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er\Desktop\설계\외부환경개선 설계용역\최종파일\1.본공사\1.내역서\"/>
    </mc:Choice>
  </mc:AlternateContent>
  <bookViews>
    <workbookView xWindow="28680" yWindow="-120" windowWidth="29040" windowHeight="17640" tabRatio="948" activeTab="2"/>
  </bookViews>
  <sheets>
    <sheet name="〓 목 차 〓" sheetId="1" r:id="rId1"/>
    <sheet name="※※안내※※" sheetId="2" r:id="rId2"/>
    <sheet name="공사원가계산서" sheetId="3" r:id="rId3"/>
    <sheet name="총괄내역서" sheetId="4" r:id="rId4"/>
    <sheet name="설계내역서" sheetId="5" r:id="rId5"/>
    <sheet name="일위대가목록표" sheetId="6" r:id="rId6"/>
    <sheet name="일위대가표" sheetId="7" r:id="rId7"/>
    <sheet name="단가산출근거목록표" sheetId="8" r:id="rId8"/>
    <sheet name="단가산출근거" sheetId="9" r:id="rId9"/>
    <sheet name="환율및기초자료" sheetId="10" r:id="rId10"/>
    <sheet name="중기목록표" sheetId="11" r:id="rId11"/>
    <sheet name="중기사용료" sheetId="12" r:id="rId12"/>
    <sheet name="재료비목록표" sheetId="13" r:id="rId13"/>
    <sheet name="노무비목록표" sheetId="14" r:id="rId14"/>
    <sheet name="경비목록표" sheetId="15" r:id="rId15"/>
    <sheet name="자재단가대비표" sheetId="16" r:id="rId16"/>
    <sheet name="관급자재집계표" sheetId="18" r:id="rId17"/>
    <sheet name="〓 INITIAL 〓" sheetId="17" state="very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 localSheetId="16">#REF!</definedName>
    <definedName name="_">#REF!</definedName>
    <definedName name="_______JO11">#REF!</definedName>
    <definedName name="_______TOT1">#REF!</definedName>
    <definedName name="_____JO11">#REF!</definedName>
    <definedName name="_____NON1">#REF!</definedName>
    <definedName name="_____q45" localSheetId="16" hidden="1">{"'용역비'!$A$4:$C$8"}</definedName>
    <definedName name="_____q45" hidden="1">{"'용역비'!$A$4:$C$8"}</definedName>
    <definedName name="_____SUB1">#REF!</definedName>
    <definedName name="_____SUB2">#REF!</definedName>
    <definedName name="_____TOT1">#REF!</definedName>
    <definedName name="_____TOT2">#REF!</definedName>
    <definedName name="____NON1">#REF!</definedName>
    <definedName name="____NON2">#N/A</definedName>
    <definedName name="____q45" localSheetId="16" hidden="1">{"'용역비'!$A$4:$C$8"}</definedName>
    <definedName name="____q45" hidden="1">{"'용역비'!$A$4:$C$8"}</definedName>
    <definedName name="____SUB1">#REF!</definedName>
    <definedName name="____SUB2">#REF!</definedName>
    <definedName name="____SUB3">#N/A</definedName>
    <definedName name="____SUB4">#N/A</definedName>
    <definedName name="____TOT2">#REF!</definedName>
    <definedName name="___JO11">#REF!</definedName>
    <definedName name="___NON1">#REF!</definedName>
    <definedName name="___NON2">#N/A</definedName>
    <definedName name="___q45" localSheetId="16" hidden="1">{"'용역비'!$A$4:$C$8"}</definedName>
    <definedName name="___q45" hidden="1">{"'용역비'!$A$4:$C$8"}</definedName>
    <definedName name="___SUB1">#REF!</definedName>
    <definedName name="___SUB2">#REF!</definedName>
    <definedName name="___SUB3">#N/A</definedName>
    <definedName name="___SUB4">#N/A</definedName>
    <definedName name="___TOT1">#REF!</definedName>
    <definedName name="___TOT2">#REF!</definedName>
    <definedName name="__2_0_F" localSheetId="16" hidden="1">[1]노임단가!#REF!</definedName>
    <definedName name="__2_0_F" hidden="1">[1]노임단가!#REF!</definedName>
    <definedName name="__4_0_S" localSheetId="16" hidden="1">'[2]6PILE  (돌출)'!#REF!</definedName>
    <definedName name="__4_0_S" hidden="1">'[2]6PILE  (돌출)'!#REF!</definedName>
    <definedName name="__6_2_0_Parse" hidden="1">[1]노임단가!#REF!</definedName>
    <definedName name="__A1" localSheetId="16">#REF!</definedName>
    <definedName name="__A1">#REF!</definedName>
    <definedName name="__DemandLoad">TRUE</definedName>
    <definedName name="__HSH1" localSheetId="16">#REF!</definedName>
    <definedName name="__HSH1">#REF!</definedName>
    <definedName name="__HSH2" localSheetId="16">#REF!</definedName>
    <definedName name="__HSH2">#REF!</definedName>
    <definedName name="__IntlFixup" hidden="1">TRUE</definedName>
    <definedName name="__JO11">#REF!</definedName>
    <definedName name="__NON1">#REF!</definedName>
    <definedName name="__NON2">#N/A</definedName>
    <definedName name="__NP1" localSheetId="16">#REF!</definedName>
    <definedName name="__NP1">#REF!</definedName>
    <definedName name="__NP2" localSheetId="16">#REF!</definedName>
    <definedName name="__NP2">#REF!</definedName>
    <definedName name="__NSH1" localSheetId="16">#REF!</definedName>
    <definedName name="__NSH1">#REF!</definedName>
    <definedName name="__NSH2">#REF!</definedName>
    <definedName name="__pa1">#REF!</definedName>
    <definedName name="__pa2">#REF!</definedName>
    <definedName name="__pl1">#REF!</definedName>
    <definedName name="__PL2">#REF!</definedName>
    <definedName name="__PL3">#REF!</definedName>
    <definedName name="__q45" localSheetId="16" hidden="1">{"'용역비'!$A$4:$C$8"}</definedName>
    <definedName name="__q45" hidden="1">{"'용역비'!$A$4:$C$8"}</definedName>
    <definedName name="__SBB1">#REF!</definedName>
    <definedName name="__SBB2">#REF!</definedName>
    <definedName name="__SBB3">#REF!</definedName>
    <definedName name="__SBB4">#REF!</definedName>
    <definedName name="__SBB5">#REF!</definedName>
    <definedName name="__SHH1">#REF!</definedName>
    <definedName name="__SHH2">#REF!</definedName>
    <definedName name="__SHH3">#REF!</definedName>
    <definedName name="__SUB1">#REF!</definedName>
    <definedName name="__SUB2">#REF!</definedName>
    <definedName name="__SUB3">#N/A</definedName>
    <definedName name="__SUB4">#N/A</definedName>
    <definedName name="__Ted1" localSheetId="16">#REF!</definedName>
    <definedName name="__Ted1">#REF!</definedName>
    <definedName name="__TOT1">#REF!</definedName>
    <definedName name="__TOT2">#REF!</definedName>
    <definedName name="__Ts1" localSheetId="16">#REF!</definedName>
    <definedName name="__Ts1">#REF!</definedName>
    <definedName name="_\D" localSheetId="16">#REF!</definedName>
    <definedName name="_\D">#REF!</definedName>
    <definedName name="_\X">#REF!</definedName>
    <definedName name="_1" hidden="1">[3]토목주소!#REF!</definedName>
    <definedName name="_10">#N/A</definedName>
    <definedName name="_10_0_S" hidden="1">'[2]6PILE  (돌출)'!#REF!</definedName>
    <definedName name="_11">#N/A</definedName>
    <definedName name="_12">#N/A</definedName>
    <definedName name="_12_0_S" hidden="1">#REF!</definedName>
    <definedName name="_12G_0Extr" localSheetId="16">#REF!</definedName>
    <definedName name="_12G_0Extr">#REF!</definedName>
    <definedName name="_13">#N/A</definedName>
    <definedName name="_14">#N/A</definedName>
    <definedName name="_15">#N/A</definedName>
    <definedName name="_15_2_0_Parse" localSheetId="16" hidden="1">[1]노임단가!#REF!</definedName>
    <definedName name="_15_2_0_Parse" hidden="1">[1]노임단가!#REF!</definedName>
    <definedName name="_15A">[4]금액내역서!$D$3:$D$10</definedName>
    <definedName name="_16">#N/A</definedName>
    <definedName name="_16G_0Extract">#REF!</definedName>
    <definedName name="_17">#N/A</definedName>
    <definedName name="_18">#N/A</definedName>
    <definedName name="_18___0__123Grap" hidden="1">#REF!</definedName>
    <definedName name="_19">#N/A</definedName>
    <definedName name="_1공장">#REF!</definedName>
    <definedName name="_2_0_F" hidden="1">[1]노임단가!#REF!</definedName>
    <definedName name="_20">#N/A</definedName>
    <definedName name="_21">#N/A</definedName>
    <definedName name="_22">#N/A</definedName>
    <definedName name="_23">#N/A</definedName>
    <definedName name="_24">#N/A</definedName>
    <definedName name="_25">#N/A</definedName>
    <definedName name="_26">#N/A</definedName>
    <definedName name="_27">#N/A</definedName>
    <definedName name="_28">#N/A</definedName>
    <definedName name="_29">#N/A</definedName>
    <definedName name="_2P100A">#REF!</definedName>
    <definedName name="_2P200A">#REF!</definedName>
    <definedName name="_2P300A">#REF!</definedName>
    <definedName name="_2P30A">#REF!</definedName>
    <definedName name="_2P60A">#REF!</definedName>
    <definedName name="_2공장">#REF!</definedName>
    <definedName name="_3">#N/A</definedName>
    <definedName name="_30">#N/A</definedName>
    <definedName name="_31">#N/A</definedName>
    <definedName name="_32">#N/A</definedName>
    <definedName name="_33">#N/A</definedName>
    <definedName name="_34">#N/A</definedName>
    <definedName name="_35">#N/A</definedName>
    <definedName name="_36">#N/A</definedName>
    <definedName name="_37">#N/A</definedName>
    <definedName name="_38">#N/A</definedName>
    <definedName name="_39">#N/A</definedName>
    <definedName name="_3P100A">#REF!</definedName>
    <definedName name="_3P200A">#REF!</definedName>
    <definedName name="_3P300A">#REF!</definedName>
    <definedName name="_3P30A">#REF!</definedName>
    <definedName name="_3P400A">#REF!</definedName>
    <definedName name="_3P600A">#REF!</definedName>
    <definedName name="_3P60A">#REF!</definedName>
    <definedName name="_3공장">#REF!</definedName>
    <definedName name="_4">#N/A</definedName>
    <definedName name="_4_0_S" hidden="1">'[2]6PILE  (돌출)'!#REF!</definedName>
    <definedName name="_4_3_0Crite" localSheetId="16">#REF!</definedName>
    <definedName name="_4_3_0Crite">#REF!</definedName>
    <definedName name="_40">#N/A</definedName>
    <definedName name="_41">#N/A</definedName>
    <definedName name="_42">#N/A</definedName>
    <definedName name="_43">#N/A</definedName>
    <definedName name="_44">#N/A</definedName>
    <definedName name="_45">#N/A</definedName>
    <definedName name="_46">#N/A</definedName>
    <definedName name="_47">#N/A</definedName>
    <definedName name="_48">#N/A</definedName>
    <definedName name="_48_0__123Grap" hidden="1">#REF!</definedName>
    <definedName name="_49">#N/A</definedName>
    <definedName name="_4P100A" localSheetId="16">#REF!</definedName>
    <definedName name="_4P100A">#REF!</definedName>
    <definedName name="_4P200A" localSheetId="16">#REF!</definedName>
    <definedName name="_4P200A">#REF!</definedName>
    <definedName name="_4P300A" localSheetId="16">#REF!</definedName>
    <definedName name="_4P300A">#REF!</definedName>
    <definedName name="_4P400A">#REF!</definedName>
    <definedName name="_4P60A">#REF!</definedName>
    <definedName name="_5_0_F" hidden="1">[1]노임단가!#REF!</definedName>
    <definedName name="_50">#N/A</definedName>
    <definedName name="_50억이상" localSheetId="16">#REF!</definedName>
    <definedName name="_50억이상">#REF!</definedName>
    <definedName name="_51">#N/A</definedName>
    <definedName name="_52">#N/A</definedName>
    <definedName name="_53">#N/A</definedName>
    <definedName name="_54">#N/A</definedName>
    <definedName name="_55">#N/A</definedName>
    <definedName name="_56">#N/A</definedName>
    <definedName name="_57">#N/A</definedName>
    <definedName name="_58">#N/A</definedName>
    <definedName name="_59">#N/A</definedName>
    <definedName name="_5억원미만" localSheetId="16">#REF!</definedName>
    <definedName name="_5억원미만">#REF!</definedName>
    <definedName name="_5억이상_50억원미만" localSheetId="16">#REF!</definedName>
    <definedName name="_5억이상_50억원미만">#REF!</definedName>
    <definedName name="_6">#N/A</definedName>
    <definedName name="_6_2_0_Parse" localSheetId="16" hidden="1">[1]노임단가!#REF!</definedName>
    <definedName name="_6_2_0_Parse" hidden="1">[1]노임단가!#REF!</definedName>
    <definedName name="_60">#N/A</definedName>
    <definedName name="_61">#N/A</definedName>
    <definedName name="_62">#N/A</definedName>
    <definedName name="_63">#N/A</definedName>
    <definedName name="_64">#N/A</definedName>
    <definedName name="_65">#N/A</definedName>
    <definedName name="_66">#N/A</definedName>
    <definedName name="_67">#N/A</definedName>
    <definedName name="_68">#N/A</definedName>
    <definedName name="_69">#N/A</definedName>
    <definedName name="_70">#N/A</definedName>
    <definedName name="_71">#N/A</definedName>
    <definedName name="_72">#N/A</definedName>
    <definedName name="_73">#N/A</definedName>
    <definedName name="_74">#N/A</definedName>
    <definedName name="_75">#N/A</definedName>
    <definedName name="_76">#N/A</definedName>
    <definedName name="_77">#N/A</definedName>
    <definedName name="_78">#N/A</definedName>
    <definedName name="_79">#N/A</definedName>
    <definedName name="_8">#N/A</definedName>
    <definedName name="_8_3_0Criteria">#REF!</definedName>
    <definedName name="_80">#N/A</definedName>
    <definedName name="_81">#N/A</definedName>
    <definedName name="_82">#N/A</definedName>
    <definedName name="_83">#N/A</definedName>
    <definedName name="_84">#N/A</definedName>
    <definedName name="_85">#N/A</definedName>
    <definedName name="_86">#N/A</definedName>
    <definedName name="_87">#N/A</definedName>
    <definedName name="_88">#N/A</definedName>
    <definedName name="_89">#N/A</definedName>
    <definedName name="_9">#N/A</definedName>
    <definedName name="_90">#N/A</definedName>
    <definedName name="_91">#N/A</definedName>
    <definedName name="_92">#N/A</definedName>
    <definedName name="_93">#N/A</definedName>
    <definedName name="_94">#N/A</definedName>
    <definedName name="_95">#N/A</definedName>
    <definedName name="_96">#N/A</definedName>
    <definedName name="_97">#N/A</definedName>
    <definedName name="_98">#N/A</definedName>
    <definedName name="_99">#N/A</definedName>
    <definedName name="_A">#REF!</definedName>
    <definedName name="_A1">#REF!</definedName>
    <definedName name="_a16385">#REF!</definedName>
    <definedName name="_A2">#REF!</definedName>
    <definedName name="_A3">#REF!</definedName>
    <definedName name="_A4">#REF!</definedName>
    <definedName name="_A5">#REF!</definedName>
    <definedName name="_A6">#REF!</definedName>
    <definedName name="_A7">#REF!</definedName>
    <definedName name="_A8">#REF!</definedName>
    <definedName name="_aab42">#REF!</definedName>
    <definedName name="_an" hidden="1">#REF!</definedName>
    <definedName name="_an24" hidden="1">#REF!</definedName>
    <definedName name="_an3" hidden="1">#REF!</definedName>
    <definedName name="_ana" hidden="1">#REF!</definedName>
    <definedName name="_CDT2">#REF!</definedName>
    <definedName name="_D1">#REF!</definedName>
    <definedName name="_D13">#REF!</definedName>
    <definedName name="_D16">#REF!</definedName>
    <definedName name="_D19">#REF!</definedName>
    <definedName name="_D2">#REF!</definedName>
    <definedName name="_D25"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_Dist_Bin" hidden="1">#REF!</definedName>
    <definedName name="_Dist_Values" hidden="1">#REF!</definedName>
    <definedName name="_DOG1">#REF!</definedName>
    <definedName name="_DOG2">#REF!</definedName>
    <definedName name="_DOG3">#REF!</definedName>
    <definedName name="_DOG4">#REF!</definedName>
    <definedName name="_EE1" hidden="1">{#N/A,#N/A,FALSE,"단가표지"}</definedName>
    <definedName name="_Fill" hidden="1">#REF!</definedName>
    <definedName name="_xlnm._FilterDatabase" localSheetId="16" hidden="1">#REF!</definedName>
    <definedName name="_xlnm._FilterDatabase" hidden="1">#REF!</definedName>
    <definedName name="_GHH1">#REF!</definedName>
    <definedName name="_GHH2">#REF!</definedName>
    <definedName name="_HSH1">#REF!</definedName>
    <definedName name="_HSH2">#REF!</definedName>
    <definedName name="_hun1">#REF!</definedName>
    <definedName name="_hun2">#REF!</definedName>
    <definedName name="_JEA1">#REF!</definedName>
    <definedName name="_JEA2">#REF!</definedName>
    <definedName name="_JHY1">#N/A</definedName>
    <definedName name="_JHY2">#N/A</definedName>
    <definedName name="_JO11">#REF!</definedName>
    <definedName name="_Key1" hidden="1">[5]토목주소!#REF!</definedName>
    <definedName name="_Key2" hidden="1">[5]프랜트면허!#REF!</definedName>
    <definedName name="_kfkf" localSheetId="16" hidden="1">#REF!</definedName>
    <definedName name="_kfkf" hidden="1">#REF!</definedName>
    <definedName name="_LKS1">#N/A</definedName>
    <definedName name="_LKS2">#N/A</definedName>
    <definedName name="_M2">#REF!</definedName>
    <definedName name="_MaL1">#REF!</definedName>
    <definedName name="_MaL2">#REF!</definedName>
    <definedName name="_MatInverse_In" localSheetId="16" hidden="1">'[6]영동(D)'!#REF!</definedName>
    <definedName name="_MatInverse_In" hidden="1">'[7]영동(D)'!#REF!</definedName>
    <definedName name="_MatMult_A" localSheetId="16" hidden="1">'[6]영동(D)'!#REF!</definedName>
    <definedName name="_MatMult_A" hidden="1">'[7]영동(D)'!#REF!</definedName>
    <definedName name="_MatMult_AxB" localSheetId="16" hidden="1">'[6]영동(D)'!#REF!</definedName>
    <definedName name="_MatMult_AxB" hidden="1">'[7]영동(D)'!#REF!</definedName>
    <definedName name="_MatMult_B" localSheetId="16" hidden="1">'[6]영동(D)'!#REF!</definedName>
    <definedName name="_MatMult_B" hidden="1">'[7]영동(D)'!#REF!</definedName>
    <definedName name="_NMB96">#REF!</definedName>
    <definedName name="_NON1">#REF!</definedName>
    <definedName name="_NON2">#N/A</definedName>
    <definedName name="_NP1">#REF!</definedName>
    <definedName name="_NP2">#REF!</definedName>
    <definedName name="_NSH1">#REF!</definedName>
    <definedName name="_NSH2">#REF!</definedName>
    <definedName name="_Order1" hidden="1">255</definedName>
    <definedName name="_Order2" hidden="1">255</definedName>
    <definedName name="_pa1" localSheetId="16">#REF!</definedName>
    <definedName name="_pa1">#REF!</definedName>
    <definedName name="_pa2" localSheetId="16">#REF!</definedName>
    <definedName name="_pa2">#REF!</definedName>
    <definedName name="_Parse_In" localSheetId="16" hidden="1">#REF!</definedName>
    <definedName name="_Parse_In" hidden="1">#REF!</definedName>
    <definedName name="_PI48">#REF!</definedName>
    <definedName name="_PI60">#REF!</definedName>
    <definedName name="_pl1">#REF!</definedName>
    <definedName name="_PL2">#REF!</definedName>
    <definedName name="_PL3">#REF!</definedName>
    <definedName name="_Q1">#REF!</definedName>
    <definedName name="_Q2">#REF!</definedName>
    <definedName name="_Q3">#REF!</definedName>
    <definedName name="_q45" localSheetId="16" hidden="1">{"'용역비'!$A$4:$C$8"}</definedName>
    <definedName name="_q45" hidden="1">{"'용역비'!$A$4:$C$8"}</definedName>
    <definedName name="_QQ1" hidden="1">{#N/A,#N/A,FALSE,"단가표지"}</definedName>
    <definedName name="_qs1" localSheetId="16">#REF!</definedName>
    <definedName name="_qs1">#REF!</definedName>
    <definedName name="_qs12">#REF!</definedName>
    <definedName name="_qs2">#REF!</definedName>
    <definedName name="_qs22">#REF!</definedName>
    <definedName name="_QW1" hidden="1">{#N/A,#N/A,FALSE,"단가표지"}</definedName>
    <definedName name="_R10㎝" localSheetId="16">#REF!</definedName>
    <definedName name="_R10㎝">#REF!</definedName>
    <definedName name="_R12㎝">#REF!</definedName>
    <definedName name="_R15㎝">#REF!</definedName>
    <definedName name="_R18㎝">#REF!</definedName>
    <definedName name="_R20㎝">#REF!</definedName>
    <definedName name="_R25㎝">#REF!</definedName>
    <definedName name="_R30㎝">#REF!</definedName>
    <definedName name="_R4㎝이하">#REF!</definedName>
    <definedName name="_R5㎝">#REF!</definedName>
    <definedName name="_R6㎝">#REF!</definedName>
    <definedName name="_R7㎝">#REF!</definedName>
    <definedName name="_R8㎝">#REF!</definedName>
    <definedName name="_Regression_Int" hidden="1">1</definedName>
    <definedName name="_Regression_Out" localSheetId="16" hidden="1">#REF!</definedName>
    <definedName name="_Regression_Out" hidden="1">#REF!</definedName>
    <definedName name="_Regression_X" localSheetId="16" hidden="1">#REF!</definedName>
    <definedName name="_Regression_X" hidden="1">#REF!</definedName>
    <definedName name="_Regression_Y" localSheetId="16" hidden="1">#REF!</definedName>
    <definedName name="_Regression_Y" hidden="1">#REF!</definedName>
    <definedName name="_RO110">#REF!</definedName>
    <definedName name="_RO22">#REF!</definedName>
    <definedName name="_RO35">#REF!</definedName>
    <definedName name="_RO60">#REF!</definedName>
    <definedName name="_RO80">#REF!</definedName>
    <definedName name="_SBB1">#REF!</definedName>
    <definedName name="_SBB2">#REF!</definedName>
    <definedName name="_SBB3">#REF!</definedName>
    <definedName name="_SBB4">#REF!</definedName>
    <definedName name="_SBB5">#REF!</definedName>
    <definedName name="_SHH1">#REF!</definedName>
    <definedName name="_SHH2">#REF!</definedName>
    <definedName name="_SHH3">#REF!</definedName>
    <definedName name="_Sort" hidden="1">[5]토목주소!#REF!</definedName>
    <definedName name="_SS1" hidden="1">{#N/A,#N/A,FALSE,"운반시간"}</definedName>
    <definedName name="_SUB1" localSheetId="16">#REF!</definedName>
    <definedName name="_SUB1">#REF!</definedName>
    <definedName name="_SUB2">#REF!</definedName>
    <definedName name="_SUB3">#REF!</definedName>
    <definedName name="_sub4">#REF!</definedName>
    <definedName name="_sub5">#REF!</definedName>
    <definedName name="_Table1_In1" hidden="1">#REF!</definedName>
    <definedName name="_Table1_Out" hidden="1">#REF!</definedName>
    <definedName name="_tbm1">#REF!</definedName>
    <definedName name="_Ted1">#REF!</definedName>
    <definedName name="_TON1">#REF!</definedName>
    <definedName name="_TON2">#REF!</definedName>
    <definedName name="_TOT1">#REF!</definedName>
    <definedName name="_TOT2">#REF!</definedName>
    <definedName name="_Ts1">#REF!</definedName>
    <definedName name="_tt1">"tt1"</definedName>
    <definedName name="_TW2">#REF!</definedName>
    <definedName name="_Ty1" localSheetId="16">#REF!</definedName>
    <definedName name="_Ty1">#REF!</definedName>
    <definedName name="_Ty2" localSheetId="16">#REF!</definedName>
    <definedName name="_Ty2">#REF!</definedName>
    <definedName name="_V1">#REF!</definedName>
    <definedName name="_V2">#REF!</definedName>
    <definedName name="_V3">#REF!</definedName>
    <definedName name="_V4">#REF!</definedName>
    <definedName name="_wd1">#REF!</definedName>
    <definedName name="_wd2">#REF!</definedName>
    <definedName name="_woogi" hidden="1">#REF!</definedName>
    <definedName name="_woogi2" hidden="1">#REF!</definedName>
    <definedName name="_woogi24" hidden="1">#REF!</definedName>
    <definedName name="_woogi3" hidden="1">#REF!</definedName>
    <definedName name="_WW2">#REF!</definedName>
    <definedName name="_WW6">#REF!</definedName>
    <definedName name="_XX6">#REF!</definedName>
    <definedName name="_XX7">#REF!</definedName>
    <definedName name="_건축목공">#REF!</definedName>
    <definedName name="_재ㅐ햐" hidden="1">#REF!</definedName>
    <definedName name="¤C315">#REF!</definedName>
    <definedName name="¤Ç315">#REF!</definedName>
    <definedName name="\0">#REF!</definedName>
    <definedName name="\a">#REF!</definedName>
    <definedName name="\b">#REF!</definedName>
    <definedName name="\C">#REF!</definedName>
    <definedName name="\d">#N/A</definedName>
    <definedName name="\e">#N/A</definedName>
    <definedName name="\f">#N/A</definedName>
    <definedName name="\g" localSheetId="16">#REF!</definedName>
    <definedName name="\g">#REF!</definedName>
    <definedName name="\h">#N/A</definedName>
    <definedName name="\i">#N/A</definedName>
    <definedName name="\j" localSheetId="16">#REF!</definedName>
    <definedName name="\j">#REF!</definedName>
    <definedName name="\k" localSheetId="16">#REF!</definedName>
    <definedName name="\k">#REF!</definedName>
    <definedName name="\l" localSheetId="16">#REF!</definedName>
    <definedName name="\l">#REF!</definedName>
    <definedName name="\m">#REF!</definedName>
    <definedName name="\n">#N/A</definedName>
    <definedName name="\o">[8]에너지동!#REF!</definedName>
    <definedName name="\p">#REF!</definedName>
    <definedName name="\P1">#REF!</definedName>
    <definedName name="\q">#N/A</definedName>
    <definedName name="\r">#N/A</definedName>
    <definedName name="\S">#REF!</definedName>
    <definedName name="\u">#N/A</definedName>
    <definedName name="\v">#N/A</definedName>
    <definedName name="\w">#N/A</definedName>
    <definedName name="\x" localSheetId="16">#REF!</definedName>
    <definedName name="\x">#REF!</definedName>
    <definedName name="\y">#N/A</definedName>
    <definedName name="\z" localSheetId="16">[9]J01!#REF!</definedName>
    <definedName name="\z">[9]J01!#REF!</definedName>
    <definedName name="A">#REF!</definedName>
    <definedName name="a_1">#REF!</definedName>
    <definedName name="a0">#REF!</definedName>
    <definedName name="A1.">#REF!</definedName>
    <definedName name="A1.1000">#REF!</definedName>
    <definedName name="aa">'[10]A-4'!#REF!</definedName>
    <definedName name="aaa" hidden="1">#REF!</definedName>
    <definedName name="aaaa" hidden="1">#REF!</definedName>
    <definedName name="aaaaa" hidden="1">#REF!</definedName>
    <definedName name="aaaaaa" hidden="1">#REF!</definedName>
    <definedName name="AAAAAAA">#REF!</definedName>
    <definedName name="aaaaaaaaa" hidden="1">#REF!</definedName>
    <definedName name="aaaaaaaaaa" hidden="1">#REF!</definedName>
    <definedName name="AAAAAAAAAAA">#REF!</definedName>
    <definedName name="aaaaaaaaaaaaa" hidden="1">#REF!</definedName>
    <definedName name="aaaaaaaaaaaaaa" hidden="1">#REF!</definedName>
    <definedName name="aaaaaaaaaaaaaaa" hidden="1">#REF!</definedName>
    <definedName name="AAAAAAAAAAAAAAAAAAA">#REF!</definedName>
    <definedName name="aaaaaaaaaaaaaaaaaaaaaa" hidden="1">#REF!</definedName>
    <definedName name="AAD">#REF!,#REF!</definedName>
    <definedName name="AAW">#N/A</definedName>
    <definedName name="AB">#REF!</definedName>
    <definedName name="AB_1">#REF!</definedName>
    <definedName name="abc">#REF!</definedName>
    <definedName name="ABUTH">#REF!</definedName>
    <definedName name="ac">#REF!</definedName>
    <definedName name="ACB" localSheetId="16">#REF!,#REF!</definedName>
    <definedName name="ACB">#REF!,#REF!</definedName>
    <definedName name="AccessDatabase" hidden="1">"D:\공무jaje\98년품의-수불\98146.mdb"</definedName>
    <definedName name="ACCLINK.XLS_Localization_Table_List" hidden="1">"$A$1:$B$11"</definedName>
    <definedName name="ACCLINK.XLS_Localization_Table_List1" hidden="1">"$A$13:$B$31"</definedName>
    <definedName name="ACCLINK.XLS_Localization_Table_List10" hidden="1">"$A$13:$B$33"</definedName>
    <definedName name="ACCLINK.XLS_Localization_Table_List11" hidden="1">"$A$13:$B$33"</definedName>
    <definedName name="ACCLINK.XLS_Localization_Table_List12" hidden="1">"$A$13:$B$33"</definedName>
    <definedName name="ACCLINK.XLS_Localization_Table_List13" hidden="1">"$A$13:$B$33"</definedName>
    <definedName name="ACCLINK.XLS_Localization_Table_List14" hidden="1">"$A$13:$B$33"</definedName>
    <definedName name="ACCLINK.XLS_Localization_Table_List15" hidden="1">"$A$13:$B$33"</definedName>
    <definedName name="ACCLINK.XLS_Localization_Table_List16" hidden="1">"$A$13:$B$33"</definedName>
    <definedName name="ACCLINK.XLS_Localization_Table_List17" hidden="1">"$A$13:$B$33"</definedName>
    <definedName name="ACCLINK.XLS_Localization_Table_List18" hidden="1">"$A$13:$B$33"</definedName>
    <definedName name="ACCLINK.XLS_Localization_Table_List19" hidden="1">"$A$13:$B$33"</definedName>
    <definedName name="ACCLINK.XLS_Localization_Table_List2" hidden="1">"$A$13:$B$31"</definedName>
    <definedName name="ACCLINK.XLS_Localization_Table_List3" hidden="1">"$A$13:$B$31"</definedName>
    <definedName name="ACCLINK.XLS_Localization_Table_List4" hidden="1">"$A$13:$B$31"</definedName>
    <definedName name="ACCLINK.XLS_Localization_Table_List5" hidden="1">"$A$13:$B$31"</definedName>
    <definedName name="ACCLINK.XLS_Localization_Table_List6" hidden="1">"$A$13:$B$31"</definedName>
    <definedName name="ACCLINK.XLS_Localization_Table_List7" hidden="1">"$A$13:$B$31"</definedName>
    <definedName name="ACCLINK.XLS_Localization_Table_List8" hidden="1">"$A$13:$B$31"</definedName>
    <definedName name="ACCLINK.XLS_Localization_Table_List9" hidden="1">"$A$13:$B$33"</definedName>
    <definedName name="ACX" hidden="1">#REF!</definedName>
    <definedName name="AD" localSheetId="16">#REF!</definedName>
    <definedName name="AD">#REF!</definedName>
    <definedName name="ADC" localSheetId="16">#REF!,#REF!</definedName>
    <definedName name="ADC">#REF!,#REF!</definedName>
    <definedName name="add"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E">#REF!</definedName>
    <definedName name="aer">#REF!,#REF!</definedName>
    <definedName name="aervbgr">#N/A</definedName>
    <definedName name="AF">#REF!</definedName>
    <definedName name="AFC설비">#REF!</definedName>
    <definedName name="aff"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f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G">#REF!</definedName>
    <definedName name="agg"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g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H">#REF!</definedName>
    <definedName name="ahh"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hh"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HN">#REF!,#REF!</definedName>
    <definedName name="AI">#REF!</definedName>
    <definedName name="AJSL">#N/A</definedName>
    <definedName name="AKJFL" localSheetId="16">#REF!</definedName>
    <definedName name="AKJFL">#REF!</definedName>
    <definedName name="ALPHA" localSheetId="16">#REF!</definedName>
    <definedName name="ALPHA">#REF!</definedName>
    <definedName name="alslsdkjfjs" localSheetId="16" hidden="1">#REF!</definedName>
    <definedName name="alslsdkjfjs" hidden="1">#REF!</definedName>
    <definedName name="AMXE08" localSheetId="16">[11]미드수량!#REF!</definedName>
    <definedName name="AMXE08">[11]미드수량!#REF!</definedName>
    <definedName name="an"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n"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NG">#REF!</definedName>
    <definedName name="ann"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nn"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nscount" hidden="1">1</definedName>
    <definedName name="ar">#REF!</definedName>
    <definedName name="ARE">#N/A</definedName>
    <definedName name="arr"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rr"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RT">#REF!</definedName>
    <definedName name="as"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saasa">#REF!</definedName>
    <definedName name="ASC" hidden="1">'[12]98수문일위'!$A$1:$P$2004</definedName>
    <definedName name="ascon1">#REF!</definedName>
    <definedName name="ascon2">#REF!</definedName>
    <definedName name="asd">#N/A</definedName>
    <definedName name="asdf">#REF!</definedName>
    <definedName name="asdfasdfasdfasfcasx" hidden="1">'[13]98수문일위'!$A$1:$P$2004</definedName>
    <definedName name="asfq3trf" hidden="1">#REF!</definedName>
    <definedName name="asqs" localSheetId="16">#REF!</definedName>
    <definedName name="asqs">#REF!</definedName>
    <definedName name="ASS">#REF!</definedName>
    <definedName name="asss">#N/A</definedName>
    <definedName name="asw">#N/A</definedName>
    <definedName name="asww">#REF!</definedName>
    <definedName name="asx">#N/A</definedName>
    <definedName name="AT">#REF!</definedName>
    <definedName name="AV">#REF!</definedName>
    <definedName name="AVGHBD">#N/A</definedName>
    <definedName name="avvvv"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vvvv"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vvvvv"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vvvvv"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AWA">#REF!,#REF!</definedName>
    <definedName name="AWD">#REF!,#REF!</definedName>
    <definedName name="awe">#N/A</definedName>
    <definedName name="AWEGAWEG" localSheetId="16" hidden="1">#REF!</definedName>
    <definedName name="AWEGAWEG" hidden="1">#REF!</definedName>
    <definedName name="AWG" localSheetId="16" hidden="1">#REF!</definedName>
    <definedName name="AWG" hidden="1">#REF!</definedName>
    <definedName name="AWGRA" localSheetId="16" hidden="1">#REF!</definedName>
    <definedName name="AWGRA" hidden="1">#REF!</definedName>
    <definedName name="AWGRWGAW" hidden="1">#REF!</definedName>
    <definedName name="awsd">#REF!</definedName>
    <definedName name="AZX">#REF!,#REF!</definedName>
    <definedName name="AZZ">#REF!,#REF!</definedName>
    <definedName name="A삼" localSheetId="16">#REF!</definedName>
    <definedName name="A삼">#REF!</definedName>
    <definedName name="A이" localSheetId="16">#REF!</definedName>
    <definedName name="A이">#REF!</definedName>
    <definedName name="A일" localSheetId="16">#REF!</definedName>
    <definedName name="A일">#REF!</definedName>
    <definedName name="B">#REF!</definedName>
    <definedName name="B_">#REF!</definedName>
    <definedName name="B_B">#REF!</definedName>
    <definedName name="B_C">#REF!</definedName>
    <definedName name="B_D">#REF!</definedName>
    <definedName name="B_H">#REF!</definedName>
    <definedName name="B_HUNCH">#REF!</definedName>
    <definedName name="B_L">#REF!</definedName>
    <definedName name="B_M">#REF!</definedName>
    <definedName name="B_P1">#REF!</definedName>
    <definedName name="B_P2">#REF!</definedName>
    <definedName name="B_P3">#REF!</definedName>
    <definedName name="B_P4">#REF!</definedName>
    <definedName name="B_U">#REF!</definedName>
    <definedName name="B_Y">#REF!</definedName>
    <definedName name="B10㎝">#REF!</definedName>
    <definedName name="B12㎝">#REF!</definedName>
    <definedName name="B15㎝">#REF!</definedName>
    <definedName name="B18㎝">#REF!</definedName>
    <definedName name="B1A">#REF!</definedName>
    <definedName name="B1B">#REF!</definedName>
    <definedName name="B1WL">#REF!</definedName>
    <definedName name="B1WR">#REF!</definedName>
    <definedName name="B20㎝">#REF!</definedName>
    <definedName name="B25㎝">#REF!</definedName>
    <definedName name="B2A">#REF!</definedName>
    <definedName name="B2B">#REF!</definedName>
    <definedName name="B2WL">#REF!</definedName>
    <definedName name="B2WR">#REF!</definedName>
    <definedName name="B30㎝">#REF!</definedName>
    <definedName name="B3A">#REF!</definedName>
    <definedName name="B3B">#REF!</definedName>
    <definedName name="B4A">#REF!</definedName>
    <definedName name="B4B">#REF!</definedName>
    <definedName name="B4㎝이하">#REF!</definedName>
    <definedName name="B5A">#REF!</definedName>
    <definedName name="B5B">#REF!</definedName>
    <definedName name="B5㎝">#REF!</definedName>
    <definedName name="B6A">#REF!</definedName>
    <definedName name="B6B">#REF!</definedName>
    <definedName name="B6㎝">#REF!</definedName>
    <definedName name="B7A">#REF!</definedName>
    <definedName name="B7B">#REF!</definedName>
    <definedName name="B7㎝">#REF!</definedName>
    <definedName name="B8A">#REF!</definedName>
    <definedName name="B8㎝">#REF!</definedName>
    <definedName name="BA">#REF!</definedName>
    <definedName name="base">#REF!</definedName>
    <definedName name="BB">#REF!</definedName>
    <definedName name="BBB">#REF!</definedName>
    <definedName name="BBC">#N/A</definedName>
    <definedName name="BBJ">#N/A</definedName>
    <definedName name="BC">#N/A</definedName>
    <definedName name="BD" localSheetId="16">#REF!</definedName>
    <definedName name="BD">#REF!</definedName>
    <definedName name="BDCODE">#N/A</definedName>
    <definedName name="BE" localSheetId="16">#REF!</definedName>
    <definedName name="BE">#REF!</definedName>
    <definedName name="BEGIN1" localSheetId="16">#REF!</definedName>
    <definedName name="BEGIN1">#REF!</definedName>
    <definedName name="BEGIN2">#N/A</definedName>
    <definedName name="BETA" localSheetId="16">#REF!</definedName>
    <definedName name="BETA">#REF!</definedName>
    <definedName name="BF" localSheetId="16">#REF!</definedName>
    <definedName name="BF">#REF!</definedName>
    <definedName name="BG" localSheetId="16">#REF!</definedName>
    <definedName name="BG">#REF!</definedName>
    <definedName name="bhg">#N/A</definedName>
    <definedName name="BHJ">#N/A</definedName>
    <definedName name="BHK" localSheetId="16">#REF!,#REF!</definedName>
    <definedName name="BHK">#REF!,#REF!</definedName>
    <definedName name="BHU" localSheetId="16">#REF!</definedName>
    <definedName name="BHU">#REF!</definedName>
    <definedName name="BKI">#N/A</definedName>
    <definedName name="BMO" localSheetId="16">#REF!</definedName>
    <definedName name="BMO">#REF!</definedName>
    <definedName name="BMP" localSheetId="16">#REF!</definedName>
    <definedName name="BMP">#REF!</definedName>
    <definedName name="BNH">#N/A</definedName>
    <definedName name="BNM">#N/A</definedName>
    <definedName name="bnv">#N/A</definedName>
    <definedName name="BOB">#N/A</definedName>
    <definedName name="BOM_OF_ECP" localSheetId="16">#REF!</definedName>
    <definedName name="BOM_OF_ECP">#REF!</definedName>
    <definedName name="book1" localSheetId="16">#REF!</definedName>
    <definedName name="book1">#REF!</definedName>
    <definedName name="box"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BOX깨" hidden="1">{#N/A,#N/A,FALSE,"구조2"}</definedName>
    <definedName name="box수량집계">{"Book1","토공.xls"}</definedName>
    <definedName name="BSB"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BSB"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BSH">#REF!</definedName>
    <definedName name="BT_C" localSheetId="16">#REF!</definedName>
    <definedName name="BT_C">#REF!</definedName>
    <definedName name="BT_S" localSheetId="16">#REF!</definedName>
    <definedName name="BT_S">#REF!</definedName>
    <definedName name="BTYPE">#N/A</definedName>
    <definedName name="BUNHO">#N/A</definedName>
    <definedName name="BVF">#N/A</definedName>
    <definedName name="bvvc">#N/A</definedName>
    <definedName name="BW" localSheetId="16">#REF!</definedName>
    <definedName name="BW">#REF!</definedName>
    <definedName name="B이" localSheetId="16">#REF!</definedName>
    <definedName name="B이">#REF!</definedName>
    <definedName name="B일" localSheetId="16">#REF!</definedName>
    <definedName name="B일">#REF!</definedName>
    <definedName name="B제로">#REF!</definedName>
    <definedName name="C_">#N/A</definedName>
    <definedName name="CA" localSheetId="16">#REF!</definedName>
    <definedName name="CA">#REF!</definedName>
    <definedName name="CABLE" localSheetId="16">#REF!</definedName>
    <definedName name="CABLE">#REF!</definedName>
    <definedName name="CABLE1" localSheetId="16">#REF!</definedName>
    <definedName name="CABLE1">#REF!</definedName>
    <definedName name="CABLE2">#REF!</definedName>
    <definedName name="CABLE3">#REF!</definedName>
    <definedName name="CABLE4">#REF!</definedName>
    <definedName name="CAL">#N/A</definedName>
    <definedName name="CALAA">#N/A</definedName>
    <definedName name="CALAB">#N/A</definedName>
    <definedName name="CALAC">#N/A</definedName>
    <definedName name="CALBA">#N/A</definedName>
    <definedName name="CALBB">#N/A</definedName>
    <definedName name="CALBC">#N/A</definedName>
    <definedName name="CALBD">#N/A</definedName>
    <definedName name="CALBE">#N/A</definedName>
    <definedName name="CALBF">#N/A</definedName>
    <definedName name="CALBG" localSheetId="16">#REF!</definedName>
    <definedName name="CALBG">#REF!</definedName>
    <definedName name="CALBH">#N/A</definedName>
    <definedName name="CALBI">#N/A</definedName>
    <definedName name="CALBJ">#N/A</definedName>
    <definedName name="CALBK">#N/A</definedName>
    <definedName name="CALBL">#N/A</definedName>
    <definedName name="CALCA">#N/A</definedName>
    <definedName name="CALCB">#N/A</definedName>
    <definedName name="CALCC" localSheetId="16">#REF!</definedName>
    <definedName name="CALCC">#REF!</definedName>
    <definedName name="CALCD">#N/A</definedName>
    <definedName name="CALCE" localSheetId="16">#REF!</definedName>
    <definedName name="CALCE">#REF!</definedName>
    <definedName name="CALCU">#N/A</definedName>
    <definedName name="CALCUL">#N/A</definedName>
    <definedName name="CALCULA">#N/A</definedName>
    <definedName name="CALCULAT">#N/A</definedName>
    <definedName name="CALCULATI">#N/A</definedName>
    <definedName name="CALCULATION">#N/A</definedName>
    <definedName name="camberWork">#N/A</definedName>
    <definedName name="CB" localSheetId="16">#REF!</definedName>
    <definedName name="CB">#REF!</definedName>
    <definedName name="CBVCB">#N/A</definedName>
    <definedName name="CC" localSheetId="16">#REF!</definedName>
    <definedName name="CC">#REF!</definedName>
    <definedName name="CCC" localSheetId="16">#REF!</definedName>
    <definedName name="CCC">#REF!</definedName>
    <definedName name="cccc" localSheetId="16">#REF!</definedName>
    <definedName name="cccc">#REF!</definedName>
    <definedName name="ccdc">#REF!</definedName>
    <definedName name="CCF">#N/A</definedName>
    <definedName name="CCTV및장애자편의설비" localSheetId="16">#REF!</definedName>
    <definedName name="CCTV및장애자편의설비">#REF!</definedName>
    <definedName name="CCTV설비" localSheetId="16">#REF!</definedName>
    <definedName name="CCTV설비">#REF!</definedName>
    <definedName name="CD" localSheetId="16">#REF!</definedName>
    <definedName name="CD">#REF!</definedName>
    <definedName name="CDD">#N/A</definedName>
    <definedName name="CDE">#REF!,#REF!</definedName>
    <definedName name="CE">#REF!</definedName>
    <definedName name="CELL">#REF!</definedName>
    <definedName name="CF">#REF!</definedName>
    <definedName name="cfg" localSheetId="16">[0]!bvvc</definedName>
    <definedName name="cfg">[0]!bvvc</definedName>
    <definedName name="CG">#REF!</definedName>
    <definedName name="cgmh" localSheetId="16" hidden="1">{"'용역비'!$A$4:$C$8"}</definedName>
    <definedName name="cgmh" hidden="1">{"'용역비'!$A$4:$C$8"}</definedName>
    <definedName name="CH">#REF!</definedName>
    <definedName name="chllqjatlr">[0]!BlankMacro1</definedName>
    <definedName name="CI" localSheetId="16">#REF!</definedName>
    <definedName name="CI">#REF!</definedName>
    <definedName name="CJ">#REF!</definedName>
    <definedName name="CJFRMS">#REF!</definedName>
    <definedName name="CK">#REF!</definedName>
    <definedName name="CLAY" hidden="1">{#N/A,#N/A,FALSE,"포장단가"}</definedName>
    <definedName name="COC">#N/A</definedName>
    <definedName name="CODE" localSheetId="16">#REF!</definedName>
    <definedName name="CODE">#REF!</definedName>
    <definedName name="COLUMN_A" localSheetId="16">#REF!</definedName>
    <definedName name="COLUMN_A">#REF!</definedName>
    <definedName name="COMB" localSheetId="16">#REF!</definedName>
    <definedName name="COMB">#REF!</definedName>
    <definedName name="CONDUIT">#REF!</definedName>
    <definedName name="CPU시험기사">#REF!</definedName>
    <definedName name="_xlnm.Criteria">#REF!</definedName>
    <definedName name="CRT">#REF!</definedName>
    <definedName name="CTC">#REF!</definedName>
    <definedName name="CV">#REF!,#REF!</definedName>
    <definedName name="CVB">#REF!,#REF!</definedName>
    <definedName name="cvd">#N/A</definedName>
    <definedName name="CVDSD">#N/A</definedName>
    <definedName name="CVG">#REF!,#REF!</definedName>
    <definedName name="CVV">#N/A</definedName>
    <definedName name="cvx">#N/A</definedName>
    <definedName name="CX" localSheetId="16" hidden="1">{#N/A,#N/A,FALSE,"현장 NCR 분석";#N/A,#N/A,FALSE,"현장품질감사";#N/A,#N/A,FALSE,"현장품질감사"}</definedName>
    <definedName name="CX" hidden="1">{#N/A,#N/A,FALSE,"현장 NCR 분석";#N/A,#N/A,FALSE,"현장품질감사";#N/A,#N/A,FALSE,"현장품질감사"}</definedName>
    <definedName name="cxv"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CY" localSheetId="16">#REF!</definedName>
    <definedName name="CY">#REF!</definedName>
    <definedName name="CZSVX">#N/A</definedName>
    <definedName name="d" localSheetId="16">#REF!</definedName>
    <definedName name="d">#REF!</definedName>
    <definedName name="D_A" localSheetId="16">#REF!</definedName>
    <definedName name="D_A">#REF!</definedName>
    <definedName name="D_B" localSheetId="16">#REF!</definedName>
    <definedName name="D_B">#REF!</definedName>
    <definedName name="D_B1">#REF!</definedName>
    <definedName name="D_B2">#REF!</definedName>
    <definedName name="D_B3">#REF!</definedName>
    <definedName name="D_B4">#REF!</definedName>
    <definedName name="D_C1">#REF!</definedName>
    <definedName name="D_C11">#REF!</definedName>
    <definedName name="D_C12">#REF!</definedName>
    <definedName name="D_C2">#REF!</definedName>
    <definedName name="D_C21">#REF!</definedName>
    <definedName name="D_C22">#REF!</definedName>
    <definedName name="D_C3">#REF!</definedName>
    <definedName name="D_C31">#REF!</definedName>
    <definedName name="D_C32">#REF!</definedName>
    <definedName name="D_C33">#REF!</definedName>
    <definedName name="D_C4">#REF!</definedName>
    <definedName name="D_C5">#REF!</definedName>
    <definedName name="D_D">#REF!</definedName>
    <definedName name="D_E">#REF!</definedName>
    <definedName name="D_F">#REF!</definedName>
    <definedName name="D_FE">#REF!</definedName>
    <definedName name="D_FO">#REF!</definedName>
    <definedName name="D_G">#REF!</definedName>
    <definedName name="D_H">#REF!</definedName>
    <definedName name="D_HOLE">#REF!</definedName>
    <definedName name="D_HUNCH">#REF!</definedName>
    <definedName name="D_K">#REF!</definedName>
    <definedName name="D_O1">#REF!</definedName>
    <definedName name="D_O2">#REF!</definedName>
    <definedName name="D_S">#REF!</definedName>
    <definedName name="D_S1">#REF!</definedName>
    <definedName name="D_S2">#REF!</definedName>
    <definedName name="D_T">#REF!</definedName>
    <definedName name="D_t1">#REF!</definedName>
    <definedName name="D_t2">#REF!</definedName>
    <definedName name="D_t3">#REF!</definedName>
    <definedName name="D_t4">#REF!</definedName>
    <definedName name="D_W">#REF!</definedName>
    <definedName name="D400MM">#REF!</definedName>
    <definedName name="DA">#REF!</definedName>
    <definedName name="DAA">#REF!</definedName>
    <definedName name="dadfadf">#REF!</definedName>
    <definedName name="DAN">#REF!</definedName>
    <definedName name="danba">#REF!,#REF!</definedName>
    <definedName name="DANGA">#REF!,#REF!</definedName>
    <definedName name="DANGA131" localSheetId="16">#REF!</definedName>
    <definedName name="DANGA131">#REF!</definedName>
    <definedName name="DANGA132" localSheetId="16">#REF!</definedName>
    <definedName name="DANGA132">#REF!</definedName>
    <definedName name="DANGA133" localSheetId="16">#REF!</definedName>
    <definedName name="DANGA133">#REF!</definedName>
    <definedName name="DANGA134">#REF!</definedName>
    <definedName name="DANGA135">#REF!</definedName>
    <definedName name="DANGA136">#REF!</definedName>
    <definedName name="DANGA137">#REF!</definedName>
    <definedName name="DANGA138">#REF!</definedName>
    <definedName name="DANGA139">#REF!</definedName>
    <definedName name="DANGA14">#REF!</definedName>
    <definedName name="DANGA140">#REF!</definedName>
    <definedName name="DANGA145">#REF!</definedName>
    <definedName name="DANGA146">#REF!</definedName>
    <definedName name="danga2">#REF!,#REF!</definedName>
    <definedName name="DANWI">#N/A</definedName>
    <definedName name="DAT" localSheetId="16">#REF!</definedName>
    <definedName name="DAT">#REF!</definedName>
    <definedName name="DATA" localSheetId="16">#REF!</definedName>
    <definedName name="DATA">#REF!</definedName>
    <definedName name="DATABAS" localSheetId="16">#REF!</definedName>
    <definedName name="DATABAS">#REF!</definedName>
    <definedName name="_xlnm.Database">[14]집계표!$A$1:$K$1131</definedName>
    <definedName name="Database_MI">#REF!</definedName>
    <definedName name="DATABASE1">#REF!</definedName>
    <definedName name="database2">#REF!</definedName>
    <definedName name="dataww" hidden="1">#REF!</definedName>
    <definedName name="DB">#REF!</definedName>
    <definedName name="DC">#REF!</definedName>
    <definedName name="DC.PIPE">[15]일위대가!#REF!</definedName>
    <definedName name="dcc">#N/A</definedName>
    <definedName name="DD" localSheetId="16">#REF!</definedName>
    <definedName name="DD">#REF!</definedName>
    <definedName name="DDC">#N/A</definedName>
    <definedName name="ddd" localSheetId="16">#REF!</definedName>
    <definedName name="ddd">#REF!</definedName>
    <definedName name="dddd" localSheetId="16" hidden="1">{#N/A,#N/A,FALSE,"단면 제원"}</definedName>
    <definedName name="dddd" hidden="1">{#N/A,#N/A,FALSE,"단면 제원"}</definedName>
    <definedName name="ddddd"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d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dddd"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dd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ddddd"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ddd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dddd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DDDDDDDD">#REF!</definedName>
    <definedName name="DDE" localSheetId="16">#REF!</definedName>
    <definedName name="DDE">#REF!</definedName>
    <definedName name="DDF"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DFRE"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DDFR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DDO">#REF!</definedName>
    <definedName name="DDS" localSheetId="16">BlankMacro1</definedName>
    <definedName name="DDS">BlankMacro1</definedName>
    <definedName name="DDW" localSheetId="16">BlankMacro1</definedName>
    <definedName name="DDW">BlankMacro1</definedName>
    <definedName name="DE" localSheetId="16">#REF!</definedName>
    <definedName name="DE">#REF!</definedName>
    <definedName name="Dealer">#REF!</definedName>
    <definedName name="DEMO">#REF!</definedName>
    <definedName name="DF">#REF!</definedName>
    <definedName name="DFASDF" hidden="1">#REF!</definedName>
    <definedName name="dfdf"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fd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fg"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f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FGG">#REF!,#REF!</definedName>
    <definedName name="dfggh"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fggh"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fjalk">#REF!</definedName>
    <definedName name="DFJJD" localSheetId="16" hidden="1">{#N/A,#N/A,FALSE,"조골재"}</definedName>
    <definedName name="DFJJD" hidden="1">{#N/A,#N/A,FALSE,"조골재"}</definedName>
    <definedName name="DFJKSLAEO">#REF!</definedName>
    <definedName name="DFR">#REF!,#REF!</definedName>
    <definedName name="DFRGS">#N/A</definedName>
    <definedName name="DFS">#REF!</definedName>
    <definedName name="DFSAFG">#N/A</definedName>
    <definedName name="DFSWE"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DFSW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DFVGD">#N/A</definedName>
    <definedName name="DG">#REF!</definedName>
    <definedName name="DGF" localSheetId="16">#REF!</definedName>
    <definedName name="DGF">#REF!</definedName>
    <definedName name="dgh">#N/A</definedName>
    <definedName name="DGRT">#N/A</definedName>
    <definedName name="DGV">#N/A</definedName>
    <definedName name="DGVAFD">#N/A</definedName>
    <definedName name="DH" localSheetId="16">#REF!</definedName>
    <definedName name="DH">#REF!</definedName>
    <definedName name="dhd" localSheetId="16">BlankMacro1</definedName>
    <definedName name="dhd">BlankMacro1</definedName>
    <definedName name="DHDH" localSheetId="16" hidden="1">{#N/A,#N/A,FALSE,"조골재"}</definedName>
    <definedName name="DHDH" hidden="1">{#N/A,#N/A,FALSE,"조골재"}</definedName>
    <definedName name="dhj" localSheetId="16" hidden="1">{"'용역비'!$A$4:$C$8"}</definedName>
    <definedName name="dhj" hidden="1">{"'용역비'!$A$4:$C$8"}</definedName>
    <definedName name="DHS">#REF!</definedName>
    <definedName name="dhsj">#N/A</definedName>
    <definedName name="DI" localSheetId="16">#REF!</definedName>
    <definedName name="DI">#REF!</definedName>
    <definedName name="DIA">#REF!</definedName>
    <definedName name="DJ">#REF!</definedName>
    <definedName name="DJAJSL">#REF!,#REF!</definedName>
    <definedName name="DJD" localSheetId="16" hidden="1">{#N/A,#N/A,FALSE,"혼합골재"}</definedName>
    <definedName name="DJD" hidden="1">{#N/A,#N/A,FALSE,"혼합골재"}</definedName>
    <definedName name="DJDJ" localSheetId="16" hidden="1">{#N/A,#N/A,FALSE,"표지목차"}</definedName>
    <definedName name="DJDJ" hidden="1">{#N/A,#N/A,FALSE,"표지목차"}</definedName>
    <definedName name="DJGFLG" localSheetId="16" hidden="1">{#N/A,#N/A,FALSE,"골재소요량";#N/A,#N/A,FALSE,"골재소요량"}</definedName>
    <definedName name="DJGFLG" hidden="1">{#N/A,#N/A,FALSE,"골재소요량";#N/A,#N/A,FALSE,"골재소요량"}</definedName>
    <definedName name="DJHFJ">#REF!</definedName>
    <definedName name="DJKC">#REF!,#REF!</definedName>
    <definedName name="DJKNHVF">#N/A</definedName>
    <definedName name="DJYDTYJ" hidden="1">#REF!</definedName>
    <definedName name="dk"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k"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KD" localSheetId="16">BlankMacro1</definedName>
    <definedName name="DKD">BlankMacro1</definedName>
    <definedName name="dkdkdkdkd" localSheetId="16" hidden="1">{#N/A,#N/A,FALSE,"명세표"}</definedName>
    <definedName name="dkdkdkdkd" hidden="1">{#N/A,#N/A,FALSE,"명세표"}</definedName>
    <definedName name="DKE" localSheetId="16">BlankMacro1</definedName>
    <definedName name="DKE">BlankMacro1</definedName>
    <definedName name="DKFJLE" localSheetId="16">#REF!</definedName>
    <definedName name="DKFJLE">#REF!</definedName>
    <definedName name="DKFSLK">#REF!</definedName>
    <definedName name="DKGK" localSheetId="16">BlankMacro1</definedName>
    <definedName name="DKGK">BlankMacro1</definedName>
    <definedName name="dks" localSheetId="16">#REF!</definedName>
    <definedName name="dks">#REF!</definedName>
    <definedName name="DLFE">#REF!</definedName>
    <definedName name="DLFO">#REF!</definedName>
    <definedName name="dljsaldjfl">#N/A</definedName>
    <definedName name="DMZ" localSheetId="16">#REF!,#REF!</definedName>
    <definedName name="DMZ">#REF!,#REF!</definedName>
    <definedName name="dn" hidden="1">{#N/A,#N/A,FALSE,"혼합골재"}</definedName>
    <definedName name="DNH">#N/A</definedName>
    <definedName name="Document_array">{"Book1","토공.xls"}</definedName>
    <definedName name="DORO" localSheetId="16">#REF!,#REF!</definedName>
    <definedName name="DORO">#REF!,#REF!</definedName>
    <definedName name="DPI" localSheetId="16">#REF!</definedName>
    <definedName name="DPI">#REF!</definedName>
    <definedName name="DRDRSSF">#N/A</definedName>
    <definedName name="DRIVE" localSheetId="16">#REF!</definedName>
    <definedName name="DRIVE">#REF!</definedName>
    <definedName name="DRJDRTH" localSheetId="16" hidden="1">#REF!</definedName>
    <definedName name="DRJDRTH" hidden="1">#REF!</definedName>
    <definedName name="drsg" localSheetId="16">#REF!</definedName>
    <definedName name="drsg">#REF!</definedName>
    <definedName name="ds">#REF!</definedName>
    <definedName name="DSAF">#N/A</definedName>
    <definedName name="dsaghh" localSheetId="16">#REF!</definedName>
    <definedName name="dsaghh">#REF!</definedName>
    <definedName name="DSC">#N/A</definedName>
    <definedName name="DSD">#N/A</definedName>
    <definedName name="dsds" localSheetId="16">#REF!</definedName>
    <definedName name="dsds">#REF!</definedName>
    <definedName name="DSE" localSheetId="16">#REF!</definedName>
    <definedName name="DSE">#REF!</definedName>
    <definedName name="DSF" hidden="1">{#N/A,#N/A,FALSE,"골재소요량";#N/A,#N/A,FALSE,"골재소요량"}</definedName>
    <definedName name="DSFC">#N/A</definedName>
    <definedName name="DSFD">#N/A</definedName>
    <definedName name="DSKFJL" localSheetId="16">#REF!</definedName>
    <definedName name="DSKFJL">#REF!</definedName>
    <definedName name="DSO" localSheetId="16">#REF!</definedName>
    <definedName name="DSO">#REF!</definedName>
    <definedName name="DSS">#N/A</definedName>
    <definedName name="dsv">#N/A</definedName>
    <definedName name="DTYJTH" localSheetId="16" hidden="1">#REF!</definedName>
    <definedName name="DTYJTH" hidden="1">#REF!</definedName>
    <definedName name="DVGDFS">#N/A</definedName>
    <definedName name="DVZZ" localSheetId="16">[0]!DFSAFG</definedName>
    <definedName name="DVZZ">[0]!DFSAFG</definedName>
    <definedName name="DW" localSheetId="16" hidden="1">{"'용역비'!$A$4:$C$8"}</definedName>
    <definedName name="DW" hidden="1">{"'용역비'!$A$4:$C$8"}</definedName>
    <definedName name="DWD"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W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DWS" localSheetId="16">BlankMacro1</definedName>
    <definedName name="DWS">BlankMacro1</definedName>
    <definedName name="DZGD">#N/A</definedName>
    <definedName name="E" localSheetId="16">#REF!</definedName>
    <definedName name="E">#REF!</definedName>
    <definedName name="EA">#REF!</definedName>
    <definedName name="EARCA">#N/A</definedName>
    <definedName name="EARCB">#N/A</definedName>
    <definedName name="earthp">#REF!</definedName>
    <definedName name="EB">#REF!</definedName>
    <definedName name="EC">#REF!</definedName>
    <definedName name="Ec3Span">#REF!</definedName>
    <definedName name="EDC">#REF!,#REF!</definedName>
    <definedName name="EDD">#N/A</definedName>
    <definedName name="EDE">#N/A</definedName>
    <definedName name="edgh">#REF!</definedName>
    <definedName name="EDT">#N/A</definedName>
    <definedName name="edtgh" localSheetId="16">#REF!</definedName>
    <definedName name="edtgh">#REF!</definedName>
    <definedName name="ee" localSheetId="16" hidden="1">{#N/A,#N/A,FALSE,"단가표지"}</definedName>
    <definedName name="ee" hidden="1">{#N/A,#N/A,FALSE,"단가표지"}</definedName>
    <definedName name="EED">#N/A</definedName>
    <definedName name="EEDD">#N/A</definedName>
    <definedName name="EEE"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EE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efdd"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ef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EFG" localSheetId="16" hidden="1">{"'용역비'!$A$4:$C$8"}</definedName>
    <definedName name="EFG" hidden="1">{"'용역비'!$A$4:$C$8"}</definedName>
    <definedName name="EGE" localSheetId="16" hidden="1">{"'용역비'!$A$4:$C$8"}</definedName>
    <definedName name="EGE" hidden="1">{"'용역비'!$A$4:$C$8"}</definedName>
    <definedName name="EGERG">#N/A</definedName>
    <definedName name="EGG">#N/A</definedName>
    <definedName name="egt">#N/A</definedName>
    <definedName name="ehyt">#N/A</definedName>
    <definedName name="EIRP">#REF!</definedName>
    <definedName name="el" localSheetId="16">#REF!</definedName>
    <definedName name="el">#REF!</definedName>
    <definedName name="elec1" localSheetId="16">#REF!</definedName>
    <definedName name="elec1">#REF!</definedName>
    <definedName name="elec2">#REF!</definedName>
    <definedName name="elec3">#REF!</definedName>
    <definedName name="elec4">#REF!</definedName>
    <definedName name="elec5">#REF!</definedName>
    <definedName name="elec6">#REF!</definedName>
    <definedName name="ELFE">#REF!</definedName>
    <definedName name="ELG">#REF!</definedName>
    <definedName name="ELP">#REF!</definedName>
    <definedName name="EMP">#REF!</definedName>
    <definedName name="END">#REF!</definedName>
    <definedName name="ENJA"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ENJA"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Epc">#REF!</definedName>
    <definedName name="Epc3Span" localSheetId="16">#REF!</definedName>
    <definedName name="Epc3Span">#REF!</definedName>
    <definedName name="ERE" localSheetId="16">#REF!</definedName>
    <definedName name="ERE">#REF!</definedName>
    <definedName name="ERER">#REF!</definedName>
    <definedName name="ERGFD">#N/A</definedName>
    <definedName name="ERGR">#N/A</definedName>
    <definedName name="ERR">#N/A</definedName>
    <definedName name="ertyertye" localSheetId="16" hidden="1">{"'용역비'!$A$4:$C$8"}</definedName>
    <definedName name="ertyertye" hidden="1">{"'용역비'!$A$4:$C$8"}</definedName>
    <definedName name="Eslab">#REF!</definedName>
    <definedName name="etr">#N/A</definedName>
    <definedName name="ETYETY" localSheetId="16" hidden="1">{"'용역비'!$A$4:$C$8"}</definedName>
    <definedName name="ETYETY" hidden="1">{"'용역비'!$A$4:$C$8"}</definedName>
    <definedName name="etyj" localSheetId="16" hidden="1">{"'용역비'!$A$4:$C$8"}</definedName>
    <definedName name="etyj" hidden="1">{"'용역비'!$A$4:$C$8"}</definedName>
    <definedName name="etyjj" localSheetId="16" hidden="1">{"'용역비'!$A$4:$C$8"}</definedName>
    <definedName name="etyjj" hidden="1">{"'용역비'!$A$4:$C$8"}</definedName>
    <definedName name="ETYJTYJ" localSheetId="16" hidden="1">{"'용역비'!$A$4:$C$8"}</definedName>
    <definedName name="ETYJTYJ" hidden="1">{"'용역비'!$A$4:$C$8"}</definedName>
    <definedName name="evaluate">#REF!</definedName>
    <definedName name="EWDWQD">#N/A</definedName>
    <definedName name="EWF">#REF!,#REF!</definedName>
    <definedName name="EWFDSVF">#N/A</definedName>
    <definedName name="EWR">#N/A</definedName>
    <definedName name="EWRDWQ">#N/A</definedName>
    <definedName name="EXE" localSheetId="16">BlankMacro1</definedName>
    <definedName name="EXE">BlankMacro1</definedName>
    <definedName name="_xlnm.Extract">#REF!</definedName>
    <definedName name="Extract_MI">#REF!</definedName>
    <definedName name="F">#REF!</definedName>
    <definedName name="F_CODE">#N/A</definedName>
    <definedName name="F_DESC">#N/A</definedName>
    <definedName name="F_LVL">#N/A</definedName>
    <definedName name="F_PAGE">#N/A</definedName>
    <definedName name="F_REMK">#N/A</definedName>
    <definedName name="F_SEQ">#N/A</definedName>
    <definedName name="F_SIZE">#N/A</definedName>
    <definedName name="F_UNIT">#N/A</definedName>
    <definedName name="F1F" localSheetId="16">#REF!</definedName>
    <definedName name="F1F">#REF!</definedName>
    <definedName name="F2F" localSheetId="16">#REF!</definedName>
    <definedName name="F2F">#REF!</definedName>
    <definedName name="F3F" localSheetId="16">#REF!</definedName>
    <definedName name="F3F">#REF!</definedName>
    <definedName name="Fci">#REF!</definedName>
    <definedName name="Fck">#REF!</definedName>
    <definedName name="FD"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BGDF">#N/A</definedName>
    <definedName name="fdfd"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f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fdfd"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fdf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FDS">#REF!,#REF!</definedName>
    <definedName name="fdfe"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fe"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fs">#N/A</definedName>
    <definedName name="FDGFD">#N/A</definedName>
    <definedName name="fdgz">#REF!</definedName>
    <definedName name="FDS"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dsafdsa" hidden="1">#REF!</definedName>
    <definedName name="FDSV">#N/A</definedName>
    <definedName name="FDV">#N/A</definedName>
    <definedName name="FDVG">#N/A</definedName>
    <definedName name="FEE">#REF!</definedName>
    <definedName name="FEEL" localSheetId="16">#REF!</definedName>
    <definedName name="FEEL">#REF!</definedName>
    <definedName name="FEF"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E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EFE"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EFE"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ese">#N/A</definedName>
    <definedName name="ff" hidden="1">{#N/A,#N/A,FALSE,"운반시간"}</definedName>
    <definedName name="FFC">#N/A</definedName>
    <definedName name="FFDGGFD" localSheetId="16">#REF!</definedName>
    <definedName name="FFDGGFD">#REF!</definedName>
    <definedName name="FFF"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F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ffdd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fff"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ff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FFFF">#REF!</definedName>
    <definedName name="ffffff"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ffff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ffffff" localSheetId="16">BlankMacro1</definedName>
    <definedName name="fffffff">BlankMacro1</definedName>
    <definedName name="ffffffff"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ffffff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fg" localSheetId="16">[0]!dgh</definedName>
    <definedName name="ffg">[0]!dgh</definedName>
    <definedName name="ffh">#N/A</definedName>
    <definedName name="ffk" hidden="1">#REF!</definedName>
    <definedName name="FFVG">#N/A</definedName>
    <definedName name="fgcfgg">#N/A</definedName>
    <definedName name="FGD">#REF!</definedName>
    <definedName name="FGF"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G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GF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GH">#REF!,#REF!</definedName>
    <definedName name="FGR">#N/A</definedName>
    <definedName name="FGV">#N/A</definedName>
    <definedName name="FHFH" hidden="1">[16]수량산출!$A$1:$A$8561</definedName>
    <definedName name="FHFK" hidden="1">[16]수량산출!#REF!</definedName>
    <definedName name="FILENAME">#REF!</definedName>
    <definedName name="FIRST">#REF!</definedName>
    <definedName name="FJFDDDFD" localSheetId="16" hidden="1">{#N/A,#N/A,FALSE,"단가표지"}</definedName>
    <definedName name="FJFDDDFD" hidden="1">{#N/A,#N/A,FALSE,"단가표지"}</definedName>
    <definedName name="FK" localSheetId="16" hidden="1">{"'용역비'!$A$4:$C$8"}</definedName>
    <definedName name="FK" hidden="1">{"'용역비'!$A$4:$C$8"}</definedName>
    <definedName name="FKD"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K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fkf" hidden="1">#REF!</definedName>
    <definedName name="FN" localSheetId="16">#REF!</definedName>
    <definedName name="FN">#REF!</definedName>
    <definedName name="FOOT1" localSheetId="16">#REF!</definedName>
    <definedName name="FOOT1">#REF!</definedName>
    <definedName name="FOOT2" localSheetId="16">#REF!</definedName>
    <definedName name="FOOT2">#REF!</definedName>
    <definedName name="FOOT3">#REF!</definedName>
    <definedName name="FOUND_H">#REF!</definedName>
    <definedName name="Fpu">#REF!</definedName>
    <definedName name="Fpy">#REF!</definedName>
    <definedName name="FREE">#N/A</definedName>
    <definedName name="frt">#N/A</definedName>
    <definedName name="FS" localSheetId="16">#REF!</definedName>
    <definedName name="FS">#REF!</definedName>
    <definedName name="FSDF">#REF!,#REF!</definedName>
    <definedName name="FSVGF">#N/A</definedName>
    <definedName name="FV">#N/A</definedName>
    <definedName name="FVD">#N/A</definedName>
    <definedName name="fvn">#N/A</definedName>
    <definedName name="fx" hidden="1">{#N/A,#N/A,FALSE,"조골재"}</definedName>
    <definedName name="Fy" localSheetId="16">#REF!</definedName>
    <definedName name="Fy">#REF!</definedName>
    <definedName name="FYT">#N/A</definedName>
    <definedName name="FYUKGFYUK" localSheetId="16" hidden="1">#REF!</definedName>
    <definedName name="FYUKGFYUK" hidden="1">#REF!</definedName>
    <definedName name="F이" localSheetId="16">#REF!</definedName>
    <definedName name="F이">#REF!</definedName>
    <definedName name="F일" localSheetId="16">#REF!</definedName>
    <definedName name="F일">#REF!</definedName>
    <definedName name="g">#REF!</definedName>
    <definedName name="g2g23" hidden="1">[17]프랜트면허!#REF!</definedName>
    <definedName name="GAB">#REF!</definedName>
    <definedName name="GABION_개_소_별_명_세">#REF!</definedName>
    <definedName name="GABION_수_량_집_계">#REF!</definedName>
    <definedName name="GABION개소별명세">#REF!</definedName>
    <definedName name="GABION단위수량">#REF!</definedName>
    <definedName name="GABION수량집계">#REF!</definedName>
    <definedName name="GAK">#REF!</definedName>
    <definedName name="gbc"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bc"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BFHG">#N/A</definedName>
    <definedName name="GC">#REF!</definedName>
    <definedName name="GCODE">#N/A</definedName>
    <definedName name="GDF">#N/A</definedName>
    <definedName name="GEMCO" hidden="1">#REF!</definedName>
    <definedName name="GER">#N/A</definedName>
    <definedName name="GEW"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EW"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faag" localSheetId="16">Dlog_Show</definedName>
    <definedName name="gfaag">Dlog_Show</definedName>
    <definedName name="GFD">#N/A</definedName>
    <definedName name="gfdgdgdf" localSheetId="16">#REF!</definedName>
    <definedName name="gfdgdgdf">#REF!</definedName>
    <definedName name="GFG"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F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fgfg"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fgf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fggfr">#REF!</definedName>
    <definedName name="GFH" localSheetId="16">관급자재집계표!FFF</definedName>
    <definedName name="GFH">[0]!FFF</definedName>
    <definedName name="gg"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GG"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G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GGG">#REF!</definedName>
    <definedName name="ggghhhff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GGTR"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GGGTR"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ggh">#N/A</definedName>
    <definedName name="GGTREW"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GGTREW"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GH"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H"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GHG">#N/A</definedName>
    <definedName name="ghgfh">#N/A</definedName>
    <definedName name="GHH">#N/A</definedName>
    <definedName name="GHHJHJ" localSheetId="16">BlankMacro1</definedName>
    <definedName name="GHHJHJ">BlankMacro1</definedName>
    <definedName name="ghj" localSheetId="16">#REF!</definedName>
    <definedName name="ghj">#REF!</definedName>
    <definedName name="gigin">#REF!</definedName>
    <definedName name="gjckddud">#REF!,#REF!</definedName>
    <definedName name="GKDURK">#REF!,#REF!,#REF!</definedName>
    <definedName name="GPRIC">#N/A</definedName>
    <definedName name="GREE">#N/A</definedName>
    <definedName name="grew" hidden="1">#REF!</definedName>
    <definedName name="GS">#REF!</definedName>
    <definedName name="gt">#REF!</definedName>
    <definedName name="gu">#REF!,#REF!</definedName>
    <definedName name="GuBae">#REF!</definedName>
    <definedName name="GUBUN">#N/A</definedName>
    <definedName name="GVH">#REF!,#REF!</definedName>
    <definedName name="GVHBG">#N/A</definedName>
    <definedName name="gvv">#N/A</definedName>
    <definedName name="GYTR">#N/A</definedName>
    <definedName name="h" localSheetId="16">#REF!</definedName>
    <definedName name="h">#REF!</definedName>
    <definedName name="H_S" localSheetId="16">#REF!</definedName>
    <definedName name="H_S">#REF!</definedName>
    <definedName name="H_W_설치기사" localSheetId="16">#REF!</definedName>
    <definedName name="H_W_설치기사">#REF!</definedName>
    <definedName name="H_W_시험기사">#REF!</definedName>
    <definedName name="H1.0m이하">#REF!</definedName>
    <definedName name="H1.2m">#REF!</definedName>
    <definedName name="H1.5m">#REF!</definedName>
    <definedName name="H1.8m">#REF!</definedName>
    <definedName name="H100x100x6x8t_단중">#REF!</definedName>
    <definedName name="H125x125x6.5x9t_단중">#REF!</definedName>
    <definedName name="H150x100x6x9t_단중">#REF!</definedName>
    <definedName name="H1C">#REF!</definedName>
    <definedName name="H1H">#REF!</definedName>
    <definedName name="H1L">#REF!</definedName>
    <definedName name="H1R">#REF!</definedName>
    <definedName name="H1WL">#REF!</definedName>
    <definedName name="H1WR">#REF!</definedName>
    <definedName name="H2.0m">#REF!</definedName>
    <definedName name="H2.5m">#REF!</definedName>
    <definedName name="H2C">#REF!</definedName>
    <definedName name="H2H">#REF!</definedName>
    <definedName name="H2L">#REF!</definedName>
    <definedName name="H2R">#REF!</definedName>
    <definedName name="H2WL">#REF!</definedName>
    <definedName name="H2WR">#REF!</definedName>
    <definedName name="H3.0m">#REF!</definedName>
    <definedName name="H3.5m">#REF!</definedName>
    <definedName name="H3H">#REF!</definedName>
    <definedName name="H3L">#REF!</definedName>
    <definedName name="H3R">#REF!</definedName>
    <definedName name="H3WL">#REF!</definedName>
    <definedName name="H3WR">#REF!</definedName>
    <definedName name="H4.0m">#REF!</definedName>
    <definedName name="H4.5m">#REF!</definedName>
    <definedName name="H4H">#REF!</definedName>
    <definedName name="H4L">#REF!</definedName>
    <definedName name="H4R">#REF!</definedName>
    <definedName name="H5.0m">#REF!</definedName>
    <definedName name="H5L">#REF!</definedName>
    <definedName name="H5R">#REF!</definedName>
    <definedName name="H6L">#REF!</definedName>
    <definedName name="H6R">#REF!</definedName>
    <definedName name="H7L">#REF!</definedName>
    <definedName name="H7R">#REF!</definedName>
    <definedName name="H9A">#REF!</definedName>
    <definedName name="HA">#REF!</definedName>
    <definedName name="han" hidden="1">#REF!</definedName>
    <definedName name="hardwar" hidden="1">#REF!</definedName>
    <definedName name="HB">#REF!</definedName>
    <definedName name="HBHG">#N/A</definedName>
    <definedName name="hbjk" hidden="1">[18]화산경계!#REF!</definedName>
    <definedName name="HC">#REF!</definedName>
    <definedName name="HCY" localSheetId="16">[0]!CDD</definedName>
    <definedName name="HCY">[0]!CDD</definedName>
    <definedName name="HD">#REF!</definedName>
    <definedName name="HDGBGD"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DGBG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DHD" localSheetId="16" hidden="1">{#N/A,#N/A,FALSE,"단가표지"}</definedName>
    <definedName name="HDHD" hidden="1">{#N/A,#N/A,FALSE,"단가표지"}</definedName>
    <definedName name="HE">#REF!</definedName>
    <definedName name="HF" localSheetId="16">#REF!</definedName>
    <definedName name="HF">#REF!</definedName>
    <definedName name="HFHDH" localSheetId="16" hidden="1">{#N/A,#N/A,FALSE,"운반시간"}</definedName>
    <definedName name="HFHDH" hidden="1">{#N/A,#N/A,FALSE,"운반시간"}</definedName>
    <definedName name="hgf"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g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gft"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gft"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GG">#N/A</definedName>
    <definedName name="HHG">#N/A</definedName>
    <definedName name="HHH"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HH"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HHH" hidden="1">#REF!</definedName>
    <definedName name="HHHHHHHHHHHHHHHHHHHH"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HK">#N/A</definedName>
    <definedName name="HI_전선관" localSheetId="16">#REF!</definedName>
    <definedName name="HI_전선관">#REF!</definedName>
    <definedName name="hj" localSheetId="16">#REF!</definedName>
    <definedName name="hj">#REF!</definedName>
    <definedName name="hjk">#N/A</definedName>
    <definedName name="HJU" localSheetId="16">#REF!,#REF!</definedName>
    <definedName name="HJU">#REF!,#REF!</definedName>
    <definedName name="HL">#REF!</definedName>
    <definedName name="HMAX">#N/A</definedName>
    <definedName name="HMHM"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MHM"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O">#REF!</definedName>
    <definedName name="HP" localSheetId="16">#REF!</definedName>
    <definedName name="HP">#REF!</definedName>
    <definedName name="HR" localSheetId="16">#REF!</definedName>
    <definedName name="HR">#REF!</definedName>
    <definedName name="Hs">#REF!</definedName>
    <definedName name="HSH">#REF!</definedName>
    <definedName name="HSR" localSheetId="16" hidden="1">{"'용역비'!$A$4:$C$8"}</definedName>
    <definedName name="HSR" hidden="1">{"'용역비'!$A$4:$C$8"}</definedName>
    <definedName name="HT">#REF!</definedName>
    <definedName name="HTD">#N/A</definedName>
    <definedName name="HTHT"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THT"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HTML_CodePage" hidden="1">949</definedName>
    <definedName name="HTML_Control" localSheetId="16" hidden="1">{"'용역비'!$A$4:$C$8"}</definedName>
    <definedName name="HTML_Control" hidden="1">{"'용역비'!$A$4:$C$8"}</definedName>
    <definedName name="HTML_Description" hidden="1">""</definedName>
    <definedName name="HTML_Email" hidden="1">""</definedName>
    <definedName name="HTML_Header" hidden="1">"용역비"</definedName>
    <definedName name="HTML_LastUpdate" hidden="1">"99-07-01"</definedName>
    <definedName name="HTML_LineAfter" hidden="1">FALSE</definedName>
    <definedName name="HTML_LineBefore" hidden="1">FALSE</definedName>
    <definedName name="HTML_Name" hidden="1">"전산실"</definedName>
    <definedName name="HTML_OBDlg2" hidden="1">TRUE</definedName>
    <definedName name="HTML_OBDlg4" hidden="1">TRUE</definedName>
    <definedName name="HTML_OS" hidden="1">0</definedName>
    <definedName name="HTML_PathFile" hidden="1">"C:\My Documents\MyHTML.htm"</definedName>
    <definedName name="HTML_Title" hidden="1">"전체금액"</definedName>
    <definedName name="HWL">#REF!</definedName>
    <definedName name="HWR" localSheetId="16">#REF!</definedName>
    <definedName name="HWR">#REF!</definedName>
    <definedName name="hyh">#N/A</definedName>
    <definedName name="H사" localSheetId="16">#REF!</definedName>
    <definedName name="H사">#REF!</definedName>
    <definedName name="H삼" localSheetId="16">#REF!</definedName>
    <definedName name="H삼">#REF!</definedName>
    <definedName name="H이" localSheetId="16">#REF!</definedName>
    <definedName name="H이">#REF!</definedName>
    <definedName name="H일">#REF!</definedName>
    <definedName name="I">#REF!</definedName>
    <definedName name="I.P제원표">#REF!</definedName>
    <definedName name="ID" localSheetId="16">#REF!,#REF!</definedName>
    <definedName name="ID">#REF!,#REF!</definedName>
    <definedName name="ii"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i"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ii"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iiiiii"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JELLSS"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IIJELLS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iik" localSheetId="16">[0]!ghgfh</definedName>
    <definedName name="iik">[0]!ghgfh</definedName>
    <definedName name="iiu"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iu"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L">#REF!</definedName>
    <definedName name="IMP" localSheetId="16">#REF!</definedName>
    <definedName name="IMP">#REF!</definedName>
    <definedName name="IMPEDANCEDC" localSheetId="16">#REF!</definedName>
    <definedName name="IMPEDANCEDC">#REF!</definedName>
    <definedName name="IOI" localSheetId="16" hidden="1">{"'용역비'!$A$4:$C$8"}</definedName>
    <definedName name="IOI" hidden="1">{"'용역비'!$A$4:$C$8"}</definedName>
    <definedName name="IOP">#REF!,#REF!</definedName>
    <definedName name="IOU">#REF!,#REF!</definedName>
    <definedName name="ITNUM">#N/A</definedName>
    <definedName name="iu"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u"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uuu"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iuuu"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j">#REF!</definedName>
    <definedName name="J_A" localSheetId="16">#REF!</definedName>
    <definedName name="J_A">#REF!</definedName>
    <definedName name="J_B" localSheetId="16">#REF!</definedName>
    <definedName name="J_B">#REF!</definedName>
    <definedName name="J_B1">#REF!</definedName>
    <definedName name="J_B2">#REF!</definedName>
    <definedName name="J_B3">#REF!</definedName>
    <definedName name="J_B4">#REF!</definedName>
    <definedName name="J_C1">#REF!</definedName>
    <definedName name="J_C11">#REF!</definedName>
    <definedName name="J_C12">#REF!</definedName>
    <definedName name="J_C2">#REF!</definedName>
    <definedName name="J_C21">#REF!</definedName>
    <definedName name="J_C22">#REF!</definedName>
    <definedName name="J_C3">#REF!</definedName>
    <definedName name="J_C31">#REF!</definedName>
    <definedName name="J_C32">#REF!</definedName>
    <definedName name="J_D">#REF!</definedName>
    <definedName name="J_H">#REF!</definedName>
    <definedName name="J_HOLE">#REF!</definedName>
    <definedName name="J_O1">#REF!</definedName>
    <definedName name="J_O2">#REF!</definedName>
    <definedName name="J_S">#REF!</definedName>
    <definedName name="J_S1">#REF!</definedName>
    <definedName name="J_S2">#REF!</definedName>
    <definedName name="J_형옹벽측구_수량집계">#REF!</definedName>
    <definedName name="jaje1">#REF!</definedName>
    <definedName name="jhg">#N/A</definedName>
    <definedName name="JHY">#N/A</definedName>
    <definedName name="JHYKING">#N/A</definedName>
    <definedName name="jj"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JJFORS"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JFOR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JG">#REF!</definedName>
    <definedName name="JJHSHHA"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JHSHHA"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JJ"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JJJ"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JJJJ"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JJJ"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JM">#N/A</definedName>
    <definedName name="JJSUWE"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JSUW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KL">#REF!,#REF!</definedName>
    <definedName name="JNH">#REF!,#REF!</definedName>
    <definedName name="JPG">#N/A</definedName>
    <definedName name="JSHS"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SH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JUST">#REF!</definedName>
    <definedName name="JUU" localSheetId="16">관급자재집계표!FGF</definedName>
    <definedName name="JUU">[0]!FGF</definedName>
    <definedName name="JUYGDF">#N/A</definedName>
    <definedName name="juyjuy">#N/A</definedName>
    <definedName name="JYH">#REF!</definedName>
    <definedName name="JYJY"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JYJY"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jyt">#N/A</definedName>
    <definedName name="jytr">#N/A</definedName>
    <definedName name="jyu" localSheetId="16">[0]!jhg</definedName>
    <definedName name="jyu">[0]!jhg</definedName>
    <definedName name="jyuj">#N/A</definedName>
    <definedName name="J엄차현" hidden="1">#REF!</definedName>
    <definedName name="J형옹벽측구수량집계" localSheetId="16">#REF!</definedName>
    <definedName name="J형옹벽측구수량집계">#REF!</definedName>
    <definedName name="K">#REF!</definedName>
    <definedName name="K_PR">#REF!</definedName>
    <definedName name="KA">#REF!</definedName>
    <definedName name="KAE">#REF!</definedName>
    <definedName name="KAS">#REF!</definedName>
    <definedName name="Ka일">#REF!</definedName>
    <definedName name="Ka투">#REF!</definedName>
    <definedName name="KBS">#REF!,#REF!</definedName>
    <definedName name="kd"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DJ">#REF!</definedName>
    <definedName name="kdjf" localSheetId="16">#REF!</definedName>
    <definedName name="kdjf">#REF!</definedName>
    <definedName name="Kea" localSheetId="16">#REF!</definedName>
    <definedName name="Kea">#REF!</definedName>
    <definedName name="kf"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GB">#N/A</definedName>
    <definedName name="Kh">#REF!</definedName>
    <definedName name="khj">{"Book1","토공.xls"}</definedName>
    <definedName name="ki" localSheetId="16">#REF!</definedName>
    <definedName name="ki">#REF!</definedName>
    <definedName name="kim">#REF!</definedName>
    <definedName name="kiuk" localSheetId="16">[0]!jhg</definedName>
    <definedName name="kiuk">[0]!jhg</definedName>
    <definedName name="KJH">#N/A</definedName>
    <definedName name="kjuj">#N/A</definedName>
    <definedName name="KKA"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A"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B">#N/A</definedName>
    <definedName name="KKDAW"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DAW"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DIE"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DI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DUEKS"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DUEK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ISJJD"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ISJJ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KK"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KKD"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DJJS"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DJJ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EEP"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EEP"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k"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kkkkkk" localSheetId="16">BlankMacro1</definedName>
    <definedName name="kkkkkkk">BlankMacro1</definedName>
    <definedName name="KKKSJS"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SJ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SSL"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KSSL"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l">#N/A</definedName>
    <definedName name="KKSIIEJD"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SIIEJ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SJJWUJD"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SJJWUJ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SJWEI"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KSJWEI"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KLB">#REF!,#REF!</definedName>
    <definedName name="KMN">#REF!,#REF!</definedName>
    <definedName name="Ko" localSheetId="16">#REF!</definedName>
    <definedName name="Ko">#REF!</definedName>
    <definedName name="ksy">[19]BID!$C$3:$Q$1308</definedName>
    <definedName name="ktf" hidden="1">#REF!</definedName>
    <definedName name="kty" hidden="1">#REF!</definedName>
    <definedName name="KUK"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UK"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Kv">#REF!</definedName>
    <definedName name="l" localSheetId="16">#REF!</definedName>
    <definedName name="l">#REF!</definedName>
    <definedName name="L1L">#REF!</definedName>
    <definedName name="L2L">#REF!</definedName>
    <definedName name="L3L">#REF!</definedName>
    <definedName name="L4L">#REF!</definedName>
    <definedName name="L4배관">#REF!</definedName>
    <definedName name="L4배관값">#REF!</definedName>
    <definedName name="L4접지선">#REF!</definedName>
    <definedName name="L4접지선값">#REF!</definedName>
    <definedName name="L4주간선">#REF!</definedName>
    <definedName name="L4주간선값">#REF!</definedName>
    <definedName name="L5배관">#REF!</definedName>
    <definedName name="L5배관값">#REF!</definedName>
    <definedName name="L5접지선">#REF!</definedName>
    <definedName name="L5접지선값">#REF!</definedName>
    <definedName name="L5주간선">#REF!</definedName>
    <definedName name="L5주간선값">#REF!</definedName>
    <definedName name="L6배관">#REF!</definedName>
    <definedName name="L6배관값">#REF!</definedName>
    <definedName name="L6접지선">#REF!</definedName>
    <definedName name="L6접지선값">#REF!</definedName>
    <definedName name="L6주간선">#REF!</definedName>
    <definedName name="L6주간선값">#REF!</definedName>
    <definedName name="LA">#REF!</definedName>
    <definedName name="labor">#REF!</definedName>
    <definedName name="LAK"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AK"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asdjljds">#N/A</definedName>
    <definedName name="LAST" localSheetId="16">#REF!</definedName>
    <definedName name="LAST">#REF!</definedName>
    <definedName name="LAST1" localSheetId="16">#REF!</definedName>
    <definedName name="LAST1">#REF!</definedName>
    <definedName name="lb" localSheetId="16">#REF!</definedName>
    <definedName name="lb">#REF!</definedName>
    <definedName name="LC">#REF!</definedName>
    <definedName name="ld">#REF!</definedName>
    <definedName name="Len">#REF!</definedName>
    <definedName name="LF">#REF!</definedName>
    <definedName name="LH">#REF!</definedName>
    <definedName name="li" localSheetId="16" hidden="1">{"'용역비'!$A$4:$C$8"}</definedName>
    <definedName name="li" hidden="1">{"'용역비'!$A$4:$C$8"}</definedName>
    <definedName name="LIUJHG" hidden="1">#REF!</definedName>
    <definedName name="ljg"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lj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LKLK"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lks">#N/A</definedName>
    <definedName name="LL">#REF!,#REF!,#REF!</definedName>
    <definedName name="LLDIEKKS"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DIEKK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FE">#N/A</definedName>
    <definedName name="LLFO">#REF!</definedName>
    <definedName name="LLKD"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K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kj">#N/A</definedName>
    <definedName name="LLL"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LLL"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LLLL" localSheetId="16">BlankMacro1</definedName>
    <definedName name="LLLL">BlankMacro1</definedName>
    <definedName name="llllll" localSheetId="16">BlankMacro1</definedName>
    <definedName name="llllll">BlankMacro1</definedName>
    <definedName name="LLLLLLLLLLL"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llllllllllllllllllllllllllllllll"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lllllllllllllllllllllllllllllllllllllllllll"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LLLS"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LS"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LSE"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LS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M" localSheetId="16">[0]!CCF</definedName>
    <definedName name="LLM">[0]!CCF</definedName>
    <definedName name="LLSIEKDKD"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SIEKDKD"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SKEIE"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LSKEIE"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LMO">#REF!</definedName>
    <definedName name="LOOP" localSheetId="16">#REF!</definedName>
    <definedName name="LOOP">#REF!</definedName>
    <definedName name="LOOP1" localSheetId="16">#REF!</definedName>
    <definedName name="LOOP1">#REF!</definedName>
    <definedName name="LOOP2">#REF!</definedName>
    <definedName name="LOOP3">#REF!</definedName>
    <definedName name="LOOP4">#REF!</definedName>
    <definedName name="LP___4">#REF!</definedName>
    <definedName name="LPI">#REF!</definedName>
    <definedName name="LPRIC">#N/A</definedName>
    <definedName name="LSH" localSheetId="16">#REF!</definedName>
    <definedName name="LSH">#REF!</definedName>
    <definedName name="L형옹벽" localSheetId="16">[15]일위대가!#REF!</definedName>
    <definedName name="L형옹벽">[15]일위대가!#REF!</definedName>
    <definedName name="L형옹벽측구수량집계">#REF!</definedName>
    <definedName name="L형측구수량집계">#REF!</definedName>
    <definedName name="m">[20]JUCK!#REF!</definedName>
    <definedName name="M_EF">#REF!</definedName>
    <definedName name="M1.더하기">#N/A</definedName>
    <definedName name="M1.빼기">#N/A</definedName>
    <definedName name="Macro12">#N/A</definedName>
    <definedName name="Macro14">#N/A</definedName>
    <definedName name="MACRO20">#N/A</definedName>
    <definedName name="Macro5">#N/A</definedName>
    <definedName name="Macro6">#N/A</definedName>
    <definedName name="Macro7">#N/A</definedName>
    <definedName name="Macro8">#N/A</definedName>
    <definedName name="Macro9">#N/A</definedName>
    <definedName name="MaH">#REF!</definedName>
    <definedName name="MATRO">#N/A</definedName>
    <definedName name="Mc3Span">#REF!</definedName>
    <definedName name="MHHG">#N/A</definedName>
    <definedName name="MM" localSheetId="16" hidden="1">{#N/A,#N/A,FALSE,"단가표지"}</definedName>
    <definedName name="MM" hidden="1">{#N/A,#N/A,FALSE,"단가표지"}</definedName>
    <definedName name="MMH" localSheetId="16">[0]!DDC</definedName>
    <definedName name="MMH">[0]!DDC</definedName>
    <definedName name="MMJN">#N/A</definedName>
    <definedName name="MMK">#N/A</definedName>
    <definedName name="mml" localSheetId="16">[0]!jhg</definedName>
    <definedName name="mml">[0]!jhg</definedName>
    <definedName name="MMM"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MMM"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mmmmmmmmmmm"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MMN">#N/A</definedName>
    <definedName name="MMX" localSheetId="16">[0]!MMK</definedName>
    <definedName name="MMX">[0]!MMK</definedName>
    <definedName name="MNH" localSheetId="16">[0]!HGG</definedName>
    <definedName name="MNH">[0]!HGG</definedName>
    <definedName name="MOM">#N/A</definedName>
    <definedName name="MONEY" localSheetId="16">#REF!,#REF!</definedName>
    <definedName name="MONEY">#REF!,#REF!</definedName>
    <definedName name="monitor">#REF!</definedName>
    <definedName name="MOTOR__농형_전폐">#REF!</definedName>
    <definedName name="MPRIC">#N/A</definedName>
    <definedName name="MT" localSheetId="16">#REF!</definedName>
    <definedName name="MT">#REF!</definedName>
    <definedName name="MUO_REA" localSheetId="16">#REF!</definedName>
    <definedName name="MUO_REA">#REF!</definedName>
    <definedName name="MUO_TOE" localSheetId="16">#REF!</definedName>
    <definedName name="MUO_TOE">#REF!</definedName>
    <definedName name="n">#REF!</definedName>
    <definedName name="N_C">#REF!</definedName>
    <definedName name="N_Q">#REF!</definedName>
    <definedName name="N_R">#REF!</definedName>
    <definedName name="N1S">#REF!</definedName>
    <definedName name="N2S">#REF!</definedName>
    <definedName name="N3S">#REF!</definedName>
    <definedName name="NAM">#REF!</definedName>
    <definedName name="NAME">#REF!</definedName>
    <definedName name="NBBV">#N/A</definedName>
    <definedName name="NBC">#REF!,#REF!,#REF!</definedName>
    <definedName name="NBDFF">#REF!,#REF!</definedName>
    <definedName name="nbv">#N/A</definedName>
    <definedName name="NDO">#REF!</definedName>
    <definedName name="NEW">#REF!</definedName>
    <definedName name="ＮＥＹＯＫ">#REF!</definedName>
    <definedName name="ngf"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ngf"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NHGF">#N/A</definedName>
    <definedName name="NJHT">#REF!,#REF!</definedName>
    <definedName name="NLG">#REF!,#REF!</definedName>
    <definedName name="nmb">#N/A</definedName>
    <definedName name="NMJ">#N/A</definedName>
    <definedName name="NN">#REF!,#REF!</definedName>
    <definedName name="NNA">#N/A</definedName>
    <definedName name="NNC">#N/A</definedName>
    <definedName name="NND">#N/A</definedName>
    <definedName name="NNF">#N/A</definedName>
    <definedName name="NNG">#N/A</definedName>
    <definedName name="nnj">#N/A</definedName>
    <definedName name="nnk">#N/A</definedName>
    <definedName name="nnm">#N/A</definedName>
    <definedName name="NNN" localSheetId="16">#REF!,#REF!</definedName>
    <definedName name="NNN">#REF!,#REF!</definedName>
    <definedName name="NO." localSheetId="16">#REF!</definedName>
    <definedName name="NO.">#REF!</definedName>
    <definedName name="NOMUBY" localSheetId="16">#REF!</definedName>
    <definedName name="NOMUBY">#REF!</definedName>
    <definedName name="NON">#N/A</definedName>
    <definedName name="notch1" localSheetId="16">#REF!</definedName>
    <definedName name="notch1">#REF!</definedName>
    <definedName name="notch2" localSheetId="16">#REF!</definedName>
    <definedName name="notch2">#REF!</definedName>
    <definedName name="NPI" localSheetId="16">#REF!</definedName>
    <definedName name="NPI">#REF!</definedName>
    <definedName name="NSH">#REF!</definedName>
    <definedName name="NSO">#REF!</definedName>
    <definedName name="NUMBER">#REF!</definedName>
    <definedName name="NYDATA">#REF!</definedName>
    <definedName name="n이">#REF!</definedName>
    <definedName name="n이_1">#REF!</definedName>
    <definedName name="n이_2">#REF!</definedName>
    <definedName name="n일">#REF!</definedName>
    <definedName name="OIL" localSheetId="16" hidden="1">{"'용역비'!$A$4:$C$8"}</definedName>
    <definedName name="OIL" hidden="1">{"'용역비'!$A$4:$C$8"}</definedName>
    <definedName name="OIOK" localSheetId="16">[0]!EED</definedName>
    <definedName name="OIOK">[0]!EED</definedName>
    <definedName name="OIU">#N/A</definedName>
    <definedName name="oo">#REF!</definedName>
    <definedName name="OOO">#REF!</definedName>
    <definedName name="ooooooo" localSheetId="16">BlankMacro1</definedName>
    <definedName name="ooooooo">BlankMacro1</definedName>
    <definedName name="oooooooooooooooooooooo"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OP" localSheetId="16">#REF!</definedName>
    <definedName name="OP">#REF!</definedName>
    <definedName name="OPL">#N/A</definedName>
    <definedName name="OPOP" localSheetId="16" hidden="1">[21]수량산출!#REF!</definedName>
    <definedName name="OPOP" hidden="1">[21]수량산출!#REF!</definedName>
    <definedName name="OPP" hidden="1">#REF!</definedName>
    <definedName name="OPPP" hidden="1">[22]수량산출!$A$3:$H$8539</definedName>
    <definedName name="oval52">#REF!</definedName>
    <definedName name="p" localSheetId="16">[20]JUCK!#REF!</definedName>
    <definedName name="p">[20]JUCK!#REF!</definedName>
    <definedName name="P.S.C.BEAM">#REF!</definedName>
    <definedName name="P_A">#REF!</definedName>
    <definedName name="P_D">#REF!</definedName>
    <definedName name="P_E">#REF!</definedName>
    <definedName name="Pa">#REF!</definedName>
    <definedName name="PAC">#N/A</definedName>
    <definedName name="PACB">#N/A</definedName>
    <definedName name="PACC">#N/A</definedName>
    <definedName name="PACD">#N/A</definedName>
    <definedName name="PARCA">#N/A</definedName>
    <definedName name="PASS" localSheetId="16">#REF!</definedName>
    <definedName name="PASS">#REF!</definedName>
    <definedName name="pa삼" localSheetId="16">#REF!</definedName>
    <definedName name="pa삼">#REF!</definedName>
    <definedName name="Pa오" localSheetId="16">#REF!</definedName>
    <definedName name="Pa오">#REF!</definedName>
    <definedName name="PB">#REF!</definedName>
    <definedName name="PD">#REF!</definedName>
    <definedName name="PE">#REF!</definedName>
    <definedName name="PF">#REF!</definedName>
    <definedName name="PFD">#REF!</definedName>
    <definedName name="PG">#REF!</definedName>
    <definedName name="PH">#REF!</definedName>
    <definedName name="pile길이">#REF!</definedName>
    <definedName name="PIP" localSheetId="16">#REF!,#REF!</definedName>
    <definedName name="PIP">#REF!,#REF!</definedName>
    <definedName name="PIPE1" localSheetId="16">#REF!</definedName>
    <definedName name="PIPE1">#REF!</definedName>
    <definedName name="PJG" localSheetId="16">[0]!NNF</definedName>
    <definedName name="PJG">[0]!NNF</definedName>
    <definedName name="PL">#REF!</definedName>
    <definedName name="PLATE_12t_단중">#REF!</definedName>
    <definedName name="PLATE_19t_단중">#REF!</definedName>
    <definedName name="PLATE_6t_단중">#REF!</definedName>
    <definedName name="PLATE_9t_단중">#REF!</definedName>
    <definedName name="plk" localSheetId="16">[0]!EGERG</definedName>
    <definedName name="plk">[0]!EGERG</definedName>
    <definedName name="plo">#N/A</definedName>
    <definedName name="PM">#REF!</definedName>
    <definedName name="PN">#REF!</definedName>
    <definedName name="PNAME">#N/A</definedName>
    <definedName name="PO">#REF!</definedName>
    <definedName name="poi" localSheetId="16">[0]!HBHG</definedName>
    <definedName name="poi">[0]!HBHG</definedName>
    <definedName name="POL" localSheetId="16">[0]!HGG</definedName>
    <definedName name="POL">[0]!HGG</definedName>
    <definedName name="POP" localSheetId="16">#REF!,#REF!</definedName>
    <definedName name="POP">#REF!,#REF!</definedName>
    <definedName name="pp">#REF!,#REF!</definedName>
    <definedName name="ppl" localSheetId="16">[0]!jhg</definedName>
    <definedName name="ppl">[0]!jhg</definedName>
    <definedName name="PPP">#REF!</definedName>
    <definedName name="ppppppp"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PR" localSheetId="16">#REF!</definedName>
    <definedName name="PR">#REF!</definedName>
    <definedName name="prin">#REF!</definedName>
    <definedName name="PRIN_TITLES">#REF!</definedName>
    <definedName name="PRINT">#REF!</definedName>
    <definedName name="_xlnm.Print_Area" localSheetId="0">'〓 목 차 〓'!$A:$C</definedName>
    <definedName name="_xlnm.Print_Area" localSheetId="14">경비목록표!$A:$F</definedName>
    <definedName name="_xlnm.Print_Area" localSheetId="2">공사원가계산서!$A:$F</definedName>
    <definedName name="_xlnm.Print_Area" localSheetId="16">관급자재집계표!$A$1:$H$31</definedName>
    <definedName name="_xlnm.Print_Area" localSheetId="13">노무비목록표!$A:$F</definedName>
    <definedName name="_xlnm.Print_Area" localSheetId="8">단가산출근거!$A:$F</definedName>
    <definedName name="_xlnm.Print_Area" localSheetId="7">단가산출근거목록표!$A:$I</definedName>
    <definedName name="_xlnm.Print_Area" localSheetId="4">설계내역서!$A:$N</definedName>
    <definedName name="_xlnm.Print_Area" localSheetId="5">일위대가목록표!$A:$I</definedName>
    <definedName name="_xlnm.Print_Area" localSheetId="6">일위대가표!$A:$M</definedName>
    <definedName name="_xlnm.Print_Area" localSheetId="15">자재단가대비표!$A:$Q</definedName>
    <definedName name="_xlnm.Print_Area" localSheetId="12">재료비목록표!$A:$F</definedName>
    <definedName name="_xlnm.Print_Area" localSheetId="10">중기목록표!$A:$I</definedName>
    <definedName name="_xlnm.Print_Area" localSheetId="11">중기사용료!$A:$M</definedName>
    <definedName name="_xlnm.Print_Area" localSheetId="3">총괄내역서!$A:$G</definedName>
    <definedName name="_xlnm.Print_Area" localSheetId="9">환율및기초자료!$A:$H</definedName>
    <definedName name="_xlnm.Print_Area">[23]JUCKEYK!$A$1:$N$61</definedName>
    <definedName name="Print_Area_MI">[24]COVER!$CB$1:$CR$30</definedName>
    <definedName name="PRINT_AREA_MI1" localSheetId="16">#REF!</definedName>
    <definedName name="PRINT_AREA_MI1">#REF!</definedName>
    <definedName name="Print_Area\C">#REF!</definedName>
    <definedName name="PRINT_TILTES">#REF!</definedName>
    <definedName name="print_tital">#REF!</definedName>
    <definedName name="PRINT_TITEL">#REF!</definedName>
    <definedName name="print_titil">#REF!</definedName>
    <definedName name="print_title">[25]충주!#REF!</definedName>
    <definedName name="_xlnm.Print_Titles" localSheetId="14">경비목록표!$1:$3</definedName>
    <definedName name="_xlnm.Print_Titles" localSheetId="2">공사원가계산서!$1:$4</definedName>
    <definedName name="_xlnm.Print_Titles" localSheetId="13">노무비목록표!$1:$3</definedName>
    <definedName name="_xlnm.Print_Titles" localSheetId="8">단가산출근거!$1:$4</definedName>
    <definedName name="_xlnm.Print_Titles" localSheetId="7">단가산출근거목록표!$1:$3</definedName>
    <definedName name="_xlnm.Print_Titles" localSheetId="4">설계내역서!$1:$4</definedName>
    <definedName name="_xlnm.Print_Titles" localSheetId="5">일위대가목록표!$1:$3</definedName>
    <definedName name="_xlnm.Print_Titles" localSheetId="6">일위대가표!$1:$4</definedName>
    <definedName name="_xlnm.Print_Titles" localSheetId="15">자재단가대비표!$1:$4</definedName>
    <definedName name="_xlnm.Print_Titles" localSheetId="12">재료비목록표!$1:$3</definedName>
    <definedName name="_xlnm.Print_Titles" localSheetId="10">중기목록표!$1:$3</definedName>
    <definedName name="_xlnm.Print_Titles" localSheetId="11">중기사용료!$1:$4</definedName>
    <definedName name="_xlnm.Print_Titles" localSheetId="3">총괄내역서!$1:$3</definedName>
    <definedName name="_xlnm.Print_Titles">#N/A</definedName>
    <definedName name="PRINT_TITLES_MI">[26]부대내역!$A$1:$IV$4</definedName>
    <definedName name="PRINT_TITLES_MI1" localSheetId="16">#REF!</definedName>
    <definedName name="PRINT_TITLES_MI1">#REF!</definedName>
    <definedName name="Printed_Titles">#REF!</definedName>
    <definedName name="printer">#REF!</definedName>
    <definedName name="PRINTER_AREA">#REF!</definedName>
    <definedName name="printer_Titles">#REF!</definedName>
    <definedName name="printer_ttitle">#REF!</definedName>
    <definedName name="PRINTTITLES">#REF!</definedName>
    <definedName name="PROJNAME">#REF!</definedName>
    <definedName name="PRT">#N/A</definedName>
    <definedName name="PS" localSheetId="16">#REF!</definedName>
    <definedName name="PS">#REF!</definedName>
    <definedName name="PT" localSheetId="16">#REF!</definedName>
    <definedName name="PT">#REF!</definedName>
    <definedName name="q" localSheetId="16">#REF!</definedName>
    <definedName name="q">#REF!</definedName>
    <definedName name="q234562456" localSheetId="16" hidden="1">{"'용역비'!$A$4:$C$8"}</definedName>
    <definedName name="q234562456" hidden="1">{"'용역비'!$A$4:$C$8"}</definedName>
    <definedName name="Q3WEE" hidden="1">{#N/A,#N/A,FALSE,"조골재"}</definedName>
    <definedName name="qas">#N/A</definedName>
    <definedName name="qdr">#N/A</definedName>
    <definedName name="qe">#REF!</definedName>
    <definedName name="Qe앨" localSheetId="16">#REF!</definedName>
    <definedName name="Qe앨">#REF!</definedName>
    <definedName name="qi" localSheetId="16">#REF!</definedName>
    <definedName name="qi">#REF!</definedName>
    <definedName name="qkqh1" localSheetId="16" hidden="1">{#N/A,#N/A,FALSE,"명세표"}</definedName>
    <definedName name="qkqh1" hidden="1">{#N/A,#N/A,FALSE,"명세표"}</definedName>
    <definedName name="QLQL">#REF!</definedName>
    <definedName name="qq" localSheetId="16" hidden="1">{#N/A,#N/A,FALSE,"단가표지"}</definedName>
    <definedName name="qq" hidden="1">{#N/A,#N/A,FALSE,"단가표지"}</definedName>
    <definedName name="QQA">#N/A</definedName>
    <definedName name="QQQ" localSheetId="16">[0]!CVDSD</definedName>
    <definedName name="QQQ">[0]!CVDSD</definedName>
    <definedName name="qqqqqqqqqq"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QREWQ" localSheetId="16">관급자재집계표!FFF</definedName>
    <definedName name="QREWQ">[0]!FFF</definedName>
    <definedName name="QSQE">#N/A</definedName>
    <definedName name="qsqsqs">{"Book1","토공.xls"}</definedName>
    <definedName name="QSR" localSheetId="16">[0]!CDD</definedName>
    <definedName name="QSR">[0]!CDD</definedName>
    <definedName name="QSS" localSheetId="16">[0]!MATRO</definedName>
    <definedName name="QSS">[0]!MATRO</definedName>
    <definedName name="QTY">#N/A</definedName>
    <definedName name="qu">#REF!</definedName>
    <definedName name="qw" localSheetId="16" hidden="1">{#N/A,#N/A,FALSE,"단가표지"}</definedName>
    <definedName name="qw" hidden="1">{#N/A,#N/A,FALSE,"단가표지"}</definedName>
    <definedName name="qwe">#N/A</definedName>
    <definedName name="QWERQWER" hidden="1">#REF!</definedName>
    <definedName name="QWERT" localSheetId="16" hidden="1">#REF!</definedName>
    <definedName name="QWERT" hidden="1">#REF!</definedName>
    <definedName name="QWS" localSheetId="16" hidden="1">#REF!</definedName>
    <definedName name="QWS" hidden="1">#REF!</definedName>
    <definedName name="qyk" localSheetId="16" hidden="1">{"'용역비'!$A$4:$C$8"}</definedName>
    <definedName name="qyk" hidden="1">{"'용역비'!$A$4:$C$8"}</definedName>
    <definedName name="q디">#REF!</definedName>
    <definedName name="q앨">#REF!</definedName>
    <definedName name="RACK">#REF!</definedName>
    <definedName name="RAD">#REF!</definedName>
    <definedName name="range_T">#REF!</definedName>
    <definedName name="RCC">#REF!</definedName>
    <definedName name="_xlnm.Recorder">#REF!</definedName>
    <definedName name="REEG">#N/A</definedName>
    <definedName name="REGSVTEB">#N/A</definedName>
    <definedName name="RERGEGEGERGGER" localSheetId="16">BlankMacro1</definedName>
    <definedName name="RERGEGEGERGGER">BlankMacro1</definedName>
    <definedName name="ret">#N/A</definedName>
    <definedName name="REUIHGURI">#N/A</definedName>
    <definedName name="REW" localSheetId="16">BlankMacro1</definedName>
    <definedName name="REW">BlankMacro1</definedName>
    <definedName name="reyt">#N/A</definedName>
    <definedName name="RFG">#REF!,#REF!,#REF!</definedName>
    <definedName name="RFWE" localSheetId="16">[0]!GDF</definedName>
    <definedName name="RFWE">[0]!GDF</definedName>
    <definedName name="RFYIFIOYGOPIO" hidden="1">#REF!</definedName>
    <definedName name="RG"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R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rgfg" localSheetId="16">[0]!jhg</definedName>
    <definedName name="rgfg">[0]!jhg</definedName>
    <definedName name="RGR" localSheetId="16">[0]!GDF</definedName>
    <definedName name="RGR">[0]!GDF</definedName>
    <definedName name="RGRG"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RGR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RGVBF">#N/A</definedName>
    <definedName name="RGY" localSheetId="16">BlankMacro1</definedName>
    <definedName name="RGY">BlankMacro1</definedName>
    <definedName name="RH" localSheetId="16" hidden="1">{"'용역비'!$A$4:$C$8"}</definedName>
    <definedName name="RH" hidden="1">{"'용역비'!$A$4:$C$8"}</definedName>
    <definedName name="rhd" hidden="1">{#N/A,#N/A,FALSE,"골재소요량";#N/A,#N/A,FALSE,"골재소요량"}</definedName>
    <definedName name="RHK" hidden="1">[27]조명시설!#REF!</definedName>
    <definedName name="rhks">#N/A</definedName>
    <definedName name="RKFL" localSheetId="16">#REF!</definedName>
    <definedName name="RKFL">#REF!</definedName>
    <definedName name="rksl">#N/A</definedName>
    <definedName name="rkstjs">#N/A</definedName>
    <definedName name="RL" localSheetId="16">#REF!</definedName>
    <definedName name="RL">#REF!</definedName>
    <definedName name="Rl이" localSheetId="16">#REF!</definedName>
    <definedName name="Rl이">#REF!</definedName>
    <definedName name="Rl일" localSheetId="16">#REF!</definedName>
    <definedName name="Rl일">#REF!</definedName>
    <definedName name="ROTAT">#N/A</definedName>
    <definedName name="ROTAT1">#N/A</definedName>
    <definedName name="ROTAT2">#N/A</definedName>
    <definedName name="ROTAT3">#N/A</definedName>
    <definedName name="ROTAT4">#N/A</definedName>
    <definedName name="Royalty" hidden="1">{#N/A,#N/A,FALSE,"Sheet1"}</definedName>
    <definedName name="RPE" localSheetId="16">#REF!</definedName>
    <definedName name="RPE">#REF!</definedName>
    <definedName name="RRE">#REF!,#REF!</definedName>
    <definedName name="RRR">#REF!</definedName>
    <definedName name="rrrrrr">#REF!</definedName>
    <definedName name="rt">#REF!</definedName>
    <definedName name="RT5G">#N/A</definedName>
    <definedName name="RTG" localSheetId="16">[0]!EEDD</definedName>
    <definedName name="RTG">[0]!EEDD</definedName>
    <definedName name="RTGH" localSheetId="16" hidden="1">{"'용역비'!$A$4:$C$8"}</definedName>
    <definedName name="RTGH" hidden="1">{"'용역비'!$A$4:$C$8"}</definedName>
    <definedName name="rth" hidden="1">#REF!</definedName>
    <definedName name="rthrtu" localSheetId="16">[0]!juyjuy</definedName>
    <definedName name="rthrtu">[0]!juyjuy</definedName>
    <definedName name="RTHT">#N/A</definedName>
    <definedName name="RTTTTTR" localSheetId="16">BlankMacro1</definedName>
    <definedName name="RTTTTTR">BlankMacro1</definedName>
    <definedName name="RTU" localSheetId="16">#REF!,#REF!</definedName>
    <definedName name="RTU">#REF!,#REF!</definedName>
    <definedName name="rty" localSheetId="16" hidden="1">{"'용역비'!$A$4:$C$8"}</definedName>
    <definedName name="rty" hidden="1">{"'용역비'!$A$4:$C$8"}</definedName>
    <definedName name="RTYUIP" localSheetId="16">BlankMacro1</definedName>
    <definedName name="RTYUIP">BlankMacro1</definedName>
    <definedName name="rtyuu" localSheetId="16">BlankMacro1</definedName>
    <definedName name="rtyuu">BlankMacro1</definedName>
    <definedName name="ru" localSheetId="16">#REF!</definedName>
    <definedName name="ru">#REF!</definedName>
    <definedName name="RYANG">#N/A</definedName>
    <definedName name="RYUIRYU" localSheetId="16" hidden="1">{"'용역비'!$A$4:$C$8"}</definedName>
    <definedName name="RYUIRYU" hidden="1">{"'용역비'!$A$4:$C$8"}</definedName>
    <definedName name="ryuk" localSheetId="16" hidden="1">{"'용역비'!$A$4:$C$8"}</definedName>
    <definedName name="ryuk" hidden="1">{"'용역비'!$A$4:$C$8"}</definedName>
    <definedName name="S_BB">#REF!</definedName>
    <definedName name="S_BU">#REF!</definedName>
    <definedName name="S_EF">#REF!</definedName>
    <definedName name="S_W_시험기사">#REF!</definedName>
    <definedName name="S2L">#REF!</definedName>
    <definedName name="SADE">#REF!</definedName>
    <definedName name="SAF">#N/A</definedName>
    <definedName name="SALI" localSheetId="16">#REF!</definedName>
    <definedName name="SALI">#REF!</definedName>
    <definedName name="sample" localSheetId="16">#REF!</definedName>
    <definedName name="sample">#REF!</definedName>
    <definedName name="SAN" localSheetId="16">#REF!</definedName>
    <definedName name="SAN">#REF!</definedName>
    <definedName name="SAV">#N/A</definedName>
    <definedName name="sck" localSheetId="16">#REF!</definedName>
    <definedName name="sck">#REF!</definedName>
    <definedName name="SCODE">#N/A</definedName>
    <definedName name="sd"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sd"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sdakfj">#REF!</definedName>
    <definedName name="SdAS" hidden="1">'[12]98수문일위'!$A$1:$P$2004</definedName>
    <definedName name="SDAVF" localSheetId="16">[0]!GVHBG</definedName>
    <definedName name="SDAVF">[0]!GVHBG</definedName>
    <definedName name="SDC" localSheetId="16">#REF!,#REF!</definedName>
    <definedName name="SDC">#REF!,#REF!</definedName>
    <definedName name="SdcdF" localSheetId="16">[0]!NBBV</definedName>
    <definedName name="SdcdF">[0]!NBBV</definedName>
    <definedName name="SDCFG\" hidden="1">{#N/A,#N/A,FALSE,"운반시간"}</definedName>
    <definedName name="SDD">#N/A</definedName>
    <definedName name="SDF" hidden="1">#REF!</definedName>
    <definedName name="sdfjk">#REF!</definedName>
    <definedName name="SDG">#N/A</definedName>
    <definedName name="SDGAS" hidden="1">#REF!</definedName>
    <definedName name="sdjfkl">#REF!</definedName>
    <definedName name="SDK">#REF!,#REF!</definedName>
    <definedName name="SDRFE">#N/A</definedName>
    <definedName name="SDRTHST" hidden="1">#REF!</definedName>
    <definedName name="sdryhj" localSheetId="16" hidden="1">{"'용역비'!$A$4:$C$8"}</definedName>
    <definedName name="sdryhj" hidden="1">{"'용역비'!$A$4:$C$8"}</definedName>
    <definedName name="SDS" hidden="1">{#N/A,#N/A,FALSE,"2~8번"}</definedName>
    <definedName name="sdsd" localSheetId="16">[0]!jhg</definedName>
    <definedName name="sdsd">[0]!jhg</definedName>
    <definedName name="sdv">#N/A</definedName>
    <definedName name="SDVF">#N/A</definedName>
    <definedName name="sdwda">#REF!</definedName>
    <definedName name="SE" localSheetId="16" hidden="1">{"'용역비'!$A$4:$C$8"}</definedName>
    <definedName name="SE" hidden="1">{"'용역비'!$A$4:$C$8"}</definedName>
    <definedName name="sfasasfasfasf" hidden="1">#REF!</definedName>
    <definedName name="sfd">#N/A</definedName>
    <definedName name="SFH">#N/A</definedName>
    <definedName name="SG"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SG"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sheet" localSheetId="16" hidden="1">{#N/A,#N/A,FALSE,"골재소요량";#N/A,#N/A,FALSE,"골재소요량"}</definedName>
    <definedName name="sheet" hidden="1">{#N/A,#N/A,FALSE,"골재소요량";#N/A,#N/A,FALSE,"골재소요량"}</definedName>
    <definedName name="SHEET56">#REF!</definedName>
    <definedName name="SHT" localSheetId="16">#REF!</definedName>
    <definedName name="SHT">#REF!</definedName>
    <definedName name="SI" localSheetId="16">#REF!</definedName>
    <definedName name="SI">#REF!</definedName>
    <definedName name="sinchook">#REF!</definedName>
    <definedName name="SIS" localSheetId="16">[0]!NNF</definedName>
    <definedName name="SIS">[0]!NNF</definedName>
    <definedName name="size">#REF!</definedName>
    <definedName name="SK">#REF!</definedName>
    <definedName name="skadjf">#REF!</definedName>
    <definedName name="SKE">#REF!</definedName>
    <definedName name="SKEW">#REF!</definedName>
    <definedName name="SLFE">#REF!</definedName>
    <definedName name="SLFO">#REF!</definedName>
    <definedName name="SLID">#REF!</definedName>
    <definedName name="SO" hidden="1">#REF!</definedName>
    <definedName name="SOC" localSheetId="16">[0]!OIU</definedName>
    <definedName name="SOC">[0]!OIU</definedName>
    <definedName name="SORT">#REF!</definedName>
    <definedName name="SORTCODE">#N/A</definedName>
    <definedName name="SOS" localSheetId="16">[0]!MATRO</definedName>
    <definedName name="SOS">[0]!MATRO</definedName>
    <definedName name="SPACE">#REF!</definedName>
    <definedName name="SPECI">#N/A</definedName>
    <definedName name="SPP_백__PIPE_100A_단중">#REF!</definedName>
    <definedName name="SPP_백__PIPE_125A_단중">#REF!</definedName>
    <definedName name="SPP_백__PIPE_150A_단중">#REF!</definedName>
    <definedName name="SPP_백__PIPE_15A_단중">#REF!</definedName>
    <definedName name="SPP_백__PIPE_200A_단중">#REF!</definedName>
    <definedName name="SPP_백__PIPE_20A_단중">#REF!</definedName>
    <definedName name="SPP_백__PIPE_250A_단중">#REF!</definedName>
    <definedName name="SPP_백__PIPE_25A_단중">#REF!</definedName>
    <definedName name="SPP_백__PIPE_300A_단중">#REF!</definedName>
    <definedName name="SPP_백__PIPE_32A_단중">#REF!</definedName>
    <definedName name="SPP_백__PIPE_350A_단중">#REF!</definedName>
    <definedName name="SPP_백__PIPE_400A_단중">#REF!</definedName>
    <definedName name="SPP_백__PIPE_40A_단중">#REF!</definedName>
    <definedName name="SPP_백__PIPE_450A_단중">#REF!</definedName>
    <definedName name="SPP_백__PIPE_500A_단중">#REF!</definedName>
    <definedName name="SPP_백__PIPE_50A_단중">#REF!</definedName>
    <definedName name="SPP_백__PIPE_65A_단중">#REF!</definedName>
    <definedName name="SPP_백__PIPE_80A_단중">#REF!</definedName>
    <definedName name="SPPS_PIPE_100A_40S_단중">#REF!</definedName>
    <definedName name="SPPS_PIPE_125A_40S_단중">#REF!</definedName>
    <definedName name="SPPS_PIPE_150A_40S_단중">#REF!</definedName>
    <definedName name="SPPS_PIPE_15A_40S_단중">#REF!</definedName>
    <definedName name="SPPS_PIPE_200A_40S_단중">#REF!</definedName>
    <definedName name="SPPS_PIPE_20A_40S_단중">#REF!</definedName>
    <definedName name="SPPS_PIPE_250A_40S_단중">#REF!</definedName>
    <definedName name="SPPS_PIPE_25A_40S_단중">#REF!</definedName>
    <definedName name="SPPS_PIPE_300A_40S_단중">#REF!</definedName>
    <definedName name="SPPS_PIPE_32A_40S_단중">#REF!</definedName>
    <definedName name="SPPS_PIPE_350A_40S_단중">#REF!</definedName>
    <definedName name="SPPS_PIPE_400A_40S_단중">#REF!</definedName>
    <definedName name="SPPS_PIPE_40A_40S_단중">#REF!</definedName>
    <definedName name="SPPS_PIPE_450A_40S_단중">#REF!</definedName>
    <definedName name="SPPS_PIPE_500A_40S_단중">#REF!</definedName>
    <definedName name="SPPS_PIPE_50A_40S_단중">#REF!</definedName>
    <definedName name="SPPS_PIPE_65A_40S_단중">#REF!</definedName>
    <definedName name="SPPS_PIPE_80A_40S_단중">#REF!</definedName>
    <definedName name="SPTYPE1">#REF!</definedName>
    <definedName name="sr">#REF!,#REF!</definedName>
    <definedName name="srth" localSheetId="16" hidden="1">{"'용역비'!$A$4:$C$8"}</definedName>
    <definedName name="srth" hidden="1">{"'용역비'!$A$4:$C$8"}</definedName>
    <definedName name="ss" localSheetId="16" hidden="1">{#N/A,#N/A,FALSE,"운반시간"}</definedName>
    <definedName name="ss" hidden="1">{#N/A,#N/A,FALSE,"운반시간"}</definedName>
    <definedName name="SSD">#N/A</definedName>
    <definedName name="SSR">#N/A</definedName>
    <definedName name="SSS" localSheetId="16">#REF!</definedName>
    <definedName name="SSS">#REF!</definedName>
    <definedName name="SSSC" localSheetId="16">[0]!CCF</definedName>
    <definedName name="SSSC">[0]!CCF</definedName>
    <definedName name="sssd" localSheetId="16" hidden="1">{"'용역비'!$A$4:$C$8"}</definedName>
    <definedName name="sssd" hidden="1">{"'용역비'!$A$4:$C$8"}</definedName>
    <definedName name="SSSS" localSheetId="16" hidden="1">{#N/A,#N/A,FALSE,"2~8번"}</definedName>
    <definedName name="SSSS" hidden="1">{#N/A,#N/A,FALSE,"2~8번"}</definedName>
    <definedName name="SSSSS">#N/A</definedName>
    <definedName name="SSSSSS">#REF!</definedName>
    <definedName name="SSSSSSSS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SSW" localSheetId="16">#REF!,#REF!</definedName>
    <definedName name="SSW">#REF!,#REF!</definedName>
    <definedName name="SSX">#N/A</definedName>
    <definedName name="START">#REF!</definedName>
    <definedName name="START3">#N/A</definedName>
    <definedName name="START4" localSheetId="16">[28]S0!#REF!</definedName>
    <definedName name="START4">[28]S0!#REF!</definedName>
    <definedName name="START5">[28]S0!#REF!</definedName>
    <definedName name="START6">[28]S0!#REF!</definedName>
    <definedName name="START7">[28]S0!#REF!</definedName>
    <definedName name="START8">[28]S0!#REF!</definedName>
    <definedName name="START9">[28]S0!#REF!</definedName>
    <definedName name="Strand가닥수" localSheetId="16">#REF!</definedName>
    <definedName name="Strand가닥수">#REF!</definedName>
    <definedName name="Strand단면적">#REF!</definedName>
    <definedName name="Strand직경">#REF!</definedName>
    <definedName name="STS" localSheetId="16" hidden="1">{"'용역비'!$A$4:$C$8"}</definedName>
    <definedName name="STS" hidden="1">{"'용역비'!$A$4:$C$8"}</definedName>
    <definedName name="STS_PIPE_100A_10S_단중">#REF!</definedName>
    <definedName name="STS_PIPE_10A_10S_단중">#REF!</definedName>
    <definedName name="STS_PIPE_125A_10S_단중">#REF!</definedName>
    <definedName name="STS_PIPE_150A_10S_단중">#REF!</definedName>
    <definedName name="STS_PIPE_15A_10S_단중">#REF!</definedName>
    <definedName name="STS_PIPE_200A_10S_단중">#REF!</definedName>
    <definedName name="STS_PIPE_20A_10S_단중">#REF!</definedName>
    <definedName name="STS_PIPE_250A_10S_단중">#REF!</definedName>
    <definedName name="STS_PIPE_25A_10S_단중">#REF!</definedName>
    <definedName name="STS_PIPE_300A_10S_단중">#REF!</definedName>
    <definedName name="STS_PIPE_32A_10S_단중">#REF!</definedName>
    <definedName name="STS_PIPE_350A_10S_단중">#REF!</definedName>
    <definedName name="STS_PIPE_400A_10S_단중">#REF!</definedName>
    <definedName name="STS_PIPE_40A_10S_단중">#REF!</definedName>
    <definedName name="STS_PIPE_50A_10S_단중">#REF!</definedName>
    <definedName name="STS_PIPE_65A_10S_단중">#REF!</definedName>
    <definedName name="STS_PIPE_80A_10S_단중">#REF!</definedName>
    <definedName name="STS_PIPE_90A_10S_단중">#REF!</definedName>
    <definedName name="ST산출">[0]!BlankMacro1</definedName>
    <definedName name="SUBT1" localSheetId="16">#REF!</definedName>
    <definedName name="SUBT1">#REF!</definedName>
    <definedName name="SUBT2">#REF!</definedName>
    <definedName name="SUBT3">#REF!</definedName>
    <definedName name="SUO_REA">#REF!</definedName>
    <definedName name="SUO_TOE">#REF!</definedName>
    <definedName name="SVFGSF" localSheetId="16">[0]!KJH</definedName>
    <definedName name="SVFGSF">[0]!KJH</definedName>
    <definedName name="SVSV"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SVSV"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SWL">#REF!</definedName>
    <definedName name="SWR" localSheetId="16">#REF!</definedName>
    <definedName name="SWR">#REF!</definedName>
    <definedName name="SXXS">#N/A</definedName>
    <definedName name="sy">[29]BID!$C$3:$Q$1308</definedName>
    <definedName name="SZVFGG" localSheetId="16">[0]!REEG</definedName>
    <definedName name="SZVFGG">[0]!REEG</definedName>
    <definedName name="T">#REF!</definedName>
    <definedName name="T.B.M설치">#REF!</definedName>
    <definedName name="T_AMOUNT">#N/A</definedName>
    <definedName name="T_UPRICE">#N/A</definedName>
    <definedName name="T1S">#REF!</definedName>
    <definedName name="T2S">#REF!</definedName>
    <definedName name="T3S">#REF!</definedName>
    <definedName name="Tb">#REF!</definedName>
    <definedName name="Tba">#REF!</definedName>
    <definedName name="Ted">#REF!</definedName>
    <definedName name="Tel">#REF!</definedName>
    <definedName name="temp">#N/A</definedName>
    <definedName name="Tendon단면적" localSheetId="16">#REF!</definedName>
    <definedName name="Tendon단면적">#REF!</definedName>
    <definedName name="TENSION_고온계">#REF!</definedName>
    <definedName name="Text5">#REF!</definedName>
    <definedName name="TEYJ" localSheetId="16" hidden="1">{"'용역비'!$A$4:$C$8"}</definedName>
    <definedName name="TEYJ" hidden="1">{"'용역비'!$A$4:$C$8"}</definedName>
    <definedName name="TFG">#REF!,#REF!</definedName>
    <definedName name="TFUI" localSheetId="16" hidden="1">{"'용역비'!$A$4:$C$8"}</definedName>
    <definedName name="TFUI" hidden="1">{"'용역비'!$A$4:$C$8"}</definedName>
    <definedName name="TGGG">#N/A</definedName>
    <definedName name="thqkd">[11]미드수량!#REF!</definedName>
    <definedName name="TIT">#REF!</definedName>
    <definedName name="titles">#REF!</definedName>
    <definedName name="TITLES_PRINT">#REF!</definedName>
    <definedName name="TKG">#REF!,#REF!</definedName>
    <definedName name="Tl">#REF!</definedName>
    <definedName name="TLFTN">#N/A</definedName>
    <definedName name="TMO" localSheetId="16">#REF!</definedName>
    <definedName name="TMO">#REF!</definedName>
    <definedName name="TMP" localSheetId="16">#REF!</definedName>
    <definedName name="TMP">#REF!</definedName>
    <definedName name="TOP">#N/A</definedName>
    <definedName name="TOTAL" localSheetId="16">#REF!</definedName>
    <definedName name="TOTAL">#REF!</definedName>
    <definedName name="TOTAL1" localSheetId="16">#REF!</definedName>
    <definedName name="TOTAL1">#REF!</definedName>
    <definedName name="TOTAL2" localSheetId="16">#REF!</definedName>
    <definedName name="TOTAL2">#REF!</definedName>
    <definedName name="TOTAL3">#REF!</definedName>
    <definedName name="TOTAL4">#REF!</definedName>
    <definedName name="tr" hidden="1">#REF!</definedName>
    <definedName name="Tra">#REF!</definedName>
    <definedName name="TRR">#N/A</definedName>
    <definedName name="TRRR">#N/A</definedName>
    <definedName name="trunc" localSheetId="16">#REF!</definedName>
    <definedName name="trunc">#REF!</definedName>
    <definedName name="tryrtg" localSheetId="16">[0]!bvvc</definedName>
    <definedName name="tryrtg">[0]!bvvc</definedName>
    <definedName name="Tsa">#REF!</definedName>
    <definedName name="tt">#REF!</definedName>
    <definedName name="TTHG">#N/A</definedName>
    <definedName name="TTI" localSheetId="16">#REF!,#REF!,#REF!</definedName>
    <definedName name="TTI">#REF!,#REF!,#REF!</definedName>
    <definedName name="TTR">#N/A</definedName>
    <definedName name="ttt">#REF!</definedName>
    <definedName name="TTTG" localSheetId="16">#REF!,#REF!</definedName>
    <definedName name="TTTG">#REF!,#REF!</definedName>
    <definedName name="TTTT" localSheetId="16" hidden="1">#REF!</definedName>
    <definedName name="TTTT" hidden="1">#REF!</definedName>
    <definedName name="TTTTTT" localSheetId="16">#REF!</definedName>
    <definedName name="TTTTTT">#REF!</definedName>
    <definedName name="tu" localSheetId="16" hidden="1">{"'용역비'!$A$4:$C$8"}</definedName>
    <definedName name="tu" hidden="1">{"'용역비'!$A$4:$C$8"}</definedName>
    <definedName name="tuilol" localSheetId="16" hidden="1">{"'용역비'!$A$4:$C$8"}</definedName>
    <definedName name="tuilol" hidden="1">{"'용역비'!$A$4:$C$8"}</definedName>
    <definedName name="TUIO" localSheetId="16" hidden="1">{"'용역비'!$A$4:$C$8"}</definedName>
    <definedName name="TUIO" hidden="1">{"'용역비'!$A$4:$C$8"}</definedName>
    <definedName name="TUIO.L" localSheetId="16" hidden="1">{"'용역비'!$A$4:$C$8"}</definedName>
    <definedName name="TUIO.L" hidden="1">{"'용역비'!$A$4:$C$8"}</definedName>
    <definedName name="TUIOTUI" localSheetId="16" hidden="1">{"'용역비'!$A$4:$C$8"}</definedName>
    <definedName name="TUIOTUI" hidden="1">{"'용역비'!$A$4:$C$8"}</definedName>
    <definedName name="TUNVS">#N/A</definedName>
    <definedName name="tuu" localSheetId="16">[0]!frt</definedName>
    <definedName name="tuu">[0]!frt</definedName>
    <definedName name="TVV" localSheetId="16">BlankMacro1</definedName>
    <definedName name="TVV">BlankMacro1</definedName>
    <definedName name="TW" localSheetId="16">#REF!</definedName>
    <definedName name="TW">#REF!</definedName>
    <definedName name="TWL">#REF!</definedName>
    <definedName name="TWR">#REF!</definedName>
    <definedName name="Ty1H1">#REF!</definedName>
    <definedName name="Ty1H2">#REF!</definedName>
    <definedName name="Ty1H3">#REF!</definedName>
    <definedName name="Ty1Hun1">#REF!</definedName>
    <definedName name="Ty1Hun2">#REF!</definedName>
    <definedName name="Ty1K1">#REF!</definedName>
    <definedName name="Ty1K2">#REF!</definedName>
    <definedName name="Ty1L1">#REF!</definedName>
    <definedName name="Ty1L2">#REF!</definedName>
    <definedName name="Ty1L3">#REF!</definedName>
    <definedName name="Ty1L4">#REF!</definedName>
    <definedName name="Ty1L5">#REF!</definedName>
    <definedName name="Ty1L6">#REF!</definedName>
    <definedName name="Ty1TH">#REF!</definedName>
    <definedName name="Ty1TL">#REF!</definedName>
    <definedName name="Ty2H1">#REF!</definedName>
    <definedName name="Ty2H2">#REF!</definedName>
    <definedName name="Ty2H3">#REF!</definedName>
    <definedName name="Ty2Hun1">#REF!</definedName>
    <definedName name="Ty2Hun2">#REF!</definedName>
    <definedName name="Ty2K1">#REF!</definedName>
    <definedName name="Ty2K2">#REF!</definedName>
    <definedName name="Ty2L1">#REF!</definedName>
    <definedName name="Ty2L2">#REF!</definedName>
    <definedName name="Ty2L3">#REF!</definedName>
    <definedName name="Ty2L4">#REF!</definedName>
    <definedName name="Ty2L5">#REF!</definedName>
    <definedName name="Ty2L6">#REF!</definedName>
    <definedName name="Ty2TH">#REF!</definedName>
    <definedName name="Ty2TL">#REF!</definedName>
    <definedName name="TYH">#N/A</definedName>
    <definedName name="TYJ" localSheetId="16" hidden="1">{"'용역비'!$A$4:$C$8"}</definedName>
    <definedName name="TYJ" hidden="1">{"'용역비'!$A$4:$C$8"}</definedName>
    <definedName name="tyje" localSheetId="16" hidden="1">{"'용역비'!$A$4:$C$8"}</definedName>
    <definedName name="tyje" hidden="1">{"'용역비'!$A$4:$C$8"}</definedName>
    <definedName name="tyjet" localSheetId="16" hidden="1">{"'용역비'!$A$4:$C$8"}</definedName>
    <definedName name="tyjet" hidden="1">{"'용역비'!$A$4:$C$8"}</definedName>
    <definedName name="TYPE">#REF!</definedName>
    <definedName name="TYPE1">#REF!</definedName>
    <definedName name="TYRY" hidden="1">#REF!</definedName>
    <definedName name="tyu" localSheetId="16" hidden="1">{"'용역비'!$A$4:$C$8"}</definedName>
    <definedName name="tyu" hidden="1">{"'용역비'!$A$4:$C$8"}</definedName>
    <definedName name="TYUI" localSheetId="16">BlankMacro1</definedName>
    <definedName name="TYUI">BlankMacro1</definedName>
    <definedName name="tyy" localSheetId="16">[0]!reyt</definedName>
    <definedName name="tyy">[0]!reyt</definedName>
    <definedName name="T값">#REF!</definedName>
    <definedName name="U_VAR1">#REF!</definedName>
    <definedName name="uiy">#N/A</definedName>
    <definedName name="UJJ">#N/A</definedName>
    <definedName name="ujy" localSheetId="16">[0]!ret</definedName>
    <definedName name="ujy">[0]!ret</definedName>
    <definedName name="ul">#REF!</definedName>
    <definedName name="ulo" localSheetId="16" hidden="1">{"'용역비'!$A$4:$C$8"}</definedName>
    <definedName name="ulo" hidden="1">{"'용역비'!$A$4:$C$8"}</definedName>
    <definedName name="UM">#REF!</definedName>
    <definedName name="UNIT">#REF!</definedName>
    <definedName name="UTI" localSheetId="16" hidden="1">{"'용역비'!$A$4:$C$8"}</definedName>
    <definedName name="UTI" hidden="1">{"'용역비'!$A$4:$C$8"}</definedName>
    <definedName name="UTIOL" localSheetId="16" hidden="1">{"'용역비'!$A$4:$C$8"}</definedName>
    <definedName name="UTIOL" hidden="1">{"'용역비'!$A$4:$C$8"}</definedName>
    <definedName name="uu">#REF!</definedName>
    <definedName name="UUU">#N/A</definedName>
    <definedName name="uw">#REF!</definedName>
    <definedName name="uyj" localSheetId="16">관급자재집계표!TYJ</definedName>
    <definedName name="uyj">[0]!TYJ</definedName>
    <definedName name="UYUY" localSheetId="16">[0]!DGRT</definedName>
    <definedName name="UYUY">[0]!DGRT</definedName>
    <definedName name="U형시가지측구수량집계">#REF!</definedName>
    <definedName name="U형측구수량집계">#REF!</definedName>
    <definedName name="V" localSheetId="16">{#N/A,#N/A,FALSE,"하중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V">{#N/A,#N/A,FALSE,"하중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vbc" localSheetId="16">[0]!REGSVTEB</definedName>
    <definedName name="vbc">[0]!REGSVTEB</definedName>
    <definedName name="VBGDH" localSheetId="16">[0]!HBHG</definedName>
    <definedName name="VBGDH">[0]!HBHG</definedName>
    <definedName name="vbn">#N/A</definedName>
    <definedName name="vbnh">#N/A</definedName>
    <definedName name="VBV" localSheetId="16">[0]!RGVBF</definedName>
    <definedName name="VBV">[0]!RGVBF</definedName>
    <definedName name="Vc">#REF!</definedName>
    <definedName name="vcx">#N/A</definedName>
    <definedName name="VFJKEH" localSheetId="16">[0]!DDC</definedName>
    <definedName name="VFJKEH">[0]!DDC</definedName>
    <definedName name="VFV">#N/A</definedName>
    <definedName name="VGF">#N/A</definedName>
    <definedName name="VHFG" hidden="1">#REF!</definedName>
    <definedName name="vhj">#REF!,#REF!</definedName>
    <definedName name="Vl">#REF!</definedName>
    <definedName name="vlo" localSheetId="16">[0]!juyjuy</definedName>
    <definedName name="vlo">[0]!juyjuy</definedName>
    <definedName name="VMAX">#N/A</definedName>
    <definedName name="vnb">#N/A</definedName>
    <definedName name="VNJ">#N/A</definedName>
    <definedName name="VSVS"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VSV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vvb">#N/A</definedName>
    <definedName name="VVV">#REF!</definedName>
    <definedName name="vvvvvvvvvvv"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Vw" localSheetId="16">#REF!</definedName>
    <definedName name="Vw">#REF!</definedName>
    <definedName name="V형측구수량집계" localSheetId="16">#REF!</definedName>
    <definedName name="V형측구수량집계">#REF!</definedName>
    <definedName name="w">#REF!</definedName>
    <definedName name="WA">#REF!</definedName>
    <definedName name="WALL">#REF!</definedName>
    <definedName name="WB">#REF!</definedName>
    <definedName name="WC">#REF!</definedName>
    <definedName name="WD">#REF!</definedName>
    <definedName name="WD_P">#REF!</definedName>
    <definedName name="WD_W">#REF!</definedName>
    <definedName name="WDDSF">#REF!,#REF!,#REF!</definedName>
    <definedName name="wddw">#N/A</definedName>
    <definedName name="wdes" localSheetId="16">[0]!vbn</definedName>
    <definedName name="wdes">[0]!vbn</definedName>
    <definedName name="WDF" localSheetId="16">[0]!QQA</definedName>
    <definedName name="WDF">[0]!QQA</definedName>
    <definedName name="WDFG" localSheetId="16">#REF!,#REF!</definedName>
    <definedName name="WDFG">#REF!,#REF!</definedName>
    <definedName name="wdss">#REF!</definedName>
    <definedName name="WDV">#N/A</definedName>
    <definedName name="WEF">#REF!,#REF!</definedName>
    <definedName name="WEFDS" localSheetId="16">[0]!MATRO</definedName>
    <definedName name="WEFDS">[0]!MATRO</definedName>
    <definedName name="WER">#N/A</definedName>
    <definedName name="wert"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ert"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es"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e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EW">#REF!</definedName>
    <definedName name="WFG" localSheetId="16">[0]!MATRO</definedName>
    <definedName name="WFG">[0]!MATRO</definedName>
    <definedName name="wgcf">{"Book1","토공.xls"}</definedName>
    <definedName name="WH" localSheetId="16">#REF!</definedName>
    <definedName name="WH">#REF!</definedName>
    <definedName name="wind_span">#REF!</definedName>
    <definedName name="WIRUY">#N/A</definedName>
    <definedName name="WL">#REF!</definedName>
    <definedName name="wla">#REF!</definedName>
    <definedName name="WLQ" localSheetId="16" hidden="1">{#N/A,#N/A,FALSE,"명세표"}</definedName>
    <definedName name="WLQ" hidden="1">{#N/A,#N/A,FALSE,"명세표"}</definedName>
    <definedName name="Wm">#REF!</definedName>
    <definedName name="wm.조골재1" localSheetId="16" hidden="1">{#N/A,#N/A,FALSE,"조골재"}</definedName>
    <definedName name="wm.조골재1" hidden="1">{#N/A,#N/A,FALSE,"조골재"}</definedName>
    <definedName name="WN">#REF!</definedName>
    <definedName name="WON" localSheetId="16">#REF!</definedName>
    <definedName name="WON">#REF!</definedName>
    <definedName name="woogi" localSheetId="16" hidden="1">#REF!</definedName>
    <definedName name="woogi" hidden="1">#REF!</definedName>
    <definedName name="woogi2" hidden="1">#REF!</definedName>
    <definedName name="wqd">#N/A</definedName>
    <definedName name="WQQQ" hidden="1">#REF!</definedName>
    <definedName name="WQW"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QW"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qwew">#REF!</definedName>
    <definedName name="wrn.111." hidden="1">{#N/A,#N/A,FALSE,"제목"}</definedName>
    <definedName name="WRN.2번" hidden="1">{#N/A,#N/A,FALSE,"2~8번"}</definedName>
    <definedName name="wrn.2번." localSheetId="16" hidden="1">{#N/A,#N/A,FALSE,"2~8번"}</definedName>
    <definedName name="wrn.2번." hidden="1">{#N/A,#N/A,FALSE,"2~8번"}</definedName>
    <definedName name="wrn.97년._.사업계획._.및._.예산지침." localSheetId="16" hidden="1">{#N/A,#N/A,TRUE,"1";#N/A,#N/A,TRUE,"2";#N/A,#N/A,TRUE,"3";#N/A,#N/A,TRUE,"4";#N/A,#N/A,TRUE,"5";#N/A,#N/A,TRUE,"6";#N/A,#N/A,TRUE,"7"}</definedName>
    <definedName name="wrn.97년._.사업계획._.및._.예산지침." hidden="1">{#N/A,#N/A,TRUE,"1";#N/A,#N/A,TRUE,"2";#N/A,#N/A,TRUE,"3";#N/A,#N/A,TRUE,"4";#N/A,#N/A,TRUE,"5";#N/A,#N/A,TRUE,"6";#N/A,#N/A,TRUE,"7"}</definedName>
    <definedName name="wrn.FIII._.HOOK._.UP._.견적서." hidden="1">{#N/A,#N/A,TRUE,"960318-1";#N/A,#N/A,TRUE,"960318-2";#N/A,#N/A,TRUE,"960318-3"}</definedName>
    <definedName name="wrn.test1." localSheetId="16" hidden="1">{#N/A,#N/A,FALSE,"명세표"}</definedName>
    <definedName name="wrn.test1." hidden="1">{#N/A,#N/A,FALSE,"명세표"}</definedName>
    <definedName name="wrn.골재소요량." localSheetId="16" hidden="1">{#N/A,#N/A,FALSE,"골재소요량";#N/A,#N/A,FALSE,"골재소요량"}</definedName>
    <definedName name="wrn.골재소요량." hidden="1">{#N/A,#N/A,FALSE,"골재소요량";#N/A,#N/A,FALSE,"골재소요량"}</definedName>
    <definedName name="wrn.공사설계서." hidden="1">{#N/A,#N/A,TRUE,"설계수량";#N/A,#N/A,TRUE,"예정공정표60";#N/A,#N/A,TRUE,"공사설명서";#N/A,#N/A,TRUE,"수량총괄";#N/A,#N/A,TRUE,"공사비예산서";#N/A,#N/A,TRUE,"공사계획서";#N/A,#N/A,TRUE,"품셈총괄";#N/A,#N/A,TRUE,"설계서표지"}</definedName>
    <definedName name="wrn.교대구조계산."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rn.교대구조계산."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wrn.교대수량." localSheetId="16" hidden="1">{#N/A,#N/A,FALSE,"집계";#N/A,#N/A,FALSE,"철근";#N/A,#N/A,FALSE,"외봉육교(교대A1)";#N/A,#N/A,FALSE,"외봉육교(교대A2)"}</definedName>
    <definedName name="wrn.교대수량." hidden="1">{#N/A,#N/A,FALSE,"집계";#N/A,#N/A,FALSE,"철근";#N/A,#N/A,FALSE,"외봉육교(교대A1)";#N/A,#N/A,FALSE,"외봉육교(교대A2)"}</definedName>
    <definedName name="wrn.교육청." hidden="1">{#N/A,#N/A,FALSE,"전력간선"}</definedName>
    <definedName name="wrn.구조2." localSheetId="16" hidden="1">{#N/A,#N/A,FALSE,"구조2"}</definedName>
    <definedName name="wrn.구조2." hidden="1">{#N/A,#N/A,FALSE,"구조2"}</definedName>
    <definedName name="wrn.단가표지." localSheetId="16" hidden="1">{#N/A,#N/A,FALSE,"단가표지"}</definedName>
    <definedName name="wrn.단가표지." hidden="1">{#N/A,#N/A,FALSE,"단가표지"}</definedName>
    <definedName name="wrn.배수1." localSheetId="16" hidden="1">{#N/A,#N/A,FALSE,"배수1"}</definedName>
    <definedName name="wrn.배수1." hidden="1">{#N/A,#N/A,FALSE,"배수1"}</definedName>
    <definedName name="wrn.배수2." localSheetId="16" hidden="1">{#N/A,#N/A,FALSE,"배수2"}</definedName>
    <definedName name="wrn.배수2." hidden="1">{#N/A,#N/A,FALSE,"배수2"}</definedName>
    <definedName name="wrn.부대1." localSheetId="16" hidden="1">{#N/A,#N/A,FALSE,"부대1"}</definedName>
    <definedName name="wrn.부대1." hidden="1">{#N/A,#N/A,FALSE,"부대1"}</definedName>
    <definedName name="wrn.부대2." localSheetId="16" hidden="1">{#N/A,#N/A,FALSE,"부대2"}</definedName>
    <definedName name="wrn.부대2." hidden="1">{#N/A,#N/A,FALSE,"부대2"}</definedName>
    <definedName name="wrn.부산주경기장."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wrn.부산주경기장."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wrn.속도." localSheetId="16" hidden="1">{#N/A,#N/A,FALSE,"속도"}</definedName>
    <definedName name="wrn.속도." hidden="1">{#N/A,#N/A,FALSE,"속도"}</definedName>
    <definedName name="wrn.신용찬." localSheetId="16" hidden="1">{#N/A,#N/A,TRUE,"토적및재료집계";#N/A,#N/A,TRUE,"토적및재료집계";#N/A,#N/A,TRUE,"단위량"}</definedName>
    <definedName name="wrn.신용찬." hidden="1">{#N/A,#N/A,TRUE,"토적및재료집계";#N/A,#N/A,TRUE,"토적및재료집계";#N/A,#N/A,TRUE,"단위량"}</definedName>
    <definedName name="wrn.운반시간." localSheetId="16" hidden="1">{#N/A,#N/A,FALSE,"운반시간"}</definedName>
    <definedName name="wrn.운반시간." hidden="1">{#N/A,#N/A,FALSE,"운반시간"}</definedName>
    <definedName name="wrn.이정표." localSheetId="16" hidden="1">{#N/A,#N/A,FALSE,"이정표"}</definedName>
    <definedName name="wrn.이정표." hidden="1">{#N/A,#N/A,FALSE,"이정표"}</definedName>
    <definedName name="wrn.전열선출서." localSheetId="16" hidden="1">{#N/A,#N/A,FALSE,"전열산출서"}</definedName>
    <definedName name="wrn.전열선출서." hidden="1">{#N/A,#N/A,FALSE,"전열산출서"}</definedName>
    <definedName name="wrn.조골재." localSheetId="16" hidden="1">{#N/A,#N/A,FALSE,"조골재"}</definedName>
    <definedName name="wrn.조골재." hidden="1">{#N/A,#N/A,FALSE,"조골재"}</definedName>
    <definedName name="wrn.준공조서." hidden="1">{#N/A,#N/A,FALSE,"정산총괄 ";#N/A,#N/A,FALSE,"정산설명개착"}</definedName>
    <definedName name="wrn.토공1." localSheetId="16" hidden="1">{#N/A,#N/A,FALSE,"구조1"}</definedName>
    <definedName name="wrn.토공1." hidden="1">{#N/A,#N/A,FALSE,"구조1"}</definedName>
    <definedName name="wrn.토공2." localSheetId="16" hidden="1">{#N/A,#N/A,FALSE,"토공2"}</definedName>
    <definedName name="wrn.토공2." hidden="1">{#N/A,#N/A,FALSE,"토공2"}</definedName>
    <definedName name="wrn.통신지." hidden="1">{#N/A,#N/A,FALSE,"기안지";#N/A,#N/A,FALSE,"통신지"}</definedName>
    <definedName name="wrn.포장1." localSheetId="16" hidden="1">{#N/A,#N/A,FALSE,"포장1";#N/A,#N/A,FALSE,"포장1"}</definedName>
    <definedName name="wrn.포장1." hidden="1">{#N/A,#N/A,FALSE,"포장1";#N/A,#N/A,FALSE,"포장1"}</definedName>
    <definedName name="wrn.포장2." localSheetId="16" hidden="1">{#N/A,#N/A,FALSE,"포장2"}</definedName>
    <definedName name="wrn.포장2." hidden="1">{#N/A,#N/A,FALSE,"포장2"}</definedName>
    <definedName name="wrn.포장단가." hidden="1">{#N/A,#N/A,FALSE,"포장단가"}</definedName>
    <definedName name="wrn.표지." localSheetId="16" hidden="1">{#N/A,#N/A,FALSE,"표지"}</definedName>
    <definedName name="wrn.표지." hidden="1">{#N/A,#N/A,FALSE,"표지"}</definedName>
    <definedName name="wrn.표지목차." localSheetId="16" hidden="1">{#N/A,#N/A,FALSE,"표지목차"}</definedName>
    <definedName name="wrn.표지목차." hidden="1">{#N/A,#N/A,FALSE,"표지목차"}</definedName>
    <definedName name="wrn.현장._.NCR._.분석." localSheetId="16" hidden="1">{#N/A,#N/A,FALSE,"현장 NCR 분석";#N/A,#N/A,FALSE,"현장품질감사";#N/A,#N/A,FALSE,"현장품질감사"}</definedName>
    <definedName name="wrn.현장._.NCR._.분석." hidden="1">{#N/A,#N/A,FALSE,"현장 NCR 분석";#N/A,#N/A,FALSE,"현장품질감사";#N/A,#N/A,FALSE,"현장품질감사"}</definedName>
    <definedName name="wrn.혼합골재." localSheetId="16" hidden="1">{#N/A,#N/A,FALSE,"혼합골재"}</definedName>
    <definedName name="wrn.혼합골재." hidden="1">{#N/A,#N/A,FALSE,"혼합골재"}</definedName>
    <definedName name="wrn.황금동." localSheetId="16" hidden="1">{#N/A,#N/A,FALSE,"단면 제원"}</definedName>
    <definedName name="wrn.황금동." hidden="1">{#N/A,#N/A,FALSE,"단면 제원"}</definedName>
    <definedName name="wrty" localSheetId="16" hidden="1">{"'용역비'!$A$4:$C$8"}</definedName>
    <definedName name="wrty" hidden="1">{"'용역비'!$A$4:$C$8"}</definedName>
    <definedName name="wrtyrtyrt" localSheetId="16" hidden="1">{"'용역비'!$A$4:$C$8"}</definedName>
    <definedName name="wrtyrtyrt" hidden="1">{"'용역비'!$A$4:$C$8"}</definedName>
    <definedName name="wrtywrtywr" localSheetId="16" hidden="1">{"'용역비'!$A$4:$C$8"}</definedName>
    <definedName name="wrtywrtywr" hidden="1">{"'용역비'!$A$4:$C$8"}</definedName>
    <definedName name="wsdf" localSheetId="16">[0]!ret</definedName>
    <definedName name="wsdf">[0]!ret</definedName>
    <definedName name="wsg" localSheetId="16">#REF!,#REF!</definedName>
    <definedName name="wsg">#REF!,#REF!</definedName>
    <definedName name="WSO">#REF!</definedName>
    <definedName name="WSS">#N/A</definedName>
    <definedName name="WSX">#N/A</definedName>
    <definedName name="Ws삼">#REF!</definedName>
    <definedName name="Ws이">#REF!</definedName>
    <definedName name="Ws일">#REF!</definedName>
    <definedName name="wuy" localSheetId="16" hidden="1">{"'용역비'!$A$4:$C$8"}</definedName>
    <definedName name="wuy" hidden="1">{"'용역비'!$A$4:$C$8"}</definedName>
    <definedName name="WW">#REF!</definedName>
    <definedName name="WWD">#REF!</definedName>
    <definedName name="WWF">#N/A</definedName>
    <definedName name="WWQ">#N/A</definedName>
    <definedName name="WWR" localSheetId="16">[0]!uiy</definedName>
    <definedName name="WWR">[0]!uiy</definedName>
    <definedName name="WWT">#N/A</definedName>
    <definedName name="WWU">#N/A</definedName>
    <definedName name="WWW"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WWW"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wwwwwwwwwwwwwwwww"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x" localSheetId="16">#REF!</definedName>
    <definedName name="x">#REF!</definedName>
    <definedName name="xcc">#N/A</definedName>
    <definedName name="xcf">#N/A</definedName>
    <definedName name="XCVBGSDFGSER" localSheetId="16" hidden="1">#REF!</definedName>
    <definedName name="XCVBGSDFGSER" hidden="1">#REF!</definedName>
    <definedName name="XCXC" localSheetId="16">관급자재집계표!FFF</definedName>
    <definedName name="XCXC">[0]!FFF</definedName>
    <definedName name="xdd" localSheetId="16">[0]!jytr</definedName>
    <definedName name="xdd">[0]!jytr</definedName>
    <definedName name="XDE">#N/A</definedName>
    <definedName name="XDF" localSheetId="16">[0]!xcf</definedName>
    <definedName name="XDF">[0]!xcf</definedName>
    <definedName name="XDR">#N/A</definedName>
    <definedName name="XDS" localSheetId="16">[0]!NNF</definedName>
    <definedName name="XDS">[0]!NNF</definedName>
    <definedName name="xhd">#N/A</definedName>
    <definedName name="xmrrlwhrjs" hidden="1">{#N/A,#N/A,FALSE,"현장 NCR 분석";#N/A,#N/A,FALSE,"현장품질감사";#N/A,#N/A,FALSE,"현장품질감사"}</definedName>
    <definedName name="XSD" localSheetId="16">[0]!MATRO</definedName>
    <definedName name="XSD">[0]!MATRO</definedName>
    <definedName name="xsxs"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XXD" localSheetId="16">#REF!,#REF!</definedName>
    <definedName name="XXD">#REF!,#REF!</definedName>
    <definedName name="xxx">#REF!</definedName>
    <definedName name="y">#REF!</definedName>
    <definedName name="Y.S.KIM">#REF!,#REF!,#REF!,#REF!,#REF!,#REF!,#REF!,#REF!,#REF!,#REF!,#REF!,#REF!,#REF!,#REF!,#REF!,#REF!,#REF!,#REF!,#REF!</definedName>
    <definedName name="Y6U">#N/A</definedName>
    <definedName name="YC">#REF!</definedName>
    <definedName name="YFU" localSheetId="16" hidden="1">{"'용역비'!$A$4:$C$8"}</definedName>
    <definedName name="YFU" hidden="1">{"'용역비'!$A$4:$C$8"}</definedName>
    <definedName name="YHG">#N/A</definedName>
    <definedName name="YHGG" localSheetId="16">[0]!HTD</definedName>
    <definedName name="YHGG">[0]!HTD</definedName>
    <definedName name="YHJ">#REF!</definedName>
    <definedName name="YIP" localSheetId="16">[0]!QQA</definedName>
    <definedName name="YIP">[0]!QQA</definedName>
    <definedName name="yj">#N/A</definedName>
    <definedName name="YJH">#N/A</definedName>
    <definedName name="yjy" localSheetId="16">[0]!jytr</definedName>
    <definedName name="yjy">[0]!jytr</definedName>
    <definedName name="YL" localSheetId="16" hidden="1">{"'용역비'!$A$4:$C$8"}</definedName>
    <definedName name="YL" hidden="1">{"'용역비'!$A$4:$C$8"}</definedName>
    <definedName name="ysu">#REF!</definedName>
    <definedName name="yth">#N/A</definedName>
    <definedName name="ytjuy">#N/A</definedName>
    <definedName name="yu" localSheetId="16" hidden="1">{"'용역비'!$A$4:$C$8"}</definedName>
    <definedName name="yu" hidden="1">{"'용역비'!$A$4:$C$8"}</definedName>
    <definedName name="yuio" localSheetId="16">BlankMacro1</definedName>
    <definedName name="yuio">BlankMacro1</definedName>
    <definedName name="YUK" localSheetId="16" hidden="1">{"'용역비'!$A$4:$C$8"}</definedName>
    <definedName name="YUK" hidden="1">{"'용역비'!$A$4:$C$8"}</definedName>
    <definedName name="YUKOI" localSheetId="16" hidden="1">{"'용역비'!$A$4:$C$8"}</definedName>
    <definedName name="YUKOI" hidden="1">{"'용역비'!$A$4:$C$8"}</definedName>
    <definedName name="yy">#N/A</definedName>
    <definedName name="yyy" hidden="1">[30]수량산출!$A$1:$A$8561</definedName>
    <definedName name="yyyy"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yyyy"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Z" localSheetId="16">BlankMacro1</definedName>
    <definedName name="Z">BlankMacro1</definedName>
    <definedName name="Z_4F74ED08_7DE6_11D4_BC29_005004C1F3AD_.wvu.PrintTitles" hidden="1">#REF!</definedName>
    <definedName name="ZFVGFDHB" localSheetId="16">[0]!AVGHBD</definedName>
    <definedName name="ZFVGFDHB">[0]!AVGHBD</definedName>
    <definedName name="ZLO" localSheetId="16">[0]!QQA</definedName>
    <definedName name="ZLO">[0]!QQA</definedName>
    <definedName name="ZP">#REF!</definedName>
    <definedName name="zsb" localSheetId="16">[0]!GVHBG</definedName>
    <definedName name="zsb">[0]!GVHBG</definedName>
    <definedName name="zsd">#N/A</definedName>
    <definedName name="zx" localSheetId="16" hidden="1">[1]노임단가!#REF!</definedName>
    <definedName name="zx" hidden="1">[1]노임단가!#REF!</definedName>
    <definedName name="zxc">#N/A</definedName>
    <definedName name="zxcf">#N/A</definedName>
    <definedName name="zxd">#N/A</definedName>
    <definedName name="zz">#REF!</definedName>
    <definedName name="ZZZ"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ZZZ"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ZZZZZZZZZZZZZZZZ"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ㄱ">#N/A</definedName>
    <definedName name="ㄱ1">#REF!</definedName>
    <definedName name="ㄱ10">#N/A</definedName>
    <definedName name="ㄱ11">#N/A</definedName>
    <definedName name="ㄱ12">#N/A</definedName>
    <definedName name="ㄱ13">#N/A</definedName>
    <definedName name="ㄱ14">#N/A</definedName>
    <definedName name="ㄱ15">#N/A</definedName>
    <definedName name="ㄱ16">#N/A</definedName>
    <definedName name="ㄱ17">#N/A</definedName>
    <definedName name="ㄱ2">#REF!</definedName>
    <definedName name="ㄱ25x25x3t_단중">#REF!</definedName>
    <definedName name="ㄱ3">#N/A</definedName>
    <definedName name="ㄱ30x30x5t_단중" localSheetId="16">#REF!</definedName>
    <definedName name="ㄱ30x30x5t_단중">#REF!</definedName>
    <definedName name="ㄱ4">#N/A</definedName>
    <definedName name="ㄱ40x40x5t_단중" localSheetId="16">#REF!</definedName>
    <definedName name="ㄱ40x40x5t_단중">#REF!</definedName>
    <definedName name="ㄱ5">#N/A</definedName>
    <definedName name="ㄱ50x50x6t_단중" localSheetId="16">#REF!</definedName>
    <definedName name="ㄱ50x50x6t_단중">#REF!</definedName>
    <definedName name="ㄱ6">#N/A</definedName>
    <definedName name="ㄱ60x60x6t_단중" localSheetId="16">#REF!</definedName>
    <definedName name="ㄱ60x60x6t_단중">#REF!</definedName>
    <definedName name="ㄱ65x65x6t_단중" localSheetId="16">#REF!</definedName>
    <definedName name="ㄱ65x65x6t_단중">#REF!</definedName>
    <definedName name="ㄱ7">#N/A</definedName>
    <definedName name="ㄱ75x75x9t_단중" localSheetId="16">#REF!</definedName>
    <definedName name="ㄱ75x75x9t_단중">#REF!</definedName>
    <definedName name="ㄱ8">#N/A</definedName>
    <definedName name="ㄱ9">#N/A</definedName>
    <definedName name="ㄱㄱ" localSheetId="16" hidden="1">{#N/A,#N/A,FALSE,"명세표"}</definedName>
    <definedName name="ㄱㄱ" hidden="1">{#N/A,#N/A,FALSE,"명세표"}</definedName>
    <definedName name="ㄱㄱㄱ" localSheetId="16" hidden="1">{"'용역비'!$A$4:$C$8"}</definedName>
    <definedName name="ㄱㄱㄱ" hidden="1">{"'용역비'!$A$4:$C$8"}</definedName>
    <definedName name="ㄱㄱㄱㄱ" localSheetId="16">BlankMacro1</definedName>
    <definedName name="ㄱㄱㄱㄱ">BlankMacro1</definedName>
    <definedName name="ㄱㄱㄱㄱㄱ" localSheetId="16" hidden="1">{"'용역비'!$A$4:$C$8"}</definedName>
    <definedName name="ㄱㄱㄱㄱㄱ" hidden="1">{"'용역비'!$A$4:$C$8"}</definedName>
    <definedName name="ㄱㄱㄱㄱㄱㄱ" localSheetId="16" hidden="1">{"'용역비'!$A$4:$C$8"}</definedName>
    <definedName name="ㄱㄱㄱㄱㄱㄱ" hidden="1">{"'용역비'!$A$4:$C$8"}</definedName>
    <definedName name="ㄱㄱㄷㄷㄷㄱ">#REF!</definedName>
    <definedName name="ㄱㄷㄱ">#REF!</definedName>
    <definedName name="ㄱㄷㅈㅂㅂ">#REF!</definedName>
    <definedName name="ㄱㅀㅍㅇ">#N/A</definedName>
    <definedName name="ㄱ쇼" localSheetId="16">#REF!</definedName>
    <definedName name="ㄱ쇼">#REF!</definedName>
    <definedName name="ㄱㅈㅎ" hidden="1">#REF!</definedName>
    <definedName name="ㄱ호ㅗㅓㄱ">#N/A</definedName>
    <definedName name="가" localSheetId="16" hidden="1">{#N/A,#N/A,FALSE,"2~8번"}</definedName>
    <definedName name="가" hidden="1">{#N/A,#N/A,FALSE,"2~8번"}</definedName>
    <definedName name="가_드_레_일__개_소_별_명_세">#REF!</definedName>
    <definedName name="가_드_레_일_수_량_집_계" localSheetId="16">#REF!</definedName>
    <definedName name="가_드_레_일_수_량_집_계">#REF!</definedName>
    <definedName name="가_설_공_사" localSheetId="16">#REF!</definedName>
    <definedName name="가_설_공_사">#REF!</definedName>
    <definedName name="가가" localSheetId="16">BlankMacro1</definedName>
    <definedName name="가가">BlankMacro1</definedName>
    <definedName name="가가가" localSheetId="16">BlankMacro1</definedName>
    <definedName name="가가가">BlankMacro1</definedName>
    <definedName name="가가가가각">#N/A</definedName>
    <definedName name="가건물" localSheetId="16">#REF!</definedName>
    <definedName name="가건물">#REF!</definedName>
    <definedName name="가나다">#N/A</definedName>
    <definedName name="가나다라">#N/A</definedName>
    <definedName name="가노" localSheetId="16">#REF!</definedName>
    <definedName name="가노">#REF!</definedName>
    <definedName name="가도">#REF!</definedName>
    <definedName name="가도_EL2">#REF!</definedName>
    <definedName name="가드레일개소별명세">#REF!</definedName>
    <definedName name="가드레일기초단위수량">#REF!</definedName>
    <definedName name="가드레일수량집계">#REF!</definedName>
    <definedName name="가로등">#N/A</definedName>
    <definedName name="가로등부표2" localSheetId="16">#REF!,#REF!</definedName>
    <definedName name="가로등부표2">#REF!,#REF!</definedName>
    <definedName name="가로등입력">#N/A</definedName>
    <definedName name="가링" localSheetId="16">#REF!</definedName>
    <definedName name="가링">#REF!</definedName>
    <definedName name="가바" localSheetId="16">BlankMacro1</definedName>
    <definedName name="가바">BlankMacro1</definedName>
    <definedName name="가설">#N/A</definedName>
    <definedName name="가설경비" localSheetId="16">#REF!</definedName>
    <definedName name="가설경비">#REF!</definedName>
    <definedName name="가설공사비">#REF!</definedName>
    <definedName name="가설공사집계">#REF!</definedName>
    <definedName name="가설노무비">#REF!</definedName>
    <definedName name="가설비">#REF!</definedName>
    <definedName name="가설재료비">#REF!</definedName>
    <definedName name="가시나무5노무">#REF!</definedName>
    <definedName name="가시나무5재료">#REF!</definedName>
    <definedName name="가시나무6노무">#REF!</definedName>
    <definedName name="가시나무6재료">#REF!</definedName>
    <definedName name="가시나무R4">[31]데이타!$E$2</definedName>
    <definedName name="가시나무R5">[31]데이타!$E$3</definedName>
    <definedName name="가시나무R6">[31]데이타!$E$4</definedName>
    <definedName name="가시나무R8">[31]데이타!$E$5</definedName>
    <definedName name="가시나무노무8" localSheetId="16">#REF!</definedName>
    <definedName name="가시나무노무8">#REF!</definedName>
    <definedName name="가시나무재료8">#REF!</definedName>
    <definedName name="가시설">#REF!</definedName>
    <definedName name="가아" localSheetId="16" hidden="1">[32]수량산출!#REF!</definedName>
    <definedName name="가아" hidden="1">[33]수량산출!#REF!</definedName>
    <definedName name="가이즈까향1204">[31]데이타!$E$6</definedName>
    <definedName name="가이즈까향1505">[31]데이타!$E$7</definedName>
    <definedName name="가이즈까향2006">[31]데이타!$E$8</definedName>
    <definedName name="가이즈까향2008">[31]데이타!$E$9</definedName>
    <definedName name="가이즈까향2510">[31]데이타!$E$10</definedName>
    <definedName name="가제당경비" localSheetId="16">#REF!</definedName>
    <definedName name="가제당경비">#REF!</definedName>
    <definedName name="가제당노무비">#REF!</definedName>
    <definedName name="가제당재료비">#REF!</definedName>
    <definedName name="가중나무B10">[31]데이타!$E$19</definedName>
    <definedName name="가중나무B4">[31]데이타!$E$15</definedName>
    <definedName name="가중나무B5">[31]데이타!$E$16</definedName>
    <definedName name="가중나무B6">[31]데이타!$E$17</definedName>
    <definedName name="가중나무B8">[31]데이타!$E$18</definedName>
    <definedName name="가폭" localSheetId="16">#REF!</definedName>
    <definedName name="가폭">#REF!</definedName>
    <definedName name="간노">[34]잡비계산!$I$9</definedName>
    <definedName name="간노율">#N/A</definedName>
    <definedName name="간다">#REF!</definedName>
    <definedName name="간선변경" localSheetId="16">BlankMacro1</definedName>
    <definedName name="간선변경">BlankMacro1</definedName>
    <definedName name="간입ㄴ다..">#N/A</definedName>
    <definedName name="간접노무비" localSheetId="16">#REF!</definedName>
    <definedName name="간접노무비">#REF!</definedName>
    <definedName name="간접노무비_산식">#REF!</definedName>
    <definedName name="간접노무비율">#REF!</definedName>
    <definedName name="간접재료비">#REF!</definedName>
    <definedName name="간지">#N/A</definedName>
    <definedName name="간지1" localSheetId="16">#REF!</definedName>
    <definedName name="간지1">#REF!</definedName>
    <definedName name="갈매기표지판_개소별명세" localSheetId="16">#REF!</definedName>
    <definedName name="갈매기표지판_개소별명세">#REF!</definedName>
    <definedName name="갈매기표지판개소별명세" localSheetId="16">#REF!</definedName>
    <definedName name="갈매기표지판개소별명세">#REF!</definedName>
    <definedName name="감R10">[31]데이타!$E$24</definedName>
    <definedName name="감R12">[31]데이타!$E$25</definedName>
    <definedName name="감R15">[31]데이타!$E$26</definedName>
    <definedName name="감R5">[31]데이타!$E$20</definedName>
    <definedName name="감R6">[31]데이타!$E$21</definedName>
    <definedName name="감R7">[31]데이타!$E$22</definedName>
    <definedName name="감R8">[31]데이타!$E$23</definedName>
    <definedName name="감감">#N/A</definedName>
    <definedName name="감나무">#REF!</definedName>
    <definedName name="감나ㅏ">#N/A</definedName>
    <definedName name="감삼">#N/A</definedName>
    <definedName name="감삼준">#N/A</definedName>
    <definedName name="갑" localSheetId="16">#REF!</definedName>
    <definedName name="갑">#REF!</definedName>
    <definedName name="갑니둉ㅇ">#N/A</definedName>
    <definedName name="갑지" localSheetId="16">#REF!</definedName>
    <definedName name="갑지">#REF!</definedName>
    <definedName name="강강" localSheetId="16">#REF!</definedName>
    <definedName name="강강">#REF!</definedName>
    <definedName name="강관동바리1">#REF!</definedName>
    <definedName name="강관동바리2">#REF!</definedName>
    <definedName name="강관철근131">#REF!</definedName>
    <definedName name="강관철근221">#REF!</definedName>
    <definedName name="강관파일132">#REF!</definedName>
    <definedName name="강관파일222">#REF!</definedName>
    <definedName name="강관파일공">#REF!</definedName>
    <definedName name="강단면적">#REF!</definedName>
    <definedName name="강릉교동" hidden="1">#REF!</definedName>
    <definedName name="강릉교동터파기" hidden="1">#REF!</definedName>
    <definedName name="강릉교동토목" hidden="1">#REF!</definedName>
    <definedName name="강릉교동흙막이" hidden="1">#REF!</definedName>
    <definedName name="강릉토공사" hidden="1">#REF!</definedName>
    <definedName name="강릉토목공사" hidden="1">#REF!</definedName>
    <definedName name="강릉토목임" hidden="1">#REF!</definedName>
    <definedName name="강병창" localSheetId="16">BlankMacro1</definedName>
    <definedName name="강병창">BlankMacro1</definedName>
    <definedName name="강성3Span" localSheetId="16">#REF!</definedName>
    <definedName name="강성3Span">#REF!</definedName>
    <definedName name="강아지" hidden="1">#REF!</definedName>
    <definedName name="강의">#REF!</definedName>
    <definedName name="강탄성계수">#REF!</definedName>
    <definedName name="강훈" localSheetId="16" hidden="1">{#N/A,#N/A,FALSE,"혼합골재"}</definedName>
    <definedName name="강훈" hidden="1">{#N/A,#N/A,FALSE,"혼합골재"}</definedName>
    <definedName name="개거" hidden="1">#REF!</definedName>
    <definedName name="개나리12">[31]데이타!$E$31</definedName>
    <definedName name="개나리3">[31]데이타!$E$27</definedName>
    <definedName name="개나리5">[31]데이타!$E$28</definedName>
    <definedName name="개나리7">[31]데이타!$E$29</definedName>
    <definedName name="개나리9">[31]데이타!$E$30</definedName>
    <definedName name="개산분" localSheetId="16">#REF!</definedName>
    <definedName name="개산분">#REF!</definedName>
    <definedName name="개소">#REF!</definedName>
    <definedName name="개쉬땅1204">[31]데이타!$E$32</definedName>
    <definedName name="개쉬땅1506">[31]데이타!$E$33</definedName>
    <definedName name="갱부" localSheetId="16">#REF!</definedName>
    <definedName name="갱부">#REF!</definedName>
    <definedName name="거리1">#REF!</definedName>
    <definedName name="거리2">#REF!</definedName>
    <definedName name="거리3">#REF!</definedName>
    <definedName name="거리5">#REF!</definedName>
    <definedName name="거푸집공">#REF!</definedName>
    <definedName name="거ㅏ" hidden="1">[35]수량산출!$A$3:$H$8539</definedName>
    <definedName name="걱"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걱"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건설교통부">#REF!</definedName>
    <definedName name="건설기계운전기사" localSheetId="16">#REF!</definedName>
    <definedName name="건설기계운전기사">#REF!</definedName>
    <definedName name="건설기계운전조수" localSheetId="16">#REF!</definedName>
    <definedName name="건설기계운전조수">#REF!</definedName>
    <definedName name="건설기계조장">#REF!</definedName>
    <definedName name="건설부">#REF!</definedName>
    <definedName name="건조수축율">#REF!</definedName>
    <definedName name="건축목공">#REF!</definedName>
    <definedName name="검색위치2">#REF!</definedName>
    <definedName name="검조부">#REF!</definedName>
    <definedName name="겨" localSheetId="16" hidden="1">{"'용역비'!$A$4:$C$8"}</definedName>
    <definedName name="겨" hidden="1">{"'용역비'!$A$4:$C$8"}</definedName>
    <definedName name="견">#REF!,#REF!</definedName>
    <definedName name="견적" hidden="1">'[36]내역서1999.8최종'!$A$1:$A$2438</definedName>
    <definedName name="견적1" localSheetId="16">Dlog_Show</definedName>
    <definedName name="견적1">Dlog_Show</definedName>
    <definedName name="견적2" localSheetId="16">Dlog_Show</definedName>
    <definedName name="견적2">Dlog_Show</definedName>
    <definedName name="견적의뢰" hidden="1">{#N/A,#N/A,FALSE,"기안지";#N/A,#N/A,FALSE,"통신지"}</definedName>
    <definedName name="견적탱크" localSheetId="16">#REF!</definedName>
    <definedName name="견적탱크">#REF!</definedName>
    <definedName name="견적통보">#REF!</definedName>
    <definedName name="견출공">#REF!</definedName>
    <definedName name="결정치">#REF!</definedName>
    <definedName name="결표지" localSheetId="16" hidden="1">{#N/A,#N/A,FALSE,"표지"}</definedName>
    <definedName name="결표지" hidden="1">{#N/A,#N/A,FALSE,"표지"}</definedName>
    <definedName name="겹동백1002">[31]데이타!$E$145</definedName>
    <definedName name="겹동백1204">[31]데이타!$E$146</definedName>
    <definedName name="겹동백1506">[31]데이타!$E$147</definedName>
    <definedName name="겹벗R6">[31]데이타!$E$34</definedName>
    <definedName name="겹벗R8">[31]데이타!$E$35</definedName>
    <definedName name="겹철쭉0304">[31]데이타!$E$36</definedName>
    <definedName name="겹철쭉0506">[31]데이타!$E$37</definedName>
    <definedName name="겹철쭉0608">[31]데이타!$E$38</definedName>
    <definedName name="겹철쭉0810">[31]데이타!$E$39</definedName>
    <definedName name="겹철쭉0812">[31]데이타!$E$40</definedName>
    <definedName name="경구중" localSheetId="16">BlankMacro1</definedName>
    <definedName name="경구중">BlankMacro1</definedName>
    <definedName name="경단">#REF!</definedName>
    <definedName name="경도급">#REF!</definedName>
    <definedName name="경비">#REF!</definedName>
    <definedName name="경비집계" localSheetId="16" hidden="1">{"'용역비'!$A$4:$C$8"}</definedName>
    <definedName name="경비집계" hidden="1">{"'용역비'!$A$4:$C$8"}</definedName>
    <definedName name="경비합">#REF!</definedName>
    <definedName name="경사"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경사1" localSheetId="16">#REF!</definedName>
    <definedName name="경사1">#REF!</definedName>
    <definedName name="경사2">#REF!</definedName>
    <definedName name="경사3">#REF!</definedName>
    <definedName name="경사5">#REF!</definedName>
    <definedName name="경사계단"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경사계단기초"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경사로계단구조"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경용" localSheetId="16">[0]!WWF</definedName>
    <definedName name="경용">[0]!WWF</definedName>
    <definedName name="경유">#REF!</definedName>
    <definedName name="경유가격">#N/A</definedName>
    <definedName name="경진초">#N/A</definedName>
    <definedName name="경회사">#REF!</definedName>
    <definedName name="계">#REF!</definedName>
    <definedName name="계_장_공">#REF!</definedName>
    <definedName name="계령공">#REF!</definedName>
    <definedName name="계수B5">[31]데이타!$E$41</definedName>
    <definedName name="계수B6">[31]데이타!$E$42</definedName>
    <definedName name="계수B8">[31]데이타!$E$43</definedName>
    <definedName name="계수나무6노무" localSheetId="16">#REF!</definedName>
    <definedName name="계수나무6노무">#REF!</definedName>
    <definedName name="계수나무6재료">#REF!</definedName>
    <definedName name="계장공">#REF!</definedName>
    <definedName name="계측기기"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계측기기"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고" hidden="1">{#N/A,#N/A,FALSE,"조골재"}</definedName>
    <definedName name="고광3">[31]데이타!$E$44</definedName>
    <definedName name="고광5">[31]데이타!$E$45</definedName>
    <definedName name="고급선원" localSheetId="16">#REF!</definedName>
    <definedName name="고급선원">#REF!</definedName>
    <definedName name="고급원자력비파괴시험">#REF!</definedName>
    <definedName name="고압">#REF!</definedName>
    <definedName name="고압케이블전공">#REF!</definedName>
    <definedName name="고용보험료">#REF!</definedName>
    <definedName name="고용보험료_산식">#REF!</definedName>
    <definedName name="고용보험료율">#REF!</definedName>
    <definedName name="고재">#REF!</definedName>
    <definedName name="고조표" localSheetId="16" hidden="1">{"'용역비'!$A$4:$C$8"}</definedName>
    <definedName name="고조표" hidden="1">{"'용역비'!$A$4:$C$8"}</definedName>
    <definedName name="고케">#REF!</definedName>
    <definedName name="골재1">#REF!</definedName>
    <definedName name="골재사용료">#REF!</definedName>
    <definedName name="곰솔2508">[31]데이타!$E$46</definedName>
    <definedName name="곰솔3010">[31]데이타!$E$47</definedName>
    <definedName name="곰솔R10">[31]데이타!$E$48</definedName>
    <definedName name="곰솔R12">[31]데이타!$E$49</definedName>
    <definedName name="곰솔R15">[31]데이타!$E$50</definedName>
    <definedName name="공___종" localSheetId="16">#REF!</definedName>
    <definedName name="공___종">#REF!</definedName>
    <definedName name="공간노">#N/A</definedName>
    <definedName name="공결의" hidden="1">{#N/A,#N/A,FALSE,"기안지";#N/A,#N/A,FALSE,"통신지"}</definedName>
    <definedName name="공공도서"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공공도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공공도서1"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공공도서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공공시설">#REF!</definedName>
    <definedName name="공구" localSheetId="16">#REF!</definedName>
    <definedName name="공구">#REF!</definedName>
    <definedName name="공구손료" localSheetId="16">#REF!</definedName>
    <definedName name="공구손료">#REF!</definedName>
    <definedName name="공급가액">#REF!</definedName>
    <definedName name="공기">#REF!</definedName>
    <definedName name="공량">#REF!</definedName>
    <definedName name="공부" hidden="1">{#N/A,#N/A,TRUE,"960318-1";#N/A,#N/A,TRUE,"960318-2";#N/A,#N/A,TRUE,"960318-3"}</definedName>
    <definedName name="공사개요" localSheetId="16">#REF!</definedName>
    <definedName name="공사개요">#REF!</definedName>
    <definedName name="공사개요1">#REF!</definedName>
    <definedName name="공사개요2">#REF!</definedName>
    <definedName name="공사개요3">#REF!</definedName>
    <definedName name="공사개요4">#REF!</definedName>
    <definedName name="공사기간">#REF!</definedName>
    <definedName name="공사명">#REF!</definedName>
    <definedName name="공사비">#REF!</definedName>
    <definedName name="공사요청" hidden="1">{#N/A,#N/A,TRUE,"960318-1";#N/A,#N/A,TRUE,"960318-2";#N/A,#N/A,TRUE,"960318-3"}</definedName>
    <definedName name="공사요청2" hidden="1">{#N/A,#N/A,FALSE,"제목"}</definedName>
    <definedName name="공사책임자" localSheetId="16">#REF!</definedName>
    <definedName name="공사책임자">#REF!</definedName>
    <definedName name="공시행결의" hidden="1">{#N/A,#N/A,FALSE,"기안지";#N/A,#N/A,FALSE,"통신지"}</definedName>
    <definedName name="공일" localSheetId="16">#REF!</definedName>
    <definedName name="공일">#REF!</definedName>
    <definedName name="공제" hidden="1">[37]조명시설!#REF!</definedName>
    <definedName name="공종01" localSheetId="16">#REF!</definedName>
    <definedName name="공종01">#REF!</definedName>
    <definedName name="공종02">#REF!</definedName>
    <definedName name="공종03">#REF!</definedName>
    <definedName name="공종04">#REF!</definedName>
    <definedName name="공종05">#REF!</definedName>
    <definedName name="공종06">#REF!</definedName>
    <definedName name="공종07">#REF!</definedName>
    <definedName name="공종08">#REF!</definedName>
    <definedName name="공종09">#REF!</definedName>
    <definedName name="공종10">#REF!</definedName>
    <definedName name="공종간지" hidden="1">#REF!</definedName>
    <definedName name="공종별집계"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공통일위">#REF!</definedName>
    <definedName name="과업명">#REF!</definedName>
    <definedName name="관_상접">#REF!</definedName>
    <definedName name="관_상직">#REF!</definedName>
    <definedName name="관_주접">#REF!</definedName>
    <definedName name="관_직주">#REF!</definedName>
    <definedName name="관0.3_0.7">#REF!</definedName>
    <definedName name="관0.3m미만">#REF!</definedName>
    <definedName name="관0.8_1.1">#REF!</definedName>
    <definedName name="관1.2_1.5">#REF!</definedName>
    <definedName name="관갉">#REF!,#REF!,#REF!</definedName>
    <definedName name="관경1" localSheetId="16">#REF!</definedName>
    <definedName name="관경1">#REF!</definedName>
    <definedName name="관급">#REF!,#REF!,#REF!</definedName>
    <definedName name="관급1">#N/A</definedName>
    <definedName name="관급2">#N/A</definedName>
    <definedName name="관급단가">#REF!</definedName>
    <definedName name="관급자재">#N/A</definedName>
    <definedName name="관급자재2">#N/A</definedName>
    <definedName name="관급자재대">#N/A</definedName>
    <definedName name="관급자재비" localSheetId="16">#REF!</definedName>
    <definedName name="관급자재비">#REF!</definedName>
    <definedName name="관급자재집계표">#N/A</definedName>
    <definedName name="관급자재표" localSheetId="16">관급자재2</definedName>
    <definedName name="관급자재표">관급자재2</definedName>
    <definedName name="관급집계" localSheetId="16">BlankMacro1</definedName>
    <definedName name="관급집계">BlankMacro1</definedName>
    <definedName name="관로공내부" localSheetId="16">#REF!</definedName>
    <definedName name="관로공내부">#REF!</definedName>
    <definedName name="관목계">#REF!</definedName>
    <definedName name="관용접노무">#REF!</definedName>
    <definedName name="관용접노무비">#REF!</definedName>
    <definedName name="관용접재료">#REF!</definedName>
    <definedName name="관용접재료비">#REF!</definedName>
    <definedName name="광나무1003">[31]데이타!$E$51</definedName>
    <definedName name="광나무1203">[31]데이타!$E$52</definedName>
    <definedName name="광나무1506">[31]데이타!$E$53</definedName>
    <definedName name="광영">#N/A</definedName>
    <definedName name="광케이블기사">#REF!</definedName>
    <definedName name="광통신기사" localSheetId="16">#REF!</definedName>
    <definedName name="광통신기사">#REF!</definedName>
    <definedName name="광편백0405">[31]데이타!$E$153</definedName>
    <definedName name="광편백0507">[31]데이타!$E$154</definedName>
    <definedName name="광편백0509">[31]데이타!$E$155</definedName>
    <definedName name="교_통_표_지_판_수_량_명_세" localSheetId="16">#REF!</definedName>
    <definedName name="교_통_표_지_판_수_량_명_세">#REF!</definedName>
    <definedName name="교_통_표_지_판_수_량_집_계">#REF!</definedName>
    <definedName name="교대공" localSheetId="16" hidden="1">{#N/A,#N/A,FALSE,"단면 제원"}</definedName>
    <definedName name="교대공" hidden="1">{#N/A,#N/A,FALSE,"단면 제원"}</definedName>
    <definedName name="교대공2" localSheetId="16" hidden="1">{#N/A,#N/A,FALSE,"단면 제원"}</definedName>
    <definedName name="교대공2" hidden="1">{#N/A,#N/A,FALSE,"단면 제원"}</definedName>
    <definedName name="교대접합공">#REF!</definedName>
    <definedName name="교동토" hidden="1">#REF!</definedName>
    <definedName name="교량철근량" localSheetId="16">#REF!</definedName>
    <definedName name="교량철근량">#REF!</definedName>
    <definedName name="교면방수" localSheetId="16">#REF!</definedName>
    <definedName name="교면방수">#REF!</definedName>
    <definedName name="교면방수1">#REF!</definedName>
    <definedName name="교면방수2">#REF!</definedName>
    <definedName name="교명주1">#REF!</definedName>
    <definedName name="교명주2">#REF!</definedName>
    <definedName name="교명판1">#REF!</definedName>
    <definedName name="교명판2">#REF!</definedName>
    <definedName name="교명판및설명판">#REF!</definedName>
    <definedName name="교목계">#REF!</definedName>
    <definedName name="교부승인" localSheetId="16">BlankMacro1</definedName>
    <definedName name="교부승인">BlankMacro1</definedName>
    <definedName name="교육" localSheetId="16">#REF!</definedName>
    <definedName name="교육">#REF!</definedName>
    <definedName name="교좌받침공">#REF!</definedName>
    <definedName name="교통">#REF!</definedName>
    <definedName name="교통2">#REF!</definedName>
    <definedName name="교통표지판개소별명세">#REF!</definedName>
    <definedName name="교통표지판기초단위수량">#REF!</definedName>
    <definedName name="교통표지판수량명세">#REF!</definedName>
    <definedName name="교통표지판수량집계">#REF!</definedName>
    <definedName name="교폭">#REF!</definedName>
    <definedName name="구">#REF!</definedName>
    <definedName name="구랑2교">#REF!</definedName>
    <definedName name="구랑교">#REF!</definedName>
    <definedName name="구분">#REF!</definedName>
    <definedName name="구산갑지" hidden="1">#REF!</definedName>
    <definedName name="구상나무1505">[31]데이타!$E$69</definedName>
    <definedName name="구상나무2008">[31]데이타!$E$70</definedName>
    <definedName name="구상나무2510">[31]데이타!$E$71</definedName>
    <definedName name="구상나무3012">[31]데이타!$E$72</definedName>
    <definedName name="구조견적" localSheetId="16" hidden="1">{#N/A,#N/A,FALSE,"단가표지"}</definedName>
    <definedName name="구조견적" hidden="1">{#N/A,#N/A,FALSE,"단가표지"}</definedName>
    <definedName name="구조물공_집계표_제목">#REF!</definedName>
    <definedName name="구조물공집계표" localSheetId="16">#REF!</definedName>
    <definedName name="구조물공집계표">#REF!</definedName>
    <definedName name="구조물별포장가감수량집계표" localSheetId="16">#REF!</definedName>
    <definedName name="구조물별포장가감수량집계표">#REF!</definedName>
    <definedName name="구조물철거1" localSheetId="16" hidden="1">{#N/A,#N/A,FALSE,"2~8번"}</definedName>
    <definedName name="구조물철거1" hidden="1">{#N/A,#N/A,FALSE,"2~8번"}</definedName>
    <definedName name="구체콘">#REF!</definedName>
    <definedName name="국소카운팅" localSheetId="16">#REF!</definedName>
    <definedName name="국소카운팅">#REF!</definedName>
    <definedName name="궁" localSheetId="16">#REF!</definedName>
    <definedName name="궁">#REF!</definedName>
    <definedName name="궤도공">#REF!</definedName>
    <definedName name="그래픽">#REF!</definedName>
    <definedName name="극한모멘트">#REF!</definedName>
    <definedName name="금마타리">#REF!</definedName>
    <definedName name="금번">[38]건축내역!#REF!</definedName>
    <definedName name="금변금간접노무비" localSheetId="16">#REF!</definedName>
    <definedName name="금변금간접노무비">#REF!</definedName>
    <definedName name="금변금고용보험료">#REF!</definedName>
    <definedName name="금변금공급가액">#REF!</definedName>
    <definedName name="금변금공사원가">#REF!</definedName>
    <definedName name="금변금기타경비">#REF!</definedName>
    <definedName name="금변금도급액">#REF!</definedName>
    <definedName name="금변금부가가치세">#REF!</definedName>
    <definedName name="금변금산재보험료">#REF!</definedName>
    <definedName name="금변금순공사원가">#REF!</definedName>
    <definedName name="금변금안전관리비">#REF!</definedName>
    <definedName name="금변금이윤">#REF!</definedName>
    <definedName name="금변금일반관리비">#REF!</definedName>
    <definedName name="금변금폐기물처리비">#REF!</definedName>
    <definedName name="금변전간접노무비">#REF!</definedName>
    <definedName name="금변전고용보험료">#REF!</definedName>
    <definedName name="금변전공급가액">#REF!</definedName>
    <definedName name="금변전공사원가">#REF!</definedName>
    <definedName name="금변전기타경비">#REF!</definedName>
    <definedName name="금변전도급액">#REF!</definedName>
    <definedName name="금변전부가가치세">#REF!</definedName>
    <definedName name="금변전산재보험료">#REF!</definedName>
    <definedName name="금변전순공사원가">#REF!</definedName>
    <definedName name="금변전안전관리비">#REF!</definedName>
    <definedName name="금변전이윤">#REF!</definedName>
    <definedName name="금변전일반관리비">#REF!</definedName>
    <definedName name="금변전폐기물처리비">#REF!</definedName>
    <definedName name="금송1006">[31]데이타!$E$73</definedName>
    <definedName name="금송1208">[31]데이타!$E$74</definedName>
    <definedName name="금송1510">[31]데이타!$E$75</definedName>
    <definedName name="금회" localSheetId="16">[38]건축내역!#REF!</definedName>
    <definedName name="금회">[38]건축내역!#REF!</definedName>
    <definedName name="금회공사원가금회" localSheetId="16">#REF!</definedName>
    <definedName name="금회공사원가금회">#REF!</definedName>
    <definedName name="금회공사원가기시행">#REF!</definedName>
    <definedName name="금회공사원가전체">#REF!</definedName>
    <definedName name="금회금간접노무비">#REF!</definedName>
    <definedName name="금회금고용보험료">#REF!</definedName>
    <definedName name="금회금공사원가">#REF!</definedName>
    <definedName name="금회금기타경비">#REF!</definedName>
    <definedName name="금회금산재보험료">#REF!</definedName>
    <definedName name="금회금안전관리비">#REF!</definedName>
    <definedName name="금회금이윤">#REF!</definedName>
    <definedName name="금회금일반관리비">#REF!</definedName>
    <definedName name="금회금제이윤">#REF!</definedName>
    <definedName name="금회금폐기물처리비">#REF!</definedName>
    <definedName name="금회기공사원가">#REF!</definedName>
    <definedName name="금회장공사원가">#REF!</definedName>
    <definedName name="금회전공사원가">#REF!</definedName>
    <definedName name="급식" localSheetId="16">BlankMacro1</definedName>
    <definedName name="급식">BlankMacro1</definedName>
    <definedName name="기경1" localSheetId="16">#REF!</definedName>
    <definedName name="기경1">#REF!</definedName>
    <definedName name="기경1.1">#REF!</definedName>
    <definedName name="기경10">#REF!</definedName>
    <definedName name="기경10.1">#REF!</definedName>
    <definedName name="기경100">#REF!</definedName>
    <definedName name="기경100.1">#REF!</definedName>
    <definedName name="기경101">#REF!</definedName>
    <definedName name="기경101.1">#REF!</definedName>
    <definedName name="기경102">#REF!</definedName>
    <definedName name="기경102.1">#REF!</definedName>
    <definedName name="기경103">#REF!</definedName>
    <definedName name="기경103.1">#REF!</definedName>
    <definedName name="기경104">#REF!</definedName>
    <definedName name="기경104.1">#REF!</definedName>
    <definedName name="기경105">#REF!</definedName>
    <definedName name="기경105.1">#REF!</definedName>
    <definedName name="기경106">#REF!</definedName>
    <definedName name="기경106.1">#REF!</definedName>
    <definedName name="기경107">#REF!</definedName>
    <definedName name="기경107.1">#REF!</definedName>
    <definedName name="기경108">#REF!</definedName>
    <definedName name="기경108.1">#REF!</definedName>
    <definedName name="기경109">#REF!</definedName>
    <definedName name="기경109.1">#REF!</definedName>
    <definedName name="기경11">#REF!</definedName>
    <definedName name="기경11.1">#REF!</definedName>
    <definedName name="기경110">#REF!</definedName>
    <definedName name="기경110.1">#REF!</definedName>
    <definedName name="기경111">#REF!</definedName>
    <definedName name="기경111.1">#REF!</definedName>
    <definedName name="기경112">#REF!</definedName>
    <definedName name="기경112.1">#REF!</definedName>
    <definedName name="기경113">#REF!</definedName>
    <definedName name="기경113.1">#REF!</definedName>
    <definedName name="기경114">#REF!</definedName>
    <definedName name="기경114.1">#REF!</definedName>
    <definedName name="기경115">#REF!</definedName>
    <definedName name="기경115.1">#REF!</definedName>
    <definedName name="기경116">#REF!</definedName>
    <definedName name="기경116.1">#REF!</definedName>
    <definedName name="기경117">#REF!</definedName>
    <definedName name="기경117.1">#REF!</definedName>
    <definedName name="기경118">#REF!</definedName>
    <definedName name="기경118.1">#REF!</definedName>
    <definedName name="기경119">#REF!</definedName>
    <definedName name="기경119.1">#REF!</definedName>
    <definedName name="기경12">#REF!</definedName>
    <definedName name="기경12.1">#REF!</definedName>
    <definedName name="기경120">#REF!</definedName>
    <definedName name="기경120.1">#REF!</definedName>
    <definedName name="기경121">#REF!</definedName>
    <definedName name="기경121.1">#REF!</definedName>
    <definedName name="기경122">#REF!</definedName>
    <definedName name="기경122.1">#REF!</definedName>
    <definedName name="기경123">#REF!</definedName>
    <definedName name="기경123.1">#REF!</definedName>
    <definedName name="기경124">#REF!</definedName>
    <definedName name="기경124.1">#REF!</definedName>
    <definedName name="기경125">#REF!</definedName>
    <definedName name="기경125.1">#REF!</definedName>
    <definedName name="기경126">#REF!</definedName>
    <definedName name="기경126.1">#REF!</definedName>
    <definedName name="기경127">#REF!</definedName>
    <definedName name="기경127.1">#REF!</definedName>
    <definedName name="기경128">#REF!</definedName>
    <definedName name="기경128.1">#REF!</definedName>
    <definedName name="기경129">#REF!</definedName>
    <definedName name="기경129.1">#REF!</definedName>
    <definedName name="기경13">#REF!</definedName>
    <definedName name="기경13.1">#REF!</definedName>
    <definedName name="기경130">#REF!</definedName>
    <definedName name="기경130.1">#REF!</definedName>
    <definedName name="기경131">#REF!</definedName>
    <definedName name="기경131.1">#REF!</definedName>
    <definedName name="기경132">#REF!</definedName>
    <definedName name="기경132.1">#REF!</definedName>
    <definedName name="기경133">#REF!</definedName>
    <definedName name="기경133.1">#REF!</definedName>
    <definedName name="기경134">#REF!</definedName>
    <definedName name="기경134.1">#REF!</definedName>
    <definedName name="기경135">#REF!</definedName>
    <definedName name="기경135.1">#REF!</definedName>
    <definedName name="기경136">#REF!</definedName>
    <definedName name="기경136.1">#REF!</definedName>
    <definedName name="기경137">#REF!</definedName>
    <definedName name="기경137.1">#REF!</definedName>
    <definedName name="기경138">#REF!</definedName>
    <definedName name="기경138.1">#REF!</definedName>
    <definedName name="기경139">#REF!</definedName>
    <definedName name="기경139.1">#REF!</definedName>
    <definedName name="기경14">#REF!</definedName>
    <definedName name="기경14.1">#REF!</definedName>
    <definedName name="기경140">#REF!</definedName>
    <definedName name="기경140.1">#REF!</definedName>
    <definedName name="기경141">#REF!</definedName>
    <definedName name="기경141.1">#REF!</definedName>
    <definedName name="기경142">#REF!</definedName>
    <definedName name="기경142.1">#REF!</definedName>
    <definedName name="기경143">#REF!</definedName>
    <definedName name="기경143.1">#REF!</definedName>
    <definedName name="기경144">#REF!</definedName>
    <definedName name="기경144.1">#REF!</definedName>
    <definedName name="기경145">#REF!</definedName>
    <definedName name="기경145.1">#REF!</definedName>
    <definedName name="기경146">#REF!</definedName>
    <definedName name="기경146.1">#REF!</definedName>
    <definedName name="기경147">#REF!</definedName>
    <definedName name="기경147.1">#REF!</definedName>
    <definedName name="기경148">#REF!</definedName>
    <definedName name="기경148.1">#REF!</definedName>
    <definedName name="기경149">#REF!</definedName>
    <definedName name="기경149.1">#REF!</definedName>
    <definedName name="기경15">#REF!</definedName>
    <definedName name="기경15.1">#REF!</definedName>
    <definedName name="기경150">#REF!</definedName>
    <definedName name="기경150.1">#REF!</definedName>
    <definedName name="기경151">#REF!</definedName>
    <definedName name="기경151.1">#REF!</definedName>
    <definedName name="기경152">#REF!</definedName>
    <definedName name="기경152.1">#REF!</definedName>
    <definedName name="기경153">#REF!</definedName>
    <definedName name="기경153.1">#REF!</definedName>
    <definedName name="기경154">#REF!</definedName>
    <definedName name="기경154.1">#REF!</definedName>
    <definedName name="기경155">#REF!</definedName>
    <definedName name="기경155.1">#REF!</definedName>
    <definedName name="기경156">#REF!</definedName>
    <definedName name="기경156.1">#REF!</definedName>
    <definedName name="기경157">#REF!</definedName>
    <definedName name="기경157.1">#REF!</definedName>
    <definedName name="기경158">#REF!</definedName>
    <definedName name="기경158.1">#REF!</definedName>
    <definedName name="기경159">#REF!</definedName>
    <definedName name="기경159.1">#REF!</definedName>
    <definedName name="기경16">#REF!</definedName>
    <definedName name="기경16.1">#REF!</definedName>
    <definedName name="기경160">#REF!</definedName>
    <definedName name="기경160.1">#REF!</definedName>
    <definedName name="기경161">#REF!</definedName>
    <definedName name="기경161.1">#REF!</definedName>
    <definedName name="기경162">#REF!</definedName>
    <definedName name="기경162.1">#REF!</definedName>
    <definedName name="기경163">#REF!</definedName>
    <definedName name="기경163.1">#REF!</definedName>
    <definedName name="기경164">#REF!</definedName>
    <definedName name="기경164.1">#REF!</definedName>
    <definedName name="기경165">#REF!</definedName>
    <definedName name="기경165.1">#REF!</definedName>
    <definedName name="기경166">#REF!</definedName>
    <definedName name="기경166.1">#REF!</definedName>
    <definedName name="기경167">#REF!</definedName>
    <definedName name="기경167.1">#REF!</definedName>
    <definedName name="기경168">#REF!</definedName>
    <definedName name="기경168.1">#REF!</definedName>
    <definedName name="기경169">#REF!</definedName>
    <definedName name="기경169.1">#REF!</definedName>
    <definedName name="기경17">#REF!</definedName>
    <definedName name="기경17.1">#REF!</definedName>
    <definedName name="기경170">#REF!</definedName>
    <definedName name="기경170.1">#REF!</definedName>
    <definedName name="기경171">#REF!</definedName>
    <definedName name="기경171.1">#REF!</definedName>
    <definedName name="기경172">#REF!</definedName>
    <definedName name="기경172.1">#REF!</definedName>
    <definedName name="기경173">#REF!</definedName>
    <definedName name="기경173.1">#REF!</definedName>
    <definedName name="기경174">#REF!</definedName>
    <definedName name="기경174.1">#REF!</definedName>
    <definedName name="기경175">#REF!</definedName>
    <definedName name="기경175.1">#REF!</definedName>
    <definedName name="기경176">#REF!</definedName>
    <definedName name="기경176.1">#REF!</definedName>
    <definedName name="기경177">#REF!</definedName>
    <definedName name="기경177.1">#REF!</definedName>
    <definedName name="기경178">#REF!</definedName>
    <definedName name="기경178.1">#REF!</definedName>
    <definedName name="기경179">#REF!</definedName>
    <definedName name="기경179.1">#REF!</definedName>
    <definedName name="기경18">#REF!</definedName>
    <definedName name="기경18.1">#REF!</definedName>
    <definedName name="기경180">#REF!</definedName>
    <definedName name="기경180.1">#REF!</definedName>
    <definedName name="기경181">#REF!</definedName>
    <definedName name="기경181.1">#REF!</definedName>
    <definedName name="기경182">#REF!</definedName>
    <definedName name="기경182.1">#REF!</definedName>
    <definedName name="기경183">#REF!</definedName>
    <definedName name="기경183.1">#REF!</definedName>
    <definedName name="기경184">#REF!</definedName>
    <definedName name="기경184.1">#REF!</definedName>
    <definedName name="기경185">#REF!</definedName>
    <definedName name="기경185.1">#REF!</definedName>
    <definedName name="기경186">#REF!</definedName>
    <definedName name="기경186.1">#REF!</definedName>
    <definedName name="기경187">#REF!</definedName>
    <definedName name="기경187.1">#REF!</definedName>
    <definedName name="기경188">#REF!</definedName>
    <definedName name="기경188.1">#REF!</definedName>
    <definedName name="기경189">#REF!</definedName>
    <definedName name="기경189.1">#REF!</definedName>
    <definedName name="기경19">#REF!</definedName>
    <definedName name="기경19.1">#REF!</definedName>
    <definedName name="기경190">#REF!</definedName>
    <definedName name="기경190.1">#REF!</definedName>
    <definedName name="기경191">#REF!</definedName>
    <definedName name="기경191.1">#REF!</definedName>
    <definedName name="기경192">#REF!</definedName>
    <definedName name="기경192.1">#REF!</definedName>
    <definedName name="기경193">#REF!</definedName>
    <definedName name="기경193.1">#REF!</definedName>
    <definedName name="기경194">#REF!</definedName>
    <definedName name="기경194.1">#REF!</definedName>
    <definedName name="기경195">#REF!</definedName>
    <definedName name="기경195.1">#REF!</definedName>
    <definedName name="기경196">#REF!</definedName>
    <definedName name="기경196.1">#REF!</definedName>
    <definedName name="기경197">#REF!</definedName>
    <definedName name="기경197.1">#REF!</definedName>
    <definedName name="기경198">#REF!</definedName>
    <definedName name="기경198.1">#REF!</definedName>
    <definedName name="기경199">#REF!</definedName>
    <definedName name="기경199.1">#REF!</definedName>
    <definedName name="기경2">#REF!</definedName>
    <definedName name="기경2.1">#REF!</definedName>
    <definedName name="기경20">#REF!</definedName>
    <definedName name="기경20.1">#REF!</definedName>
    <definedName name="기경200">#REF!</definedName>
    <definedName name="기경200.1">#REF!</definedName>
    <definedName name="기경201">#REF!</definedName>
    <definedName name="기경201.1">#REF!</definedName>
    <definedName name="기경202">#REF!</definedName>
    <definedName name="기경202.1">#REF!</definedName>
    <definedName name="기경203">#REF!</definedName>
    <definedName name="기경203.1">#REF!</definedName>
    <definedName name="기경204">#REF!</definedName>
    <definedName name="기경204.1">#REF!</definedName>
    <definedName name="기경205">#REF!</definedName>
    <definedName name="기경205.1">#REF!</definedName>
    <definedName name="기경206">#REF!</definedName>
    <definedName name="기경206.1">#REF!</definedName>
    <definedName name="기경207">#REF!</definedName>
    <definedName name="기경207.1">#REF!</definedName>
    <definedName name="기경208">#REF!</definedName>
    <definedName name="기경208.1">#REF!</definedName>
    <definedName name="기경209">#REF!</definedName>
    <definedName name="기경209.1">#REF!</definedName>
    <definedName name="기경21">#REF!</definedName>
    <definedName name="기경21.1">#REF!</definedName>
    <definedName name="기경210">#REF!</definedName>
    <definedName name="기경210.1">#REF!</definedName>
    <definedName name="기경211">#REF!</definedName>
    <definedName name="기경211.1">#REF!</definedName>
    <definedName name="기경212">#REF!</definedName>
    <definedName name="기경212.1">#REF!</definedName>
    <definedName name="기경213">#REF!</definedName>
    <definedName name="기경213.1">#REF!</definedName>
    <definedName name="기경214">#REF!</definedName>
    <definedName name="기경214.1">#REF!</definedName>
    <definedName name="기경215">#REF!</definedName>
    <definedName name="기경215.1">#REF!</definedName>
    <definedName name="기경216">#REF!</definedName>
    <definedName name="기경216.1">#REF!</definedName>
    <definedName name="기경217">#REF!</definedName>
    <definedName name="기경217.1">#REF!</definedName>
    <definedName name="기경218">#REF!</definedName>
    <definedName name="기경218.1">#REF!</definedName>
    <definedName name="기경219">#REF!</definedName>
    <definedName name="기경219.1">#REF!</definedName>
    <definedName name="기경22">#REF!</definedName>
    <definedName name="기경22.1">#REF!</definedName>
    <definedName name="기경220">#REF!</definedName>
    <definedName name="기경220.1">#REF!</definedName>
    <definedName name="기경221">#REF!</definedName>
    <definedName name="기경221.1">#REF!</definedName>
    <definedName name="기경222">#REF!</definedName>
    <definedName name="기경222.1">#REF!</definedName>
    <definedName name="기경223">#REF!</definedName>
    <definedName name="기경223.1">#REF!</definedName>
    <definedName name="기경224">#REF!</definedName>
    <definedName name="기경224.1">#REF!</definedName>
    <definedName name="기경225">#REF!</definedName>
    <definedName name="기경225.1">#REF!</definedName>
    <definedName name="기경226">#REF!</definedName>
    <definedName name="기경226.1">#REF!</definedName>
    <definedName name="기경227">#REF!</definedName>
    <definedName name="기경227.1">#REF!</definedName>
    <definedName name="기경228">#REF!</definedName>
    <definedName name="기경228.1">#REF!</definedName>
    <definedName name="기경229">#REF!</definedName>
    <definedName name="기경229.1">#REF!</definedName>
    <definedName name="기경23">#REF!</definedName>
    <definedName name="기경23.1">#REF!</definedName>
    <definedName name="기경230">#REF!</definedName>
    <definedName name="기경230.1">#REF!</definedName>
    <definedName name="기경231">#REF!</definedName>
    <definedName name="기경231.1">#REF!</definedName>
    <definedName name="기경232">#REF!</definedName>
    <definedName name="기경232.1">#REF!</definedName>
    <definedName name="기경233">#REF!</definedName>
    <definedName name="기경233.1">#REF!</definedName>
    <definedName name="기경234">#REF!</definedName>
    <definedName name="기경234.1">#REF!</definedName>
    <definedName name="기경235">#REF!</definedName>
    <definedName name="기경235.1">#REF!</definedName>
    <definedName name="기경236">#REF!</definedName>
    <definedName name="기경236.1">#REF!</definedName>
    <definedName name="기경237">#REF!</definedName>
    <definedName name="기경237.1">#REF!</definedName>
    <definedName name="기경238">#REF!</definedName>
    <definedName name="기경238.1">#REF!</definedName>
    <definedName name="기경239">#REF!</definedName>
    <definedName name="기경239.1">#REF!</definedName>
    <definedName name="기경24">#REF!</definedName>
    <definedName name="기경24.1">#REF!</definedName>
    <definedName name="기경240">#REF!</definedName>
    <definedName name="기경240.1">#REF!</definedName>
    <definedName name="기경241">#REF!</definedName>
    <definedName name="기경241.1">#REF!</definedName>
    <definedName name="기경242">#REF!</definedName>
    <definedName name="기경242.1">#REF!</definedName>
    <definedName name="기경243">#REF!</definedName>
    <definedName name="기경243.1">#REF!</definedName>
    <definedName name="기경244">#REF!</definedName>
    <definedName name="기경244.1">#REF!</definedName>
    <definedName name="기경245">#REF!</definedName>
    <definedName name="기경245.1">#REF!</definedName>
    <definedName name="기경246">#REF!</definedName>
    <definedName name="기경246.1">#REF!</definedName>
    <definedName name="기경247">#REF!</definedName>
    <definedName name="기경247.1">#REF!</definedName>
    <definedName name="기경248">#REF!</definedName>
    <definedName name="기경248.1">#REF!</definedName>
    <definedName name="기경249">#REF!</definedName>
    <definedName name="기경249.1">#REF!</definedName>
    <definedName name="기경25">#REF!</definedName>
    <definedName name="기경25.1">#REF!</definedName>
    <definedName name="기경250">#REF!</definedName>
    <definedName name="기경250.1">#REF!</definedName>
    <definedName name="기경251">#REF!</definedName>
    <definedName name="기경251.1">#REF!</definedName>
    <definedName name="기경252">#REF!</definedName>
    <definedName name="기경252.1">#REF!</definedName>
    <definedName name="기경253">#REF!</definedName>
    <definedName name="기경253.1">#REF!</definedName>
    <definedName name="기경254">#REF!</definedName>
    <definedName name="기경254.1">#REF!</definedName>
    <definedName name="기경255">#REF!</definedName>
    <definedName name="기경255.1">#REF!</definedName>
    <definedName name="기경256">#REF!</definedName>
    <definedName name="기경256.1">#REF!</definedName>
    <definedName name="기경257">#REF!</definedName>
    <definedName name="기경257.1">#REF!</definedName>
    <definedName name="기경258">#REF!</definedName>
    <definedName name="기경258.1">#REF!</definedName>
    <definedName name="기경259">#REF!</definedName>
    <definedName name="기경259.1">#REF!</definedName>
    <definedName name="기경26">#REF!</definedName>
    <definedName name="기경26.1">#REF!</definedName>
    <definedName name="기경260">#REF!</definedName>
    <definedName name="기경260.1">#REF!</definedName>
    <definedName name="기경261">#REF!</definedName>
    <definedName name="기경261.1">#REF!</definedName>
    <definedName name="기경262">#REF!</definedName>
    <definedName name="기경262.1">#REF!</definedName>
    <definedName name="기경263">#REF!</definedName>
    <definedName name="기경263.1">#REF!</definedName>
    <definedName name="기경264">#REF!</definedName>
    <definedName name="기경264.1">#REF!</definedName>
    <definedName name="기경265">#REF!</definedName>
    <definedName name="기경265.1">#REF!</definedName>
    <definedName name="기경266">#REF!</definedName>
    <definedName name="기경266.1">#REF!</definedName>
    <definedName name="기경267">#REF!</definedName>
    <definedName name="기경267.1">#REF!</definedName>
    <definedName name="기경268">#REF!</definedName>
    <definedName name="기경268.1">#REF!</definedName>
    <definedName name="기경269">#REF!</definedName>
    <definedName name="기경269.1">#REF!</definedName>
    <definedName name="기경27">#REF!</definedName>
    <definedName name="기경27.1">#REF!</definedName>
    <definedName name="기경270">#REF!</definedName>
    <definedName name="기경270.1">#REF!</definedName>
    <definedName name="기경271">#REF!</definedName>
    <definedName name="기경271.1">#REF!</definedName>
    <definedName name="기경272">#REF!</definedName>
    <definedName name="기경272.1">#REF!</definedName>
    <definedName name="기경273">#REF!</definedName>
    <definedName name="기경273.1">#REF!</definedName>
    <definedName name="기경274">#REF!</definedName>
    <definedName name="기경274.1">#REF!</definedName>
    <definedName name="기경275">#REF!</definedName>
    <definedName name="기경275.1">#REF!</definedName>
    <definedName name="기경276">#REF!</definedName>
    <definedName name="기경276.1">#REF!</definedName>
    <definedName name="기경277">#REF!</definedName>
    <definedName name="기경277.1">#REF!</definedName>
    <definedName name="기경278">#REF!</definedName>
    <definedName name="기경278.1">#REF!</definedName>
    <definedName name="기경279">#REF!</definedName>
    <definedName name="기경279.1">#REF!</definedName>
    <definedName name="기경28">#REF!</definedName>
    <definedName name="기경28.1">#REF!</definedName>
    <definedName name="기경280">#REF!</definedName>
    <definedName name="기경280.1">#REF!</definedName>
    <definedName name="기경281">#REF!</definedName>
    <definedName name="기경281.1">#REF!</definedName>
    <definedName name="기경282">#REF!</definedName>
    <definedName name="기경282.1">#REF!</definedName>
    <definedName name="기경283">#REF!</definedName>
    <definedName name="기경283.1">#REF!</definedName>
    <definedName name="기경284">#REF!</definedName>
    <definedName name="기경284.1">#REF!</definedName>
    <definedName name="기경285">#REF!</definedName>
    <definedName name="기경285.1">#REF!</definedName>
    <definedName name="기경286">#REF!</definedName>
    <definedName name="기경286.1">#REF!</definedName>
    <definedName name="기경287">#REF!</definedName>
    <definedName name="기경287.1">#REF!</definedName>
    <definedName name="기경288">#REF!</definedName>
    <definedName name="기경288.1">#REF!</definedName>
    <definedName name="기경289">#REF!</definedName>
    <definedName name="기경289.1">#REF!</definedName>
    <definedName name="기경29">#REF!</definedName>
    <definedName name="기경29.1">#REF!</definedName>
    <definedName name="기경290">#REF!</definedName>
    <definedName name="기경290.1">#REF!</definedName>
    <definedName name="기경291">#REF!</definedName>
    <definedName name="기경291.1">#REF!</definedName>
    <definedName name="기경292">#REF!</definedName>
    <definedName name="기경292.1">#REF!</definedName>
    <definedName name="기경293">#REF!</definedName>
    <definedName name="기경293.1">#REF!</definedName>
    <definedName name="기경294">#REF!</definedName>
    <definedName name="기경294.1">#REF!</definedName>
    <definedName name="기경295">#REF!</definedName>
    <definedName name="기경295.1">#REF!</definedName>
    <definedName name="기경296">#REF!</definedName>
    <definedName name="기경296.1">#REF!</definedName>
    <definedName name="기경297">#REF!</definedName>
    <definedName name="기경297.1">#REF!</definedName>
    <definedName name="기경298">#REF!</definedName>
    <definedName name="기경298.1">#REF!</definedName>
    <definedName name="기경299">#REF!</definedName>
    <definedName name="기경299.1">#REF!</definedName>
    <definedName name="기경3">#REF!</definedName>
    <definedName name="기경3.1">#REF!</definedName>
    <definedName name="기경30">#REF!</definedName>
    <definedName name="기경30.1">#REF!</definedName>
    <definedName name="기경300">#REF!</definedName>
    <definedName name="기경300.1">#REF!</definedName>
    <definedName name="기경301">#REF!</definedName>
    <definedName name="기경301.1">#REF!</definedName>
    <definedName name="기경302">#REF!</definedName>
    <definedName name="기경302.1">#REF!</definedName>
    <definedName name="기경303">#REF!</definedName>
    <definedName name="기경303.1">#REF!</definedName>
    <definedName name="기경304">#REF!</definedName>
    <definedName name="기경304.1">#REF!</definedName>
    <definedName name="기경305">#REF!</definedName>
    <definedName name="기경305.1">#REF!</definedName>
    <definedName name="기경306">#REF!</definedName>
    <definedName name="기경306.1">#REF!</definedName>
    <definedName name="기경307">#REF!</definedName>
    <definedName name="기경307.1">#REF!</definedName>
    <definedName name="기경308">#REF!</definedName>
    <definedName name="기경308.1">#REF!</definedName>
    <definedName name="기경309">#REF!</definedName>
    <definedName name="기경309.1">#REF!</definedName>
    <definedName name="기경31">#REF!</definedName>
    <definedName name="기경31.1">#REF!</definedName>
    <definedName name="기경310">#REF!</definedName>
    <definedName name="기경310.1">#REF!</definedName>
    <definedName name="기경311">#REF!</definedName>
    <definedName name="기경311.1">#REF!</definedName>
    <definedName name="기경312">#REF!</definedName>
    <definedName name="기경312.1">#REF!</definedName>
    <definedName name="기경313">#REF!</definedName>
    <definedName name="기경313.1">#REF!</definedName>
    <definedName name="기경314">#REF!</definedName>
    <definedName name="기경314.1">#REF!</definedName>
    <definedName name="기경315">#REF!</definedName>
    <definedName name="기경315.1">#REF!</definedName>
    <definedName name="기경316">#REF!</definedName>
    <definedName name="기경316.1">#REF!</definedName>
    <definedName name="기경317">#REF!</definedName>
    <definedName name="기경317.1">#REF!</definedName>
    <definedName name="기경318">#REF!</definedName>
    <definedName name="기경318.1">#REF!</definedName>
    <definedName name="기경319">#REF!</definedName>
    <definedName name="기경319.1">#REF!</definedName>
    <definedName name="기경32">#REF!</definedName>
    <definedName name="기경32.1">#REF!</definedName>
    <definedName name="기경320">#REF!</definedName>
    <definedName name="기경320.1">#REF!</definedName>
    <definedName name="기경321">#REF!</definedName>
    <definedName name="기경321.1">#REF!</definedName>
    <definedName name="기경322">#REF!</definedName>
    <definedName name="기경322.1">#REF!</definedName>
    <definedName name="기경323">#REF!</definedName>
    <definedName name="기경323.1">#REF!</definedName>
    <definedName name="기경324">#REF!</definedName>
    <definedName name="기경324.1">#REF!</definedName>
    <definedName name="기경325">#REF!</definedName>
    <definedName name="기경325.1">#REF!</definedName>
    <definedName name="기경326">#REF!</definedName>
    <definedName name="기경326.1">#REF!</definedName>
    <definedName name="기경327">#REF!</definedName>
    <definedName name="기경327.1">#REF!</definedName>
    <definedName name="기경328">#REF!</definedName>
    <definedName name="기경328.1">#REF!</definedName>
    <definedName name="기경329">#REF!</definedName>
    <definedName name="기경329.1">#REF!</definedName>
    <definedName name="기경33">#REF!</definedName>
    <definedName name="기경33.1">#REF!</definedName>
    <definedName name="기경330">#REF!</definedName>
    <definedName name="기경330.1">#REF!</definedName>
    <definedName name="기경331">#REF!</definedName>
    <definedName name="기경331.1">#REF!</definedName>
    <definedName name="기경332">#REF!</definedName>
    <definedName name="기경332.1">#REF!</definedName>
    <definedName name="기경333">#REF!</definedName>
    <definedName name="기경333.1">#REF!</definedName>
    <definedName name="기경334">#REF!</definedName>
    <definedName name="기경334.1">#REF!</definedName>
    <definedName name="기경335">#REF!</definedName>
    <definedName name="기경335.1">#REF!</definedName>
    <definedName name="기경336">#REF!</definedName>
    <definedName name="기경336.1">#REF!</definedName>
    <definedName name="기경337">#REF!</definedName>
    <definedName name="기경337.1">#REF!</definedName>
    <definedName name="기경338">#REF!</definedName>
    <definedName name="기경338.1">#REF!</definedName>
    <definedName name="기경339">#REF!</definedName>
    <definedName name="기경339.1">#REF!</definedName>
    <definedName name="기경34">#REF!</definedName>
    <definedName name="기경34.1">#REF!</definedName>
    <definedName name="기경340">#REF!</definedName>
    <definedName name="기경340.1">#REF!</definedName>
    <definedName name="기경341">#REF!</definedName>
    <definedName name="기경341.1">#REF!</definedName>
    <definedName name="기경342">#REF!</definedName>
    <definedName name="기경342.1">#REF!</definedName>
    <definedName name="기경343">#REF!</definedName>
    <definedName name="기경343.1">#REF!</definedName>
    <definedName name="기경344">#REF!</definedName>
    <definedName name="기경344.1">#REF!</definedName>
    <definedName name="기경345">#REF!</definedName>
    <definedName name="기경345.1">#REF!</definedName>
    <definedName name="기경346">#REF!</definedName>
    <definedName name="기경346.1">#REF!</definedName>
    <definedName name="기경347">#REF!</definedName>
    <definedName name="기경347.1">#REF!</definedName>
    <definedName name="기경348">#REF!</definedName>
    <definedName name="기경348.1">#REF!</definedName>
    <definedName name="기경349">#REF!</definedName>
    <definedName name="기경349.1">#REF!</definedName>
    <definedName name="기경35">#REF!</definedName>
    <definedName name="기경35.1">#REF!</definedName>
    <definedName name="기경350">#REF!</definedName>
    <definedName name="기경350.1">#REF!</definedName>
    <definedName name="기경351">#REF!</definedName>
    <definedName name="기경351.1">#REF!</definedName>
    <definedName name="기경352">#REF!</definedName>
    <definedName name="기경352.1">#REF!</definedName>
    <definedName name="기경353">#REF!</definedName>
    <definedName name="기경353.1">#REF!</definedName>
    <definedName name="기경354">#REF!</definedName>
    <definedName name="기경354.1">#REF!</definedName>
    <definedName name="기경355">#REF!</definedName>
    <definedName name="기경355.1">#REF!</definedName>
    <definedName name="기경356">#REF!</definedName>
    <definedName name="기경356.1">#REF!</definedName>
    <definedName name="기경357">#REF!</definedName>
    <definedName name="기경357.1">#REF!</definedName>
    <definedName name="기경358">#REF!</definedName>
    <definedName name="기경358.1">#REF!</definedName>
    <definedName name="기경359">#REF!</definedName>
    <definedName name="기경359.1">#REF!</definedName>
    <definedName name="기경36">#REF!</definedName>
    <definedName name="기경36.1">#REF!</definedName>
    <definedName name="기경360">#REF!</definedName>
    <definedName name="기경360.1">#REF!</definedName>
    <definedName name="기경361">#REF!</definedName>
    <definedName name="기경361.1">#REF!</definedName>
    <definedName name="기경362">#REF!</definedName>
    <definedName name="기경362.1">#REF!</definedName>
    <definedName name="기경363">#REF!</definedName>
    <definedName name="기경363.1">#REF!</definedName>
    <definedName name="기경364">#REF!</definedName>
    <definedName name="기경364.1">#REF!</definedName>
    <definedName name="기경365">#REF!</definedName>
    <definedName name="기경365.1">#REF!</definedName>
    <definedName name="기경366">#REF!</definedName>
    <definedName name="기경366.1">#REF!</definedName>
    <definedName name="기경367">#REF!</definedName>
    <definedName name="기경367.1">#REF!</definedName>
    <definedName name="기경368">#REF!</definedName>
    <definedName name="기경368.1">#REF!</definedName>
    <definedName name="기경369">#REF!</definedName>
    <definedName name="기경369.1">#REF!</definedName>
    <definedName name="기경37">#REF!</definedName>
    <definedName name="기경37.1">#REF!</definedName>
    <definedName name="기경370">#REF!</definedName>
    <definedName name="기경370.1">#REF!</definedName>
    <definedName name="기경371">#REF!</definedName>
    <definedName name="기경371.1">#REF!</definedName>
    <definedName name="기경372">#REF!</definedName>
    <definedName name="기경372.1">#REF!</definedName>
    <definedName name="기경373">#REF!</definedName>
    <definedName name="기경373.1">#REF!</definedName>
    <definedName name="기경374">#REF!</definedName>
    <definedName name="기경374.1">#REF!</definedName>
    <definedName name="기경375">#REF!</definedName>
    <definedName name="기경375.1">#REF!</definedName>
    <definedName name="기경376">#REF!</definedName>
    <definedName name="기경376.1">#REF!</definedName>
    <definedName name="기경377">#REF!</definedName>
    <definedName name="기경377.1">#REF!</definedName>
    <definedName name="기경378">#REF!</definedName>
    <definedName name="기경378.1">#REF!</definedName>
    <definedName name="기경379">#REF!</definedName>
    <definedName name="기경379.1">#REF!</definedName>
    <definedName name="기경38">#REF!</definedName>
    <definedName name="기경38.1">#REF!</definedName>
    <definedName name="기경380">#REF!</definedName>
    <definedName name="기경380.1">#REF!</definedName>
    <definedName name="기경381">#REF!</definedName>
    <definedName name="기경381.1">#REF!</definedName>
    <definedName name="기경382">#REF!</definedName>
    <definedName name="기경382.1">#REF!</definedName>
    <definedName name="기경383">#REF!</definedName>
    <definedName name="기경383.1">#REF!</definedName>
    <definedName name="기경384">#REF!</definedName>
    <definedName name="기경384.1">#REF!</definedName>
    <definedName name="기경385">#REF!</definedName>
    <definedName name="기경385.1">#REF!</definedName>
    <definedName name="기경386">#REF!</definedName>
    <definedName name="기경386.1">#REF!</definedName>
    <definedName name="기경387">#REF!</definedName>
    <definedName name="기경387.1">#REF!</definedName>
    <definedName name="기경388">#REF!</definedName>
    <definedName name="기경388.1">#REF!</definedName>
    <definedName name="기경389">#REF!</definedName>
    <definedName name="기경389.1">#REF!</definedName>
    <definedName name="기경39">#REF!</definedName>
    <definedName name="기경39.1">#REF!</definedName>
    <definedName name="기경390">#REF!</definedName>
    <definedName name="기경390.1">#REF!</definedName>
    <definedName name="기경391">#REF!</definedName>
    <definedName name="기경391.1">#REF!</definedName>
    <definedName name="기경392">#REF!</definedName>
    <definedName name="기경392.1">#REF!</definedName>
    <definedName name="기경393">#REF!</definedName>
    <definedName name="기경393.1">#REF!</definedName>
    <definedName name="기경394">#REF!</definedName>
    <definedName name="기경394.1">#REF!</definedName>
    <definedName name="기경395">#REF!</definedName>
    <definedName name="기경395.1">#REF!</definedName>
    <definedName name="기경396">#REF!</definedName>
    <definedName name="기경396.1">#REF!</definedName>
    <definedName name="기경397">#REF!</definedName>
    <definedName name="기경397.1">#REF!</definedName>
    <definedName name="기경398">#REF!</definedName>
    <definedName name="기경398.1">#REF!</definedName>
    <definedName name="기경399">#REF!</definedName>
    <definedName name="기경399.1">#REF!</definedName>
    <definedName name="기경4">#REF!</definedName>
    <definedName name="기경4.1">#REF!</definedName>
    <definedName name="기경40">#REF!</definedName>
    <definedName name="기경40.1">#REF!</definedName>
    <definedName name="기경400">#REF!</definedName>
    <definedName name="기경400.1">#REF!</definedName>
    <definedName name="기경401">#REF!</definedName>
    <definedName name="기경401.1">#REF!</definedName>
    <definedName name="기경402">#REF!</definedName>
    <definedName name="기경402.1">#REF!</definedName>
    <definedName name="기경403">#REF!</definedName>
    <definedName name="기경403.1">#REF!</definedName>
    <definedName name="기경404">#REF!</definedName>
    <definedName name="기경404.1">#REF!</definedName>
    <definedName name="기경405">#REF!</definedName>
    <definedName name="기경405.1">#REF!</definedName>
    <definedName name="기경406">#REF!</definedName>
    <definedName name="기경406.1">#REF!</definedName>
    <definedName name="기경407">#REF!</definedName>
    <definedName name="기경407.1">#REF!</definedName>
    <definedName name="기경408">#REF!</definedName>
    <definedName name="기경408.1">#REF!</definedName>
    <definedName name="기경409">#REF!</definedName>
    <definedName name="기경409.1">#REF!</definedName>
    <definedName name="기경41">#REF!</definedName>
    <definedName name="기경41.1">#REF!</definedName>
    <definedName name="기경410">#REF!</definedName>
    <definedName name="기경410.1">#REF!</definedName>
    <definedName name="기경411">#REF!</definedName>
    <definedName name="기경411.1">#REF!</definedName>
    <definedName name="기경412">#REF!</definedName>
    <definedName name="기경412.1">#REF!</definedName>
    <definedName name="기경413">#REF!</definedName>
    <definedName name="기경413.1">#REF!</definedName>
    <definedName name="기경414">#REF!</definedName>
    <definedName name="기경414.1">#REF!</definedName>
    <definedName name="기경415">#REF!</definedName>
    <definedName name="기경415.1">#REF!</definedName>
    <definedName name="기경416">#REF!</definedName>
    <definedName name="기경416.1">#REF!</definedName>
    <definedName name="기경417">#REF!</definedName>
    <definedName name="기경417.1">#REF!</definedName>
    <definedName name="기경418">#REF!</definedName>
    <definedName name="기경418.1">#REF!</definedName>
    <definedName name="기경419">#REF!</definedName>
    <definedName name="기경419.1">#REF!</definedName>
    <definedName name="기경42">#REF!</definedName>
    <definedName name="기경42.1">#REF!</definedName>
    <definedName name="기경420">#REF!</definedName>
    <definedName name="기경420.1">#REF!</definedName>
    <definedName name="기경421">#REF!</definedName>
    <definedName name="기경421.1">#REF!</definedName>
    <definedName name="기경422">#REF!</definedName>
    <definedName name="기경422.1">#REF!</definedName>
    <definedName name="기경423">#REF!</definedName>
    <definedName name="기경423.1">#REF!</definedName>
    <definedName name="기경424">#REF!</definedName>
    <definedName name="기경424.1">#REF!</definedName>
    <definedName name="기경425">#REF!</definedName>
    <definedName name="기경425.1">#REF!</definedName>
    <definedName name="기경426">#REF!</definedName>
    <definedName name="기경426.1">#REF!</definedName>
    <definedName name="기경427">#REF!</definedName>
    <definedName name="기경427.1">#REF!</definedName>
    <definedName name="기경428">#REF!</definedName>
    <definedName name="기경428.1">#REF!</definedName>
    <definedName name="기경429">#REF!</definedName>
    <definedName name="기경429.1">#REF!</definedName>
    <definedName name="기경43">#REF!</definedName>
    <definedName name="기경43.1">#REF!</definedName>
    <definedName name="기경430">#REF!</definedName>
    <definedName name="기경430.1">#REF!</definedName>
    <definedName name="기경431">#REF!</definedName>
    <definedName name="기경431.1">#REF!</definedName>
    <definedName name="기경432">#REF!</definedName>
    <definedName name="기경432.1">#REF!</definedName>
    <definedName name="기경433">#REF!</definedName>
    <definedName name="기경433.1">#REF!</definedName>
    <definedName name="기경434">#REF!</definedName>
    <definedName name="기경434.1">#REF!</definedName>
    <definedName name="기경435">#REF!</definedName>
    <definedName name="기경435.1">#REF!</definedName>
    <definedName name="기경436">#REF!</definedName>
    <definedName name="기경436.1">#REF!</definedName>
    <definedName name="기경437">#REF!</definedName>
    <definedName name="기경437.1">#REF!</definedName>
    <definedName name="기경438">#REF!</definedName>
    <definedName name="기경438.1">#REF!</definedName>
    <definedName name="기경439">#REF!</definedName>
    <definedName name="기경439.1">#REF!</definedName>
    <definedName name="기경44">#REF!</definedName>
    <definedName name="기경44.1">#REF!</definedName>
    <definedName name="기경440">#REF!</definedName>
    <definedName name="기경440.1">#REF!</definedName>
    <definedName name="기경441">#REF!</definedName>
    <definedName name="기경441.1">#REF!</definedName>
    <definedName name="기경442">#REF!</definedName>
    <definedName name="기경442.1">#REF!</definedName>
    <definedName name="기경443">#REF!</definedName>
    <definedName name="기경443.1">#REF!</definedName>
    <definedName name="기경444">#REF!</definedName>
    <definedName name="기경444.1">#REF!</definedName>
    <definedName name="기경445">#REF!</definedName>
    <definedName name="기경445.1">#REF!</definedName>
    <definedName name="기경446">#REF!</definedName>
    <definedName name="기경446.1">#REF!</definedName>
    <definedName name="기경447">#REF!</definedName>
    <definedName name="기경447.1">#REF!</definedName>
    <definedName name="기경448">#REF!</definedName>
    <definedName name="기경448.1">#REF!</definedName>
    <definedName name="기경449">#REF!</definedName>
    <definedName name="기경449.1">#REF!</definedName>
    <definedName name="기경45">#REF!</definedName>
    <definedName name="기경45.1">#REF!</definedName>
    <definedName name="기경450">#REF!</definedName>
    <definedName name="기경450.1">#REF!</definedName>
    <definedName name="기경451">#REF!</definedName>
    <definedName name="기경451.1">#REF!</definedName>
    <definedName name="기경452">#REF!</definedName>
    <definedName name="기경452.1">#REF!</definedName>
    <definedName name="기경453">#REF!</definedName>
    <definedName name="기경453.1">#REF!</definedName>
    <definedName name="기경454">#REF!</definedName>
    <definedName name="기경454.1">#REF!</definedName>
    <definedName name="기경455">#REF!</definedName>
    <definedName name="기경455.1">#REF!</definedName>
    <definedName name="기경456">#REF!</definedName>
    <definedName name="기경456.1">#REF!</definedName>
    <definedName name="기경457">#REF!</definedName>
    <definedName name="기경457.1">#REF!</definedName>
    <definedName name="기경458">#REF!</definedName>
    <definedName name="기경458.1">#REF!</definedName>
    <definedName name="기경459">#REF!</definedName>
    <definedName name="기경459.1">#REF!</definedName>
    <definedName name="기경46">#REF!</definedName>
    <definedName name="기경46.1">#REF!</definedName>
    <definedName name="기경460">#REF!</definedName>
    <definedName name="기경460.1">#REF!</definedName>
    <definedName name="기경461">#REF!</definedName>
    <definedName name="기경461.1">#REF!</definedName>
    <definedName name="기경47">#REF!</definedName>
    <definedName name="기경47.1">#REF!</definedName>
    <definedName name="기경48">#REF!</definedName>
    <definedName name="기경48.1">#REF!</definedName>
    <definedName name="기경49">#REF!</definedName>
    <definedName name="기경49.1">#REF!</definedName>
    <definedName name="기경5">#REF!</definedName>
    <definedName name="기경5.1">#REF!</definedName>
    <definedName name="기경50">#REF!</definedName>
    <definedName name="기경50.1">#REF!</definedName>
    <definedName name="기경51">#REF!</definedName>
    <definedName name="기경51.1">#REF!</definedName>
    <definedName name="기경52">#REF!</definedName>
    <definedName name="기경52.1">#REF!</definedName>
    <definedName name="기경53">#REF!</definedName>
    <definedName name="기경53.1">#REF!</definedName>
    <definedName name="기경54">#REF!</definedName>
    <definedName name="기경54.1">#REF!</definedName>
    <definedName name="기경55">#REF!</definedName>
    <definedName name="기경55.1">#REF!</definedName>
    <definedName name="기경56">#REF!</definedName>
    <definedName name="기경56.1">#REF!</definedName>
    <definedName name="기경57">#REF!</definedName>
    <definedName name="기경57.1">#REF!</definedName>
    <definedName name="기경58">#REF!</definedName>
    <definedName name="기경58.1">#REF!</definedName>
    <definedName name="기경59">#REF!</definedName>
    <definedName name="기경59.1">#REF!</definedName>
    <definedName name="기경6">#REF!</definedName>
    <definedName name="기경6.1">#REF!</definedName>
    <definedName name="기경60">#REF!</definedName>
    <definedName name="기경60.1">#REF!</definedName>
    <definedName name="기경61">#REF!</definedName>
    <definedName name="기경61.1">#REF!</definedName>
    <definedName name="기경62">#REF!</definedName>
    <definedName name="기경62.1">#REF!</definedName>
    <definedName name="기경63">#REF!</definedName>
    <definedName name="기경63.1">#REF!</definedName>
    <definedName name="기경64">#REF!</definedName>
    <definedName name="기경64.1">#REF!</definedName>
    <definedName name="기경65">#REF!</definedName>
    <definedName name="기경65.1">#REF!</definedName>
    <definedName name="기경66">#REF!</definedName>
    <definedName name="기경66.1">#REF!</definedName>
    <definedName name="기경67">#REF!</definedName>
    <definedName name="기경67.1">#REF!</definedName>
    <definedName name="기경68">#REF!</definedName>
    <definedName name="기경68.1">#REF!</definedName>
    <definedName name="기경69">#REF!</definedName>
    <definedName name="기경69.1">#REF!</definedName>
    <definedName name="기경7">#REF!</definedName>
    <definedName name="기경7.1">#REF!</definedName>
    <definedName name="기경70">#REF!</definedName>
    <definedName name="기경70.1">#REF!</definedName>
    <definedName name="기경71">#REF!</definedName>
    <definedName name="기경71.1">#REF!</definedName>
    <definedName name="기경72">#REF!</definedName>
    <definedName name="기경72.1">#REF!</definedName>
    <definedName name="기경73">#REF!</definedName>
    <definedName name="기경73.1">#REF!</definedName>
    <definedName name="기경74">#REF!</definedName>
    <definedName name="기경74.1">#REF!</definedName>
    <definedName name="기경75">#REF!</definedName>
    <definedName name="기경75.1">#REF!</definedName>
    <definedName name="기경76">#REF!</definedName>
    <definedName name="기경76.1">#REF!</definedName>
    <definedName name="기경77">#REF!</definedName>
    <definedName name="기경77.1">#REF!</definedName>
    <definedName name="기경78">#REF!</definedName>
    <definedName name="기경78.1">#REF!</definedName>
    <definedName name="기경79">#REF!</definedName>
    <definedName name="기경79.1">#REF!</definedName>
    <definedName name="기경8">#REF!</definedName>
    <definedName name="기경8.1">#REF!</definedName>
    <definedName name="기경80">#REF!</definedName>
    <definedName name="기경80.1">#REF!</definedName>
    <definedName name="기경81">#REF!</definedName>
    <definedName name="기경81.1">#REF!</definedName>
    <definedName name="기경82">#REF!</definedName>
    <definedName name="기경82.1">#REF!</definedName>
    <definedName name="기경83">#REF!</definedName>
    <definedName name="기경83.1">#REF!</definedName>
    <definedName name="기경84">#REF!</definedName>
    <definedName name="기경84.1">#REF!</definedName>
    <definedName name="기경85">#REF!</definedName>
    <definedName name="기경85.1">#REF!</definedName>
    <definedName name="기경86">#REF!</definedName>
    <definedName name="기경86.1">#REF!</definedName>
    <definedName name="기경87">#REF!</definedName>
    <definedName name="기경87.1">#REF!</definedName>
    <definedName name="기경88">#REF!</definedName>
    <definedName name="기경88.1">#REF!</definedName>
    <definedName name="기경89">#REF!</definedName>
    <definedName name="기경89.1">#REF!</definedName>
    <definedName name="기경9">#REF!</definedName>
    <definedName name="기경9.1">#REF!</definedName>
    <definedName name="기경90">#REF!</definedName>
    <definedName name="기경90.1">#REF!</definedName>
    <definedName name="기경91">#REF!</definedName>
    <definedName name="기경91.1">#REF!</definedName>
    <definedName name="기경92">#REF!</definedName>
    <definedName name="기경92.1">#REF!</definedName>
    <definedName name="기경93">#REF!</definedName>
    <definedName name="기경93.1">#REF!</definedName>
    <definedName name="기경94">#REF!</definedName>
    <definedName name="기경94.1">#REF!</definedName>
    <definedName name="기경95">#REF!</definedName>
    <definedName name="기경95.1">#REF!</definedName>
    <definedName name="기경96">#REF!</definedName>
    <definedName name="기경96.1">#REF!</definedName>
    <definedName name="기경97">#REF!</definedName>
    <definedName name="기경97.1">#REF!</definedName>
    <definedName name="기경98">#REF!</definedName>
    <definedName name="기경98.1">#REF!</definedName>
    <definedName name="기경99">#REF!</definedName>
    <definedName name="기경99.1">#REF!</definedName>
    <definedName name="기계경비">#REF!</definedName>
    <definedName name="기계공">#REF!</definedName>
    <definedName name="기계되경">#REF!</definedName>
    <definedName name="기계되노">#REF!</definedName>
    <definedName name="기계되재">#REF!</definedName>
    <definedName name="기계설치공">#REF!</definedName>
    <definedName name="기계운전">#REF!</definedName>
    <definedName name="기계잔경">#REF!</definedName>
    <definedName name="기계잔노">#REF!</definedName>
    <definedName name="기계잔재">#REF!</definedName>
    <definedName name="기계터경">#REF!</definedName>
    <definedName name="기계터노">#REF!</definedName>
    <definedName name="기계터재">#REF!</definedName>
    <definedName name="기관명">#REF!</definedName>
    <definedName name="기기신설">#REF!</definedName>
    <definedName name="기기철거">#REF!</definedName>
    <definedName name="기노1">#REF!</definedName>
    <definedName name="기노1.1">#REF!</definedName>
    <definedName name="기노10">#REF!</definedName>
    <definedName name="기노10.1">#REF!</definedName>
    <definedName name="기노100">#REF!</definedName>
    <definedName name="기노100.1">#REF!</definedName>
    <definedName name="기노101">#REF!</definedName>
    <definedName name="기노101.1">#REF!</definedName>
    <definedName name="기노102">#REF!</definedName>
    <definedName name="기노102.1">#REF!</definedName>
    <definedName name="기노103">#REF!</definedName>
    <definedName name="기노103.1">#REF!</definedName>
    <definedName name="기노104">#REF!</definedName>
    <definedName name="기노104.1">#REF!</definedName>
    <definedName name="기노105">#REF!</definedName>
    <definedName name="기노105.1">#REF!</definedName>
    <definedName name="기노106">#REF!</definedName>
    <definedName name="기노106.1">#REF!</definedName>
    <definedName name="기노107">#REF!</definedName>
    <definedName name="기노107.1">#REF!</definedName>
    <definedName name="기노108">#REF!</definedName>
    <definedName name="기노108.1">#REF!</definedName>
    <definedName name="기노109">#REF!</definedName>
    <definedName name="기노109.1">#REF!</definedName>
    <definedName name="기노11">#REF!</definedName>
    <definedName name="기노11.1">#REF!</definedName>
    <definedName name="기노110">#REF!</definedName>
    <definedName name="기노110.1">#REF!</definedName>
    <definedName name="기노111">#REF!</definedName>
    <definedName name="기노111.1">#REF!</definedName>
    <definedName name="기노112">#REF!</definedName>
    <definedName name="기노112.1">#REF!</definedName>
    <definedName name="기노113">#REF!</definedName>
    <definedName name="기노113.1">#REF!</definedName>
    <definedName name="기노114">#REF!</definedName>
    <definedName name="기노114.1">#REF!</definedName>
    <definedName name="기노115">#REF!</definedName>
    <definedName name="기노115.1">#REF!</definedName>
    <definedName name="기노116">#REF!</definedName>
    <definedName name="기노116.1">#REF!</definedName>
    <definedName name="기노117">#REF!</definedName>
    <definedName name="기노117.1">#REF!</definedName>
    <definedName name="기노118">#REF!</definedName>
    <definedName name="기노118.1">#REF!</definedName>
    <definedName name="기노119">#REF!</definedName>
    <definedName name="기노119.1">#REF!</definedName>
    <definedName name="기노12">#REF!</definedName>
    <definedName name="기노12.1">#REF!</definedName>
    <definedName name="기노120">#REF!</definedName>
    <definedName name="기노120.1">#REF!</definedName>
    <definedName name="기노121">#REF!</definedName>
    <definedName name="기노121.1">#REF!</definedName>
    <definedName name="기노122">#REF!</definedName>
    <definedName name="기노122.1">#REF!</definedName>
    <definedName name="기노123">#REF!</definedName>
    <definedName name="기노123.1">#REF!</definedName>
    <definedName name="기노124">#REF!</definedName>
    <definedName name="기노124.1">#REF!</definedName>
    <definedName name="기노125">#REF!</definedName>
    <definedName name="기노125.1">#REF!</definedName>
    <definedName name="기노126">#REF!</definedName>
    <definedName name="기노126.1">#REF!</definedName>
    <definedName name="기노127">#REF!</definedName>
    <definedName name="기노127.1">#REF!</definedName>
    <definedName name="기노128">#REF!</definedName>
    <definedName name="기노128.1">#REF!</definedName>
    <definedName name="기노129">#REF!</definedName>
    <definedName name="기노129.1">#REF!</definedName>
    <definedName name="기노13">#REF!</definedName>
    <definedName name="기노13.1">#REF!</definedName>
    <definedName name="기노130">#REF!</definedName>
    <definedName name="기노130.1">#REF!</definedName>
    <definedName name="기노131">#REF!</definedName>
    <definedName name="기노131.1">#REF!</definedName>
    <definedName name="기노132">#REF!</definedName>
    <definedName name="기노132.1">#REF!</definedName>
    <definedName name="기노133">#REF!</definedName>
    <definedName name="기노133.1">#REF!</definedName>
    <definedName name="기노134">#REF!</definedName>
    <definedName name="기노134.1">#REF!</definedName>
    <definedName name="기노135">#REF!</definedName>
    <definedName name="기노135.1">#REF!</definedName>
    <definedName name="기노136">#REF!</definedName>
    <definedName name="기노136.1">#REF!</definedName>
    <definedName name="기노137">#REF!</definedName>
    <definedName name="기노137.1">#REF!</definedName>
    <definedName name="기노138">#REF!</definedName>
    <definedName name="기노138.1">#REF!</definedName>
    <definedName name="기노139">#REF!</definedName>
    <definedName name="기노139.1">#REF!</definedName>
    <definedName name="기노14">#REF!</definedName>
    <definedName name="기노14.1">#REF!</definedName>
    <definedName name="기노140">#REF!</definedName>
    <definedName name="기노140.1">#REF!</definedName>
    <definedName name="기노141">#REF!</definedName>
    <definedName name="기노141.1">#REF!</definedName>
    <definedName name="기노142">#REF!</definedName>
    <definedName name="기노142.1">#REF!</definedName>
    <definedName name="기노143">#REF!</definedName>
    <definedName name="기노143.1">#REF!</definedName>
    <definedName name="기노144">#REF!</definedName>
    <definedName name="기노144.1">#REF!</definedName>
    <definedName name="기노145">#REF!</definedName>
    <definedName name="기노145.1">#REF!</definedName>
    <definedName name="기노146">#REF!</definedName>
    <definedName name="기노146.1">#REF!</definedName>
    <definedName name="기노147">#REF!</definedName>
    <definedName name="기노147.1">#REF!</definedName>
    <definedName name="기노148">#REF!</definedName>
    <definedName name="기노148.1">#REF!</definedName>
    <definedName name="기노149">#REF!</definedName>
    <definedName name="기노149.1">#REF!</definedName>
    <definedName name="기노15">#REF!</definedName>
    <definedName name="기노15.1">#REF!</definedName>
    <definedName name="기노150">#REF!</definedName>
    <definedName name="기노150.1">#REF!</definedName>
    <definedName name="기노151">#REF!</definedName>
    <definedName name="기노151.1">#REF!</definedName>
    <definedName name="기노152">#REF!</definedName>
    <definedName name="기노152.1">#REF!</definedName>
    <definedName name="기노153">#REF!</definedName>
    <definedName name="기노153.1">#REF!</definedName>
    <definedName name="기노154">#REF!</definedName>
    <definedName name="기노154.1">#REF!</definedName>
    <definedName name="기노155">#REF!</definedName>
    <definedName name="기노155.1">#REF!</definedName>
    <definedName name="기노156">#REF!</definedName>
    <definedName name="기노156.1">#REF!</definedName>
    <definedName name="기노157">#REF!</definedName>
    <definedName name="기노157.1">#REF!</definedName>
    <definedName name="기노158">#REF!</definedName>
    <definedName name="기노158.1">#REF!</definedName>
    <definedName name="기노159">#REF!</definedName>
    <definedName name="기노159.1">#REF!</definedName>
    <definedName name="기노16">#REF!</definedName>
    <definedName name="기노16.1">#REF!</definedName>
    <definedName name="기노160">#REF!</definedName>
    <definedName name="기노160.1">#REF!</definedName>
    <definedName name="기노161">#REF!</definedName>
    <definedName name="기노161.1">#REF!</definedName>
    <definedName name="기노162">#REF!</definedName>
    <definedName name="기노162.1">#REF!</definedName>
    <definedName name="기노163">#REF!</definedName>
    <definedName name="기노163.1">#REF!</definedName>
    <definedName name="기노164">#REF!</definedName>
    <definedName name="기노164.1">#REF!</definedName>
    <definedName name="기노165">#REF!</definedName>
    <definedName name="기노165.1">#REF!</definedName>
    <definedName name="기노166">#REF!</definedName>
    <definedName name="기노166.1">#REF!</definedName>
    <definedName name="기노167">#REF!</definedName>
    <definedName name="기노167.1">#REF!</definedName>
    <definedName name="기노168">#REF!</definedName>
    <definedName name="기노168.1">#REF!</definedName>
    <definedName name="기노169">#REF!</definedName>
    <definedName name="기노169.1">#REF!</definedName>
    <definedName name="기노17">#REF!</definedName>
    <definedName name="기노17.1">#REF!</definedName>
    <definedName name="기노170">#REF!</definedName>
    <definedName name="기노170.1">#REF!</definedName>
    <definedName name="기노171">#REF!</definedName>
    <definedName name="기노171.1">#REF!</definedName>
    <definedName name="기노172">#REF!</definedName>
    <definedName name="기노172.1">#REF!</definedName>
    <definedName name="기노173">#REF!</definedName>
    <definedName name="기노173.1">#REF!</definedName>
    <definedName name="기노174">#REF!</definedName>
    <definedName name="기노174.1">#REF!</definedName>
    <definedName name="기노175">#REF!</definedName>
    <definedName name="기노175.1">#REF!</definedName>
    <definedName name="기노176">#REF!</definedName>
    <definedName name="기노176.1">#REF!</definedName>
    <definedName name="기노177">#REF!</definedName>
    <definedName name="기노177.1">#REF!</definedName>
    <definedName name="기노178">#REF!</definedName>
    <definedName name="기노178.1">#REF!</definedName>
    <definedName name="기노179">#REF!</definedName>
    <definedName name="기노179.1">#REF!</definedName>
    <definedName name="기노18">#REF!</definedName>
    <definedName name="기노18.1">#REF!</definedName>
    <definedName name="기노180">#REF!</definedName>
    <definedName name="기노180.1">#REF!</definedName>
    <definedName name="기노181">#REF!</definedName>
    <definedName name="기노181.1">#REF!</definedName>
    <definedName name="기노182">#REF!</definedName>
    <definedName name="기노182.1">#REF!</definedName>
    <definedName name="기노183">#REF!</definedName>
    <definedName name="기노183.1">#REF!</definedName>
    <definedName name="기노184">#REF!</definedName>
    <definedName name="기노184.1">#REF!</definedName>
    <definedName name="기노185">#REF!</definedName>
    <definedName name="기노185.1">#REF!</definedName>
    <definedName name="기노186">#REF!</definedName>
    <definedName name="기노186.1">#REF!</definedName>
    <definedName name="기노187">#REF!</definedName>
    <definedName name="기노187.1">#REF!</definedName>
    <definedName name="기노188">#REF!</definedName>
    <definedName name="기노188.1">#REF!</definedName>
    <definedName name="기노189">#REF!</definedName>
    <definedName name="기노189.1">#REF!</definedName>
    <definedName name="기노19">#REF!</definedName>
    <definedName name="기노19.1">#REF!</definedName>
    <definedName name="기노190">#REF!</definedName>
    <definedName name="기노190.1">#REF!</definedName>
    <definedName name="기노191">#REF!</definedName>
    <definedName name="기노191.1">#REF!</definedName>
    <definedName name="기노192">#REF!</definedName>
    <definedName name="기노192.1">#REF!</definedName>
    <definedName name="기노193">#REF!</definedName>
    <definedName name="기노193.1">#REF!</definedName>
    <definedName name="기노194">#REF!</definedName>
    <definedName name="기노194.1">#REF!</definedName>
    <definedName name="기노195">#REF!</definedName>
    <definedName name="기노195.1">#REF!</definedName>
    <definedName name="기노196">#REF!</definedName>
    <definedName name="기노196.1">#REF!</definedName>
    <definedName name="기노197">#REF!</definedName>
    <definedName name="기노197.1">#REF!</definedName>
    <definedName name="기노198">#REF!</definedName>
    <definedName name="기노198.1">#REF!</definedName>
    <definedName name="기노199">#REF!</definedName>
    <definedName name="기노199.1">#REF!</definedName>
    <definedName name="기노2">#REF!</definedName>
    <definedName name="기노2.1">#REF!</definedName>
    <definedName name="기노20">#REF!</definedName>
    <definedName name="기노20.1">#REF!</definedName>
    <definedName name="기노200">#REF!</definedName>
    <definedName name="기노200.1">#REF!</definedName>
    <definedName name="기노201">#REF!</definedName>
    <definedName name="기노201.1">#REF!</definedName>
    <definedName name="기노202">#REF!</definedName>
    <definedName name="기노202.1">#REF!</definedName>
    <definedName name="기노203">#REF!</definedName>
    <definedName name="기노203.1">#REF!</definedName>
    <definedName name="기노204">#REF!</definedName>
    <definedName name="기노204.1">#REF!</definedName>
    <definedName name="기노205">#REF!</definedName>
    <definedName name="기노205.1">#REF!</definedName>
    <definedName name="기노206">#REF!</definedName>
    <definedName name="기노206.1">#REF!</definedName>
    <definedName name="기노207">#REF!</definedName>
    <definedName name="기노207.1">#REF!</definedName>
    <definedName name="기노208">#REF!</definedName>
    <definedName name="기노208.1">#REF!</definedName>
    <definedName name="기노209">#REF!</definedName>
    <definedName name="기노209.1">#REF!</definedName>
    <definedName name="기노21">#REF!</definedName>
    <definedName name="기노21.1">#REF!</definedName>
    <definedName name="기노210">#REF!</definedName>
    <definedName name="기노210.1">#REF!</definedName>
    <definedName name="기노211">#REF!</definedName>
    <definedName name="기노211.1">#REF!</definedName>
    <definedName name="기노212">#REF!</definedName>
    <definedName name="기노212.1">#REF!</definedName>
    <definedName name="기노213">#REF!</definedName>
    <definedName name="기노213.1">#REF!</definedName>
    <definedName name="기노214">#REF!</definedName>
    <definedName name="기노214.1">#REF!</definedName>
    <definedName name="기노215">#REF!</definedName>
    <definedName name="기노215.1">#REF!</definedName>
    <definedName name="기노216">#REF!</definedName>
    <definedName name="기노216.1">#REF!</definedName>
    <definedName name="기노217">#REF!</definedName>
    <definedName name="기노217.1">#REF!</definedName>
    <definedName name="기노218">#REF!</definedName>
    <definedName name="기노218.1">#REF!</definedName>
    <definedName name="기노219">#REF!</definedName>
    <definedName name="기노219.1">#REF!</definedName>
    <definedName name="기노22">#REF!</definedName>
    <definedName name="기노22.1">#REF!</definedName>
    <definedName name="기노220">#REF!</definedName>
    <definedName name="기노220.1">#REF!</definedName>
    <definedName name="기노221">#REF!</definedName>
    <definedName name="기노221.1">#REF!</definedName>
    <definedName name="기노222">#REF!</definedName>
    <definedName name="기노222.1">#REF!</definedName>
    <definedName name="기노223">#REF!</definedName>
    <definedName name="기노223.1">#REF!</definedName>
    <definedName name="기노224">#REF!</definedName>
    <definedName name="기노224.1">#REF!</definedName>
    <definedName name="기노225">#REF!</definedName>
    <definedName name="기노225.1">#REF!</definedName>
    <definedName name="기노226">#REF!</definedName>
    <definedName name="기노226.1">#REF!</definedName>
    <definedName name="기노227">#REF!</definedName>
    <definedName name="기노227.1">#REF!</definedName>
    <definedName name="기노228">#REF!</definedName>
    <definedName name="기노228.1">#REF!</definedName>
    <definedName name="기노229">#REF!</definedName>
    <definedName name="기노229.1">#REF!</definedName>
    <definedName name="기노23">#REF!</definedName>
    <definedName name="기노23.1">#REF!</definedName>
    <definedName name="기노230">#REF!</definedName>
    <definedName name="기노230.1">#REF!</definedName>
    <definedName name="기노231">#REF!</definedName>
    <definedName name="기노231.1">#REF!</definedName>
    <definedName name="기노232">#REF!</definedName>
    <definedName name="기노232.1">#REF!</definedName>
    <definedName name="기노233">#REF!</definedName>
    <definedName name="기노233.1">#REF!</definedName>
    <definedName name="기노234">#REF!</definedName>
    <definedName name="기노234.1">#REF!</definedName>
    <definedName name="기노235">#REF!</definedName>
    <definedName name="기노235.1">#REF!</definedName>
    <definedName name="기노236">#REF!</definedName>
    <definedName name="기노236.1">#REF!</definedName>
    <definedName name="기노237">#REF!</definedName>
    <definedName name="기노237.1">#REF!</definedName>
    <definedName name="기노238">#REF!</definedName>
    <definedName name="기노238.1">#REF!</definedName>
    <definedName name="기노239">#REF!</definedName>
    <definedName name="기노239.1">#REF!</definedName>
    <definedName name="기노24">#REF!</definedName>
    <definedName name="기노24.1">#REF!</definedName>
    <definedName name="기노240">#REF!</definedName>
    <definedName name="기노240.1">#REF!</definedName>
    <definedName name="기노241">#REF!</definedName>
    <definedName name="기노241.1">#REF!</definedName>
    <definedName name="기노242">#REF!</definedName>
    <definedName name="기노242.1">#REF!</definedName>
    <definedName name="기노243">#REF!</definedName>
    <definedName name="기노243.1">#REF!</definedName>
    <definedName name="기노244">#REF!</definedName>
    <definedName name="기노244.1">#REF!</definedName>
    <definedName name="기노245">#REF!</definedName>
    <definedName name="기노245.1">#REF!</definedName>
    <definedName name="기노246">#REF!</definedName>
    <definedName name="기노246.1">#REF!</definedName>
    <definedName name="기노247">#REF!</definedName>
    <definedName name="기노247.1">#REF!</definedName>
    <definedName name="기노248">#REF!</definedName>
    <definedName name="기노248.1">#REF!</definedName>
    <definedName name="기노249">#REF!</definedName>
    <definedName name="기노249.1">#REF!</definedName>
    <definedName name="기노25">#REF!</definedName>
    <definedName name="기노25.1">#REF!</definedName>
    <definedName name="기노250">#REF!</definedName>
    <definedName name="기노250.1">#REF!</definedName>
    <definedName name="기노251">#REF!</definedName>
    <definedName name="기노251.1">#REF!</definedName>
    <definedName name="기노252">#REF!</definedName>
    <definedName name="기노252.1">#REF!</definedName>
    <definedName name="기노253">#REF!</definedName>
    <definedName name="기노253.1">#REF!</definedName>
    <definedName name="기노254">#REF!</definedName>
    <definedName name="기노254.1">#REF!</definedName>
    <definedName name="기노255">#REF!</definedName>
    <definedName name="기노255.1">#REF!</definedName>
    <definedName name="기노256">#REF!</definedName>
    <definedName name="기노256.1">#REF!</definedName>
    <definedName name="기노257">#REF!</definedName>
    <definedName name="기노257.1">#REF!</definedName>
    <definedName name="기노258">#REF!</definedName>
    <definedName name="기노258.1">#REF!</definedName>
    <definedName name="기노259">#REF!</definedName>
    <definedName name="기노259.1">#REF!</definedName>
    <definedName name="기노26">#REF!</definedName>
    <definedName name="기노26.1">#REF!</definedName>
    <definedName name="기노260">#REF!</definedName>
    <definedName name="기노260.1">#REF!</definedName>
    <definedName name="기노261">#REF!</definedName>
    <definedName name="기노261.1">#REF!</definedName>
    <definedName name="기노262">#REF!</definedName>
    <definedName name="기노262.1">#REF!</definedName>
    <definedName name="기노263">#REF!</definedName>
    <definedName name="기노263.1">#REF!</definedName>
    <definedName name="기노264">#REF!</definedName>
    <definedName name="기노264.1">#REF!</definedName>
    <definedName name="기노265">#REF!</definedName>
    <definedName name="기노265.1">#REF!</definedName>
    <definedName name="기노266">#REF!</definedName>
    <definedName name="기노266.1">#REF!</definedName>
    <definedName name="기노267">#REF!</definedName>
    <definedName name="기노267.1">#REF!</definedName>
    <definedName name="기노268">#REF!</definedName>
    <definedName name="기노268.1">#REF!</definedName>
    <definedName name="기노269">#REF!</definedName>
    <definedName name="기노269.1">#REF!</definedName>
    <definedName name="기노27">#REF!</definedName>
    <definedName name="기노27.1">#REF!</definedName>
    <definedName name="기노270">#REF!</definedName>
    <definedName name="기노270.1">#REF!</definedName>
    <definedName name="기노271">#REF!</definedName>
    <definedName name="기노271.1">#REF!</definedName>
    <definedName name="기노272">#REF!</definedName>
    <definedName name="기노272.1">#REF!</definedName>
    <definedName name="기노273">#REF!</definedName>
    <definedName name="기노273.1">#REF!</definedName>
    <definedName name="기노274">#REF!</definedName>
    <definedName name="기노274.1">#REF!</definedName>
    <definedName name="기노275">#REF!</definedName>
    <definedName name="기노275.1">#REF!</definedName>
    <definedName name="기노276">#REF!</definedName>
    <definedName name="기노276.1">#REF!</definedName>
    <definedName name="기노277">#REF!</definedName>
    <definedName name="기노277.1">#REF!</definedName>
    <definedName name="기노278">#REF!</definedName>
    <definedName name="기노278.1">#REF!</definedName>
    <definedName name="기노279">#REF!</definedName>
    <definedName name="기노279.1">#REF!</definedName>
    <definedName name="기노28">#REF!</definedName>
    <definedName name="기노28.1">#REF!</definedName>
    <definedName name="기노280">#REF!</definedName>
    <definedName name="기노280.1">#REF!</definedName>
    <definedName name="기노281">#REF!</definedName>
    <definedName name="기노281.1">#REF!</definedName>
    <definedName name="기노282">#REF!</definedName>
    <definedName name="기노282.1">#REF!</definedName>
    <definedName name="기노283">#REF!</definedName>
    <definedName name="기노283.1">#REF!</definedName>
    <definedName name="기노284">#REF!</definedName>
    <definedName name="기노284.1">#REF!</definedName>
    <definedName name="기노285">#REF!</definedName>
    <definedName name="기노285.1">#REF!</definedName>
    <definedName name="기노286">#REF!</definedName>
    <definedName name="기노286.1">#REF!</definedName>
    <definedName name="기노287">#REF!</definedName>
    <definedName name="기노287.1">#REF!</definedName>
    <definedName name="기노288">#REF!</definedName>
    <definedName name="기노288.1">#REF!</definedName>
    <definedName name="기노289">#REF!</definedName>
    <definedName name="기노289.1">#REF!</definedName>
    <definedName name="기노29">#REF!</definedName>
    <definedName name="기노29.1">#REF!</definedName>
    <definedName name="기노290">#REF!</definedName>
    <definedName name="기노290.1">#REF!</definedName>
    <definedName name="기노291">#REF!</definedName>
    <definedName name="기노291.1">#REF!</definedName>
    <definedName name="기노292">#REF!</definedName>
    <definedName name="기노292.1">#REF!</definedName>
    <definedName name="기노293">#REF!</definedName>
    <definedName name="기노293.1">#REF!</definedName>
    <definedName name="기노294">#REF!</definedName>
    <definedName name="기노294.1">#REF!</definedName>
    <definedName name="기노295">#REF!</definedName>
    <definedName name="기노295.1">#REF!</definedName>
    <definedName name="기노296">#REF!</definedName>
    <definedName name="기노296.1">#REF!</definedName>
    <definedName name="기노297">#REF!</definedName>
    <definedName name="기노297.1">#REF!</definedName>
    <definedName name="기노298">#REF!</definedName>
    <definedName name="기노298.1">#REF!</definedName>
    <definedName name="기노299">#REF!</definedName>
    <definedName name="기노299.1">#REF!</definedName>
    <definedName name="기노3">#REF!</definedName>
    <definedName name="기노3.1">#REF!</definedName>
    <definedName name="기노30">#REF!</definedName>
    <definedName name="기노30.1">#REF!</definedName>
    <definedName name="기노300">#REF!</definedName>
    <definedName name="기노300.1">#REF!</definedName>
    <definedName name="기노301">#REF!</definedName>
    <definedName name="기노301.1">#REF!</definedName>
    <definedName name="기노302">#REF!</definedName>
    <definedName name="기노302.1">#REF!</definedName>
    <definedName name="기노303">#REF!</definedName>
    <definedName name="기노303.1">#REF!</definedName>
    <definedName name="기노304">#REF!</definedName>
    <definedName name="기노304.1">#REF!</definedName>
    <definedName name="기노305">#REF!</definedName>
    <definedName name="기노305.1">#REF!</definedName>
    <definedName name="기노306">#REF!</definedName>
    <definedName name="기노306.1">#REF!</definedName>
    <definedName name="기노307">#REF!</definedName>
    <definedName name="기노307.1">#REF!</definedName>
    <definedName name="기노308">#REF!</definedName>
    <definedName name="기노308.1">#REF!</definedName>
    <definedName name="기노309">#REF!</definedName>
    <definedName name="기노309.1">#REF!</definedName>
    <definedName name="기노31">#REF!</definedName>
    <definedName name="기노31.1">#REF!</definedName>
    <definedName name="기노310">#REF!</definedName>
    <definedName name="기노310.1">#REF!</definedName>
    <definedName name="기노311">#REF!</definedName>
    <definedName name="기노311.1">#REF!</definedName>
    <definedName name="기노312">#REF!</definedName>
    <definedName name="기노312.1">#REF!</definedName>
    <definedName name="기노313">#REF!</definedName>
    <definedName name="기노313.1">#REF!</definedName>
    <definedName name="기노314">#REF!</definedName>
    <definedName name="기노314.1">#REF!</definedName>
    <definedName name="기노315">#REF!</definedName>
    <definedName name="기노315.1">#REF!</definedName>
    <definedName name="기노316">#REF!</definedName>
    <definedName name="기노316.1">#REF!</definedName>
    <definedName name="기노317">#REF!</definedName>
    <definedName name="기노317.1">#REF!</definedName>
    <definedName name="기노318">#REF!</definedName>
    <definedName name="기노318.1">#REF!</definedName>
    <definedName name="기노319">#REF!</definedName>
    <definedName name="기노319.1">#REF!</definedName>
    <definedName name="기노32">#REF!</definedName>
    <definedName name="기노32.1">#REF!</definedName>
    <definedName name="기노320">#REF!</definedName>
    <definedName name="기노320.1">#REF!</definedName>
    <definedName name="기노321">#REF!</definedName>
    <definedName name="기노321.1">#REF!</definedName>
    <definedName name="기노322">#REF!</definedName>
    <definedName name="기노322.1">#REF!</definedName>
    <definedName name="기노323">#REF!</definedName>
    <definedName name="기노323.1">#REF!</definedName>
    <definedName name="기노324">#REF!</definedName>
    <definedName name="기노324.1">#REF!</definedName>
    <definedName name="기노325">#REF!</definedName>
    <definedName name="기노325.1">#REF!</definedName>
    <definedName name="기노326">#REF!</definedName>
    <definedName name="기노326.1">#REF!</definedName>
    <definedName name="기노327">#REF!</definedName>
    <definedName name="기노327.1">#REF!</definedName>
    <definedName name="기노328">#REF!</definedName>
    <definedName name="기노328.1">#REF!</definedName>
    <definedName name="기노329">#REF!</definedName>
    <definedName name="기노329.1">#REF!</definedName>
    <definedName name="기노33">#REF!</definedName>
    <definedName name="기노33.1">#REF!</definedName>
    <definedName name="기노330">#REF!</definedName>
    <definedName name="기노330.1">#REF!</definedName>
    <definedName name="기노331">#REF!</definedName>
    <definedName name="기노331.1">#REF!</definedName>
    <definedName name="기노332">#REF!</definedName>
    <definedName name="기노332.1">#REF!</definedName>
    <definedName name="기노333">#REF!</definedName>
    <definedName name="기노333.1">#REF!</definedName>
    <definedName name="기노334">#REF!</definedName>
    <definedName name="기노334.1">#REF!</definedName>
    <definedName name="기노335">#REF!</definedName>
    <definedName name="기노335.1">#REF!</definedName>
    <definedName name="기노336">#REF!</definedName>
    <definedName name="기노336.1">#REF!</definedName>
    <definedName name="기노337">#REF!</definedName>
    <definedName name="기노337.1">#REF!</definedName>
    <definedName name="기노338">#REF!</definedName>
    <definedName name="기노338.1">#REF!</definedName>
    <definedName name="기노339">#REF!</definedName>
    <definedName name="기노339.1">#REF!</definedName>
    <definedName name="기노34">#REF!</definedName>
    <definedName name="기노34.1">#REF!</definedName>
    <definedName name="기노340">#REF!</definedName>
    <definedName name="기노340.1">#REF!</definedName>
    <definedName name="기노341">#REF!</definedName>
    <definedName name="기노341.1">#REF!</definedName>
    <definedName name="기노342">#REF!</definedName>
    <definedName name="기노342.1">#REF!</definedName>
    <definedName name="기노343">#REF!</definedName>
    <definedName name="기노343.1">#REF!</definedName>
    <definedName name="기노344">#REF!</definedName>
    <definedName name="기노344.1">#REF!</definedName>
    <definedName name="기노345">#REF!</definedName>
    <definedName name="기노345.1">#REF!</definedName>
    <definedName name="기노346">#REF!</definedName>
    <definedName name="기노346.1">#REF!</definedName>
    <definedName name="기노347">#REF!</definedName>
    <definedName name="기노347.1">#REF!</definedName>
    <definedName name="기노348">#REF!</definedName>
    <definedName name="기노348.1">#REF!</definedName>
    <definedName name="기노349">#REF!</definedName>
    <definedName name="기노349.1">#REF!</definedName>
    <definedName name="기노35">#REF!</definedName>
    <definedName name="기노35.1">#REF!</definedName>
    <definedName name="기노350">#REF!</definedName>
    <definedName name="기노350.1">#REF!</definedName>
    <definedName name="기노351">#REF!</definedName>
    <definedName name="기노351.1">#REF!</definedName>
    <definedName name="기노352">#REF!</definedName>
    <definedName name="기노352.1">#REF!</definedName>
    <definedName name="기노353">#REF!</definedName>
    <definedName name="기노353.1">#REF!</definedName>
    <definedName name="기노354">#REF!</definedName>
    <definedName name="기노354.1">#REF!</definedName>
    <definedName name="기노355">#REF!</definedName>
    <definedName name="기노355.1">#REF!</definedName>
    <definedName name="기노356">#REF!</definedName>
    <definedName name="기노356.1">#REF!</definedName>
    <definedName name="기노357">#REF!</definedName>
    <definedName name="기노357.1">#REF!</definedName>
    <definedName name="기노358">#REF!</definedName>
    <definedName name="기노358.1">#REF!</definedName>
    <definedName name="기노359">#REF!</definedName>
    <definedName name="기노359.1">#REF!</definedName>
    <definedName name="기노36">#REF!</definedName>
    <definedName name="기노36.1">#REF!</definedName>
    <definedName name="기노360">#REF!</definedName>
    <definedName name="기노360.1">#REF!</definedName>
    <definedName name="기노361">#REF!</definedName>
    <definedName name="기노361.1">#REF!</definedName>
    <definedName name="기노362">#REF!</definedName>
    <definedName name="기노362.1">#REF!</definedName>
    <definedName name="기노363">#REF!</definedName>
    <definedName name="기노363.1">#REF!</definedName>
    <definedName name="기노364">#REF!</definedName>
    <definedName name="기노364.1">#REF!</definedName>
    <definedName name="기노365">#REF!</definedName>
    <definedName name="기노365.1">#REF!</definedName>
    <definedName name="기노366">#REF!</definedName>
    <definedName name="기노366.1">#REF!</definedName>
    <definedName name="기노367">#REF!</definedName>
    <definedName name="기노367.1">#REF!</definedName>
    <definedName name="기노368">#REF!</definedName>
    <definedName name="기노368.1">#REF!</definedName>
    <definedName name="기노369">#REF!</definedName>
    <definedName name="기노369.1">#REF!</definedName>
    <definedName name="기노37">#REF!</definedName>
    <definedName name="기노37.1">#REF!</definedName>
    <definedName name="기노370">#REF!</definedName>
    <definedName name="기노370.1">#REF!</definedName>
    <definedName name="기노371">#REF!</definedName>
    <definedName name="기노371.1">#REF!</definedName>
    <definedName name="기노372">#REF!</definedName>
    <definedName name="기노372.1">#REF!</definedName>
    <definedName name="기노373">#REF!</definedName>
    <definedName name="기노373.1">#REF!</definedName>
    <definedName name="기노374">#REF!</definedName>
    <definedName name="기노374.1">#REF!</definedName>
    <definedName name="기노375">#REF!</definedName>
    <definedName name="기노375.1">#REF!</definedName>
    <definedName name="기노376">#REF!</definedName>
    <definedName name="기노376.1">#REF!</definedName>
    <definedName name="기노377">#REF!</definedName>
    <definedName name="기노377.1">#REF!</definedName>
    <definedName name="기노378">#REF!</definedName>
    <definedName name="기노378.1">#REF!</definedName>
    <definedName name="기노379">#REF!</definedName>
    <definedName name="기노379.1">#REF!</definedName>
    <definedName name="기노38">#REF!</definedName>
    <definedName name="기노38.1">#REF!</definedName>
    <definedName name="기노380">#REF!</definedName>
    <definedName name="기노380.1">#REF!</definedName>
    <definedName name="기노381">#REF!</definedName>
    <definedName name="기노381.1">#REF!</definedName>
    <definedName name="기노382">#REF!</definedName>
    <definedName name="기노382.1">#REF!</definedName>
    <definedName name="기노383">#REF!</definedName>
    <definedName name="기노383.1">#REF!</definedName>
    <definedName name="기노384">#REF!</definedName>
    <definedName name="기노384.1">#REF!</definedName>
    <definedName name="기노385">#REF!</definedName>
    <definedName name="기노385.1">#REF!</definedName>
    <definedName name="기노386">#REF!</definedName>
    <definedName name="기노386.1">#REF!</definedName>
    <definedName name="기노387">#REF!</definedName>
    <definedName name="기노387.1">#REF!</definedName>
    <definedName name="기노388">#REF!</definedName>
    <definedName name="기노388.1">#REF!</definedName>
    <definedName name="기노389">#REF!</definedName>
    <definedName name="기노389.1">#REF!</definedName>
    <definedName name="기노39">#REF!</definedName>
    <definedName name="기노39.1">#REF!</definedName>
    <definedName name="기노390">#REF!</definedName>
    <definedName name="기노390.1">#REF!</definedName>
    <definedName name="기노391">#REF!</definedName>
    <definedName name="기노391.1">#REF!</definedName>
    <definedName name="기노392">#REF!</definedName>
    <definedName name="기노392.1">#REF!</definedName>
    <definedName name="기노393">#REF!</definedName>
    <definedName name="기노393.1">#REF!</definedName>
    <definedName name="기노394">#REF!</definedName>
    <definedName name="기노394.1">#REF!</definedName>
    <definedName name="기노395">#REF!</definedName>
    <definedName name="기노395.1">#REF!</definedName>
    <definedName name="기노396">#REF!</definedName>
    <definedName name="기노396.1">#REF!</definedName>
    <definedName name="기노397">#REF!</definedName>
    <definedName name="기노397.1">#REF!</definedName>
    <definedName name="기노398">#REF!</definedName>
    <definedName name="기노398.1">#REF!</definedName>
    <definedName name="기노399">#REF!</definedName>
    <definedName name="기노399.1">#REF!</definedName>
    <definedName name="기노4">#REF!</definedName>
    <definedName name="기노4.1">#REF!</definedName>
    <definedName name="기노40">#REF!</definedName>
    <definedName name="기노40.1">#REF!</definedName>
    <definedName name="기노400">#REF!</definedName>
    <definedName name="기노400.1">#REF!</definedName>
    <definedName name="기노401">#REF!</definedName>
    <definedName name="기노401.1">#REF!</definedName>
    <definedName name="기노402">#REF!</definedName>
    <definedName name="기노402.1">#REF!</definedName>
    <definedName name="기노403">#REF!</definedName>
    <definedName name="기노403.1">#REF!</definedName>
    <definedName name="기노404">#REF!</definedName>
    <definedName name="기노404.1">#REF!</definedName>
    <definedName name="기노405">#REF!</definedName>
    <definedName name="기노405.1">#REF!</definedName>
    <definedName name="기노406">#REF!</definedName>
    <definedName name="기노406.1">#REF!</definedName>
    <definedName name="기노407">#REF!</definedName>
    <definedName name="기노407.1">#REF!</definedName>
    <definedName name="기노408">#REF!</definedName>
    <definedName name="기노408.1">#REF!</definedName>
    <definedName name="기노409">#REF!</definedName>
    <definedName name="기노409.1">#REF!</definedName>
    <definedName name="기노41">#REF!</definedName>
    <definedName name="기노41.1">#REF!</definedName>
    <definedName name="기노410">#REF!</definedName>
    <definedName name="기노410.1">#REF!</definedName>
    <definedName name="기노411">#REF!</definedName>
    <definedName name="기노411.1">#REF!</definedName>
    <definedName name="기노412">#REF!</definedName>
    <definedName name="기노412.1">#REF!</definedName>
    <definedName name="기노413">#REF!</definedName>
    <definedName name="기노413.1">#REF!</definedName>
    <definedName name="기노414">#REF!</definedName>
    <definedName name="기노414.1">#REF!</definedName>
    <definedName name="기노415">#REF!</definedName>
    <definedName name="기노415.1">#REF!</definedName>
    <definedName name="기노416">#REF!</definedName>
    <definedName name="기노416.1">#REF!</definedName>
    <definedName name="기노417">#REF!</definedName>
    <definedName name="기노417.1">#REF!</definedName>
    <definedName name="기노418">#REF!</definedName>
    <definedName name="기노418.1">#REF!</definedName>
    <definedName name="기노419">#REF!</definedName>
    <definedName name="기노419.1">#REF!</definedName>
    <definedName name="기노42">#REF!</definedName>
    <definedName name="기노42.1">#REF!</definedName>
    <definedName name="기노420">#REF!</definedName>
    <definedName name="기노420.1">#REF!</definedName>
    <definedName name="기노421">#REF!</definedName>
    <definedName name="기노421.1">#REF!</definedName>
    <definedName name="기노422">#REF!</definedName>
    <definedName name="기노422.1">#REF!</definedName>
    <definedName name="기노423">#REF!</definedName>
    <definedName name="기노423.1">#REF!</definedName>
    <definedName name="기노424">#REF!</definedName>
    <definedName name="기노424.1">#REF!</definedName>
    <definedName name="기노425">#REF!</definedName>
    <definedName name="기노425.1">#REF!</definedName>
    <definedName name="기노426">#REF!</definedName>
    <definedName name="기노426.1">#REF!</definedName>
    <definedName name="기노427">#REF!</definedName>
    <definedName name="기노427.1">#REF!</definedName>
    <definedName name="기노428">#REF!</definedName>
    <definedName name="기노428.1">#REF!</definedName>
    <definedName name="기노429">#REF!</definedName>
    <definedName name="기노429.1">#REF!</definedName>
    <definedName name="기노43">#REF!</definedName>
    <definedName name="기노43.1">#REF!</definedName>
    <definedName name="기노430">#REF!</definedName>
    <definedName name="기노430.1">#REF!</definedName>
    <definedName name="기노431">#REF!</definedName>
    <definedName name="기노431.1">#REF!</definedName>
    <definedName name="기노432">#REF!</definedName>
    <definedName name="기노432.1">#REF!</definedName>
    <definedName name="기노433">#REF!</definedName>
    <definedName name="기노433.1">#REF!</definedName>
    <definedName name="기노434">#REF!</definedName>
    <definedName name="기노434.1">#REF!</definedName>
    <definedName name="기노435">#REF!</definedName>
    <definedName name="기노435.1">#REF!</definedName>
    <definedName name="기노436">#REF!</definedName>
    <definedName name="기노436.1">#REF!</definedName>
    <definedName name="기노437">#REF!</definedName>
    <definedName name="기노437.1">#REF!</definedName>
    <definedName name="기노438">#REF!</definedName>
    <definedName name="기노438.1">#REF!</definedName>
    <definedName name="기노439">#REF!</definedName>
    <definedName name="기노439.1">#REF!</definedName>
    <definedName name="기노44">#REF!</definedName>
    <definedName name="기노44.1">#REF!</definedName>
    <definedName name="기노440">#REF!</definedName>
    <definedName name="기노440.1">#REF!</definedName>
    <definedName name="기노441">#REF!</definedName>
    <definedName name="기노441.1">#REF!</definedName>
    <definedName name="기노442">#REF!</definedName>
    <definedName name="기노442.1">#REF!</definedName>
    <definedName name="기노443">#REF!</definedName>
    <definedName name="기노443.1">#REF!</definedName>
    <definedName name="기노444">#REF!</definedName>
    <definedName name="기노444.1">#REF!</definedName>
    <definedName name="기노445">#REF!</definedName>
    <definedName name="기노445.1">#REF!</definedName>
    <definedName name="기노446">#REF!</definedName>
    <definedName name="기노446.1">#REF!</definedName>
    <definedName name="기노447">#REF!</definedName>
    <definedName name="기노447.1">#REF!</definedName>
    <definedName name="기노448">#REF!</definedName>
    <definedName name="기노448.1">#REF!</definedName>
    <definedName name="기노449">#REF!</definedName>
    <definedName name="기노449.1">#REF!</definedName>
    <definedName name="기노45">#REF!</definedName>
    <definedName name="기노45.1">#REF!</definedName>
    <definedName name="기노450">#REF!</definedName>
    <definedName name="기노450.1">#REF!</definedName>
    <definedName name="기노451">#REF!</definedName>
    <definedName name="기노451.1">#REF!</definedName>
    <definedName name="기노452">#REF!</definedName>
    <definedName name="기노452.1">#REF!</definedName>
    <definedName name="기노453">#REF!</definedName>
    <definedName name="기노453.1">#REF!</definedName>
    <definedName name="기노454">#REF!</definedName>
    <definedName name="기노454.1">#REF!</definedName>
    <definedName name="기노455">#REF!</definedName>
    <definedName name="기노455.1">#REF!</definedName>
    <definedName name="기노456">#REF!</definedName>
    <definedName name="기노456.1">#REF!</definedName>
    <definedName name="기노457">#REF!</definedName>
    <definedName name="기노457.1">#REF!</definedName>
    <definedName name="기노458">#REF!</definedName>
    <definedName name="기노458.1">#REF!</definedName>
    <definedName name="기노459">#REF!</definedName>
    <definedName name="기노459.1">#REF!</definedName>
    <definedName name="기노46">#REF!</definedName>
    <definedName name="기노46.1">#REF!</definedName>
    <definedName name="기노460">#REF!</definedName>
    <definedName name="기노460.1">#REF!</definedName>
    <definedName name="기노461">#REF!</definedName>
    <definedName name="기노461.1">#REF!</definedName>
    <definedName name="기노47">#REF!</definedName>
    <definedName name="기노47.1">#REF!</definedName>
    <definedName name="기노48">#REF!</definedName>
    <definedName name="기노48.1">#REF!</definedName>
    <definedName name="기노49">#REF!</definedName>
    <definedName name="기노49.1">#REF!</definedName>
    <definedName name="기노5">#REF!</definedName>
    <definedName name="기노5.1">#REF!</definedName>
    <definedName name="기노50">#REF!</definedName>
    <definedName name="기노50.1">#REF!</definedName>
    <definedName name="기노51">#REF!</definedName>
    <definedName name="기노51.1">#REF!</definedName>
    <definedName name="기노52">#REF!</definedName>
    <definedName name="기노52.1">#REF!</definedName>
    <definedName name="기노53">#REF!</definedName>
    <definedName name="기노53.1">#REF!</definedName>
    <definedName name="기노54">#REF!</definedName>
    <definedName name="기노54.1">#REF!</definedName>
    <definedName name="기노55">#REF!</definedName>
    <definedName name="기노55.1">#REF!</definedName>
    <definedName name="기노56">#REF!</definedName>
    <definedName name="기노56.1">#REF!</definedName>
    <definedName name="기노57">#REF!</definedName>
    <definedName name="기노57.1">#REF!</definedName>
    <definedName name="기노58">#REF!</definedName>
    <definedName name="기노58.1">#REF!</definedName>
    <definedName name="기노59">#REF!</definedName>
    <definedName name="기노59.1">#REF!</definedName>
    <definedName name="기노6">#REF!</definedName>
    <definedName name="기노6.1">#REF!</definedName>
    <definedName name="기노60">#REF!</definedName>
    <definedName name="기노60.1">#REF!</definedName>
    <definedName name="기노61">#REF!</definedName>
    <definedName name="기노61.1">#REF!</definedName>
    <definedName name="기노62">#REF!</definedName>
    <definedName name="기노62.1">#REF!</definedName>
    <definedName name="기노63">#REF!</definedName>
    <definedName name="기노63.1">#REF!</definedName>
    <definedName name="기노64">#REF!</definedName>
    <definedName name="기노64.1">#REF!</definedName>
    <definedName name="기노65">#REF!</definedName>
    <definedName name="기노65.1">#REF!</definedName>
    <definedName name="기노66">#REF!</definedName>
    <definedName name="기노66.1">#REF!</definedName>
    <definedName name="기노67">#REF!</definedName>
    <definedName name="기노67.1">#REF!</definedName>
    <definedName name="기노68">#REF!</definedName>
    <definedName name="기노68.1">#REF!</definedName>
    <definedName name="기노69">#REF!</definedName>
    <definedName name="기노69.1">#REF!</definedName>
    <definedName name="기노7">#REF!</definedName>
    <definedName name="기노7.1">#REF!</definedName>
    <definedName name="기노70">#REF!</definedName>
    <definedName name="기노70.1">#REF!</definedName>
    <definedName name="기노71">#REF!</definedName>
    <definedName name="기노71.1">#REF!</definedName>
    <definedName name="기노72">#REF!</definedName>
    <definedName name="기노72.1">#REF!</definedName>
    <definedName name="기노73">#REF!</definedName>
    <definedName name="기노73.1">#REF!</definedName>
    <definedName name="기노74">#REF!</definedName>
    <definedName name="기노74.1">#REF!</definedName>
    <definedName name="기노75">#REF!</definedName>
    <definedName name="기노75.1">#REF!</definedName>
    <definedName name="기노76">#REF!</definedName>
    <definedName name="기노76.1">#REF!</definedName>
    <definedName name="기노77">#REF!</definedName>
    <definedName name="기노77.1">#REF!</definedName>
    <definedName name="기노78">#REF!</definedName>
    <definedName name="기노78.1">#REF!</definedName>
    <definedName name="기노79">#REF!</definedName>
    <definedName name="기노79.1">#REF!</definedName>
    <definedName name="기노8">#REF!</definedName>
    <definedName name="기노8.1">#REF!</definedName>
    <definedName name="기노80">#REF!</definedName>
    <definedName name="기노80.1">#REF!</definedName>
    <definedName name="기노81">#REF!</definedName>
    <definedName name="기노81.1">#REF!</definedName>
    <definedName name="기노82">#REF!</definedName>
    <definedName name="기노82.1">#REF!</definedName>
    <definedName name="기노83">#REF!</definedName>
    <definedName name="기노83.1">#REF!</definedName>
    <definedName name="기노84">#REF!</definedName>
    <definedName name="기노84.1">#REF!</definedName>
    <definedName name="기노85">#REF!</definedName>
    <definedName name="기노85.1">#REF!</definedName>
    <definedName name="기노86">#REF!</definedName>
    <definedName name="기노86.1">#REF!</definedName>
    <definedName name="기노87">#REF!</definedName>
    <definedName name="기노87.1">#REF!</definedName>
    <definedName name="기노88">#REF!</definedName>
    <definedName name="기노88.1">#REF!</definedName>
    <definedName name="기노89">#REF!</definedName>
    <definedName name="기노89.1">#REF!</definedName>
    <definedName name="기노9">#REF!</definedName>
    <definedName name="기노9.1">#REF!</definedName>
    <definedName name="기노90">#REF!</definedName>
    <definedName name="기노90.1">#REF!</definedName>
    <definedName name="기노91">#REF!</definedName>
    <definedName name="기노91.1">#REF!</definedName>
    <definedName name="기노92">#REF!</definedName>
    <definedName name="기노92.1">#REF!</definedName>
    <definedName name="기노93">#REF!</definedName>
    <definedName name="기노93.1">#REF!</definedName>
    <definedName name="기노94">#REF!</definedName>
    <definedName name="기노94.1">#REF!</definedName>
    <definedName name="기노95">#REF!</definedName>
    <definedName name="기노95.1">#REF!</definedName>
    <definedName name="기노96">#REF!</definedName>
    <definedName name="기노96.1">#REF!</definedName>
    <definedName name="기노97">#REF!</definedName>
    <definedName name="기노97.1">#REF!</definedName>
    <definedName name="기노98">#REF!</definedName>
    <definedName name="기노98.1">#REF!</definedName>
    <definedName name="기노99">#REF!</definedName>
    <definedName name="기노99.1">#REF!</definedName>
    <definedName name="기상">#REF!</definedName>
    <definedName name="기와공">#REF!</definedName>
    <definedName name="기자재수량">#REF!</definedName>
    <definedName name="기재1">#REF!</definedName>
    <definedName name="기재1.1">#REF!</definedName>
    <definedName name="기재10">#REF!</definedName>
    <definedName name="기재10.1">#REF!</definedName>
    <definedName name="기재100">#REF!</definedName>
    <definedName name="기재100.1">#REF!</definedName>
    <definedName name="기재101">#REF!</definedName>
    <definedName name="기재101.1">#REF!</definedName>
    <definedName name="기재102">#REF!</definedName>
    <definedName name="기재102.1">#REF!</definedName>
    <definedName name="기재103">#REF!</definedName>
    <definedName name="기재103.1">#REF!</definedName>
    <definedName name="기재104">#REF!</definedName>
    <definedName name="기재104.1">#REF!</definedName>
    <definedName name="기재105">#REF!</definedName>
    <definedName name="기재105.1">#REF!</definedName>
    <definedName name="기재106">#REF!</definedName>
    <definedName name="기재106.1">#REF!</definedName>
    <definedName name="기재107">#REF!</definedName>
    <definedName name="기재107.1">#REF!</definedName>
    <definedName name="기재108">#REF!</definedName>
    <definedName name="기재108.1">#REF!</definedName>
    <definedName name="기재109">#REF!</definedName>
    <definedName name="기재109.1">#REF!</definedName>
    <definedName name="기재11">#REF!</definedName>
    <definedName name="기재11.1">#REF!</definedName>
    <definedName name="기재110">#REF!</definedName>
    <definedName name="기재110.1">#REF!</definedName>
    <definedName name="기재111">#REF!</definedName>
    <definedName name="기재111.1">#REF!</definedName>
    <definedName name="기재112">#REF!</definedName>
    <definedName name="기재112.1">#REF!</definedName>
    <definedName name="기재113">#REF!</definedName>
    <definedName name="기재113.1">#REF!</definedName>
    <definedName name="기재114">#REF!</definedName>
    <definedName name="기재114.1">#REF!</definedName>
    <definedName name="기재115">#REF!</definedName>
    <definedName name="기재115.1">#REF!</definedName>
    <definedName name="기재116">#REF!</definedName>
    <definedName name="기재116.1">#REF!</definedName>
    <definedName name="기재117">#REF!</definedName>
    <definedName name="기재117.1">#REF!</definedName>
    <definedName name="기재118">#REF!</definedName>
    <definedName name="기재118.1">#REF!</definedName>
    <definedName name="기재119">#REF!</definedName>
    <definedName name="기재119.1">#REF!</definedName>
    <definedName name="기재12">#REF!</definedName>
    <definedName name="기재12.1">#REF!</definedName>
    <definedName name="기재120">#REF!</definedName>
    <definedName name="기재120.1">#REF!</definedName>
    <definedName name="기재121">#REF!</definedName>
    <definedName name="기재121.1">#REF!</definedName>
    <definedName name="기재122">#REF!</definedName>
    <definedName name="기재122.1">#REF!</definedName>
    <definedName name="기재123">#REF!</definedName>
    <definedName name="기재123.1">#REF!</definedName>
    <definedName name="기재124">#REF!</definedName>
    <definedName name="기재124.1">#REF!</definedName>
    <definedName name="기재125">#REF!</definedName>
    <definedName name="기재125.1">#REF!</definedName>
    <definedName name="기재126">#REF!</definedName>
    <definedName name="기재126.1">#REF!</definedName>
    <definedName name="기재127">#REF!</definedName>
    <definedName name="기재127.1">#REF!</definedName>
    <definedName name="기재128">#REF!</definedName>
    <definedName name="기재128.1">#REF!</definedName>
    <definedName name="기재129">#REF!</definedName>
    <definedName name="기재129.1">#REF!</definedName>
    <definedName name="기재13">#REF!</definedName>
    <definedName name="기재13.1">#REF!</definedName>
    <definedName name="기재130">#REF!</definedName>
    <definedName name="기재130.1">#REF!</definedName>
    <definedName name="기재131">#REF!</definedName>
    <definedName name="기재131.1">#REF!</definedName>
    <definedName name="기재132">#REF!</definedName>
    <definedName name="기재132.1">#REF!</definedName>
    <definedName name="기재133">#REF!</definedName>
    <definedName name="기재133.1">#REF!</definedName>
    <definedName name="기재134">#REF!</definedName>
    <definedName name="기재134.1">#REF!</definedName>
    <definedName name="기재135">#REF!</definedName>
    <definedName name="기재135.1">#REF!</definedName>
    <definedName name="기재136">#REF!</definedName>
    <definedName name="기재136.1">#REF!</definedName>
    <definedName name="기재137">#REF!</definedName>
    <definedName name="기재137.1">#REF!</definedName>
    <definedName name="기재138">#REF!</definedName>
    <definedName name="기재138.1">#REF!</definedName>
    <definedName name="기재139">#REF!</definedName>
    <definedName name="기재139.1">#REF!</definedName>
    <definedName name="기재14">#REF!</definedName>
    <definedName name="기재14.1">#REF!</definedName>
    <definedName name="기재140">#REF!</definedName>
    <definedName name="기재140.1">#REF!</definedName>
    <definedName name="기재141">#REF!</definedName>
    <definedName name="기재141.1">#REF!</definedName>
    <definedName name="기재142">#REF!</definedName>
    <definedName name="기재142.1">#REF!</definedName>
    <definedName name="기재143">#REF!</definedName>
    <definedName name="기재143.1">#REF!</definedName>
    <definedName name="기재144">#REF!</definedName>
    <definedName name="기재144.1">#REF!</definedName>
    <definedName name="기재145">#REF!</definedName>
    <definedName name="기재145.1">#REF!</definedName>
    <definedName name="기재146">#REF!</definedName>
    <definedName name="기재146.1">#REF!</definedName>
    <definedName name="기재147">#REF!</definedName>
    <definedName name="기재147.1">#REF!</definedName>
    <definedName name="기재148">#REF!</definedName>
    <definedName name="기재148.1">#REF!</definedName>
    <definedName name="기재149">#REF!</definedName>
    <definedName name="기재149.1">#REF!</definedName>
    <definedName name="기재15">#REF!</definedName>
    <definedName name="기재15.1">#REF!</definedName>
    <definedName name="기재150">#REF!</definedName>
    <definedName name="기재150.1">#REF!</definedName>
    <definedName name="기재151">#REF!</definedName>
    <definedName name="기재151.1">#REF!</definedName>
    <definedName name="기재152">#REF!</definedName>
    <definedName name="기재152.1">#REF!</definedName>
    <definedName name="기재153">#REF!</definedName>
    <definedName name="기재153.1">#REF!</definedName>
    <definedName name="기재154">#REF!</definedName>
    <definedName name="기재154.1">#REF!</definedName>
    <definedName name="기재155">#REF!</definedName>
    <definedName name="기재155.1">#REF!</definedName>
    <definedName name="기재156">#REF!</definedName>
    <definedName name="기재156.1">#REF!</definedName>
    <definedName name="기재157">#REF!</definedName>
    <definedName name="기재157.1">#REF!</definedName>
    <definedName name="기재158">#REF!</definedName>
    <definedName name="기재158.1">#REF!</definedName>
    <definedName name="기재159">#REF!</definedName>
    <definedName name="기재159.1">#REF!</definedName>
    <definedName name="기재16">#REF!</definedName>
    <definedName name="기재16.1">#REF!</definedName>
    <definedName name="기재160">#REF!</definedName>
    <definedName name="기재160.1">#REF!</definedName>
    <definedName name="기재161">#REF!</definedName>
    <definedName name="기재161.1">#REF!</definedName>
    <definedName name="기재162">#REF!</definedName>
    <definedName name="기재162.1">#REF!</definedName>
    <definedName name="기재163">#REF!</definedName>
    <definedName name="기재163.1">#REF!</definedName>
    <definedName name="기재164">#REF!</definedName>
    <definedName name="기재164.1">#REF!</definedName>
    <definedName name="기재165">#REF!</definedName>
    <definedName name="기재165.1">#REF!</definedName>
    <definedName name="기재166">#REF!</definedName>
    <definedName name="기재166.1">#REF!</definedName>
    <definedName name="기재167">#REF!</definedName>
    <definedName name="기재167.1">#REF!</definedName>
    <definedName name="기재168">#REF!</definedName>
    <definedName name="기재168.1">#REF!</definedName>
    <definedName name="기재169">#REF!</definedName>
    <definedName name="기재169.1">#REF!</definedName>
    <definedName name="기재17">#REF!</definedName>
    <definedName name="기재17.1">#REF!</definedName>
    <definedName name="기재170">#REF!</definedName>
    <definedName name="기재170.1">#REF!</definedName>
    <definedName name="기재171">#REF!</definedName>
    <definedName name="기재171.1">#REF!</definedName>
    <definedName name="기재172">#REF!</definedName>
    <definedName name="기재172.1">#REF!</definedName>
    <definedName name="기재173">#REF!</definedName>
    <definedName name="기재173.1">#REF!</definedName>
    <definedName name="기재174">#REF!</definedName>
    <definedName name="기재174.1">#REF!</definedName>
    <definedName name="기재175">#REF!</definedName>
    <definedName name="기재175.1">#REF!</definedName>
    <definedName name="기재176">#REF!</definedName>
    <definedName name="기재176.1">#REF!</definedName>
    <definedName name="기재177">#REF!</definedName>
    <definedName name="기재177.1">#REF!</definedName>
    <definedName name="기재178">#REF!</definedName>
    <definedName name="기재178.1">#REF!</definedName>
    <definedName name="기재179">#REF!</definedName>
    <definedName name="기재179.1">#REF!</definedName>
    <definedName name="기재18">#REF!</definedName>
    <definedName name="기재18.1">#REF!</definedName>
    <definedName name="기재180">#REF!</definedName>
    <definedName name="기재180.1">#REF!</definedName>
    <definedName name="기재181">#REF!</definedName>
    <definedName name="기재181.1">#REF!</definedName>
    <definedName name="기재182">#REF!</definedName>
    <definedName name="기재182.1">#REF!</definedName>
    <definedName name="기재183">#REF!</definedName>
    <definedName name="기재183.1">#REF!</definedName>
    <definedName name="기재184">#REF!</definedName>
    <definedName name="기재184.1">#REF!</definedName>
    <definedName name="기재185">#REF!</definedName>
    <definedName name="기재185.1">#REF!</definedName>
    <definedName name="기재186">#REF!</definedName>
    <definedName name="기재186.1">#REF!</definedName>
    <definedName name="기재187">#REF!</definedName>
    <definedName name="기재187.1">#REF!</definedName>
    <definedName name="기재188">#REF!</definedName>
    <definedName name="기재188.1">#REF!</definedName>
    <definedName name="기재189">#REF!</definedName>
    <definedName name="기재189.1">#REF!</definedName>
    <definedName name="기재19">#REF!</definedName>
    <definedName name="기재19.1">#REF!</definedName>
    <definedName name="기재190">#REF!</definedName>
    <definedName name="기재190.1">#REF!</definedName>
    <definedName name="기재191">#REF!</definedName>
    <definedName name="기재191.1">#REF!</definedName>
    <definedName name="기재192">#REF!</definedName>
    <definedName name="기재192.1">#REF!</definedName>
    <definedName name="기재193">#REF!</definedName>
    <definedName name="기재193.1">#REF!</definedName>
    <definedName name="기재194">#REF!</definedName>
    <definedName name="기재194.1">#REF!</definedName>
    <definedName name="기재195">#REF!</definedName>
    <definedName name="기재195.1">#REF!</definedName>
    <definedName name="기재196">#REF!</definedName>
    <definedName name="기재196.1">#REF!</definedName>
    <definedName name="기재197">#REF!</definedName>
    <definedName name="기재197.1">#REF!</definedName>
    <definedName name="기재198">#REF!</definedName>
    <definedName name="기재198.1">#REF!</definedName>
    <definedName name="기재199">#REF!</definedName>
    <definedName name="기재199.1">#REF!</definedName>
    <definedName name="기재2">#REF!</definedName>
    <definedName name="기재2.1">#REF!</definedName>
    <definedName name="기재20">#REF!</definedName>
    <definedName name="기재20.1">#REF!</definedName>
    <definedName name="기재200">#REF!</definedName>
    <definedName name="기재200.1">#REF!</definedName>
    <definedName name="기재201">#REF!</definedName>
    <definedName name="기재201.1">#REF!</definedName>
    <definedName name="기재202">#REF!</definedName>
    <definedName name="기재202.1">#REF!</definedName>
    <definedName name="기재203">#REF!</definedName>
    <definedName name="기재203.1">#REF!</definedName>
    <definedName name="기재204">#REF!</definedName>
    <definedName name="기재204.1">#REF!</definedName>
    <definedName name="기재205">#REF!</definedName>
    <definedName name="기재205.1">#REF!</definedName>
    <definedName name="기재206">#REF!</definedName>
    <definedName name="기재206.1">#REF!</definedName>
    <definedName name="기재207">#REF!</definedName>
    <definedName name="기재207.1">#REF!</definedName>
    <definedName name="기재208">#REF!</definedName>
    <definedName name="기재208.1">#REF!</definedName>
    <definedName name="기재209">#REF!</definedName>
    <definedName name="기재209.1">#REF!</definedName>
    <definedName name="기재21">#REF!</definedName>
    <definedName name="기재21.1">#REF!</definedName>
    <definedName name="기재210">#REF!</definedName>
    <definedName name="기재210.1">#REF!</definedName>
    <definedName name="기재211">#REF!</definedName>
    <definedName name="기재211.1">#REF!</definedName>
    <definedName name="기재212">#REF!</definedName>
    <definedName name="기재212.1">#REF!</definedName>
    <definedName name="기재213">#REF!</definedName>
    <definedName name="기재213.1">#REF!</definedName>
    <definedName name="기재214">#REF!</definedName>
    <definedName name="기재214.1">#REF!</definedName>
    <definedName name="기재215">#REF!</definedName>
    <definedName name="기재215.1">#REF!</definedName>
    <definedName name="기재216">#REF!</definedName>
    <definedName name="기재216.1">#REF!</definedName>
    <definedName name="기재217">#REF!</definedName>
    <definedName name="기재217.1">#REF!</definedName>
    <definedName name="기재218">#REF!</definedName>
    <definedName name="기재218.1">#REF!</definedName>
    <definedName name="기재219">#REF!</definedName>
    <definedName name="기재219.1">#REF!</definedName>
    <definedName name="기재22">#REF!</definedName>
    <definedName name="기재22.1">#REF!</definedName>
    <definedName name="기재220">#REF!</definedName>
    <definedName name="기재220.1">#REF!</definedName>
    <definedName name="기재221">#REF!</definedName>
    <definedName name="기재221.1">#REF!</definedName>
    <definedName name="기재222">#REF!</definedName>
    <definedName name="기재222.1">#REF!</definedName>
    <definedName name="기재223">#REF!</definedName>
    <definedName name="기재223.1">#REF!</definedName>
    <definedName name="기재224">#REF!</definedName>
    <definedName name="기재224.1">#REF!</definedName>
    <definedName name="기재225">#REF!</definedName>
    <definedName name="기재225.1">#REF!</definedName>
    <definedName name="기재226">#REF!</definedName>
    <definedName name="기재226.1">#REF!</definedName>
    <definedName name="기재227">#REF!</definedName>
    <definedName name="기재227.1">#REF!</definedName>
    <definedName name="기재228">#REF!</definedName>
    <definedName name="기재228.1">#REF!</definedName>
    <definedName name="기재229">#REF!</definedName>
    <definedName name="기재229.1">#REF!</definedName>
    <definedName name="기재23">#REF!</definedName>
    <definedName name="기재23.1">#REF!</definedName>
    <definedName name="기재230">#REF!</definedName>
    <definedName name="기재230.1">#REF!</definedName>
    <definedName name="기재231">#REF!</definedName>
    <definedName name="기재231.1">#REF!</definedName>
    <definedName name="기재232">#REF!</definedName>
    <definedName name="기재232.1">#REF!</definedName>
    <definedName name="기재233">#REF!</definedName>
    <definedName name="기재233.1">#REF!</definedName>
    <definedName name="기재234">#REF!</definedName>
    <definedName name="기재234.1">#REF!</definedName>
    <definedName name="기재235">#REF!</definedName>
    <definedName name="기재235.1">#REF!</definedName>
    <definedName name="기재236">#REF!</definedName>
    <definedName name="기재236.1">#REF!</definedName>
    <definedName name="기재237">#REF!</definedName>
    <definedName name="기재237.1">#REF!</definedName>
    <definedName name="기재238">#REF!</definedName>
    <definedName name="기재238.1">#REF!</definedName>
    <definedName name="기재239">#REF!</definedName>
    <definedName name="기재239.1">#REF!</definedName>
    <definedName name="기재24">#REF!</definedName>
    <definedName name="기재24.1">#REF!</definedName>
    <definedName name="기재240">#REF!</definedName>
    <definedName name="기재240.1">#REF!</definedName>
    <definedName name="기재241">#REF!</definedName>
    <definedName name="기재241.1">#REF!</definedName>
    <definedName name="기재242">#REF!</definedName>
    <definedName name="기재242.1">#REF!</definedName>
    <definedName name="기재243">#REF!</definedName>
    <definedName name="기재243.1">#REF!</definedName>
    <definedName name="기재244">#REF!</definedName>
    <definedName name="기재244.1">#REF!</definedName>
    <definedName name="기재245">#REF!</definedName>
    <definedName name="기재245.1">#REF!</definedName>
    <definedName name="기재246">#REF!</definedName>
    <definedName name="기재246.1">#REF!</definedName>
    <definedName name="기재247">#REF!</definedName>
    <definedName name="기재247.1">#REF!</definedName>
    <definedName name="기재248">#REF!</definedName>
    <definedName name="기재248.1">#REF!</definedName>
    <definedName name="기재249">#REF!</definedName>
    <definedName name="기재249.1">#REF!</definedName>
    <definedName name="기재25">#REF!</definedName>
    <definedName name="기재25.1">#REF!</definedName>
    <definedName name="기재250">#REF!</definedName>
    <definedName name="기재250.1">#REF!</definedName>
    <definedName name="기재251">#REF!</definedName>
    <definedName name="기재251.1">#REF!</definedName>
    <definedName name="기재252">#REF!</definedName>
    <definedName name="기재252.1">#REF!</definedName>
    <definedName name="기재253">#REF!</definedName>
    <definedName name="기재253.1">#REF!</definedName>
    <definedName name="기재254">#REF!</definedName>
    <definedName name="기재254.1">#REF!</definedName>
    <definedName name="기재255">#REF!</definedName>
    <definedName name="기재255.1">#REF!</definedName>
    <definedName name="기재256">#REF!</definedName>
    <definedName name="기재256.1">#REF!</definedName>
    <definedName name="기재257">#REF!</definedName>
    <definedName name="기재257.1">#REF!</definedName>
    <definedName name="기재258">#REF!</definedName>
    <definedName name="기재258.1">#REF!</definedName>
    <definedName name="기재259">#REF!</definedName>
    <definedName name="기재259.1">#REF!</definedName>
    <definedName name="기재26">#REF!</definedName>
    <definedName name="기재26.1">#REF!</definedName>
    <definedName name="기재260">#REF!</definedName>
    <definedName name="기재260.1">#REF!</definedName>
    <definedName name="기재261">#REF!</definedName>
    <definedName name="기재261.1">#REF!</definedName>
    <definedName name="기재262">#REF!</definedName>
    <definedName name="기재262.1">#REF!</definedName>
    <definedName name="기재263">#REF!</definedName>
    <definedName name="기재263.1">#REF!</definedName>
    <definedName name="기재264">#REF!</definedName>
    <definedName name="기재264.1">#REF!</definedName>
    <definedName name="기재265">#REF!</definedName>
    <definedName name="기재265.1">#REF!</definedName>
    <definedName name="기재266">#REF!</definedName>
    <definedName name="기재266.1">#REF!</definedName>
    <definedName name="기재267">#REF!</definedName>
    <definedName name="기재267.1">#REF!</definedName>
    <definedName name="기재268">#REF!</definedName>
    <definedName name="기재268.1">#REF!</definedName>
    <definedName name="기재269">#REF!</definedName>
    <definedName name="기재269.1">#REF!</definedName>
    <definedName name="기재27">#REF!</definedName>
    <definedName name="기재27.1">#REF!</definedName>
    <definedName name="기재270">#REF!</definedName>
    <definedName name="기재270.1">#REF!</definedName>
    <definedName name="기재271">#REF!</definedName>
    <definedName name="기재271.1">#REF!</definedName>
    <definedName name="기재272">#REF!</definedName>
    <definedName name="기재272.1">#REF!</definedName>
    <definedName name="기재273">#REF!</definedName>
    <definedName name="기재273.1">#REF!</definedName>
    <definedName name="기재274">#REF!</definedName>
    <definedName name="기재274.1">#REF!</definedName>
    <definedName name="기재275">#REF!</definedName>
    <definedName name="기재275.1">#REF!</definedName>
    <definedName name="기재276">#REF!</definedName>
    <definedName name="기재276.1">#REF!</definedName>
    <definedName name="기재277">#REF!</definedName>
    <definedName name="기재277.1">#REF!</definedName>
    <definedName name="기재278">#REF!</definedName>
    <definedName name="기재278.1">#REF!</definedName>
    <definedName name="기재279">#REF!</definedName>
    <definedName name="기재279.1">#REF!</definedName>
    <definedName name="기재28">#REF!</definedName>
    <definedName name="기재28.1">#REF!</definedName>
    <definedName name="기재280">#REF!</definedName>
    <definedName name="기재280.1">#REF!</definedName>
    <definedName name="기재281">#REF!</definedName>
    <definedName name="기재281.1">#REF!</definedName>
    <definedName name="기재282">#REF!</definedName>
    <definedName name="기재282.1">#REF!</definedName>
    <definedName name="기재283">#REF!</definedName>
    <definedName name="기재283.1">#REF!</definedName>
    <definedName name="기재284">#REF!</definedName>
    <definedName name="기재284.1">#REF!</definedName>
    <definedName name="기재285">#REF!</definedName>
    <definedName name="기재285.1">#REF!</definedName>
    <definedName name="기재286">#REF!</definedName>
    <definedName name="기재286.1">#REF!</definedName>
    <definedName name="기재287">#REF!</definedName>
    <definedName name="기재287.1">#REF!</definedName>
    <definedName name="기재288">#REF!</definedName>
    <definedName name="기재288.1">#REF!</definedName>
    <definedName name="기재289">#REF!</definedName>
    <definedName name="기재289.1">#REF!</definedName>
    <definedName name="기재29">#REF!</definedName>
    <definedName name="기재29.1">#REF!</definedName>
    <definedName name="기재290">#REF!</definedName>
    <definedName name="기재290.1">#REF!</definedName>
    <definedName name="기재291">#REF!</definedName>
    <definedName name="기재291.1">#REF!</definedName>
    <definedName name="기재292">#REF!</definedName>
    <definedName name="기재292.1">#REF!</definedName>
    <definedName name="기재293">#REF!</definedName>
    <definedName name="기재293.1">#REF!</definedName>
    <definedName name="기재294">#REF!</definedName>
    <definedName name="기재294.1">#REF!</definedName>
    <definedName name="기재295">#REF!</definedName>
    <definedName name="기재295.1">#REF!</definedName>
    <definedName name="기재296">#REF!</definedName>
    <definedName name="기재296.1">#REF!</definedName>
    <definedName name="기재297">#REF!</definedName>
    <definedName name="기재297.1">#REF!</definedName>
    <definedName name="기재298">#REF!</definedName>
    <definedName name="기재298.1">#REF!</definedName>
    <definedName name="기재299">#REF!</definedName>
    <definedName name="기재299.1">#REF!</definedName>
    <definedName name="기재3">#REF!</definedName>
    <definedName name="기재3.1">#REF!</definedName>
    <definedName name="기재30">#REF!</definedName>
    <definedName name="기재30.1">#REF!</definedName>
    <definedName name="기재300">#REF!</definedName>
    <definedName name="기재300.1">#REF!</definedName>
    <definedName name="기재301">#REF!</definedName>
    <definedName name="기재301.1">#REF!</definedName>
    <definedName name="기재302">#REF!</definedName>
    <definedName name="기재302.1">#REF!</definedName>
    <definedName name="기재303">#REF!</definedName>
    <definedName name="기재303.1">#REF!</definedName>
    <definedName name="기재304">#REF!</definedName>
    <definedName name="기재304.1">#REF!</definedName>
    <definedName name="기재305">#REF!</definedName>
    <definedName name="기재305.1">#REF!</definedName>
    <definedName name="기재306">#REF!</definedName>
    <definedName name="기재306.1">#REF!</definedName>
    <definedName name="기재307">#REF!</definedName>
    <definedName name="기재307.1">#REF!</definedName>
    <definedName name="기재308">#REF!</definedName>
    <definedName name="기재308.1">#REF!</definedName>
    <definedName name="기재309">#REF!</definedName>
    <definedName name="기재309.1">#REF!</definedName>
    <definedName name="기재31">#REF!</definedName>
    <definedName name="기재31.1">#REF!</definedName>
    <definedName name="기재310">#REF!</definedName>
    <definedName name="기재310.1">#REF!</definedName>
    <definedName name="기재311">#REF!</definedName>
    <definedName name="기재311.1">#REF!</definedName>
    <definedName name="기재312">#REF!</definedName>
    <definedName name="기재312.1">#REF!</definedName>
    <definedName name="기재313">#REF!</definedName>
    <definedName name="기재313.1">#REF!</definedName>
    <definedName name="기재314">#REF!</definedName>
    <definedName name="기재314.1">#REF!</definedName>
    <definedName name="기재315">#REF!</definedName>
    <definedName name="기재315.1">#REF!</definedName>
    <definedName name="기재316">#REF!</definedName>
    <definedName name="기재316.1">#REF!</definedName>
    <definedName name="기재317">#REF!</definedName>
    <definedName name="기재317.1">#REF!</definedName>
    <definedName name="기재318">#REF!</definedName>
    <definedName name="기재318.1">#REF!</definedName>
    <definedName name="기재319">#REF!</definedName>
    <definedName name="기재319.1">#REF!</definedName>
    <definedName name="기재32">#REF!</definedName>
    <definedName name="기재32.1">#REF!</definedName>
    <definedName name="기재320">#REF!</definedName>
    <definedName name="기재320.1">#REF!</definedName>
    <definedName name="기재321">#REF!</definedName>
    <definedName name="기재321.1">#REF!</definedName>
    <definedName name="기재322">#REF!</definedName>
    <definedName name="기재322.1">#REF!</definedName>
    <definedName name="기재323">#REF!</definedName>
    <definedName name="기재323.1">#REF!</definedName>
    <definedName name="기재324">#REF!</definedName>
    <definedName name="기재324.1">#REF!</definedName>
    <definedName name="기재325">#REF!</definedName>
    <definedName name="기재325.1">#REF!</definedName>
    <definedName name="기재326">#REF!</definedName>
    <definedName name="기재326.1">#REF!</definedName>
    <definedName name="기재327">#REF!</definedName>
    <definedName name="기재327.1">#REF!</definedName>
    <definedName name="기재328">#REF!</definedName>
    <definedName name="기재328.1">#REF!</definedName>
    <definedName name="기재329">#REF!</definedName>
    <definedName name="기재329.1">#REF!</definedName>
    <definedName name="기재33">#REF!</definedName>
    <definedName name="기재33.1">#REF!</definedName>
    <definedName name="기재330">#REF!</definedName>
    <definedName name="기재330.1">#REF!</definedName>
    <definedName name="기재331">#REF!</definedName>
    <definedName name="기재331.1">#REF!</definedName>
    <definedName name="기재332">#REF!</definedName>
    <definedName name="기재332.1">#REF!</definedName>
    <definedName name="기재333">#REF!</definedName>
    <definedName name="기재333.1">#REF!</definedName>
    <definedName name="기재334">#REF!</definedName>
    <definedName name="기재334.1">#REF!</definedName>
    <definedName name="기재335">#REF!</definedName>
    <definedName name="기재335.1">#REF!</definedName>
    <definedName name="기재336">#REF!</definedName>
    <definedName name="기재336.1">#REF!</definedName>
    <definedName name="기재337">#REF!</definedName>
    <definedName name="기재337.1">#REF!</definedName>
    <definedName name="기재338">#REF!</definedName>
    <definedName name="기재338.1">#REF!</definedName>
    <definedName name="기재339">#REF!</definedName>
    <definedName name="기재339.1">#REF!</definedName>
    <definedName name="기재34">#REF!</definedName>
    <definedName name="기재34.1">#REF!</definedName>
    <definedName name="기재340">#REF!</definedName>
    <definedName name="기재340.1">#REF!</definedName>
    <definedName name="기재341">#REF!</definedName>
    <definedName name="기재341.1">#REF!</definedName>
    <definedName name="기재342">#REF!</definedName>
    <definedName name="기재342.1">#REF!</definedName>
    <definedName name="기재343">#REF!</definedName>
    <definedName name="기재343.1">#REF!</definedName>
    <definedName name="기재344">#REF!</definedName>
    <definedName name="기재344.1">#REF!</definedName>
    <definedName name="기재345">#REF!</definedName>
    <definedName name="기재345.1">#REF!</definedName>
    <definedName name="기재346">#REF!</definedName>
    <definedName name="기재346.1">#REF!</definedName>
    <definedName name="기재347">#REF!</definedName>
    <definedName name="기재347.1">#REF!</definedName>
    <definedName name="기재348">#REF!</definedName>
    <definedName name="기재348.1">#REF!</definedName>
    <definedName name="기재349">#REF!</definedName>
    <definedName name="기재349.1">#REF!</definedName>
    <definedName name="기재35">#REF!</definedName>
    <definedName name="기재35.1">#REF!</definedName>
    <definedName name="기재350">#REF!</definedName>
    <definedName name="기재350.1">#REF!</definedName>
    <definedName name="기재351">#REF!</definedName>
    <definedName name="기재351.1">#REF!</definedName>
    <definedName name="기재352">#REF!</definedName>
    <definedName name="기재352.1">#REF!</definedName>
    <definedName name="기재353">#REF!</definedName>
    <definedName name="기재353.1">#REF!</definedName>
    <definedName name="기재354">#REF!</definedName>
    <definedName name="기재354.1">#REF!</definedName>
    <definedName name="기재355">#REF!</definedName>
    <definedName name="기재355.1">#REF!</definedName>
    <definedName name="기재356">#REF!</definedName>
    <definedName name="기재356.1">#REF!</definedName>
    <definedName name="기재357">#REF!</definedName>
    <definedName name="기재357.1">#REF!</definedName>
    <definedName name="기재358">#REF!</definedName>
    <definedName name="기재358.1">#REF!</definedName>
    <definedName name="기재359">#REF!</definedName>
    <definedName name="기재359.1">#REF!</definedName>
    <definedName name="기재36">#REF!</definedName>
    <definedName name="기재36.1">#REF!</definedName>
    <definedName name="기재360">#REF!</definedName>
    <definedName name="기재360.1">#REF!</definedName>
    <definedName name="기재361">#REF!</definedName>
    <definedName name="기재361.1">#REF!</definedName>
    <definedName name="기재362">#REF!</definedName>
    <definedName name="기재362.1">#REF!</definedName>
    <definedName name="기재363">#REF!</definedName>
    <definedName name="기재363.1">#REF!</definedName>
    <definedName name="기재364">#REF!</definedName>
    <definedName name="기재364.1">#REF!</definedName>
    <definedName name="기재365">#REF!</definedName>
    <definedName name="기재365.1">#REF!</definedName>
    <definedName name="기재366">#REF!</definedName>
    <definedName name="기재366.1">#REF!</definedName>
    <definedName name="기재367">#REF!</definedName>
    <definedName name="기재367.1">#REF!</definedName>
    <definedName name="기재368">#REF!</definedName>
    <definedName name="기재368.1">#REF!</definedName>
    <definedName name="기재369">#REF!</definedName>
    <definedName name="기재369.1">#REF!</definedName>
    <definedName name="기재37">#REF!</definedName>
    <definedName name="기재37.1">#REF!</definedName>
    <definedName name="기재370">#REF!</definedName>
    <definedName name="기재370.1">#REF!</definedName>
    <definedName name="기재371">#REF!</definedName>
    <definedName name="기재371.1">#REF!</definedName>
    <definedName name="기재372">#REF!</definedName>
    <definedName name="기재372.1">#REF!</definedName>
    <definedName name="기재373">#REF!</definedName>
    <definedName name="기재373.1">#REF!</definedName>
    <definedName name="기재374">#REF!</definedName>
    <definedName name="기재374.1">#REF!</definedName>
    <definedName name="기재375">#REF!</definedName>
    <definedName name="기재375.1">#REF!</definedName>
    <definedName name="기재376">#REF!</definedName>
    <definedName name="기재376.1">#REF!</definedName>
    <definedName name="기재377">#REF!</definedName>
    <definedName name="기재377.1">#REF!</definedName>
    <definedName name="기재378">#REF!</definedName>
    <definedName name="기재378.1">#REF!</definedName>
    <definedName name="기재379">#REF!</definedName>
    <definedName name="기재379.1">#REF!</definedName>
    <definedName name="기재38">#REF!</definedName>
    <definedName name="기재38.1">#REF!</definedName>
    <definedName name="기재380">#REF!</definedName>
    <definedName name="기재380.1">#REF!</definedName>
    <definedName name="기재381">#REF!</definedName>
    <definedName name="기재381.1">#REF!</definedName>
    <definedName name="기재382">#REF!</definedName>
    <definedName name="기재382.1">#REF!</definedName>
    <definedName name="기재383">#REF!</definedName>
    <definedName name="기재383.1">#REF!</definedName>
    <definedName name="기재384">#REF!</definedName>
    <definedName name="기재384.1">#REF!</definedName>
    <definedName name="기재385">#REF!</definedName>
    <definedName name="기재385.1">#REF!</definedName>
    <definedName name="기재386">#REF!</definedName>
    <definedName name="기재386.1">#REF!</definedName>
    <definedName name="기재387">#REF!</definedName>
    <definedName name="기재387.1">#REF!</definedName>
    <definedName name="기재388">#REF!</definedName>
    <definedName name="기재388.1">#REF!</definedName>
    <definedName name="기재389">#REF!</definedName>
    <definedName name="기재389.1">#REF!</definedName>
    <definedName name="기재39">#REF!</definedName>
    <definedName name="기재39.1">#REF!</definedName>
    <definedName name="기재390">#REF!</definedName>
    <definedName name="기재390.1">#REF!</definedName>
    <definedName name="기재391">#REF!</definedName>
    <definedName name="기재391.1">#REF!</definedName>
    <definedName name="기재392">#REF!</definedName>
    <definedName name="기재392.1">#REF!</definedName>
    <definedName name="기재393">#REF!</definedName>
    <definedName name="기재393.1">#REF!</definedName>
    <definedName name="기재394">#REF!</definedName>
    <definedName name="기재394.1">#REF!</definedName>
    <definedName name="기재395">#REF!</definedName>
    <definedName name="기재395.1">#REF!</definedName>
    <definedName name="기재396">#REF!</definedName>
    <definedName name="기재396.1">#REF!</definedName>
    <definedName name="기재397">#REF!</definedName>
    <definedName name="기재397.1">#REF!</definedName>
    <definedName name="기재398">#REF!</definedName>
    <definedName name="기재398.1">#REF!</definedName>
    <definedName name="기재399">#REF!</definedName>
    <definedName name="기재399.1">#REF!</definedName>
    <definedName name="기재4">#REF!</definedName>
    <definedName name="기재4.1">#REF!</definedName>
    <definedName name="기재40">#REF!</definedName>
    <definedName name="기재40.1">#REF!</definedName>
    <definedName name="기재400">#REF!</definedName>
    <definedName name="기재400.1">#REF!</definedName>
    <definedName name="기재401">#REF!</definedName>
    <definedName name="기재401.1">#REF!</definedName>
    <definedName name="기재402">#REF!</definedName>
    <definedName name="기재402.1">#REF!</definedName>
    <definedName name="기재403">#REF!</definedName>
    <definedName name="기재403.1">#REF!</definedName>
    <definedName name="기재404">#REF!</definedName>
    <definedName name="기재404.1">#REF!</definedName>
    <definedName name="기재405">#REF!</definedName>
    <definedName name="기재405.1">#REF!</definedName>
    <definedName name="기재406">#REF!</definedName>
    <definedName name="기재406.1">#REF!</definedName>
    <definedName name="기재407">#REF!</definedName>
    <definedName name="기재407.1">#REF!</definedName>
    <definedName name="기재408">#REF!</definedName>
    <definedName name="기재408.1">#REF!</definedName>
    <definedName name="기재409">#REF!</definedName>
    <definedName name="기재409.1">#REF!</definedName>
    <definedName name="기재41">#REF!</definedName>
    <definedName name="기재41.1">#REF!</definedName>
    <definedName name="기재410">#REF!</definedName>
    <definedName name="기재410.1">#REF!</definedName>
    <definedName name="기재411">#REF!</definedName>
    <definedName name="기재411.1">#REF!</definedName>
    <definedName name="기재412">#REF!</definedName>
    <definedName name="기재412.1">#REF!</definedName>
    <definedName name="기재413">#REF!</definedName>
    <definedName name="기재413.1">#REF!</definedName>
    <definedName name="기재414">#REF!</definedName>
    <definedName name="기재414.1">#REF!</definedName>
    <definedName name="기재415">#REF!</definedName>
    <definedName name="기재415.1">#REF!</definedName>
    <definedName name="기재416">#REF!</definedName>
    <definedName name="기재416.1">#REF!</definedName>
    <definedName name="기재417">#REF!</definedName>
    <definedName name="기재417.1">#REF!</definedName>
    <definedName name="기재418">#REF!</definedName>
    <definedName name="기재418.1">#REF!</definedName>
    <definedName name="기재419">#REF!</definedName>
    <definedName name="기재419.1">#REF!</definedName>
    <definedName name="기재42">#REF!</definedName>
    <definedName name="기재42.1">#REF!</definedName>
    <definedName name="기재420">#REF!</definedName>
    <definedName name="기재420.1">#REF!</definedName>
    <definedName name="기재421">#REF!</definedName>
    <definedName name="기재421.1">#REF!</definedName>
    <definedName name="기재422">#REF!</definedName>
    <definedName name="기재422.1">#REF!</definedName>
    <definedName name="기재423">#REF!</definedName>
    <definedName name="기재423.1">#REF!</definedName>
    <definedName name="기재424">#REF!</definedName>
    <definedName name="기재424.1">#REF!</definedName>
    <definedName name="기재425">#REF!</definedName>
    <definedName name="기재425.1">#REF!</definedName>
    <definedName name="기재426">#REF!</definedName>
    <definedName name="기재426.1">#REF!</definedName>
    <definedName name="기재427">#REF!</definedName>
    <definedName name="기재427.1">#REF!</definedName>
    <definedName name="기재428">#REF!</definedName>
    <definedName name="기재428.1">#REF!</definedName>
    <definedName name="기재429">#REF!</definedName>
    <definedName name="기재429.1">#REF!</definedName>
    <definedName name="기재43">#REF!</definedName>
    <definedName name="기재43.1">#REF!</definedName>
    <definedName name="기재430">#REF!</definedName>
    <definedName name="기재430.1">#REF!</definedName>
    <definedName name="기재431">#REF!</definedName>
    <definedName name="기재431.1">#REF!</definedName>
    <definedName name="기재432">#REF!</definedName>
    <definedName name="기재432.1">#REF!</definedName>
    <definedName name="기재433">#REF!</definedName>
    <definedName name="기재433.1">#REF!</definedName>
    <definedName name="기재434">#REF!</definedName>
    <definedName name="기재434.1">#REF!</definedName>
    <definedName name="기재435">#REF!</definedName>
    <definedName name="기재435.1">#REF!</definedName>
    <definedName name="기재436">#REF!</definedName>
    <definedName name="기재436.1">#REF!</definedName>
    <definedName name="기재437">#REF!</definedName>
    <definedName name="기재437.1">#REF!</definedName>
    <definedName name="기재438">#REF!</definedName>
    <definedName name="기재438.1">#REF!</definedName>
    <definedName name="기재439">#REF!</definedName>
    <definedName name="기재439.1">#REF!</definedName>
    <definedName name="기재44">#REF!</definedName>
    <definedName name="기재44.1">#REF!</definedName>
    <definedName name="기재440">#REF!</definedName>
    <definedName name="기재440.1">#REF!</definedName>
    <definedName name="기재441">#REF!</definedName>
    <definedName name="기재441.1">#REF!</definedName>
    <definedName name="기재442">#REF!</definedName>
    <definedName name="기재442.1">#REF!</definedName>
    <definedName name="기재443">#REF!</definedName>
    <definedName name="기재443.1">#REF!</definedName>
    <definedName name="기재444">#REF!</definedName>
    <definedName name="기재444.1">#REF!</definedName>
    <definedName name="기재445">#REF!</definedName>
    <definedName name="기재445.1">#REF!</definedName>
    <definedName name="기재446">#REF!</definedName>
    <definedName name="기재446.1">#REF!</definedName>
    <definedName name="기재447">#REF!</definedName>
    <definedName name="기재447.1">#REF!</definedName>
    <definedName name="기재448">#REF!</definedName>
    <definedName name="기재448.1">#REF!</definedName>
    <definedName name="기재449">#REF!</definedName>
    <definedName name="기재449.1">#REF!</definedName>
    <definedName name="기재45">#REF!</definedName>
    <definedName name="기재45.1">#REF!</definedName>
    <definedName name="기재450">#REF!</definedName>
    <definedName name="기재450.1">#REF!</definedName>
    <definedName name="기재451">#REF!</definedName>
    <definedName name="기재451.1">#REF!</definedName>
    <definedName name="기재452">#REF!</definedName>
    <definedName name="기재452.1">#REF!</definedName>
    <definedName name="기재453">#REF!</definedName>
    <definedName name="기재453.1">#REF!</definedName>
    <definedName name="기재454">#REF!</definedName>
    <definedName name="기재454.1">#REF!</definedName>
    <definedName name="기재455">#REF!</definedName>
    <definedName name="기재455.1">#REF!</definedName>
    <definedName name="기재456">#REF!</definedName>
    <definedName name="기재456.1">#REF!</definedName>
    <definedName name="기재457">#REF!</definedName>
    <definedName name="기재457.1">#REF!</definedName>
    <definedName name="기재458">#REF!</definedName>
    <definedName name="기재458.1">#REF!</definedName>
    <definedName name="기재459">#REF!</definedName>
    <definedName name="기재459.1">#REF!</definedName>
    <definedName name="기재46">#REF!</definedName>
    <definedName name="기재46.1">#REF!</definedName>
    <definedName name="기재460">#REF!</definedName>
    <definedName name="기재460.1">#REF!</definedName>
    <definedName name="기재461">#REF!</definedName>
    <definedName name="기재461.1">#REF!</definedName>
    <definedName name="기재47">#REF!</definedName>
    <definedName name="기재47.1">#REF!</definedName>
    <definedName name="기재48">#REF!</definedName>
    <definedName name="기재48.1">#REF!</definedName>
    <definedName name="기재49">#REF!</definedName>
    <definedName name="기재49.1">#REF!</definedName>
    <definedName name="기재5">#REF!</definedName>
    <definedName name="기재5.1">#REF!</definedName>
    <definedName name="기재50">#REF!</definedName>
    <definedName name="기재50.1">#REF!</definedName>
    <definedName name="기재51">#REF!</definedName>
    <definedName name="기재51.1">#REF!</definedName>
    <definedName name="기재52">#REF!</definedName>
    <definedName name="기재52.1">#REF!</definedName>
    <definedName name="기재53">#REF!</definedName>
    <definedName name="기재53.1">#REF!</definedName>
    <definedName name="기재54">#REF!</definedName>
    <definedName name="기재54.1">#REF!</definedName>
    <definedName name="기재55">#REF!</definedName>
    <definedName name="기재55.1">#REF!</definedName>
    <definedName name="기재56">#REF!</definedName>
    <definedName name="기재56.1">#REF!</definedName>
    <definedName name="기재57">#REF!</definedName>
    <definedName name="기재57.1">#REF!</definedName>
    <definedName name="기재58">#REF!</definedName>
    <definedName name="기재58.1">#REF!</definedName>
    <definedName name="기재59">#REF!</definedName>
    <definedName name="기재59.1">#REF!</definedName>
    <definedName name="기재6">#REF!</definedName>
    <definedName name="기재6.1">#REF!</definedName>
    <definedName name="기재60">#REF!</definedName>
    <definedName name="기재60.1">#REF!</definedName>
    <definedName name="기재61">#REF!</definedName>
    <definedName name="기재61.1">#REF!</definedName>
    <definedName name="기재62">#REF!</definedName>
    <definedName name="기재62.1">#REF!</definedName>
    <definedName name="기재63">#REF!</definedName>
    <definedName name="기재63.1">#REF!</definedName>
    <definedName name="기재64">#REF!</definedName>
    <definedName name="기재64.1">#REF!</definedName>
    <definedName name="기재65">#REF!</definedName>
    <definedName name="기재65.1">#REF!</definedName>
    <definedName name="기재66">#REF!</definedName>
    <definedName name="기재66.1">#REF!</definedName>
    <definedName name="기재67">#REF!</definedName>
    <definedName name="기재67.1">#REF!</definedName>
    <definedName name="기재68">#REF!</definedName>
    <definedName name="기재68.1">#REF!</definedName>
    <definedName name="기재69">#REF!</definedName>
    <definedName name="기재69.1">#REF!</definedName>
    <definedName name="기재7">#REF!</definedName>
    <definedName name="기재7.1">#REF!</definedName>
    <definedName name="기재70">#REF!</definedName>
    <definedName name="기재70.1">#REF!</definedName>
    <definedName name="기재71">#REF!</definedName>
    <definedName name="기재71.1">#REF!</definedName>
    <definedName name="기재72">#REF!</definedName>
    <definedName name="기재72.1">#REF!</definedName>
    <definedName name="기재73">#REF!</definedName>
    <definedName name="기재73.1">#REF!</definedName>
    <definedName name="기재74">#REF!</definedName>
    <definedName name="기재74.1">#REF!</definedName>
    <definedName name="기재75">#REF!</definedName>
    <definedName name="기재75.1">#REF!</definedName>
    <definedName name="기재76">#REF!</definedName>
    <definedName name="기재76.1">#REF!</definedName>
    <definedName name="기재77">#REF!</definedName>
    <definedName name="기재77.1">#REF!</definedName>
    <definedName name="기재78">#REF!</definedName>
    <definedName name="기재78.1">#REF!</definedName>
    <definedName name="기재79">#REF!</definedName>
    <definedName name="기재79.1">#REF!</definedName>
    <definedName name="기재8">#REF!</definedName>
    <definedName name="기재8.1">#REF!</definedName>
    <definedName name="기재80">#REF!</definedName>
    <definedName name="기재80.1">#REF!</definedName>
    <definedName name="기재81">#REF!</definedName>
    <definedName name="기재81.1">#REF!</definedName>
    <definedName name="기재82">#REF!</definedName>
    <definedName name="기재82.1">#REF!</definedName>
    <definedName name="기재83">#REF!</definedName>
    <definedName name="기재83.1">#REF!</definedName>
    <definedName name="기재84">#REF!</definedName>
    <definedName name="기재84.1">#REF!</definedName>
    <definedName name="기재85">#REF!</definedName>
    <definedName name="기재85.1">#REF!</definedName>
    <definedName name="기재86">#REF!</definedName>
    <definedName name="기재86.1">#REF!</definedName>
    <definedName name="기재87">#REF!</definedName>
    <definedName name="기재87.1">#REF!</definedName>
    <definedName name="기재88">#REF!</definedName>
    <definedName name="기재88.1">#REF!</definedName>
    <definedName name="기재89">#REF!</definedName>
    <definedName name="기재89.1">#REF!</definedName>
    <definedName name="기재9">#REF!</definedName>
    <definedName name="기재9.1">#REF!</definedName>
    <definedName name="기재90">#REF!</definedName>
    <definedName name="기재90.1">#REF!</definedName>
    <definedName name="기재91">#REF!</definedName>
    <definedName name="기재91.1">#REF!</definedName>
    <definedName name="기재92">#REF!</definedName>
    <definedName name="기재92.1">#REF!</definedName>
    <definedName name="기재93">#REF!</definedName>
    <definedName name="기재93.1">#REF!</definedName>
    <definedName name="기재94">#REF!</definedName>
    <definedName name="기재94.1">#REF!</definedName>
    <definedName name="기재95">#REF!</definedName>
    <definedName name="기재95.1">#REF!</definedName>
    <definedName name="기재96">#REF!</definedName>
    <definedName name="기재96.1">#REF!</definedName>
    <definedName name="기재97">#REF!</definedName>
    <definedName name="기재97.1">#REF!</definedName>
    <definedName name="기재98">#REF!</definedName>
    <definedName name="기재98.1">#REF!</definedName>
    <definedName name="기재99">#REF!</definedName>
    <definedName name="기재99.1">#REF!</definedName>
    <definedName name="기존구조물철거량_개소별_집계">#REF!</definedName>
    <definedName name="기준">#REF!</definedName>
    <definedName name="기준일">#REF!</definedName>
    <definedName name="기초">#REF!</definedName>
    <definedName name="기초교직">9</definedName>
    <definedName name="기초교축">9</definedName>
    <definedName name="기초길이" localSheetId="16">#REF!</definedName>
    <definedName name="기초길이">#REF!</definedName>
    <definedName name="기초단가" localSheetId="16">#REF!</definedName>
    <definedName name="기초단가">#REF!</definedName>
    <definedName name="기초단가1" localSheetId="16">#REF!</definedName>
    <definedName name="기초단가1">#REF!</definedName>
    <definedName name="기초처리경비">#REF!</definedName>
    <definedName name="기초처리노무비">#REF!</definedName>
    <definedName name="기초처리재료비">#REF!</definedName>
    <definedName name="기초철거분">#REF!</definedName>
    <definedName name="기초콘">#REF!</definedName>
    <definedName name="기초폭교직">9</definedName>
    <definedName name="기초폭교축">9</definedName>
    <definedName name="기초피복">0.1</definedName>
    <definedName name="기타">#REF!</definedName>
    <definedName name="기타경비" localSheetId="16">#REF!</definedName>
    <definedName name="기타경비">#REF!</definedName>
    <definedName name="기타경비_산식" localSheetId="16">#REF!</definedName>
    <definedName name="기타경비_산식">#REF!</definedName>
    <definedName name="기타경비율">#REF!</definedName>
    <definedName name="기타비목">#REF!</definedName>
    <definedName name="기타자재">#N/A</definedName>
    <definedName name="길" localSheetId="16">#REF!</definedName>
    <definedName name="길">#REF!</definedName>
    <definedName name="길성">#N/A</definedName>
    <definedName name="길성천">#N/A</definedName>
    <definedName name="길성천1">#N/A</definedName>
    <definedName name="길성천2">#N/A</definedName>
    <definedName name="길성촌3">#N/A</definedName>
    <definedName name="김" localSheetId="16" hidden="1">{#N/A,#N/A,FALSE,"명세표"}</definedName>
    <definedName name="김" hidden="1">{#N/A,#N/A,FALSE,"명세표"}</definedName>
    <definedName name="김김김" localSheetId="16" hidden="1">{#N/A,#N/A,FALSE,"속도"}</definedName>
    <definedName name="김김김" hidden="1">{#N/A,#N/A,FALSE,"속도"}</definedName>
    <definedName name="김미영">#N/A</definedName>
    <definedName name="김성혁">#REF!,#REF!,#REF!,#REF!,#REF!,#REF!,#REF!,#REF!,#REF!,#REF!,#REF!,#REF!,#REF!,#REF!</definedName>
    <definedName name="김양석">#REF!,#REF!,#REF!,#REF!,#REF!,#REF!,#REF!,#REF!,#REF!,#REF!,#REF!,#REF!,#REF!,#REF!,#REF!,#REF!,#REF!,#REF!,#REF!</definedName>
    <definedName name="김용식" localSheetId="16">#REF!</definedName>
    <definedName name="김용식">#REF!</definedName>
    <definedName name="김정" localSheetId="16">#REF!</definedName>
    <definedName name="김정">#REF!</definedName>
    <definedName name="김해변경분" localSheetId="16">BlankMacro1</definedName>
    <definedName name="김해변경분">BlankMacro1</definedName>
    <definedName name="깨기" localSheetId="16">#REF!</definedName>
    <definedName name="깨기">#REF!</definedName>
    <definedName name="꽃복숭아R3">[31]데이타!$E$58</definedName>
    <definedName name="꽃복숭아R4">[31]데이타!$E$59</definedName>
    <definedName name="꽃복숭아R5">[31]데이타!$E$60</definedName>
    <definedName name="꽃사과10노무" localSheetId="16">#REF!</definedName>
    <definedName name="꽃사과10노무">#REF!</definedName>
    <definedName name="꽃사과10재료">#REF!</definedName>
    <definedName name="꽃사과6노무">#REF!</definedName>
    <definedName name="꽃사과6재료">#REF!</definedName>
    <definedName name="꽃사과8노무">#REF!</definedName>
    <definedName name="꽃사과8재료">#REF!</definedName>
    <definedName name="꽃사과R10">[31]데이타!$E$64</definedName>
    <definedName name="꽃사과R4">[31]데이타!$E$61</definedName>
    <definedName name="꽃사과R6">[31]데이타!$E$62</definedName>
    <definedName name="꽃사과R8">[31]데이타!$E$63</definedName>
    <definedName name="꽃아그배R10">[31]데이타!$E$68</definedName>
    <definedName name="꽃아그배R4">[31]데이타!$E$65</definedName>
    <definedName name="꽃아그배R6">[31]데이타!$E$66</definedName>
    <definedName name="꽃아그배R8">[31]데이타!$E$67</definedName>
    <definedName name="꽃창포" localSheetId="16">#REF!</definedName>
    <definedName name="꽃창포">#REF!</definedName>
    <definedName name="꽃향유">#REF!</definedName>
    <definedName name="꽝꽝0304">[31]데이타!$E$54</definedName>
    <definedName name="꽝꽝0406">[31]데이타!$E$55</definedName>
    <definedName name="꽝꽝0508">[31]데이타!$E$56</definedName>
    <definedName name="꽝꽝0610">[31]데이타!$E$57</definedName>
    <definedName name="끝" localSheetId="16">#REF!</definedName>
    <definedName name="끝">#REF!</definedName>
    <definedName name="끝머리">#REF!</definedName>
    <definedName name="ㄳㄳ">#REF!</definedName>
    <definedName name="ㄳㄳㄳㄳ" localSheetId="16" hidden="1">{"'용역비'!$A$4:$C$8"}</definedName>
    <definedName name="ㄳㄳㄳㄳ" hidden="1">{"'용역비'!$A$4:$C$8"}</definedName>
    <definedName name="ㄴ" hidden="1">#REF!</definedName>
    <definedName name="ㄴ.">#REF!</definedName>
    <definedName name="ㄴ1">#REF!</definedName>
    <definedName name="ㄴ2">#REF!</definedName>
    <definedName name="ㄴ3">#N/A</definedName>
    <definedName name="ㄴ4">#N/A</definedName>
    <definedName name="ㄴ5">#N/A</definedName>
    <definedName name="ㄴ6">#N/A</definedName>
    <definedName name="ㄴㄱㄹ" hidden="1">#REF!</definedName>
    <definedName name="ㄴㄴ" localSheetId="16">#REF!</definedName>
    <definedName name="ㄴㄴ">#REF!</definedName>
    <definedName name="ㄴㄴㄴ" localSheetId="16" hidden="1">{#N/A,#N/A,FALSE,"명세표"}</definedName>
    <definedName name="ㄴㄴㄴ" hidden="1">{#N/A,#N/A,FALSE,"명세표"}</definedName>
    <definedName name="ㄴㄴㄴㄴ" localSheetId="16">[0]!BlankMacro1</definedName>
    <definedName name="ㄴㄴㄴㄴ">[0]!BlankMacro1</definedName>
    <definedName name="ㄴㄴㄴㄴㄴ" hidden="1">#REF!</definedName>
    <definedName name="ㄴㄴㄴㄴㄴㄴ">#REF!</definedName>
    <definedName name="ㄴㄴㄴㄴㄴㄴㄴㄴㄴㄴ">#REF!</definedName>
    <definedName name="ㄴㄴㄴㄴㄴㅁ">#REF!</definedName>
    <definedName name="ㄴㄴㅁㅁㅇㄴ">#REF!</definedName>
    <definedName name="ㄴㄴㅇ">#REF!</definedName>
    <definedName name="ㄴㄴㅇㅇㄴ">#REF!</definedName>
    <definedName name="ㄴㄹ" hidden="1">{#N/A,#N/A,FALSE,"2~8번"}</definedName>
    <definedName name="ㄴㄹㄴ">{"Book1","토공.xls"}</definedName>
    <definedName name="ㄴㄹㄴㄹ"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ㄴㄹㄴ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ㄴㄹㅇㄴㄹㅇ">#REF!</definedName>
    <definedName name="ㄴ러ㅏ" localSheetId="16">#REF!</definedName>
    <definedName name="ㄴ러ㅏ">#REF!</definedName>
    <definedName name="ㄴㅁ" localSheetId="16" hidden="1">#REF!</definedName>
    <definedName name="ㄴㅁ" hidden="1">#REF!</definedName>
    <definedName name="ㄴㅁㄴㅇㄹ" hidden="1">#REF!</definedName>
    <definedName name="ㄴㅁㄹㅈㄹ" hidden="1">#REF!</definedName>
    <definedName name="ㄴㅁㅁ">#REF!</definedName>
    <definedName name="ㄴㅁㅇㄹㅊㅇ">#REF!,#REF!</definedName>
    <definedName name="ㄴㅁㅇㅁㄴ" hidden="1">#REF!</definedName>
    <definedName name="ㄴㅁㅇㅇㄴㅇ">#REF!</definedName>
    <definedName name="ㄴㅁㅇㅇㄴㅇㄴ">#REF!</definedName>
    <definedName name="ㄴㅇ"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ㄴㅇ"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ㄴㅇㄴㄴ" localSheetId="16">[0]!BlankMacro1</definedName>
    <definedName name="ㄴㅇㄴㄴ">[0]!BlankMacro1</definedName>
    <definedName name="ㄴㅇㄴㄴㅁㅁ">#REF!</definedName>
    <definedName name="ㄴㅇㄴㅁ">#REF!</definedName>
    <definedName name="ㄴㅇㄹㄷ" hidden="1">#REF!</definedName>
    <definedName name="ㄴㅇㄹㅇㄷ">#REF!</definedName>
    <definedName name="ㄴㅇㄻ" hidden="1">#REF!</definedName>
    <definedName name="ㄴㅇㄻㄴㅇㄹ" localSheetId="16" hidden="1">{"'용역비'!$A$4:$C$8"}</definedName>
    <definedName name="ㄴㅇㄻㄴㅇㄹ" hidden="1">{"'용역비'!$A$4:$C$8"}</definedName>
    <definedName name="ㄴㅇㄼㅈㄷㄹ" hidden="1">'[13]98수문일위'!$A$1:$P$2004</definedName>
    <definedName name="ㄴㅇㅀ">#REF!</definedName>
    <definedName name="ㄴㅇㅇ" hidden="1">#REF!</definedName>
    <definedName name="ㄴㅇㅍ">#N/A</definedName>
    <definedName name="ㄴㅇㅍㅁㄴㅇㄹ" hidden="1">'[12]98수문일위'!$A$1:$P$2004</definedName>
    <definedName name="ㄴㅇㅎㄴㅇ" hidden="1">#REF!</definedName>
    <definedName name="ㄴㅇㅎㄴㅇㅎ">#REF!</definedName>
    <definedName name="ㄴ아러">#REF!</definedName>
    <definedName name="ㄴ어ㅏㅑ">#REF!</definedName>
    <definedName name="ㄴ이라ㅓ">#REF!</definedName>
    <definedName name="나">#N/A</definedName>
    <definedName name="나." localSheetId="16">#REF!</definedName>
    <definedName name="나.">#REF!</definedName>
    <definedName name="나1" hidden="1">{"'220승압(공문첨부)'!$A$3:$E$123"}</definedName>
    <definedName name="나나" localSheetId="16">BlankMacro1</definedName>
    <definedName name="나나">BlankMacro1</definedName>
    <definedName name="나나나" hidden="1">{#N/A,#N/A,FALSE,"포장단가"}</definedName>
    <definedName name="나라금융">#N/A</definedName>
    <definedName name="나라종합금융">#N/A</definedName>
    <definedName name="나무" localSheetId="16">#REF!</definedName>
    <definedName name="나무">#REF!</definedName>
    <definedName name="나ㅏㅓㄹ"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나ㅏㅓㄹ"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나ㅣ러재ㅑ">#REF!</definedName>
    <definedName name="낙_석_방_지_망__개_소_별_명_세" localSheetId="16">#REF!</definedName>
    <definedName name="낙_석_방_지_망__개_소_별_명_세">#REF!</definedName>
    <definedName name="낙_석_방_지_책__개_소_별_명_세" localSheetId="16">#REF!</definedName>
    <definedName name="낙_석_방_지_책__개_소_별_명_세">#REF!</definedName>
    <definedName name="낙_석_방_지_책__수_량_집_계">#REF!</definedName>
    <definedName name="낙상홍1004">[31]데이타!$E$76</definedName>
    <definedName name="낙상홍1506">[31]데이타!$E$77</definedName>
    <definedName name="낙상홍1808">[31]데이타!$E$78</definedName>
    <definedName name="낙상홍2010">[31]데이타!$E$79</definedName>
    <definedName name="낙상홍2515">[31]데이타!$E$80</definedName>
    <definedName name="낙석방지망개소별명세" localSheetId="16">#REF!</definedName>
    <definedName name="낙석방지망개소별명세">#REF!</definedName>
    <definedName name="낙석방지책개소별명세">#REF!</definedName>
    <definedName name="낙석방지책단위수량">#REF!</definedName>
    <definedName name="낙석방지책수량집계">#REF!</definedName>
    <definedName name="낙우송6노무">#REF!</definedName>
    <definedName name="낙우송6재료">#REF!</definedName>
    <definedName name="낙우송8노무">#REF!</definedName>
    <definedName name="낙우송8재료">#REF!</definedName>
    <definedName name="낙우송R10">[31]데이타!$E$84</definedName>
    <definedName name="낙우송R12">[31]데이타!$E$85</definedName>
    <definedName name="낙우송R5">[31]데이타!$E$81</definedName>
    <definedName name="낙우송R6">[31]데이타!$E$82</definedName>
    <definedName name="낙우송R8">[31]데이타!$E$83</definedName>
    <definedName name="낙차공" hidden="1">{#N/A,#N/A,FALSE,"2~8번"}</definedName>
    <definedName name="낙찰가">#N/A</definedName>
    <definedName name="낙하물방지공" localSheetId="16">#REF!</definedName>
    <definedName name="낙하물방지공">#REF!</definedName>
    <definedName name="난간" localSheetId="16">#REF!</definedName>
    <definedName name="난간">#REF!</definedName>
    <definedName name="남" localSheetId="16">#REF!</definedName>
    <definedName name="남">#REF!</definedName>
    <definedName name="남남" hidden="1">#REF!</definedName>
    <definedName name="남덕" localSheetId="16">BlankMacro1</definedName>
    <definedName name="남덕">BlankMacro1</definedName>
    <definedName name="남산내역" localSheetId="16">BlankMacro1</definedName>
    <definedName name="남산내역">BlankMacro1</definedName>
    <definedName name="남해" localSheetId="16">[0]!TRR</definedName>
    <definedName name="남해">[0]!TRR</definedName>
    <definedName name="낭ㄹ">#N/A</definedName>
    <definedName name="내.전" localSheetId="16">#REF!</definedName>
    <definedName name="내.전">#REF!</definedName>
    <definedName name="내공H">#REF!</definedName>
    <definedName name="내공V">#REF!</definedName>
    <definedName name="내공넓이">#REF!</definedName>
    <definedName name="내공높이">#REF!</definedName>
    <definedName name="내당" localSheetId="16">BlankMacro1</definedName>
    <definedName name="내당">BlankMacro1</definedName>
    <definedName name="내벽" localSheetId="16">#REF!</definedName>
    <definedName name="내벽">#REF!</definedName>
    <definedName name="내선35">#REF!</definedName>
    <definedName name="내선전공">#REF!</definedName>
    <definedName name="내실" localSheetId="16">BlankMacro1</definedName>
    <definedName name="내실">BlankMacro1</definedName>
    <definedName name="내역" localSheetId="16">#REF!</definedName>
    <definedName name="내역">#REF!</definedName>
    <definedName name="내역123">#REF!</definedName>
    <definedName name="내역329" localSheetId="16">BlankMacro1</definedName>
    <definedName name="내역329">BlankMacro1</definedName>
    <definedName name="내역3월29일" localSheetId="16">BlankMacro1</definedName>
    <definedName name="내역3월29일">BlankMacro1</definedName>
    <definedName name="내역샘플" localSheetId="16">BlankMacro1</definedName>
    <definedName name="내역샘플">BlankMacro1</definedName>
    <definedName name="내역서">#N/A</definedName>
    <definedName name="내역서1" localSheetId="16">#REF!</definedName>
    <definedName name="내역서1">#REF!</definedName>
    <definedName name="내역서다" localSheetId="16">BlankMacro1</definedName>
    <definedName name="내역서다">BlankMacro1</definedName>
    <definedName name="내작품"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내장"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내장"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내장공">#REF!</definedName>
    <definedName name="냉동기DC" localSheetId="16">#REF!</definedName>
    <definedName name="냉동기DC">#REF!</definedName>
    <definedName name="노_면_표_시_개_소_별_명_세" localSheetId="16">#REF!</definedName>
    <definedName name="노_면_표_시_개_소_별_명_세">#REF!</definedName>
    <definedName name="노1">#REF!</definedName>
    <definedName name="노1_1">#REF!</definedName>
    <definedName name="노10">#REF!</definedName>
    <definedName name="노10_1">#REF!</definedName>
    <definedName name="노100">#REF!</definedName>
    <definedName name="노100_1">#REF!</definedName>
    <definedName name="노101">#REF!</definedName>
    <definedName name="노101_1">#REF!</definedName>
    <definedName name="노102">#REF!</definedName>
    <definedName name="노102_1">#REF!</definedName>
    <definedName name="노103">#REF!</definedName>
    <definedName name="노103_1">#REF!</definedName>
    <definedName name="노104">#REF!</definedName>
    <definedName name="노104_1">#REF!</definedName>
    <definedName name="노105">#REF!</definedName>
    <definedName name="노105_1">#REF!</definedName>
    <definedName name="노106">#REF!</definedName>
    <definedName name="노106_1">#REF!</definedName>
    <definedName name="노107">#REF!</definedName>
    <definedName name="노107_1">#REF!</definedName>
    <definedName name="노108">#REF!</definedName>
    <definedName name="노108_1">#REF!</definedName>
    <definedName name="노109">#REF!</definedName>
    <definedName name="노109_1">#REF!</definedName>
    <definedName name="노11">#REF!</definedName>
    <definedName name="노11_1">#REF!</definedName>
    <definedName name="노110">#REF!</definedName>
    <definedName name="노110_1">#REF!</definedName>
    <definedName name="노111">#REF!</definedName>
    <definedName name="노111_1">#REF!</definedName>
    <definedName name="노112">#REF!</definedName>
    <definedName name="노112_1">#REF!</definedName>
    <definedName name="노113">#REF!</definedName>
    <definedName name="노113_1">#REF!</definedName>
    <definedName name="노114">#REF!</definedName>
    <definedName name="노114_1">#REF!</definedName>
    <definedName name="노115">#REF!</definedName>
    <definedName name="노115_1">#REF!</definedName>
    <definedName name="노116">#REF!</definedName>
    <definedName name="노116_1">#REF!</definedName>
    <definedName name="노117">#REF!</definedName>
    <definedName name="노117_1">#REF!</definedName>
    <definedName name="노118">#REF!</definedName>
    <definedName name="노118_1">#REF!</definedName>
    <definedName name="노119">#REF!</definedName>
    <definedName name="노119_1">#REF!</definedName>
    <definedName name="노12">#REF!</definedName>
    <definedName name="노12_1">#REF!</definedName>
    <definedName name="노120">#REF!</definedName>
    <definedName name="노120_1">#REF!</definedName>
    <definedName name="노121">#REF!</definedName>
    <definedName name="노121_1">#REF!</definedName>
    <definedName name="노122">#REF!</definedName>
    <definedName name="노122_1">#REF!</definedName>
    <definedName name="노123">#REF!</definedName>
    <definedName name="노123_1">#REF!</definedName>
    <definedName name="노124">#REF!</definedName>
    <definedName name="노124_1">#REF!</definedName>
    <definedName name="노125">#REF!</definedName>
    <definedName name="노125_1">#REF!</definedName>
    <definedName name="노126">#REF!</definedName>
    <definedName name="노126_1">#REF!</definedName>
    <definedName name="노127">#REF!</definedName>
    <definedName name="노127_1">#REF!</definedName>
    <definedName name="노128">#REF!</definedName>
    <definedName name="노128_1">#REF!</definedName>
    <definedName name="노129">#REF!</definedName>
    <definedName name="노129_1">#REF!</definedName>
    <definedName name="노13">#REF!</definedName>
    <definedName name="노13_1">#REF!</definedName>
    <definedName name="노14">#REF!</definedName>
    <definedName name="노14_1">#REF!</definedName>
    <definedName name="노15">#REF!</definedName>
    <definedName name="노15_1">#REF!</definedName>
    <definedName name="노16">#REF!</definedName>
    <definedName name="노16_1">#REF!</definedName>
    <definedName name="노17">#REF!</definedName>
    <definedName name="노17_1">#REF!</definedName>
    <definedName name="노18">#REF!</definedName>
    <definedName name="노18_1">#REF!</definedName>
    <definedName name="노19">#REF!</definedName>
    <definedName name="노19_1">#REF!</definedName>
    <definedName name="노2">#REF!</definedName>
    <definedName name="노2_1">#REF!</definedName>
    <definedName name="노20">#REF!</definedName>
    <definedName name="노20_1">#REF!</definedName>
    <definedName name="노21">#REF!</definedName>
    <definedName name="노21_1">#REF!</definedName>
    <definedName name="노22">#REF!</definedName>
    <definedName name="노22_1">#REF!</definedName>
    <definedName name="노23">#REF!</definedName>
    <definedName name="노23_1">#REF!</definedName>
    <definedName name="노24">#REF!</definedName>
    <definedName name="노24_1">#REF!</definedName>
    <definedName name="노25">#REF!</definedName>
    <definedName name="노25_1">#REF!</definedName>
    <definedName name="노26">#REF!</definedName>
    <definedName name="노26_1">#REF!</definedName>
    <definedName name="노27">#REF!</definedName>
    <definedName name="노27_1">#REF!</definedName>
    <definedName name="노271">#REF!</definedName>
    <definedName name="노271_1">#REF!</definedName>
    <definedName name="노28">#REF!</definedName>
    <definedName name="노28_1">#REF!</definedName>
    <definedName name="노29">#REF!</definedName>
    <definedName name="노29_1">#REF!</definedName>
    <definedName name="노3">#REF!</definedName>
    <definedName name="노3_1">#REF!</definedName>
    <definedName name="노30">#REF!</definedName>
    <definedName name="노30_1">#REF!</definedName>
    <definedName name="노31">#REF!</definedName>
    <definedName name="노31_1">#REF!</definedName>
    <definedName name="노32">#REF!</definedName>
    <definedName name="노32_1">#REF!</definedName>
    <definedName name="노33">#REF!</definedName>
    <definedName name="노33_1">#REF!</definedName>
    <definedName name="노34">#REF!</definedName>
    <definedName name="노34_1">#REF!</definedName>
    <definedName name="노35">#REF!</definedName>
    <definedName name="노35_1">#REF!</definedName>
    <definedName name="노36">#REF!</definedName>
    <definedName name="노36_1">#REF!</definedName>
    <definedName name="노37">#REF!</definedName>
    <definedName name="노37_1">#REF!</definedName>
    <definedName name="노38">#REF!</definedName>
    <definedName name="노38_1">#REF!</definedName>
    <definedName name="노381">#REF!</definedName>
    <definedName name="노381_1">#REF!</definedName>
    <definedName name="노39">#REF!</definedName>
    <definedName name="노39_1">#REF!</definedName>
    <definedName name="노4">#REF!</definedName>
    <definedName name="노4_1">#REF!</definedName>
    <definedName name="노40">#REF!</definedName>
    <definedName name="노40_1">#REF!</definedName>
    <definedName name="노41">#REF!</definedName>
    <definedName name="노41_1">#REF!</definedName>
    <definedName name="노42">#REF!</definedName>
    <definedName name="노42_1">#REF!</definedName>
    <definedName name="노43">#REF!</definedName>
    <definedName name="노43_1">#REF!</definedName>
    <definedName name="노44">#REF!</definedName>
    <definedName name="노44_1">#REF!</definedName>
    <definedName name="노45">#REF!</definedName>
    <definedName name="노45_1">#REF!</definedName>
    <definedName name="노46">#REF!</definedName>
    <definedName name="노46_1">#REF!</definedName>
    <definedName name="노47">#REF!</definedName>
    <definedName name="노47_1">#REF!</definedName>
    <definedName name="노48">#REF!</definedName>
    <definedName name="노48_1">#REF!</definedName>
    <definedName name="노49">#REF!</definedName>
    <definedName name="노49_1">#REF!</definedName>
    <definedName name="노5">#REF!</definedName>
    <definedName name="노5_1">#REF!</definedName>
    <definedName name="노50">#REF!</definedName>
    <definedName name="노50_1">#REF!</definedName>
    <definedName name="노51">#REF!</definedName>
    <definedName name="노51_1">#REF!</definedName>
    <definedName name="노52">#REF!</definedName>
    <definedName name="노52_1">#REF!</definedName>
    <definedName name="노53">#REF!</definedName>
    <definedName name="노53_1">#REF!</definedName>
    <definedName name="노54">#REF!</definedName>
    <definedName name="노54_1">#REF!</definedName>
    <definedName name="노55">#REF!</definedName>
    <definedName name="노55_1">#REF!</definedName>
    <definedName name="노56">#REF!</definedName>
    <definedName name="노56_1">#REF!</definedName>
    <definedName name="노57">#REF!</definedName>
    <definedName name="노57_1">#REF!</definedName>
    <definedName name="노58">#REF!</definedName>
    <definedName name="노58_1">#REF!</definedName>
    <definedName name="노59">#REF!</definedName>
    <definedName name="노59_1">#REF!</definedName>
    <definedName name="노6">#REF!</definedName>
    <definedName name="노6_1">#REF!</definedName>
    <definedName name="노60">#REF!</definedName>
    <definedName name="노60_1">#REF!</definedName>
    <definedName name="노61">#REF!</definedName>
    <definedName name="노61_1">#REF!</definedName>
    <definedName name="노62">#REF!</definedName>
    <definedName name="노62_1">#REF!</definedName>
    <definedName name="노63">#REF!</definedName>
    <definedName name="노63_1">#REF!</definedName>
    <definedName name="노64">#REF!</definedName>
    <definedName name="노64_1">#REF!</definedName>
    <definedName name="노65">#REF!</definedName>
    <definedName name="노65_1">#REF!</definedName>
    <definedName name="노66">#REF!</definedName>
    <definedName name="노66_1">#REF!</definedName>
    <definedName name="노67">#REF!</definedName>
    <definedName name="노67_1">#REF!</definedName>
    <definedName name="노68">#REF!</definedName>
    <definedName name="노68_1">#REF!</definedName>
    <definedName name="노69">#REF!</definedName>
    <definedName name="노69_1">#REF!</definedName>
    <definedName name="노7">#REF!</definedName>
    <definedName name="노7_1">#REF!</definedName>
    <definedName name="노70">#REF!</definedName>
    <definedName name="노70_1">#REF!</definedName>
    <definedName name="노71">#REF!</definedName>
    <definedName name="노71_1">#REF!</definedName>
    <definedName name="노72">#REF!</definedName>
    <definedName name="노72_1">#REF!</definedName>
    <definedName name="노73">#REF!</definedName>
    <definedName name="노73_1">#REF!</definedName>
    <definedName name="노74">#REF!</definedName>
    <definedName name="노74_1">#REF!</definedName>
    <definedName name="노75">#REF!</definedName>
    <definedName name="노75_1">#REF!</definedName>
    <definedName name="노76">#REF!</definedName>
    <definedName name="노76_1">#REF!</definedName>
    <definedName name="노77">#REF!</definedName>
    <definedName name="노77_1">#REF!</definedName>
    <definedName name="노78">#REF!</definedName>
    <definedName name="노78_1">#REF!</definedName>
    <definedName name="노79">#REF!</definedName>
    <definedName name="노79_1">#REF!</definedName>
    <definedName name="노8">#REF!</definedName>
    <definedName name="노8_1">#REF!</definedName>
    <definedName name="노80">#REF!</definedName>
    <definedName name="노80_1">#REF!</definedName>
    <definedName name="노81">#REF!</definedName>
    <definedName name="노81_1">#REF!</definedName>
    <definedName name="노82">#REF!</definedName>
    <definedName name="노82_1">#REF!</definedName>
    <definedName name="노83">#REF!</definedName>
    <definedName name="노83_1">#REF!</definedName>
    <definedName name="노84">#REF!</definedName>
    <definedName name="노84_1">#REF!</definedName>
    <definedName name="노85">#REF!</definedName>
    <definedName name="노85_1">#REF!</definedName>
    <definedName name="노86">#REF!</definedName>
    <definedName name="노86_1">#REF!</definedName>
    <definedName name="노87">#REF!</definedName>
    <definedName name="노87_1">#REF!</definedName>
    <definedName name="노88">#REF!</definedName>
    <definedName name="노88_1">#REF!</definedName>
    <definedName name="노89">#REF!</definedName>
    <definedName name="노89_1">#REF!</definedName>
    <definedName name="노9">#REF!</definedName>
    <definedName name="노9_1">#REF!</definedName>
    <definedName name="노90">#REF!</definedName>
    <definedName name="노90_1">#REF!</definedName>
    <definedName name="노91">#REF!</definedName>
    <definedName name="노91_1">#REF!</definedName>
    <definedName name="노92">#REF!</definedName>
    <definedName name="노92_1">#REF!</definedName>
    <definedName name="노93">#REF!</definedName>
    <definedName name="노93_1">#REF!</definedName>
    <definedName name="노94">#REF!</definedName>
    <definedName name="노94_1">#REF!</definedName>
    <definedName name="노95">#REF!</definedName>
    <definedName name="노95_1">#REF!</definedName>
    <definedName name="노9502">#REF!</definedName>
    <definedName name="노96">#REF!</definedName>
    <definedName name="노96_1">#REF!</definedName>
    <definedName name="노97">#REF!</definedName>
    <definedName name="노97_1">#REF!</definedName>
    <definedName name="노98">#REF!</definedName>
    <definedName name="노98_1">#REF!</definedName>
    <definedName name="노99">#REF!</definedName>
    <definedName name="노99_1">#REF!</definedName>
    <definedName name="노경">#REF!</definedName>
    <definedName name="노계1" localSheetId="16">BLCH</definedName>
    <definedName name="노계1">BLCH</definedName>
    <definedName name="노단">#REF!</definedName>
    <definedName name="노르웨이R12">[31]데이타!$E$90</definedName>
    <definedName name="노르웨이R15">[31]데이타!$E$91</definedName>
    <definedName name="노르웨이R4">[31]데이타!$E$86</definedName>
    <definedName name="노르웨이R5">[31]데이타!$E$87</definedName>
    <definedName name="노르웨이R6">[31]데이타!$E$88</definedName>
    <definedName name="노르웨이R8">[31]데이타!$E$89</definedName>
    <definedName name="노말밴드" localSheetId="16">#REF!</definedName>
    <definedName name="노말밴드">#REF!</definedName>
    <definedName name="노면표시개소별명세">#REF!</definedName>
    <definedName name="노무">#REF!</definedName>
    <definedName name="노무3">#REF!</definedName>
    <definedName name="노무공량">#REF!</definedName>
    <definedName name="노무비">#REF!</definedName>
    <definedName name="勞務費">#REF!</definedName>
    <definedName name="노무비1">[39]수목표준대가!$J$1:$J$65536</definedName>
    <definedName name="노무적용" localSheetId="16">#REF!</definedName>
    <definedName name="노무적용">#REF!</definedName>
    <definedName name="노반경">#REF!</definedName>
    <definedName name="노반노무">#REF!</definedName>
    <definedName name="노반재료">#REF!</definedName>
    <definedName name="노부비">#REF!</definedName>
    <definedName name="노원문화"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노원문화"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노원문화1"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노원문화1"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노임">#REF!</definedName>
    <definedName name="노임1" localSheetId="16">BlankMacro1</definedName>
    <definedName name="노임1">BlankMacro1</definedName>
    <definedName name="노임2" localSheetId="16">BlankMacro1</definedName>
    <definedName name="노임2">BlankMacro1</definedName>
    <definedName name="노임단가" localSheetId="16">#REF!</definedName>
    <definedName name="노임단가">#REF!</definedName>
    <definedName name="노임단가1">#REF!</definedName>
    <definedName name="노임품명">#REF!</definedName>
    <definedName name="노적">#REF!</definedName>
    <definedName name="노즐공">#REF!</definedName>
    <definedName name="노집1" localSheetId="16">BLCH</definedName>
    <definedName name="노집1">BLCH</definedName>
    <definedName name="녹음기" localSheetId="16">BlankMacro1</definedName>
    <definedName name="녹음기">BlankMacro1</definedName>
    <definedName name="녹지노" localSheetId="16">#REF!</definedName>
    <definedName name="녹지노">#REF!</definedName>
    <definedName name="녹지재">#REF!</definedName>
    <definedName name="농림수산부">#REF!</definedName>
    <definedName name="누계전류1">#REF!</definedName>
    <definedName name="누계전류2">#REF!</definedName>
    <definedName name="누계전류3">#REF!</definedName>
    <definedName name="누계전류4">#REF!</definedName>
    <definedName name="눈향L06">[31]데이타!$E$92</definedName>
    <definedName name="눈향L08">[31]데이타!$E$93</definedName>
    <definedName name="눈향L10">[31]데이타!$E$94</definedName>
    <definedName name="눈향L14">[31]데이타!$E$95</definedName>
    <definedName name="눈향L20">[31]데이타!$E$96</definedName>
    <definedName name="느릅R10">[31]데이타!$E$100</definedName>
    <definedName name="느릅R4">[31]데이타!$E$97</definedName>
    <definedName name="느릅R5">[31]데이타!$E$98</definedName>
    <definedName name="느릅R8">[31]데이타!$E$99</definedName>
    <definedName name="느릅나무10노무" localSheetId="16">#REF!</definedName>
    <definedName name="느릅나무10노무">#REF!</definedName>
    <definedName name="느릅나무10재료">#REF!</definedName>
    <definedName name="느릅나무5노무">#REF!</definedName>
    <definedName name="느릅나무5재료">#REF!</definedName>
    <definedName name="느릅나무8노무">#REF!</definedName>
    <definedName name="느릅나무8재료">#REF!</definedName>
    <definedName name="느티R10">[31]데이타!$E$104</definedName>
    <definedName name="느티R12">[31]데이타!$E$105</definedName>
    <definedName name="느티R15">[31]데이타!$E$106</definedName>
    <definedName name="느티R18">[31]데이타!$E$107</definedName>
    <definedName name="느티R20">[31]데이타!$E$108</definedName>
    <definedName name="느티R25">[31]데이타!$E$109</definedName>
    <definedName name="느티R30">[31]데이타!$E$110</definedName>
    <definedName name="느티R5">[31]데이타!$E$101</definedName>
    <definedName name="느티R6">[31]데이타!$E$102</definedName>
    <definedName name="느티R8">[31]데이타!$E$103</definedName>
    <definedName name="느티나무" localSheetId="16">#REF!</definedName>
    <definedName name="느티나무">#REF!</definedName>
    <definedName name="능소화R2">[31]데이타!$E$111</definedName>
    <definedName name="능소화R4">[31]데이타!$E$112</definedName>
    <definedName name="능소화R6">[31]데이타!$E$113</definedName>
    <definedName name="능형망철거">#N/A</definedName>
    <definedName name="ㄵㄴㄴㄴㅁㄴ" localSheetId="16">#REF!</definedName>
    <definedName name="ㄵㄴㄴㄴㅁㄴ">#REF!</definedName>
    <definedName name="ㄶ">#REF!</definedName>
    <definedName name="ㄶㄴㄴ" localSheetId="16" hidden="1">{#N/A,#N/A,FALSE,"단가표지"}</definedName>
    <definedName name="ㄶㄴㄴ" hidden="1">{#N/A,#N/A,FALSE,"단가표지"}</definedName>
    <definedName name="ㄶㄹ">#REF!</definedName>
    <definedName name="ㄷ" localSheetId="16">#REF!</definedName>
    <definedName name="ㄷ">#REF!</definedName>
    <definedName name="ㄷ1">#REF!</definedName>
    <definedName name="ㄷ100x50x5x7.5t_단중">#REF!</definedName>
    <definedName name="ㄷ125x65x6x8t_단중">#REF!</definedName>
    <definedName name="ㄷ2">#REF!</definedName>
    <definedName name="ㄷ3">#N/A</definedName>
    <definedName name="ㄷ4">#N/A</definedName>
    <definedName name="ㄷ6ㅓ" localSheetId="16" hidden="1">{"'용역비'!$A$4:$C$8"}</definedName>
    <definedName name="ㄷ6ㅓ" hidden="1">{"'용역비'!$A$4:$C$8"}</definedName>
    <definedName name="ㄷ75x40x5x7t_단중">#REF!</definedName>
    <definedName name="ㄷㄱㄷㄱㄷㄱ" localSheetId="16" hidden="1">{"'용역비'!$A$4:$C$8"}</definedName>
    <definedName name="ㄷㄱㄷㄱㄷㄱ" hidden="1">{"'용역비'!$A$4:$C$8"}</definedName>
    <definedName name="ㄷㄱㄷㅅㅅㅅ">#REF!</definedName>
    <definedName name="ㄷㄳ">#N/A</definedName>
    <definedName name="ㄷㄷ" localSheetId="16" hidden="1">{"'용역비'!$A$4:$C$8"}</definedName>
    <definedName name="ㄷㄷ" hidden="1">{"'용역비'!$A$4:$C$8"}</definedName>
    <definedName name="ㄷㄷㄱㄱ" localSheetId="16" hidden="1">{"'용역비'!$A$4:$C$8"}</definedName>
    <definedName name="ㄷㄷㄱㄱ" hidden="1">{"'용역비'!$A$4:$C$8"}</definedName>
    <definedName name="ㄷㄷㄷ" localSheetId="16">[0]!BlankMacro1</definedName>
    <definedName name="ㄷㄷㄷ">[0]!BlankMacro1</definedName>
    <definedName name="ㄷㄷㄷㄷ" localSheetId="16">BlankMacro1</definedName>
    <definedName name="ㄷㄷㄷㄷ">BlankMacro1</definedName>
    <definedName name="ㄷㄷㄷㄷㄷㄷ" localSheetId="16">BlankMacro1</definedName>
    <definedName name="ㄷㄷㄷㄷㄷㄷ">BlankMacro1</definedName>
    <definedName name="ㄷㄷㄷㄷㄷㄷㄷㄷㄷㄷㄷㄷ"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ㄷㄷㄷㄷㄷㄷㄷㄷㄷㄷㄷㄷㄷㄷㄷㄷㄷㄷㄷㄷㄷㄷㄷㄷㄷㄷㄷㄷㄷㄷㄷㄱ" localSheetId="16">BlankMacro1</definedName>
    <definedName name="ㄷㄷㄷㄷㄷㄷㄷㄷㄷㄷㄷㄷㄷㄷㄷㄷㄷㄷㄷㄷㄷㄷㄷㄷㄷㄷㄷㄷㄷㄷㄷㄱ">BlankMacro1</definedName>
    <definedName name="ㄷㄷㅈ" localSheetId="16">#REF!</definedName>
    <definedName name="ㄷㄷㅈ">#REF!</definedName>
    <definedName name="ㄷㄹㄴㅇㄹ">#REF!</definedName>
    <definedName name="ㄷㄹㄹㅇ">#REF!</definedName>
    <definedName name="ㄷㄹㅇㄴ">#REF!</definedName>
    <definedName name="ㄷㄹㅇㄴㄹ">#REF!</definedName>
    <definedName name="ㄷㄹㅈ">#N/A</definedName>
    <definedName name="ㄷㅂㅎ" localSheetId="16">#REF!</definedName>
    <definedName name="ㄷㅂㅎ">#REF!</definedName>
    <definedName name="ㄷㅅ"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ㄷㅅ"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ㄷ숃ㄱ" hidden="1">#REF!</definedName>
    <definedName name="ㄷㅇ"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ㄷㅇ"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ㄷㅇㄴ">#REF!</definedName>
    <definedName name="ㄷㅇㄹ" localSheetId="16">#REF!</definedName>
    <definedName name="ㄷㅇㄹ">#REF!</definedName>
    <definedName name="ㄷㅇㄹㄴ" localSheetId="16">#REF!</definedName>
    <definedName name="ㄷㅇㄹㄴ">#REF!</definedName>
    <definedName name="ㄷㅍㅂ" localSheetId="16" hidden="1">{"'용역비'!$A$4:$C$8"}</definedName>
    <definedName name="ㄷㅍㅂ" hidden="1">{"'용역비'!$A$4:$C$8"}</definedName>
    <definedName name="ㄷㅎ"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ㄷㅎ"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ㄷㅎㄹㅇ" localSheetId="16" hidden="1">#REF!</definedName>
    <definedName name="ㄷㅎㄹㅇ" hidden="1">#REF!</definedName>
    <definedName name="다">#N/A</definedName>
    <definedName name="다." localSheetId="16">#REF!</definedName>
    <definedName name="다.">#REF!</definedName>
    <definedName name="다목" localSheetId="16">#REF!</definedName>
    <definedName name="다목">#REF!</definedName>
    <definedName name="닥트공" localSheetId="16">#REF!</definedName>
    <definedName name="닥트공">#REF!</definedName>
    <definedName name="단">#REF!</definedName>
    <definedName name="단_가">#REF!</definedName>
    <definedName name="단_가2">#REF!</definedName>
    <definedName name="단_가3">#REF!</definedName>
    <definedName name="단_가4">#REF!</definedName>
    <definedName name="단_가5">#REF!</definedName>
    <definedName name="단_가6">#REF!</definedName>
    <definedName name="단가">#REF!</definedName>
    <definedName name="단가1" localSheetId="16">BLCH</definedName>
    <definedName name="단가1">BLCH</definedName>
    <definedName name="단가2" localSheetId="16">#REF!,#REF!</definedName>
    <definedName name="단가2">#REF!,#REF!</definedName>
    <definedName name="단가대비">#REF!</definedName>
    <definedName name="단가대상표">#REF!</definedName>
    <definedName name="단가대상표1">#REF!</definedName>
    <definedName name="단가비교">#REF!</definedName>
    <definedName name="단가비교표">#REF!</definedName>
    <definedName name="단가산출">#REF!</definedName>
    <definedName name="단가산출서">#REF!</definedName>
    <definedName name="단가조건영역">#REF!</definedName>
    <definedName name="단가조건표">#REF!</definedName>
    <definedName name="단가조사서">[40]단가대비!#REF!</definedName>
    <definedName name="단가조사서11111">[11]미드수량!#REF!</definedName>
    <definedName name="단가조사자료"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단가조사자료"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단가조사표">#REF!</definedName>
    <definedName name="단가표지" localSheetId="16">#REF!</definedName>
    <definedName name="단가표지">#REF!</definedName>
    <definedName name="단같">#N/A</definedName>
    <definedName name="단같1">#N/A</definedName>
    <definedName name="단같2">#N/A</definedName>
    <definedName name="단같3">#N/A</definedName>
    <definedName name="단같4">#N/A</definedName>
    <definedName name="단면2모" localSheetId="16">#REF!</definedName>
    <definedName name="단면2모">#REF!</definedName>
    <definedName name="단면2모멘트" localSheetId="16">#REF!</definedName>
    <definedName name="단면2모멘트">#REF!</definedName>
    <definedName name="단면적3Span" localSheetId="16">#REF!</definedName>
    <definedName name="단면적3Span">#REF!</definedName>
    <definedName name="단면특성">#REF!</definedName>
    <definedName name="단빔플랜지">#REF!</definedName>
    <definedName name="단위">#N/A</definedName>
    <definedName name="단위공량1" localSheetId="16">#REF!</definedName>
    <definedName name="단위공량1">#REF!</definedName>
    <definedName name="단위공량10" localSheetId="16">#REF!</definedName>
    <definedName name="단위공량10">#REF!</definedName>
    <definedName name="단위공량11" localSheetId="16">#REF!</definedName>
    <definedName name="단위공량11">#REF!</definedName>
    <definedName name="단위공량12">#REF!</definedName>
    <definedName name="단위공량13">#REF!</definedName>
    <definedName name="단위공량14">#REF!</definedName>
    <definedName name="단위공량15">#REF!</definedName>
    <definedName name="단위공량16">#REF!</definedName>
    <definedName name="단위공량17">#REF!</definedName>
    <definedName name="단위공량2">#REF!</definedName>
    <definedName name="단위공량3">#REF!</definedName>
    <definedName name="단위공량4">#REF!</definedName>
    <definedName name="단위공량5">#REF!</definedName>
    <definedName name="단위공량6">#REF!</definedName>
    <definedName name="단위공량7">#REF!</definedName>
    <definedName name="단위공량8">#REF!</definedName>
    <definedName name="단위공량9">#REF!</definedName>
    <definedName name="단위중량">2.5</definedName>
    <definedName name="달래강돌">13326</definedName>
    <definedName name="담쟁이L03">[31]데이타!$E$114</definedName>
    <definedName name="당" localSheetId="16">#REF!</definedName>
    <definedName name="당">#REF!</definedName>
    <definedName name="당경">#REF!</definedName>
    <definedName name="당계">#REF!</definedName>
    <definedName name="당노">#REF!</definedName>
    <definedName name="당단">#REF!</definedName>
    <definedName name="당수">#REF!</definedName>
    <definedName name="당재">#REF!</definedName>
    <definedName name="당초">[38]건축내역!#REF!</definedName>
    <definedName name="당초변경">#REF!</definedName>
    <definedName name="대">#REF!</definedName>
    <definedName name="대가">#REF!,#REF!</definedName>
    <definedName name="대가서1">#N/A</definedName>
    <definedName name="대관" localSheetId="16">BlankMacro1</definedName>
    <definedName name="대관">BlankMacro1</definedName>
    <definedName name="대구공항"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대구공항"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대기영역">#REF!</definedName>
    <definedName name="대기질" localSheetId="16">#REF!</definedName>
    <definedName name="대기질">#REF!</definedName>
    <definedName name="대기질측정" localSheetId="16">#REF!</definedName>
    <definedName name="대기질측정">#REF!</definedName>
    <definedName name="대남" localSheetId="16">BlankMacro1</definedName>
    <definedName name="대남">BlankMacro1</definedName>
    <definedName name="대명" localSheetId="16">BlankMacro1</definedName>
    <definedName name="대명">BlankMacro1</definedName>
    <definedName name="대상표" localSheetId="16">#REF!</definedName>
    <definedName name="대상표">#REF!</definedName>
    <definedName name="대안설정">#REF!</definedName>
    <definedName name="대왕참R10">[31]데이타!$E$118</definedName>
    <definedName name="대왕참R4">[31]데이타!$E$115</definedName>
    <definedName name="대왕참R6">[31]데이타!$E$116</definedName>
    <definedName name="대왕참R8">[31]데이타!$E$117</definedName>
    <definedName name="대장공" localSheetId="16">#REF!</definedName>
    <definedName name="대장공">#REF!</definedName>
    <definedName name="대지면적">#REF!</definedName>
    <definedName name="대추R10">[31]데이타!$E$123</definedName>
    <definedName name="대추R4">[31]데이타!$E$119</definedName>
    <definedName name="대추R5">[31]데이타!$E$120</definedName>
    <definedName name="대추R6">[31]데이타!$E$121</definedName>
    <definedName name="대추R8">[31]데이타!$E$122</definedName>
    <definedName name="댈타5" localSheetId="16">#REF!</definedName>
    <definedName name="댈타5">#REF!</definedName>
    <definedName name="더"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더"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덕_트_공">#REF!</definedName>
    <definedName name="덤프15경" localSheetId="16">#REF!</definedName>
    <definedName name="덤프15경">#REF!</definedName>
    <definedName name="덤프15노무" localSheetId="16">#REF!</definedName>
    <definedName name="덤프15노무">#REF!</definedName>
    <definedName name="덤프15재료">#REF!</definedName>
    <definedName name="덤프2.5경">#REF!</definedName>
    <definedName name="덤프2.5노무">#REF!</definedName>
    <definedName name="덤프2.5재료">#REF!</definedName>
    <definedName name="덩굴장미3">[31]데이타!$E$128</definedName>
    <definedName name="덩굴장미4">[31]데이타!$E$129</definedName>
    <definedName name="덩굴장미5">[31]데이타!$E$130</definedName>
    <definedName name="데_리_네_이_터_개_소_별_명_세" localSheetId="16">#REF!</definedName>
    <definedName name="데_리_네_이_터_개_소_별_명_세">#REF!</definedName>
    <definedName name="데리네이터개소별명세">#REF!</definedName>
    <definedName name="뎡유">#REF!</definedName>
    <definedName name="도"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도"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도_수_로_수_량_집_계">#REF!</definedName>
    <definedName name="도_장_공" localSheetId="16">#REF!</definedName>
    <definedName name="도_장_공">#REF!</definedName>
    <definedName name="도급경비" localSheetId="16">#REF!</definedName>
    <definedName name="도급경비">#REF!</definedName>
    <definedName name="도급공사">#REF!</definedName>
    <definedName name="도급공사비">'[41]70%'!#REF!</definedName>
    <definedName name="도급단가" localSheetId="16">#REF!</definedName>
    <definedName name="도급단가">#REF!</definedName>
    <definedName name="도급분경비">#REF!</definedName>
    <definedName name="도급예산액">#REF!</definedName>
    <definedName name="도급예상액">#REF!</definedName>
    <definedName name="도급예정액">#REF!</definedName>
    <definedName name="도급재료비">#REF!</definedName>
    <definedName name="도라지">#N/A</definedName>
    <definedName name="도로공사"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도로공사"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도목수">#REF!</definedName>
    <definedName name="도배공" localSheetId="16">#REF!</definedName>
    <definedName name="도배공">#REF!</definedName>
    <definedName name="도사"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도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도수로수량집계">#REF!</definedName>
    <definedName name="도원" localSheetId="16">BlankMacro1</definedName>
    <definedName name="도원">BlankMacro1</definedName>
    <definedName name="도장공" localSheetId="16">#REF!</definedName>
    <definedName name="도장공">#REF!</definedName>
    <definedName name="도편수">#REF!</definedName>
    <definedName name="도표"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독립형E" localSheetId="16">#REF!</definedName>
    <definedName name="독립형E">#REF!</definedName>
    <definedName name="독산">#REF!</definedName>
    <definedName name="독야">#REF!</definedName>
    <definedName name="독일가문비1206">[31]데이타!$E$131</definedName>
    <definedName name="독일가문비1508">[31]데이타!$E$132</definedName>
    <definedName name="독일가문비2010">[31]데이타!$E$133</definedName>
    <definedName name="독일가문비2512">[31]데이타!$E$134</definedName>
    <definedName name="독일가문비3015">[31]데이타!$E$135</definedName>
    <definedName name="독일가문비3518">[31]데이타!$E$136</definedName>
    <definedName name="독평" localSheetId="16">#REF!</definedName>
    <definedName name="독평">#REF!</definedName>
    <definedName name="돈나무0504">[31]데이타!$E$137</definedName>
    <definedName name="돈나무0805">[31]데이타!$E$138</definedName>
    <definedName name="돈나무1007">[31]데이타!$E$139</definedName>
    <definedName name="돈나무1210">[31]데이타!$E$140</definedName>
    <definedName name="돌_망_태_개_소_별_명_세" localSheetId="16">#REF!</definedName>
    <definedName name="돌_망_태_개_소_별_명_세">#REF!</definedName>
    <definedName name="돌_망_태_수_량_집_계">#REF!</definedName>
    <definedName name="돌단풍">#REF!</definedName>
    <definedName name="돌망태개소별명세">#REF!</definedName>
    <definedName name="돌망태수량집계">#REF!</definedName>
    <definedName name="돌멍">#REF!</definedName>
    <definedName name="돌붙임_개소별명세">#REF!</definedName>
    <definedName name="돌붙임_수량집계">#REF!</definedName>
    <definedName name="돌붙임개소별명세">#REF!</definedName>
    <definedName name="돌붙임단위수량">#REF!</definedName>
    <definedName name="돌붙임수량집계">#REF!</definedName>
    <definedName name="돌아가기">#N/A</definedName>
    <definedName name="동" localSheetId="16">#REF!</definedName>
    <definedName name="동">#REF!</definedName>
    <definedName name="동구연숩" hidden="1">{#N/A,#N/A,FALSE,"전력간선"}</definedName>
    <definedName name="동력반" localSheetId="16">#REF!</definedName>
    <definedName name="동력반">#REF!</definedName>
    <definedName name="동바리" localSheetId="16">#REF!</definedName>
    <definedName name="동바리">#REF!</definedName>
    <definedName name="동바리공">#REF!</definedName>
    <definedName name="동발공_터널">#REF!</definedName>
    <definedName name="동백1002">[31]데이타!$E$141</definedName>
    <definedName name="동백1204">[31]데이타!$E$142</definedName>
    <definedName name="동백1506">[31]데이타!$E$143</definedName>
    <definedName name="동백1808">[31]데이타!$E$144</definedName>
    <definedName name="동백나무2노무" localSheetId="16">#REF!</definedName>
    <definedName name="동백나무2노무">#REF!</definedName>
    <definedName name="동백나무2재료">#REF!</definedName>
    <definedName name="동백나무4노무">#REF!</definedName>
    <definedName name="동백나무4재료">#REF!</definedName>
    <definedName name="동백나무6노무">#REF!</definedName>
    <definedName name="동백나무6재료">#REF!</definedName>
    <definedName name="동백나무8노무">#REF!</definedName>
    <definedName name="동백나무8재료">#REF!</definedName>
    <definedName name="동별내역">#REF!</definedName>
    <definedName name="동별설계">#REF!</definedName>
    <definedName name="동생">#N/A</definedName>
    <definedName name="동식물상" localSheetId="16">#REF!</definedName>
    <definedName name="동식물상">#REF!</definedName>
    <definedName name="동원" localSheetId="16">#REF!</definedName>
    <definedName name="동원">#REF!</definedName>
    <definedName name="동원1" localSheetId="16">#REF!</definedName>
    <definedName name="동원1">#REF!</definedName>
    <definedName name="되메우기">#N/A</definedName>
    <definedName name="되메우기경" localSheetId="16">#REF!</definedName>
    <definedName name="되메우기경">#REF!</definedName>
    <definedName name="되메우기노" localSheetId="16">#REF!</definedName>
    <definedName name="되메우기노">#REF!</definedName>
    <definedName name="되메우기재" localSheetId="16">#REF!</definedName>
    <definedName name="되메우기재">#REF!</definedName>
    <definedName name="두겁노">#REF!</definedName>
    <definedName name="두겁재">#REF!</definedName>
    <definedName name="두부1">#REF!</definedName>
    <definedName name="두부2">#REF!</definedName>
    <definedName name="뒷굽">#REF!</definedName>
    <definedName name="드잡이공">#REF!</definedName>
    <definedName name="등R2">[31]데이타!$E$156</definedName>
    <definedName name="등R4">[31]데이타!$E$157</definedName>
    <definedName name="등R6">[31]데이타!$E$158</definedName>
    <definedName name="등R8">[31]데이타!$E$159</definedName>
    <definedName name="등가거리" localSheetId="16">#REF!</definedName>
    <definedName name="등가거리">#REF!</definedName>
    <definedName name="등가거리1">#REF!</definedName>
    <definedName name="등가거리종">#REF!</definedName>
    <definedName name="등용구분">#N/A</definedName>
    <definedName name="등주높이">#N/A</definedName>
    <definedName name="때죽R10">[31]데이타!$E$127</definedName>
    <definedName name="때죽R4">[31]데이타!$E$124</definedName>
    <definedName name="때죽R6">[31]데이타!$E$125</definedName>
    <definedName name="때죽R8">[31]데이타!$E$126</definedName>
    <definedName name="ㄹ" localSheetId="16">#REF!</definedName>
    <definedName name="ㄹ">#REF!</definedName>
    <definedName name="ㄹ1">#REF!</definedName>
    <definedName name="ㄹ120">#REF!</definedName>
    <definedName name="ㄹ2">#REF!</definedName>
    <definedName name="ㄹ221">#REF!</definedName>
    <definedName name="ㄹ3">#N/A</definedName>
    <definedName name="ㄹ4">#N/A</definedName>
    <definedName name="ㄹㄴ" localSheetId="16" hidden="1">#REF!</definedName>
    <definedName name="ㄹㄴ" hidden="1">#REF!</definedName>
    <definedName name="ㄹㄷ"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ㄷ"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ㄹ" hidden="1">#REF!</definedName>
    <definedName name="ㄹㄹㄹ" localSheetId="16" hidden="1">#REF!</definedName>
    <definedName name="ㄹㄹㄹ" hidden="1">#REF!</definedName>
    <definedName name="ㄹㄹㄹㄹㄹ"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ㄹㄹㄹ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ㄹㄹㄹㄹㄹ"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ㄹㄹㄹㄹ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ㄹㄹㅇㄴㄴ"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ㄹㄹㅇㄴㄴ"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ㄹㅇ" hidden="1">{#N/A,#N/A,FALSE,"포장단가"}</definedName>
    <definedName name="ㄹㅇㄴ"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ㄹㅇㄴ"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ㄹㅇㄶ" hidden="1">#REF!</definedName>
    <definedName name="ㄹㅇㄶ옿" hidden="1">'[42]N賃率-職'!$I$5:$I$30</definedName>
    <definedName name="ㄹㅇㄷㄱ" localSheetId="16">BlankMacro1</definedName>
    <definedName name="ㄹㅇㄷㄱ">BlankMacro1</definedName>
    <definedName name="ㄹㅇㄹㅇ" localSheetId="16" hidden="1">#REF!</definedName>
    <definedName name="ㄹㅇㄹㅇ" hidden="1">#REF!</definedName>
    <definedName name="ㄹㅇㄹㅈㄷㅊ" hidden="1">'[12]98수문일위'!$A$1:$P$2004</definedName>
    <definedName name="ㄹㅇㅊ">#REF!,#REF!</definedName>
    <definedName name="ㄹㅇ퓨ㅓㅜㅏㅗㅜㅠㅅ퐇휴ㅗㅎ" hidden="1">{#N/A,#N/A,FALSE,"조골재"}</definedName>
    <definedName name="ㄹㅇㅎ" localSheetId="16">#REF!,#REF!</definedName>
    <definedName name="ㄹㅇㅎ">#REF!,#REF!</definedName>
    <definedName name="ㄹㅇㅎㄹㅇㅎ">#N/A</definedName>
    <definedName name="ㄹㅈㄷ">#N/A</definedName>
    <definedName name="ㄹ퓰">#N/A</definedName>
    <definedName name="ㄹㅎ퓨" localSheetId="16">관급자재집계표!FFF</definedName>
    <definedName name="ㄹㅎ퓨">[0]!FFF</definedName>
    <definedName name="ㄹ허">#REF!</definedName>
    <definedName name="ㄹ호" hidden="1">#REF!</definedName>
    <definedName name="ㄹ화ㅓ">#REF!</definedName>
    <definedName name="라">#N/A</definedName>
    <definedName name="라랄" localSheetId="16">BlankMacro1</definedName>
    <definedName name="라랄">BlankMacro1</definedName>
    <definedName name="라인" localSheetId="16">BlankMacro1</definedName>
    <definedName name="라인">BlankMacro1</definedName>
    <definedName name="라ㅓㅇ"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라ㅓㅇ"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락산">#REF!</definedName>
    <definedName name="락야" localSheetId="16">#REF!</definedName>
    <definedName name="락야">#REF!</definedName>
    <definedName name="락평" localSheetId="16">#REF!</definedName>
    <definedName name="락평">#REF!</definedName>
    <definedName name="램머경">#REF!</definedName>
    <definedName name="램머재료">#REF!</definedName>
    <definedName name="러ㅗㄴ머ㅏㄹ">#REF!</definedName>
    <definedName name="레미콘">33172</definedName>
    <definedName name="레미콘무노" localSheetId="16">#REF!</definedName>
    <definedName name="레미콘무노">#REF!</definedName>
    <definedName name="레미콘무재" localSheetId="16">#REF!</definedName>
    <definedName name="레미콘무재">#REF!</definedName>
    <definedName name="레미콘소노" localSheetId="16">#REF!</definedName>
    <definedName name="레미콘소노">#REF!</definedName>
    <definedName name="레미콘소재">#REF!</definedName>
    <definedName name="레미콘수운반DT">#N/A</definedName>
    <definedName name="레미콘철" localSheetId="16">#REF!</definedName>
    <definedName name="레미콘철">#REF!</definedName>
    <definedName name="레미콘철노" localSheetId="16">#REF!</definedName>
    <definedName name="레미콘철노">#REF!</definedName>
    <definedName name="레미콘철재" localSheetId="16">#REF!</definedName>
    <definedName name="레미콘철재">#REF!</definedName>
    <definedName name="레이스웨이">#REF!</definedName>
    <definedName name="레저팀실행">#N/A</definedName>
    <definedName name="렌즈" localSheetId="16">#REF!</definedName>
    <definedName name="렌즈">#REF!</definedName>
    <definedName name="로">#N/A</definedName>
    <definedName name="로로" localSheetId="16">BlankMacro1</definedName>
    <definedName name="로로">BlankMacro1</definedName>
    <definedName name="로ㅓㄹ" localSheetId="16">#REF!</definedName>
    <definedName name="로ㅓㄹ">#REF!</definedName>
    <definedName name="료" localSheetId="16" hidden="1">{"'용역비'!$A$4:$C$8"}</definedName>
    <definedName name="료" hidden="1">{"'용역비'!$A$4:$C$8"}</definedName>
    <definedName name="루핑공">#REF!</definedName>
    <definedName name="류">#N/A</definedName>
    <definedName name="리리리">#REF!,#REF!,#REF!</definedName>
    <definedName name="리벳공">#REF!</definedName>
    <definedName name="리브두께">#REF!</definedName>
    <definedName name="리브폭">#REF!</definedName>
    <definedName name="ㄺㄱ" localSheetId="16">BlankMacro1</definedName>
    <definedName name="ㄺㄱ">BlankMacro1</definedName>
    <definedName name="ㄽㅁㄷ">#N/A</definedName>
    <definedName name="ㅀ" localSheetId="16">[0]!BlankMacro1</definedName>
    <definedName name="ㅀ">[0]!BlankMacro1</definedName>
    <definedName name="ㅀㄳ" localSheetId="16">BlankMacro1</definedName>
    <definedName name="ㅀㄳ">BlankMacro1</definedName>
    <definedName name="ㅀㅇㅀ" localSheetId="16">#REF!</definedName>
    <definedName name="ㅀㅇㅀ">#REF!</definedName>
    <definedName name="ㅀㅇㅎㅇㅎㅇ">#REF!</definedName>
    <definedName name="ㅀ오ㅓㅎ롱ㄶㄹㄴ" hidden="1">{#N/A,#N/A,FALSE,"2~8번"}</definedName>
    <definedName name="ㅀㅎ" localSheetId="16">#REF!</definedName>
    <definedName name="ㅀㅎ">#REF!</definedName>
    <definedName name="ㅀㅎㅊㅌ">#REF!</definedName>
    <definedName name="ㅁ">#REF!</definedName>
    <definedName name="ㅁ0">#REF!</definedName>
    <definedName name="ㅁ01">#REF!</definedName>
    <definedName name="ㅁ1">#REF!</definedName>
    <definedName name="ㅁ100">#REF!</definedName>
    <definedName name="ㅁ1000">#REF!</definedName>
    <definedName name="ㅁ101">#REF!</definedName>
    <definedName name="ㅁ1144">#REF!</definedName>
    <definedName name="ㅁ1700">#REF!</definedName>
    <definedName name="ㅁ1800">#REF!</definedName>
    <definedName name="ㅁ1882">#REF!</definedName>
    <definedName name="ㅁ191">#REF!</definedName>
    <definedName name="ㅁ2">#REF!</definedName>
    <definedName name="ㅁ2000">#REF!</definedName>
    <definedName name="ㅁ2004">#REF!</definedName>
    <definedName name="ㅁ201">#REF!</definedName>
    <definedName name="ㅁ219">#REF!</definedName>
    <definedName name="ㅁ2200">#REF!</definedName>
    <definedName name="ㅁ222">#REF!</definedName>
    <definedName name="ㅁ2400">#REF!</definedName>
    <definedName name="ㅁ250">#REF!</definedName>
    <definedName name="ㅁ270">#REF!</definedName>
    <definedName name="ㅁ300">#REF!</definedName>
    <definedName name="ㅁ309">#REF!</definedName>
    <definedName name="ㅁ331">#REF!</definedName>
    <definedName name="ㅁ38">#REF!</definedName>
    <definedName name="ㅁ40">#REF!</definedName>
    <definedName name="ㅁ451">#REF!</definedName>
    <definedName name="ㅁ545">#REF!</definedName>
    <definedName name="ㅁ636">#REF!</definedName>
    <definedName name="ㅁㄱ235">#REF!</definedName>
    <definedName name="ㅁㄱ31">#REF!</definedName>
    <definedName name="ㅁㄴ"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ㅁㄴ"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ㅁㄴㄹㅇㄹ">#N/A</definedName>
    <definedName name="ㅁㄴㄻㄻㄴㅇ" hidden="1">#REF!</definedName>
    <definedName name="ㅁㄴㅇ"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ㅁㄴㅇ"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ㅁㄴㅇㄹ" hidden="1">#REF!</definedName>
    <definedName name="ㅁㄴㅇ류" localSheetId="16" hidden="1">#REF!</definedName>
    <definedName name="ㅁㄴㅇ류" hidden="1">#REF!</definedName>
    <definedName name="ㅁㄴㅇㄻㄴㅇㄹㄴ" localSheetId="16" hidden="1">#REF!</definedName>
    <definedName name="ㅁㄴㅇㄻㄴㅇㄹㄴ" hidden="1">#REF!</definedName>
    <definedName name="ㅁㄴㅇㄻㄴㅇㄹㄴㅁㅎㄴㅇㅎ" localSheetId="16" hidden="1">{"'용역비'!$A$4:$C$8"}</definedName>
    <definedName name="ㅁㄴㅇㄻㄴㅇㄹㄴㅁㅎㄴㅇㅎ" hidden="1">{"'용역비'!$A$4:$C$8"}</definedName>
    <definedName name="ㅁㄴㅇㅁㄴㅇ" hidden="1">#REF!</definedName>
    <definedName name="ㅁㄴㅇㅍㄴㅇㄴ" hidden="1">'[13]98수문일위'!$A$1:$P$2004</definedName>
    <definedName name="ㅁㄴㅊㅍㅁㅌㅊ펌ㄴㅇㄹ" hidden="1">#REF!</definedName>
    <definedName name="ㅁㄷㅂ">#N/A</definedName>
    <definedName name="ㅁㄹㅇㄹ">#REF!,#REF!</definedName>
    <definedName name="ㅁㄹㅇㅁㅇㅎㅁ">#REF!</definedName>
    <definedName name="ㅁㄻ">#N/A</definedName>
    <definedName name="ㅁㄻㄴㅇㄹㄴㅇㄹㄴ" localSheetId="16" hidden="1">#REF!</definedName>
    <definedName name="ㅁㄻㄴㅇㄹㄴㅇㄹㄴ" hidden="1">#REF!</definedName>
    <definedName name="ㅁㅁ" localSheetId="16">#REF!</definedName>
    <definedName name="ㅁㅁ">#REF!</definedName>
    <definedName name="ㅁㅁ158" localSheetId="16">#REF!</definedName>
    <definedName name="ㅁㅁ158">#REF!</definedName>
    <definedName name="ㅁㅁ185">#REF!</definedName>
    <definedName name="ㅁㅁㅁ" hidden="1">#REF!</definedName>
    <definedName name="ㅁㅁㅁㅁ" hidden="1">{"'Sheet1'!$A$4","'Sheet1'!$A$9:$G$28"}</definedName>
    <definedName name="ㅁㅁㅁㅁㅁ" localSheetId="16" hidden="1">{"'용역비'!$A$4:$C$8"}</definedName>
    <definedName name="ㅁㅁㅁㅁㅁ" hidden="1">{"'용역비'!$A$4:$C$8"}</definedName>
    <definedName name="ㅁㅁㅁㅁㅁㅁ" hidden="1">#REF!</definedName>
    <definedName name="ㅁㅁㅁㅁㅁㅁㅁㅁ"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ㅁㅅㅅㅁㄱㅈ"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ㅁㅅㅅㅁㄱㅈ"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ㅁㅇ">#REF!</definedName>
    <definedName name="ㅁㅇㅇㅁㅇㅁ" localSheetId="16">#REF!</definedName>
    <definedName name="ㅁㅇㅇㅁㅇㅁ">#REF!</definedName>
    <definedName name="ㅁ아ㅣㅓ">#N/A</definedName>
    <definedName name="ㅁ인ㅍㅁ닟ㅍㅁㄴㅇㄹ" localSheetId="16" hidden="1">#REF!</definedName>
    <definedName name="ㅁ인ㅍㅁ닟ㅍㅁㄴㅇㄹ" hidden="1">#REF!</definedName>
    <definedName name="ㅁ읾ㄴㅇㄻ" hidden="1">#REF!</definedName>
    <definedName name="ㅁㅈㄷㅅㅂㄱ흎ㅊ퓨" hidden="1">#REF!</definedName>
    <definedName name="ㅁㅊ" localSheetId="16" hidden="1">{"'Sheet1'!$A$4","'Sheet1'!$A$9:$G$28"}</definedName>
    <definedName name="ㅁㅊ" hidden="1">{"'Sheet1'!$A$4","'Sheet1'!$A$9:$G$28"}</definedName>
    <definedName name="ㅁㅊㅇㅍㅁㄴㅇㄻㄴㅇㄹ" hidden="1">#REF!</definedName>
    <definedName name="ㅁㅊㅊ" localSheetId="16" hidden="1">{"'Sheet1'!$A$4","'Sheet1'!$A$9:$G$28"}</definedName>
    <definedName name="ㅁㅊㅊ" hidden="1">{"'Sheet1'!$A$4","'Sheet1'!$A$9:$G$28"}</definedName>
    <definedName name="ㅁㅊㅊ123" localSheetId="16" hidden="1">{"'Sheet1'!$A$4","'Sheet1'!$A$9:$G$28"}</definedName>
    <definedName name="ㅁㅊㅊ123" hidden="1">{"'Sheet1'!$A$4","'Sheet1'!$A$9:$G$28"}</definedName>
    <definedName name="ㅁㅎ66">#REF!</definedName>
    <definedName name="마">#N/A</definedName>
    <definedName name="마가목R3">[31]데이타!$E$160</definedName>
    <definedName name="마가목R5">[31]데이타!$E$161</definedName>
    <definedName name="마가목R7">[31]데이타!$E$162</definedName>
    <definedName name="마구리">{"Book1","토공.xls"}</definedName>
    <definedName name="마마" localSheetId="16">#REF!</definedName>
    <definedName name="마마">#REF!</definedName>
    <definedName name="마부_우마차포함">#REF!</definedName>
    <definedName name="마지막">#REF!</definedName>
    <definedName name="마케담경">#REF!</definedName>
    <definedName name="마케담노무">#REF!</definedName>
    <definedName name="마케담재료">#REF!</definedName>
    <definedName name="만득이" localSheetId="16" hidden="1">{#N/A,#N/A,FALSE,"2~8번"}</definedName>
    <definedName name="만득이" hidden="1">{#N/A,#N/A,FALSE,"2~8번"}</definedName>
    <definedName name="말" localSheetId="16">BlankMacro1</definedName>
    <definedName name="말">BlankMacro1</definedName>
    <definedName name="말뚝길이" localSheetId="16">#REF!</definedName>
    <definedName name="말뚝길이">#REF!</definedName>
    <definedName name="말뚝두께">#REF!</definedName>
    <definedName name="말뚝열수">#REF!</definedName>
    <definedName name="말뚝직경">#REF!</definedName>
    <definedName name="말뚝행수">#REF!</definedName>
    <definedName name="말발도리1003">[31]데이타!$E$163</definedName>
    <definedName name="말발도리1204">[31]데이타!$E$164</definedName>
    <definedName name="말발도리1506">[31]데이타!$E$165</definedName>
    <definedName name="망" localSheetId="16">BlankMacro1</definedName>
    <definedName name="망">BlankMacro1</definedName>
    <definedName name="매입형C1" localSheetId="16">#REF!</definedName>
    <definedName name="매입형C1">#REF!</definedName>
    <definedName name="매입형C2">#REF!</definedName>
    <definedName name="매입형C3">#REF!</definedName>
    <definedName name="매자0804">[31]데이타!$E$166</definedName>
    <definedName name="매자1005">[31]데이타!$E$167</definedName>
    <definedName name="매출" localSheetId="16">#REF!</definedName>
    <definedName name="매출">#REF!</definedName>
    <definedName name="매크로1">#N/A</definedName>
    <definedName name="매화4노무">#REF!</definedName>
    <definedName name="매화4재료">#REF!</definedName>
    <definedName name="매화6노무">#REF!</definedName>
    <definedName name="매화6재료">#REF!</definedName>
    <definedName name="매화8노무">#REF!</definedName>
    <definedName name="매화8재료">#REF!</definedName>
    <definedName name="매화R10">[31]데이타!$E$174</definedName>
    <definedName name="매화R4">[31]데이타!$E$171</definedName>
    <definedName name="매화R6">[31]데이타!$E$172</definedName>
    <definedName name="매화R8">[31]데이타!$E$173</definedName>
    <definedName name="맨_사" localSheetId="16">#REF!</definedName>
    <definedName name="맨_사">#REF!</definedName>
    <definedName name="맹암거수량집계">#REF!</definedName>
    <definedName name="머" localSheetId="16" hidden="1">{#N/A,#N/A,FALSE,"명세표"}</definedName>
    <definedName name="머" hidden="1">{#N/A,#N/A,FALSE,"명세표"}</definedName>
    <definedName name="머릿말">#N/A</definedName>
    <definedName name="메1">#REF!</definedName>
    <definedName name="메롱" localSheetId="16">#REF!</definedName>
    <definedName name="메롱">#REF!</definedName>
    <definedName name="메타10노무" localSheetId="16">#REF!</definedName>
    <definedName name="메타10노무">#REF!</definedName>
    <definedName name="메타10재료">#REF!</definedName>
    <definedName name="메타5노무">#REF!</definedName>
    <definedName name="메타5재료">#REF!</definedName>
    <definedName name="메타6노무">#REF!</definedName>
    <definedName name="메타6재료">#REF!</definedName>
    <definedName name="메타8노무">#REF!</definedName>
    <definedName name="메타8재료">#REF!</definedName>
    <definedName name="메타B10">[31]데이타!$E$179</definedName>
    <definedName name="메타B12">[31]데이타!$E$180</definedName>
    <definedName name="메타B15">[31]데이타!$E$181</definedName>
    <definedName name="메타B18">[31]데이타!$E$182</definedName>
    <definedName name="메타B4">[31]데이타!$E$175</definedName>
    <definedName name="메타B5">[31]데이타!$E$176</definedName>
    <definedName name="메타B6">[31]데이타!$E$177</definedName>
    <definedName name="메타B8">[31]데이타!$E$178</definedName>
    <definedName name="면고르기1" localSheetId="16">#REF!</definedName>
    <definedName name="면고르기1">#REF!</definedName>
    <definedName name="면고르기2">#REF!</definedName>
    <definedName name="면벽." hidden="1">{#N/A,#N/A,FALSE,"표지목차"}</definedName>
    <definedName name="면벽높이" localSheetId="16">#REF!</definedName>
    <definedName name="면벽높이">#REF!</definedName>
    <definedName name="면벽두께">#REF!</definedName>
    <definedName name="면적">#REF!</definedName>
    <definedName name="명자0604">[31]데이타!$E$183</definedName>
    <definedName name="명자0805">[31]데이타!$E$184</definedName>
    <definedName name="명자1006">[31]데이타!$E$185</definedName>
    <definedName name="명자1208">[31]데이타!$E$186</definedName>
    <definedName name="명칭" localSheetId="16">#REF!</definedName>
    <definedName name="명칭">#REF!</definedName>
    <definedName name="모21">#REF!</definedName>
    <definedName name="모감주R10">[31]데이타!$E$190</definedName>
    <definedName name="모감주R4">[31]데이타!$E$187</definedName>
    <definedName name="모감주R6">[31]데이타!$E$188</definedName>
    <definedName name="모감주R8">[31]데이타!$E$189</definedName>
    <definedName name="모과2005">[31]데이타!$E$191</definedName>
    <definedName name="모과2507">[31]데이타!$E$192</definedName>
    <definedName name="모과R10">[31]데이타!$E$195</definedName>
    <definedName name="모과R12">[31]데이타!$E$196</definedName>
    <definedName name="모과R15">[31]데이타!$E$197</definedName>
    <definedName name="모과R20">[31]데이타!$E$198</definedName>
    <definedName name="모과R25">[31]데이타!$E$199</definedName>
    <definedName name="모과R5">[31]데이타!$E$193</definedName>
    <definedName name="모과R8">[31]데이타!$E$194</definedName>
    <definedName name="모과나무" localSheetId="16">#REF!</definedName>
    <definedName name="모과나무">#REF!</definedName>
    <definedName name="모냐" hidden="1">#REF!</definedName>
    <definedName name="모란5가지">[31]데이타!$E$200</definedName>
    <definedName name="모란6가지">[31]데이타!$E$201</definedName>
    <definedName name="모래노" localSheetId="16">#REF!</definedName>
    <definedName name="모래노">#REF!</definedName>
    <definedName name="모래막이노">#REF!</definedName>
    <definedName name="모래막이재">#REF!</definedName>
    <definedName name="모래분사공">#REF!</definedName>
    <definedName name="모래사장노">#REF!</definedName>
    <definedName name="모래사장재">#REF!</definedName>
    <definedName name="모래운반">#N/A</definedName>
    <definedName name="모래재" localSheetId="16">#REF!</definedName>
    <definedName name="모래재">#REF!</definedName>
    <definedName name="모래필터층경비" localSheetId="16">#REF!</definedName>
    <definedName name="모래필터층경비">#REF!</definedName>
    <definedName name="모래필터층노무비" localSheetId="16">#REF!</definedName>
    <definedName name="모래필터층노무비">#REF!</definedName>
    <definedName name="모래필터층재료비">#REF!</definedName>
    <definedName name="모터경">#REF!</definedName>
    <definedName name="모터노무비">#REF!</definedName>
    <definedName name="모터재료">#REF!</definedName>
    <definedName name="모형2">#REF!</definedName>
    <definedName name="목____도">#REF!</definedName>
    <definedName name="목공">#N/A</definedName>
    <definedName name="목도" localSheetId="16">#REF!</definedName>
    <definedName name="목도">#REF!</definedName>
    <definedName name="목도공" localSheetId="16">#REF!</definedName>
    <definedName name="목도공">#REF!</definedName>
    <definedName name="목련R10">[31]데이타!$E$206</definedName>
    <definedName name="목련R12">[31]데이타!$E$207</definedName>
    <definedName name="목련R15">[31]데이타!$E$208</definedName>
    <definedName name="목련R20">[31]데이타!$E$209</definedName>
    <definedName name="목련R4">[31]데이타!$E$202</definedName>
    <definedName name="목련R5">[31]데이타!$E$203</definedName>
    <definedName name="목련R6">[31]데이타!$E$204</definedName>
    <definedName name="목련R8">[31]데이타!$E$205</definedName>
    <definedName name="목록" localSheetId="16">#REF!</definedName>
    <definedName name="목록">#REF!</definedName>
    <definedName name="목록1">#REF!</definedName>
    <definedName name="목록2">#REF!</definedName>
    <definedName name="목록대상표">#REF!</definedName>
    <definedName name="목백합">#REF!</definedName>
    <definedName name="목서1506">[31]데이타!$E$213</definedName>
    <definedName name="목서2012">[31]데이타!$E$214</definedName>
    <definedName name="목서2515">[31]데이타!$E$215</definedName>
    <definedName name="목수국1006">[31]데이타!$E$210</definedName>
    <definedName name="목수국1208">[31]데이타!$E$211</definedName>
    <definedName name="목수국1510">[31]데이타!$E$212</definedName>
    <definedName name="목재가공" localSheetId="16">#REF!</definedName>
    <definedName name="목재가공">#REF!</definedName>
    <definedName name="목재동바리1">#REF!</definedName>
    <definedName name="목재동바리2">#REF!</definedName>
    <definedName name="목재료1">#REF!</definedName>
    <definedName name="목재료2">#REF!</definedName>
    <definedName name="목조각공">#REF!</definedName>
    <definedName name="목표실행">#N/A</definedName>
    <definedName name="목표원가율품의서">#N/A</definedName>
    <definedName name="몰라" localSheetId="16">[0]!BlankMacro1</definedName>
    <definedName name="몰라">[0]!BlankMacro1</definedName>
    <definedName name="몰탈노">#REF!</definedName>
    <definedName name="몰탈재">#REF!</definedName>
    <definedName name="무궁화1003">[31]데이타!$E$216</definedName>
    <definedName name="무궁화1203">[31]데이타!$E$217</definedName>
    <definedName name="무궁화1504">[31]데이타!$E$218</definedName>
    <definedName name="무궁화1805">[31]데이타!$E$219</definedName>
    <definedName name="무궁화2006">[31]데이타!$E$220</definedName>
    <definedName name="무기질노" localSheetId="16">#REF!</definedName>
    <definedName name="무기질노">#REF!</definedName>
    <definedName name="무기질재">#REF!</definedName>
    <definedName name="무대조명">#REF!</definedName>
    <definedName name="무선안테나공">#REF!</definedName>
    <definedName name="무선통신">#REF!</definedName>
    <definedName name="무수축콘크리트">#REF!</definedName>
    <definedName name="문서의_처음">#REF!</definedName>
    <definedName name="문화재">#REF!</definedName>
    <definedName name="물">#REF!</definedName>
    <definedName name="물가">#REF!</definedName>
    <definedName name="물가2">#REF!</definedName>
    <definedName name="물가변동내역서"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물가변동내역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물가자료">#REF!</definedName>
    <definedName name="물가정보" localSheetId="16">#REF!</definedName>
    <definedName name="물가정보">#REF!</definedName>
    <definedName name="물경" localSheetId="16">#REF!</definedName>
    <definedName name="물경">#REF!</definedName>
    <definedName name="물노무">#REF!</definedName>
    <definedName name="물량2" hidden="1">'[43]#REF'!#REF!</definedName>
    <definedName name="물량범위" localSheetId="16">#REF!</definedName>
    <definedName name="물량범위">#REF!</definedName>
    <definedName name="물재료">#REF!</definedName>
    <definedName name="물푸기">#REF!</definedName>
    <definedName name="물푸레R5">[31]데이타!$E$221</definedName>
    <definedName name="물푸레R6">[31]데이타!$E$222</definedName>
    <definedName name="물푸레R8">[31]데이타!$E$223</definedName>
    <definedName name="뮤" localSheetId="16">#REF!</definedName>
    <definedName name="뮤">#REF!</definedName>
    <definedName name="뮤2">#REF!</definedName>
    <definedName name="미">#REF!</definedName>
    <definedName name="미끄럼방지1">#REF!</definedName>
    <definedName name="미끄럼수량">#REF!</definedName>
    <definedName name="미나">#N/A</definedName>
    <definedName name="미리보기">#N/A</definedName>
    <definedName name="미선0804">[31]데이타!$E$224</definedName>
    <definedName name="미선1206">[31]데이타!$E$225</definedName>
    <definedName name="미송원목" localSheetId="16">#REF!</definedName>
    <definedName name="미송원목">#REF!</definedName>
    <definedName name="미장">#REF!</definedName>
    <definedName name="미장공">#REF!</definedName>
    <definedName name="미진" localSheetId="16">[0]!NNG</definedName>
    <definedName name="미진">[0]!NNG</definedName>
    <definedName name="민">#REF!</definedName>
    <definedName name="ㅂ">#REF!</definedName>
    <definedName name="ㅂㄴ" hidden="1">{#N/A,#N/A,FALSE,"기안지";#N/A,#N/A,FALSE,"통신지"}</definedName>
    <definedName name="ㅂㄷ"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ㄷ"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ㄷㅂ">#REF!</definedName>
    <definedName name="ㅂㄹ"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ㅂ" localSheetId="16" hidden="1">{"'Sheet1'!$A$4","'Sheet1'!$A$9:$G$28"}</definedName>
    <definedName name="ㅂㅂ" hidden="1">{"'Sheet1'!$A$4","'Sheet1'!$A$9:$G$28"}</definedName>
    <definedName name="ㅂㅂ1" localSheetId="16" hidden="1">{"'Sheet1'!$A$4","'Sheet1'!$A$9:$G$28"}</definedName>
    <definedName name="ㅂㅂ1" hidden="1">{"'Sheet1'!$A$4","'Sheet1'!$A$9:$G$28"}</definedName>
    <definedName name="ㅂㅂㅂ"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ㅂㅂ"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ㅂㅂㅂ"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ㅂㅂㅂ"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ㅂㅂㅂㅂ"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ㅂㅂㅂㅂ"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ㅂㅂㅂㅂㅂ" localSheetId="16" hidden="1">{"'용역비'!$A$4:$C$8"}</definedName>
    <definedName name="ㅂㅂㅂㅂㅂㅂ" hidden="1">{"'용역비'!$A$4:$C$8"}</definedName>
    <definedName name="ㅂㅂㅂㅂㅂㅂㅂ" localSheetId="16" hidden="1">{#N/A,#N/A,FALSE,"명세표"}</definedName>
    <definedName name="ㅂㅂㅂㅂㅂㅂㅂ" hidden="1">{#N/A,#N/A,FALSE,"명세표"}</definedName>
    <definedName name="ㅂㅂㅈㅂㅈ">#REF!</definedName>
    <definedName name="ㅂㅈ" localSheetId="16">BlankMacro1</definedName>
    <definedName name="ㅂㅈ">BlankMacro1</definedName>
    <definedName name="ㅂㅈㄷ" hidden="1">{#N/A,#N/A,FALSE,"골재소요량";#N/A,#N/A,FALSE,"골재소요량"}</definedName>
    <definedName name="ㅂㅈㄷㄴㅌ" localSheetId="16">[0]!juyjuy</definedName>
    <definedName name="ㅂㅈㄷㄴㅌ">[0]!juyjuy</definedName>
    <definedName name="ㅂㅈㅂㅈㅂㅈ">#REF!</definedName>
    <definedName name="ㅂ쟈ㅕㅑㅂ1" hidden="1">{#N/A,#N/A,FALSE,"배수1"}</definedName>
    <definedName name="ㅂㅍ"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ㅍ"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ㅎ"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ㅂㅎ"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바">#N/A</definedName>
    <definedName name="바닥몰">#REF!</definedName>
    <definedName name="바닥판부" localSheetId="16">#REF!</definedName>
    <definedName name="바닥판부">#REF!</definedName>
    <definedName name="바람" localSheetId="16">#REF!</definedName>
    <definedName name="바람">#REF!</definedName>
    <definedName name="바부" localSheetId="16" hidden="1">{"'용역비'!$A$4:$C$8"}</definedName>
    <definedName name="바부" hidden="1">{"'용역비'!$A$4:$C$8"}</definedName>
    <definedName name="바이브레타콘크리트공_광의">#REF!</definedName>
    <definedName name="바이오">#REF!</definedName>
    <definedName name="박광민">#REF!</definedName>
    <definedName name="박민민">#REF!</definedName>
    <definedName name="박병민">#REF!</definedName>
    <definedName name="박상운">#REF!</definedName>
    <definedName name="박스">#REF!</definedName>
    <definedName name="박은하" localSheetId="16">Dlog_Show</definedName>
    <definedName name="박은하">Dlog_Show</definedName>
    <definedName name="박창수" localSheetId="16" hidden="1">{#N/A,#N/A,FALSE,"표지"}</definedName>
    <definedName name="박창수" hidden="1">{#N/A,#N/A,FALSE,"표지"}</definedName>
    <definedName name="반강성포장1" hidden="1">{#N/A,#N/A,FALSE,"기안지";#N/A,#N/A,FALSE,"통신지"}</definedName>
    <definedName name="반송1012">[31]데이타!$E$148</definedName>
    <definedName name="반송1215">[31]데이타!$E$149</definedName>
    <definedName name="반송1518">[31]데이타!$E$150</definedName>
    <definedName name="반송1520">[31]데이타!$E$151</definedName>
    <definedName name="반송2022">[31]데이타!$E$152</definedName>
    <definedName name="반여수량" localSheetId="16">#REF!</definedName>
    <definedName name="반여수량">#REF!</definedName>
    <definedName name="반중력식옹벽_개소별명세">#REF!</definedName>
    <definedName name="반중력식옹벽_수량집계">#REF!</definedName>
    <definedName name="반중력식옹벽개소별명세">#REF!</definedName>
    <definedName name="반중력식옹벽단위수량산식_성토구배1.5_1.8">#REF!</definedName>
    <definedName name="반중력식옹벽단위수량표_성토구배1.5_1.8">#REF!</definedName>
    <definedName name="반중력식옹벽단위수량표및치수표_수평">#REF!</definedName>
    <definedName name="반중력식옹벽수량집계">#REF!</definedName>
    <definedName name="반중력식옹벽치수표_성토구배1.5_1.8">#REF!</definedName>
    <definedName name="반중력식용벽단위수량산식_수평">#REF!</definedName>
    <definedName name="발전기">#REF!</definedName>
    <definedName name="발주금액">#N/A</definedName>
    <definedName name="발파암구간선택층포장공제면적산출" localSheetId="16">#REF!</definedName>
    <definedName name="발파암구간선택층포장공제면적산출">#REF!</definedName>
    <definedName name="밤나무10노무" localSheetId="16">#REF!</definedName>
    <definedName name="밤나무10노무">#REF!</definedName>
    <definedName name="밤나무10재료" localSheetId="16">#REF!</definedName>
    <definedName name="밤나무10재료">#REF!</definedName>
    <definedName name="밤나무6노무">#REF!</definedName>
    <definedName name="밤나무6재료">#REF!</definedName>
    <definedName name="밤나무8노무">#REF!</definedName>
    <definedName name="밤나무8재료">#REF!</definedName>
    <definedName name="방류펌프">#REF!</definedName>
    <definedName name="방방호벽">#REF!</definedName>
    <definedName name="방부각재">931007</definedName>
    <definedName name="방부원주">1064010</definedName>
    <definedName name="방부판재">1037435</definedName>
    <definedName name="방송">#REF!</definedName>
    <definedName name="방송설비">#REF!</definedName>
    <definedName name="방수1">#REF!</definedName>
    <definedName name="방수2">#REF!</definedName>
    <definedName name="방수공">#REF!</definedName>
    <definedName name="방음벽" hidden="1">{#N/A,#N/A,FALSE,"2~8번"}</definedName>
    <definedName name="방음벽1" hidden="1">{#N/A,#N/A,FALSE,"운반시간"}</definedName>
    <definedName name="방음벽토공"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방음판"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방철" localSheetId="16">#REF!</definedName>
    <definedName name="방철">#REF!</definedName>
    <definedName name="방콘2402">#REF!</definedName>
    <definedName name="방합3회1">#REF!</definedName>
    <definedName name="방합3회2">#REF!</definedName>
    <definedName name="방호벽">#REF!</definedName>
    <definedName name="방호벽1">#REF!</definedName>
    <definedName name="방호벽2">#REF!</definedName>
    <definedName name="방호벽철근">#REF!</definedName>
    <definedName name="배_관_공">#REF!</definedName>
    <definedName name="배관">#REF!</definedName>
    <definedName name="배관값">#REF!</definedName>
    <definedName name="배관공">#REF!</definedName>
    <definedName name="배관공수율" hidden="1">'[44]N賃率-職'!$I$5:$I$30</definedName>
    <definedName name="배노" localSheetId="16">#REF!</definedName>
    <definedName name="배노">#REF!</definedName>
    <definedName name="배롱나무">#REF!</definedName>
    <definedName name="배면방수">#REF!</definedName>
    <definedName name="배선기구">#REF!</definedName>
    <definedName name="배수공집계표">#REF!</definedName>
    <definedName name="배수공집계표제목">#REF!</definedName>
    <definedName name="배수구">#REF!</definedName>
    <definedName name="배인">#REF!</definedName>
    <definedName name="배자">#REF!</definedName>
    <definedName name="배재">#REF!</definedName>
    <definedName name="배전">#REF!</definedName>
    <definedName name="배전반자재단가영">#REF!</definedName>
    <definedName name="배전전공">#REF!</definedName>
    <definedName name="배전활선전공">#REF!</definedName>
    <definedName name="배토판19ton">"Picture 11"</definedName>
    <definedName name="배토판32ton">"Picture 10"</definedName>
    <definedName name="백호2경" localSheetId="16">#REF!</definedName>
    <definedName name="백호2경">#REF!</definedName>
    <definedName name="백호2노무">#REF!</definedName>
    <definedName name="백호2재료">#REF!</definedName>
    <definedName name="백호7경">#REF!</definedName>
    <definedName name="백호7노무">#REF!</definedName>
    <definedName name="백호7재료">#REF!</definedName>
    <definedName name="밸브">#REF!</definedName>
    <definedName name="버림콘크리트">#REF!</definedName>
    <definedName name="버버버법">#N/A</definedName>
    <definedName name="번호" localSheetId="16">'[45]Sheet1 (2)'!#REF!</definedName>
    <definedName name="번호">'[45]Sheet1 (2)'!#REF!</definedName>
    <definedName name="벌목부" localSheetId="16">#REF!</definedName>
    <definedName name="벌목부">#REF!</definedName>
    <definedName name="범위">#REF!</definedName>
    <definedName name="법면보호블럭">#REF!</definedName>
    <definedName name="벤치플륨관재료집계표">{"Book1","토공.xls"}</definedName>
    <definedName name="벨" localSheetId="16">BlankMacro1</definedName>
    <definedName name="벨">BlankMacro1</definedName>
    <definedName name="벨트콘베어작업공" localSheetId="16">#REF!</definedName>
    <definedName name="벨트콘베어작업공">#REF!</definedName>
    <definedName name="벽돌">#REF!</definedName>
    <definedName name="벽돌_블럭_제작공">#REF!</definedName>
    <definedName name="벽체" localSheetId="16" hidden="1">{#N/A,#N/A,FALSE,"혼합골재"}</definedName>
    <definedName name="벽체" hidden="1">{#N/A,#N/A,FALSE,"혼합골재"}</definedName>
    <definedName name="벽체높이">#REF!</definedName>
    <definedName name="변간접노무비" localSheetId="16">#REF!</definedName>
    <definedName name="변간접노무비">#REF!</definedName>
    <definedName name="변경" localSheetId="16">BlankMacro1</definedName>
    <definedName name="변경">BlankMacro1</definedName>
    <definedName name="변경개요1" localSheetId="16">#REF!</definedName>
    <definedName name="변경개요1">#REF!</definedName>
    <definedName name="변경개요2">#REF!</definedName>
    <definedName name="변경개요3">#REF!</definedName>
    <definedName name="변경개요4">#REF!</definedName>
    <definedName name="변경공사비대비표" hidden="1">{#N/A,#N/A,FALSE,"기안지";#N/A,#N/A,FALSE,"통신지"}</definedName>
    <definedName name="변경공사원가" localSheetId="16">#REF!</definedName>
    <definedName name="변경공사원가">#REF!</definedName>
    <definedName name="변경비">#REF!</definedName>
    <definedName name="변계">#REF!</definedName>
    <definedName name="변고용보험료">#REF!</definedName>
    <definedName name="변공급가액">#REF!</definedName>
    <definedName name="변공사개요1">#REF!</definedName>
    <definedName name="변공사개요2">#REF!</definedName>
    <definedName name="변공사개요3">#REF!</definedName>
    <definedName name="변공사개요4">#REF!</definedName>
    <definedName name="변관급자재대">#REF!</definedName>
    <definedName name="변기타경비">#REF!</definedName>
    <definedName name="변노">#REF!</definedName>
    <definedName name="변노무비">#REF!</definedName>
    <definedName name="변도급액">#REF!</definedName>
    <definedName name="변동경비">#REF!</definedName>
    <definedName name="변보상비">#REF!</definedName>
    <definedName name="변부가가치세">#REF!</definedName>
    <definedName name="변산재보험료">#REF!</definedName>
    <definedName name="변수">#REF!</definedName>
    <definedName name="변수수료">#REF!</definedName>
    <definedName name="변순공사원가">#REF!</definedName>
    <definedName name="변안전관리비">#REF!</definedName>
    <definedName name="변압기">#REF!</definedName>
    <definedName name="변이윤">#REF!</definedName>
    <definedName name="변일반관리비">#REF!</definedName>
    <definedName name="변재">#REF!</definedName>
    <definedName name="변재료비">#REF!</definedName>
    <definedName name="변전전공">#REF!</definedName>
    <definedName name="변제간접노무비">#REF!</definedName>
    <definedName name="변제공급가액">#REF!</definedName>
    <definedName name="변제기타경비">#REF!</definedName>
    <definedName name="변제도급액">#REF!</definedName>
    <definedName name="변제부가가치세">#REF!</definedName>
    <definedName name="변제산재보험료">#REF!</definedName>
    <definedName name="변제순공사원가">#REF!</definedName>
    <definedName name="변제안전관리비">#REF!</definedName>
    <definedName name="변제이윤">#REF!</definedName>
    <definedName name="변제일반관리비">#REF!</definedName>
    <definedName name="변폐기물처리비">#REF!</definedName>
    <definedName name="변현평">#REF!</definedName>
    <definedName name="보_온_공">#REF!</definedName>
    <definedName name="보노">#REF!</definedName>
    <definedName name="보노1">#REF!</definedName>
    <definedName name="보도노">#REF!</definedName>
    <definedName name="보도재">#REF!</definedName>
    <definedName name="보링공_지질조사">#REF!</definedName>
    <definedName name="보상비">#REF!</definedName>
    <definedName name="보성일위1">#REF!</definedName>
    <definedName name="보수공사">#REF!</definedName>
    <definedName name="보수배관">#REF!</definedName>
    <definedName name="보수배관값">#REF!</definedName>
    <definedName name="보수접지선">#REF!</definedName>
    <definedName name="보수접지선값">#REF!</definedName>
    <definedName name="보수주간선">#REF!</definedName>
    <definedName name="보수주간선값">#REF!</definedName>
    <definedName name="보습제">#REF!</definedName>
    <definedName name="보안공">#REF!</definedName>
    <definedName name="보오링그라우팅"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보오링그라우팅"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보온">#REF!</definedName>
    <definedName name="보온공" localSheetId="16">#REF!</definedName>
    <definedName name="보온공">#REF!</definedName>
    <definedName name="보일러공" localSheetId="16">#REF!</definedName>
    <definedName name="보일러공">#REF!</definedName>
    <definedName name="보자">#REF!</definedName>
    <definedName name="보재">#REF!</definedName>
    <definedName name="보재1">#REF!</definedName>
    <definedName name="보조기층부설">#REF!</definedName>
    <definedName name="보통">30526</definedName>
    <definedName name="보통선원" localSheetId="16">#REF!</definedName>
    <definedName name="보통선원">#REF!</definedName>
    <definedName name="보통인부">[31]데이타!$E$659</definedName>
    <definedName name="보통인부B10">[31]식재인부!$C$24</definedName>
    <definedName name="보통인부B4이하">[31]식재인부!$C$18</definedName>
    <definedName name="보통인부B5">[31]식재인부!$C$19</definedName>
    <definedName name="보통인부B6">[31]식재인부!$C$20</definedName>
    <definedName name="보통인부B8">[31]식재인부!$C$22</definedName>
    <definedName name="보통인부R10">[31]식재인부!$C$54</definedName>
    <definedName name="보통인부R12">[31]식재인부!$C$56</definedName>
    <definedName name="보통인부R15">[31]식재인부!$C$59</definedName>
    <definedName name="보통인부R4이하">[31]식재인부!$C$48</definedName>
    <definedName name="보통인부R5">[31]식재인부!$C$49</definedName>
    <definedName name="보통인부R6">[31]식재인부!$C$50</definedName>
    <definedName name="보통인부R7">[31]식재인부!$C$51</definedName>
    <definedName name="보통인부R8">[31]식재인부!$C$52</definedName>
    <definedName name="보할공정표">#N/A</definedName>
    <definedName name="보험">#REF!</definedName>
    <definedName name="보험료" localSheetId="16">#REF!</definedName>
    <definedName name="보험료">#REF!</definedName>
    <definedName name="보현" localSheetId="16">[0]!ㅁㄴㄹㅇㄹ</definedName>
    <definedName name="보현">[0]!ㅁㄴㄹㅇㄹ</definedName>
    <definedName name="보호상">#REF!</definedName>
    <definedName name="보호측">#REF!</definedName>
    <definedName name="보호하">#REF!</definedName>
    <definedName name="복리">#REF!</definedName>
    <definedName name="복통경비">#REF!</definedName>
    <definedName name="복통노무비">#REF!</definedName>
    <definedName name="복통재료비">#REF!</definedName>
    <definedName name="본리중" localSheetId="16">감삼</definedName>
    <definedName name="본리중">감삼</definedName>
    <definedName name="본제당경비" localSheetId="16">#REF!</definedName>
    <definedName name="본제당경비">#REF!</definedName>
    <definedName name="본제당노무비">#REF!</definedName>
    <definedName name="본제당재료비">#REF!</definedName>
    <definedName name="봄가을">#REF!</definedName>
    <definedName name="부" hidden="1">{#N/A,#N/A,FALSE,"현장 NCR 분석";#N/A,#N/A,FALSE,"현장품질감사";#N/A,#N/A,FALSE,"현장품질감사"}</definedName>
    <definedName name="부가" localSheetId="16">#REF!</definedName>
    <definedName name="부가">#REF!</definedName>
    <definedName name="부가가치세">#REF!</definedName>
    <definedName name="附加價値稅">#REF!</definedName>
    <definedName name="부가가치세_산식">#REF!</definedName>
    <definedName name="부가세">#REF!</definedName>
    <definedName name="부대a" hidden="1">{#N/A,#N/A,FALSE,"골재소요량";#N/A,#N/A,FALSE,"골재소요량"}</definedName>
    <definedName name="부대건축2" hidden="1">#REF!</definedName>
    <definedName name="부대공">#REF!</definedName>
    <definedName name="부대공_집계표_제목">#REF!</definedName>
    <definedName name="부대공사경비">#REF!</definedName>
    <definedName name="부대공사노무비">#REF!</definedName>
    <definedName name="부대공사재료비">#REF!</definedName>
    <definedName name="부대공집계표">#REF!</definedName>
    <definedName name="부대내역비교">#REF!</definedName>
    <definedName name="부대사항">#REF!</definedName>
    <definedName name="부대원본" localSheetId="16" hidden="1">{#N/A,#N/A,FALSE,"토공2"}</definedName>
    <definedName name="부대원본" hidden="1">{#N/A,#N/A,FALSE,"토공2"}</definedName>
    <definedName name="부대일위대가">#REF!</definedName>
    <definedName name="부대입찰">[46]본공사!$A$1:$G$630</definedName>
    <definedName name="부대입찰잡비" localSheetId="16">Dlog_Show</definedName>
    <definedName name="부대입찰잡비">Dlog_Show</definedName>
    <definedName name="부대입찰품의서">#N/A</definedName>
    <definedName name="부산hw" localSheetId="16">#REF!</definedName>
    <definedName name="부산hw">#REF!</definedName>
    <definedName name="부산주경기장"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부산주경기장"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부서">#REF!</definedName>
    <definedName name="부손익" localSheetId="16" hidden="1">{#N/A,#N/A,FALSE,"현장 NCR 분석";#N/A,#N/A,FALSE,"현장품질감사";#N/A,#N/A,FALSE,"현장품질감사"}</definedName>
    <definedName name="부손익" hidden="1">{#N/A,#N/A,FALSE,"현장 NCR 분석";#N/A,#N/A,FALSE,"현장품질감사";#N/A,#N/A,FALSE,"현장품질감사"}</definedName>
    <definedName name="부손익1" localSheetId="16" hidden="1">{#N/A,#N/A,FALSE,"현장 NCR 분석";#N/A,#N/A,FALSE,"현장품질감사";#N/A,#N/A,FALSE,"현장품질감사"}</definedName>
    <definedName name="부손익1" hidden="1">{#N/A,#N/A,FALSE,"현장 NCR 분석";#N/A,#N/A,FALSE,"현장품질감사";#N/A,#N/A,FALSE,"현장품질감사"}</definedName>
    <definedName name="부스닥트">#REF!</definedName>
    <definedName name="부직포노" localSheetId="16">#REF!</definedName>
    <definedName name="부직포노">#REF!</definedName>
    <definedName name="부직포재" localSheetId="16">#REF!</definedName>
    <definedName name="부직포재">#REF!</definedName>
    <definedName name="부토" localSheetId="16">Dlog_Show</definedName>
    <definedName name="부토">Dlog_Show</definedName>
    <definedName name="분" localSheetId="16">#REF!</definedName>
    <definedName name="분">#REF!</definedName>
    <definedName name="분류A">#REF!</definedName>
    <definedName name="분리">[38]건축내역!#REF!</definedName>
    <definedName name="분수경" localSheetId="16">#REF!</definedName>
    <definedName name="분수경">#REF!</definedName>
    <definedName name="분수노">#REF!</definedName>
    <definedName name="분수재">#REF!</definedName>
    <definedName name="분야"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분야"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분야별"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분야별"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분야별공사비"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분야별공사비"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분양별"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분양별"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분전반">#REF!</definedName>
    <definedName name="분전반1" localSheetId="16">BlankMacro1</definedName>
    <definedName name="분전반1">BlankMacro1</definedName>
    <definedName name="분전함일위1" localSheetId="16">BlankMacro1</definedName>
    <definedName name="분전함일위1">BlankMacro1</definedName>
    <definedName name="불도자15경" localSheetId="16">#REF!</definedName>
    <definedName name="불도자15경">#REF!</definedName>
    <definedName name="불도자15노무">#REF!</definedName>
    <definedName name="불도자15재료">#REF!</definedName>
    <definedName name="브라켓길이1">#REF!</definedName>
    <definedName name="브라켓길이2">#REF!</definedName>
    <definedName name="브라켓높이1">#REF!</definedName>
    <definedName name="브라켓높이2">#REF!</definedName>
    <definedName name="브라켓폭">#REF!</definedName>
    <definedName name="브이c">#REF!</definedName>
    <definedName name="블록H">#REF!</definedName>
    <definedName name="블록V">#REF!</definedName>
    <definedName name="비" localSheetId="16" hidden="1">{#N/A,#N/A,FALSE,"골재소요량";#N/A,#N/A,FALSE,"골재소요량"}</definedName>
    <definedName name="비" hidden="1">{#N/A,#N/A,FALSE,"골재소요량";#N/A,#N/A,FALSE,"골재소요량"}</definedName>
    <definedName name="비___목">#REF!</definedName>
    <definedName name="비_계_공" localSheetId="16">#REF!</definedName>
    <definedName name="비_계_공">#REF!</definedName>
    <definedName name="비계" localSheetId="16">#REF!</definedName>
    <definedName name="비계">#REF!</definedName>
    <definedName name="비계1">#REF!</definedName>
    <definedName name="비계2">#REF!</definedName>
    <definedName name="비계공">#REF!</definedName>
    <definedName name="비교" localSheetId="16">BlankMacro1</definedName>
    <definedName name="비교">BlankMacro1</definedName>
    <definedName name="비목1" localSheetId="16">#REF!</definedName>
    <definedName name="비목1">#REF!</definedName>
    <definedName name="비목2">#REF!</definedName>
    <definedName name="비목3">#REF!</definedName>
    <definedName name="비목4">#REF!</definedName>
    <definedName name="비목군분류표">#REF!</definedName>
    <definedName name="비목출력">#REF!</definedName>
    <definedName name="비율">#REF!</definedName>
    <definedName name="비인" localSheetId="16">[0]!MATRO</definedName>
    <definedName name="비인">[0]!MATRO</definedName>
    <definedName name="비중">#REF!</definedName>
    <definedName name="비중1">#REF!</definedName>
    <definedName name="비틀림모멘트">#REF!</definedName>
    <definedName name="빌딩통합관리" localSheetId="16">[0]!BlankMacro1</definedName>
    <definedName name="빌딩통합관리">[0]!BlankMacro1</definedName>
    <definedName name="빌딩통합관리3" localSheetId="16">[0]!BlankMacro1</definedName>
    <definedName name="빌딩통합관리3">[0]!BlankMacro1</definedName>
    <definedName name="빔간격">#REF!</definedName>
    <definedName name="빔높이">#REF!</definedName>
    <definedName name="ㅃ"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빼기">#N/A</definedName>
    <definedName name="ㅄ"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ㅄ"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ㅅ">#N/A</definedName>
    <definedName name="ㅅㄱㄷ">#REF!</definedName>
    <definedName name="ㅅ교" localSheetId="16">BlankMacro1</definedName>
    <definedName name="ㅅ교">BlankMacro1</definedName>
    <definedName name="ㅅㅅ" localSheetId="16" hidden="1">#REF!</definedName>
    <definedName name="ㅅㅅ" hidden="1">#REF!</definedName>
    <definedName name="ㅅㅅㅆㅆㅆ" localSheetId="16" hidden="1">{#N/A,#N/A,FALSE,"표지"}</definedName>
    <definedName name="ㅅㅅㅆㅆㅆ" hidden="1">{#N/A,#N/A,FALSE,"표지"}</definedName>
    <definedName name="ㅅ효" localSheetId="16">BlankMacro1</definedName>
    <definedName name="ㅅ효">BlankMacro1</definedName>
    <definedName name="사">#N/A</definedName>
    <definedName name="사각" localSheetId="16">#REF!</definedName>
    <definedName name="사각">#REF!</definedName>
    <definedName name="사공_배포함">#REF!</definedName>
    <definedName name="사급자재대">#REF!</definedName>
    <definedName name="사급자재비">#REF!</definedName>
    <definedName name="사급재료비">#REF!</definedName>
    <definedName name="사라">#REF!</definedName>
    <definedName name="사람이다." hidden="1">{"'220승압(공문첨부)'!$A$3:$E$123"}</definedName>
    <definedName name="사리도경">#REF!</definedName>
    <definedName name="사리도노무">#REF!</definedName>
    <definedName name="사리도재료">#REF!</definedName>
    <definedName name="사석채움면적산출" localSheetId="16" hidden="1">{#N/A,#N/A,FALSE,"2~8번"}</definedName>
    <definedName name="사석채움면적산출" hidden="1">{#N/A,#N/A,FALSE,"2~8번"}</definedName>
    <definedName name="사업의">#REF!</definedName>
    <definedName name="사용" localSheetId="16">BlankMacro1</definedName>
    <definedName name="사용">BlankMacro1</definedName>
    <definedName name="사용램프">#N/A</definedName>
    <definedName name="사인내역" localSheetId="16">#REF!</definedName>
    <definedName name="사인내역">#REF!</definedName>
    <definedName name="사인일위">#REF!</definedName>
    <definedName name="사층배관">#REF!</definedName>
    <definedName name="사층배관값">#REF!</definedName>
    <definedName name="사층접지선">#REF!</definedName>
    <definedName name="사층접지선값">#REF!</definedName>
    <definedName name="사층주간선">#REF!</definedName>
    <definedName name="사층주간선값">#REF!</definedName>
    <definedName name="사폭">#REF!</definedName>
    <definedName name="사하중계수">#REF!</definedName>
    <definedName name="사후환경조사">#REF!</definedName>
    <definedName name="산" localSheetId="16" hidden="1">{"'Sheet1'!$A$4","'Sheet1'!$A$9:$G$28"}</definedName>
    <definedName name="산" hidden="1">{"'Sheet1'!$A$4","'Sheet1'!$A$9:$G$28"}</definedName>
    <definedName name="산안">#REF!</definedName>
    <definedName name="산업" localSheetId="16">#REF!</definedName>
    <definedName name="산업">#REF!</definedName>
    <definedName name="산재" localSheetId="16">#REF!</definedName>
    <definedName name="산재">#REF!</definedName>
    <definedName name="산재보험료">3.3%</definedName>
    <definedName name="산재보험료_산식">#REF!</definedName>
    <definedName name="산재보험료율" localSheetId="16">#REF!</definedName>
    <definedName name="산재보험료율">#REF!</definedName>
    <definedName name="산출1" localSheetId="16">#REF!</definedName>
    <definedName name="산출1">#REF!</definedName>
    <definedName name="산출10">[47]실행!$A$1:$G$1334</definedName>
    <definedName name="산출근거" localSheetId="16">BlankMacro1</definedName>
    <definedName name="산출근거">BlankMacro1</definedName>
    <definedName name="산출금양" localSheetId="16">#REF!</definedName>
    <definedName name="산출금양">#REF!</definedName>
    <definedName name="산출내역">#REF!</definedName>
    <definedName name="산출내역서">#REF!</definedName>
    <definedName name="산출서">#REF!</definedName>
    <definedName name="산출일위대가통신" localSheetId="16">BlankMacro1</definedName>
    <definedName name="산출일위대가통신">BlankMacro1</definedName>
    <definedName name="산표" localSheetId="16">#REF!</definedName>
    <definedName name="산표">#REF!</definedName>
    <definedName name="삼노">#REF!</definedName>
    <definedName name="삼재">#REF!</definedName>
    <definedName name="삼척군">#REF!</definedName>
    <definedName name="삼층배관">#REF!</definedName>
    <definedName name="삼층배관값">#REF!</definedName>
    <definedName name="삼층접지선">#REF!</definedName>
    <definedName name="삼층접지선값">#REF!</definedName>
    <definedName name="삼층주간선">#REF!</definedName>
    <definedName name="삼층주간선값">#REF!</definedName>
    <definedName name="상급원자력기술자">#REF!</definedName>
    <definedName name="상부슬라브">#REF!</definedName>
    <definedName name="상부플랜지두께">#REF!</definedName>
    <definedName name="상수공">{"Book1","토공.xls"}</definedName>
    <definedName name="상수표지"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상인" localSheetId="16">BlankMacro1</definedName>
    <definedName name="상인">BlankMacro1</definedName>
    <definedName name="상태입다">#N/A</definedName>
    <definedName name="상호">#N/A</definedName>
    <definedName name="새모형" localSheetId="16">#REF!</definedName>
    <definedName name="새모형">#REF!</definedName>
    <definedName name="새이름" hidden="1">#REF!</definedName>
    <definedName name="색인">#REF!</definedName>
    <definedName name="샘플">[11]미드수량!#REF!</definedName>
    <definedName name="샷시공">#REF!</definedName>
    <definedName name="서어축집계">#REF!</definedName>
    <definedName name="서원기산">#REF!</definedName>
    <definedName name="서정석">#REF!</definedName>
    <definedName name="서해">#N/A</definedName>
    <definedName name="서호" localSheetId="16">BlankMacro1</definedName>
    <definedName name="서호">BlankMacro1</definedName>
    <definedName name="석_축_개_소_별_명_세" localSheetId="16">#REF!</definedName>
    <definedName name="석_축_개_소_별_명_세">#REF!</definedName>
    <definedName name="석_축_수_량_집_계">#REF!</definedName>
    <definedName name="석공">#REF!</definedName>
    <definedName name="석재타일경">#REF!</definedName>
    <definedName name="석재타일노">#REF!</definedName>
    <definedName name="석재타일재">#REF!</definedName>
    <definedName name="석조각공">#REF!</definedName>
    <definedName name="석축">#REF!</definedName>
    <definedName name="석축개소별명세">#REF!</definedName>
    <definedName name="석축수량집계">#REF!</definedName>
    <definedName name="석축집계">#REF!</definedName>
    <definedName name="석항" localSheetId="16" hidden="1">{#N/A,#N/A,FALSE,"명세표"}</definedName>
    <definedName name="석항" hidden="1">{#N/A,#N/A,FALSE,"명세표"}</definedName>
    <definedName name="선관">#REF!</definedName>
    <definedName name="선로신설" localSheetId="16">#REF!</definedName>
    <definedName name="선로신설">#REF!</definedName>
    <definedName name="선로철거" localSheetId="16">#REF!</definedName>
    <definedName name="선로철거">#REF!</definedName>
    <definedName name="선반공">#REF!</definedName>
    <definedName name="선부">#REF!</definedName>
    <definedName name="선팽창계수">#REF!</definedName>
    <definedName name="설간접">#N/A</definedName>
    <definedName name="설계" localSheetId="16">#REF!</definedName>
    <definedName name="설계">#REF!</definedName>
    <definedName name="설계가">#N/A</definedName>
    <definedName name="설계내역" localSheetId="16">#REF!</definedName>
    <definedName name="설계내역">#REF!</definedName>
    <definedName name="설계내역서" localSheetId="16">BlankMacro1</definedName>
    <definedName name="설계내역서">BlankMacro1</definedName>
    <definedName name="설계단면력요약.SAP90Work">#N/A</definedName>
    <definedName name="설계서용지" localSheetId="16">BlankMacro1</definedName>
    <definedName name="설계서용지">BlankMacro1</definedName>
    <definedName name="설계설" localSheetId="16">#REF!</definedName>
    <definedName name="설계설">#REF!</definedName>
    <definedName name="설계속도">#REF!</definedName>
    <definedName name="설명판1">#REF!</definedName>
    <definedName name="설명판2">#REF!</definedName>
    <definedName name="설변사유" localSheetId="16" hidden="1">{#N/A,#N/A,TRUE,"1";#N/A,#N/A,TRUE,"2";#N/A,#N/A,TRUE,"3";#N/A,#N/A,TRUE,"4";#N/A,#N/A,TRUE,"5";#N/A,#N/A,TRUE,"6";#N/A,#N/A,TRUE,"7"}</definedName>
    <definedName name="설변사유" hidden="1">{#N/A,#N/A,TRUE,"1";#N/A,#N/A,TRUE,"2";#N/A,#N/A,TRUE,"3";#N/A,#N/A,TRUE,"4";#N/A,#N/A,TRUE,"5";#N/A,#N/A,TRUE,"6";#N/A,#N/A,TRUE,"7"}</definedName>
    <definedName name="설변총괄표">#N/A</definedName>
    <definedName name="설비" hidden="1">{#N/A,#N/A,TRUE,"960318-1";#N/A,#N/A,TRUE,"960318-2";#N/A,#N/A,TRUE,"960318-3"}</definedName>
    <definedName name="설비1" hidden="1">{#N/A,#N/A,TRUE,"960318-1";#N/A,#N/A,TRUE,"960318-2";#N/A,#N/A,TRUE,"960318-3"}</definedName>
    <definedName name="설시스템" localSheetId="16">#REF!</definedName>
    <definedName name="설시스템">#REF!</definedName>
    <definedName name="설원가2000" localSheetId="16">#REF!</definedName>
    <definedName name="설원가2000">#REF!</definedName>
    <definedName name="설집" localSheetId="16">#REF!</definedName>
    <definedName name="설집">#REF!</definedName>
    <definedName name="설치">#REF!</definedName>
    <definedName name="설치경비">#REF!</definedName>
    <definedName name="설치노무비">#REF!</definedName>
    <definedName name="설치이윤">#REF!</definedName>
    <definedName name="설치자재">#REF!</definedName>
    <definedName name="설치자재2">#REF!</definedName>
    <definedName name="설치재료비">#REF!</definedName>
    <definedName name="설치직접노무비">#REF!</definedName>
    <definedName name="설치직접노무비전">#REF!</definedName>
    <definedName name="성___명">#REF!</definedName>
    <definedName name="성갑지">#REF!</definedName>
    <definedName name="성당중">#N/A</definedName>
    <definedName name="성도" hidden="1">{#N/A,#N/A,TRUE,"960318-1";#N/A,#N/A,TRUE,"960318-2";#N/A,#N/A,TRUE,"960318-3"}</definedName>
    <definedName name="성산" localSheetId="16">BlankMacro1</definedName>
    <definedName name="성산">BlankMacro1</definedName>
    <definedName name="성토222">#N/A</definedName>
    <definedName name="성토3">#N/A</definedName>
    <definedName name="성토도쟈">#N/A</definedName>
    <definedName name="성토부도수로_재료수량산출" localSheetId="16">#REF!</definedName>
    <definedName name="성토부도수로_재료수량산출">#REF!</definedName>
    <definedName name="성토부도수로_토공수량산출">#REF!</definedName>
    <definedName name="성토부도수로재료수량산출">#REF!</definedName>
    <definedName name="성토부도수로토공수량산출">#REF!</definedName>
    <definedName name="세금">#REF!</definedName>
    <definedName name="세금계산서">#N/A</definedName>
    <definedName name="셋트앵커">2131</definedName>
    <definedName name="셋트앵커2">685.55</definedName>
    <definedName name="셧터공">#REF!</definedName>
    <definedName name="소" localSheetId="16">[0]!BlankMacro1</definedName>
    <definedName name="소">[0]!BlankMacro1</definedName>
    <definedName name="소거">#REF!</definedName>
    <definedName name="소계">#REF!</definedName>
    <definedName name="소계3">#REF!</definedName>
    <definedName name="소계4">#REF!</definedName>
    <definedName name="소계5">#REF!</definedName>
    <definedName name="소나무">#REF!</definedName>
    <definedName name="소모">#REF!</definedName>
    <definedName name="소방">#REF!</definedName>
    <definedName name="소방공량산출서" localSheetId="16">BlankMacro1</definedName>
    <definedName name="소방공량산출서">BlankMacro1</definedName>
    <definedName name="소방내역" localSheetId="16">BlankMacro1</definedName>
    <definedName name="소방내역">BlankMacro1</definedName>
    <definedName name="소방내역서" localSheetId="16">BlankMacro1</definedName>
    <definedName name="소방내역서">BlankMacro1</definedName>
    <definedName name="소요량" localSheetId="16">#REF!</definedName>
    <definedName name="소요량">#REF!</definedName>
    <definedName name="소요물자을지">#REF!</definedName>
    <definedName name="소음진동">#REF!</definedName>
    <definedName name="소음진동측정">#REF!</definedName>
    <definedName name="소일위대가1">#REF!</definedName>
    <definedName name="소트">#REF!</definedName>
    <definedName name="소프트">#N/A</definedName>
    <definedName name="속채움1" localSheetId="16">#REF!</definedName>
    <definedName name="속채움1">#REF!</definedName>
    <definedName name="속채움2" localSheetId="16">#REF!</definedName>
    <definedName name="속채움2">#REF!</definedName>
    <definedName name="손영주" hidden="1">{#N/A,#N/A,FALSE,"조골재"}</definedName>
    <definedName name="송강" localSheetId="16">#REF!</definedName>
    <definedName name="송강">#REF!</definedName>
    <definedName name="송도" localSheetId="16">[0]!NNF</definedName>
    <definedName name="송도">[0]!NNF</definedName>
    <definedName name="송전전공">#REF!</definedName>
    <definedName name="송전활선전공">#REF!</definedName>
    <definedName name="쇠흙손경비">#REF!</definedName>
    <definedName name="쇠흙손노무비">#REF!</definedName>
    <definedName name="쇠흙손재료비">#REF!</definedName>
    <definedName name="쇼ㅕ">#REF!,#REF!,#REF!</definedName>
    <definedName name="쇼ㅕㅑ" localSheetId="16">BlankMacro1</definedName>
    <definedName name="쇼ㅕㅑ">BlankMacro1</definedName>
    <definedName name="쇼ㅕㅑㅔ" localSheetId="16">BlankMacro1</definedName>
    <definedName name="쇼ㅕㅑㅔ">BlankMacro1</definedName>
    <definedName name="수" localSheetId="16" hidden="1">#REF!</definedName>
    <definedName name="수" hidden="1">#REF!</definedName>
    <definedName name="수____종">#REF!</definedName>
    <definedName name="수경단가">#REF!</definedName>
    <definedName name="수경단가1">#REF!</definedName>
    <definedName name="수경일위">#REF!</definedName>
    <definedName name="수급">#REF!</definedName>
    <definedName name="수도광열비">#REF!</definedName>
    <definedName name="수도료">#REF!</definedName>
    <definedName name="수량">#REF!</definedName>
    <definedName name="수량산출">#REF!</definedName>
    <definedName name="수량산출2" localSheetId="16">BlankMacro1</definedName>
    <definedName name="수량산출2">BlankMacro1</definedName>
    <definedName name="수량산출5" localSheetId="16">BlankMacro1</definedName>
    <definedName name="수량산출5">BlankMacro1</definedName>
    <definedName name="수량산출서" localSheetId="16">#REF!</definedName>
    <definedName name="수량산출서">#REF!</definedName>
    <definedName name="수량산출서11111" localSheetId="16">[11]미드수량!#REF!</definedName>
    <definedName name="수량산출서11111">[11]미드수량!#REF!</definedName>
    <definedName name="수량산출서간지">#REF!</definedName>
    <definedName name="수량집계밀">#REF!</definedName>
    <definedName name="수량집계양">#REF!</definedName>
    <definedName name="수리수문">#REF!</definedName>
    <definedName name="수목">#REF!</definedName>
    <definedName name="수목자재">#N/A</definedName>
    <definedName name="수배전" localSheetId="16">#REF!</definedName>
    <definedName name="수배전">#REF!</definedName>
    <definedName name="수역교">#N/A</definedName>
    <definedName name="수영" localSheetId="16">[0]!ㅁㄴㄹㅇㄹ</definedName>
    <definedName name="수영">[0]!ㅁㄴㄹㅇㄹ</definedName>
    <definedName name="수작업반장">#REF!</definedName>
    <definedName name="수중토사p1">#REF!</definedName>
    <definedName name="수직규준틀노무비">#REF!</definedName>
    <definedName name="수직규준틀재료비">#REF!</definedName>
    <definedName name="수직기준틀노무비">#REF!</definedName>
    <definedName name="수직기준틀재료비">#REF!</definedName>
    <definedName name="수진" localSheetId="16">[0]!NNF</definedName>
    <definedName name="수진">[0]!NNF</definedName>
    <definedName name="수질">#REF!</definedName>
    <definedName name="수질측정">#REF!</definedName>
    <definedName name="수축줄눈경비">#REF!</definedName>
    <definedName name="수축줄눈노무비">#REF!</definedName>
    <definedName name="수축줄눈재료비">#REF!</definedName>
    <definedName name="수토1">#REF!</definedName>
    <definedName name="수평규준틀노무비">#REF!</definedName>
    <definedName name="수평규준틀재료비">#REF!</definedName>
    <definedName name="수평연결재">#REF!</definedName>
    <definedName name="수현">#N/A</definedName>
    <definedName name="순공사"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순공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순공사비">#REF!</definedName>
    <definedName name="순공사비계" localSheetId="16">#REF!</definedName>
    <definedName name="순공사비계">#REF!</definedName>
    <definedName name="순공사비집"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순공사비집"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순공사원가">#REF!</definedName>
    <definedName name="純工事原價" localSheetId="16">#REF!</definedName>
    <definedName name="純工事原價">#REF!</definedName>
    <definedName name="순단면적" localSheetId="16">#REF!</definedName>
    <definedName name="순단면적">#REF!</definedName>
    <definedName name="순성토">#N/A</definedName>
    <definedName name="숨기기">#N/A</definedName>
    <definedName name="숨기지않기">#N/A</definedName>
    <definedName name="숫자노무비" localSheetId="16">#REF!</definedName>
    <definedName name="숫자노무비">#REF!</definedName>
    <definedName name="쉬트상" localSheetId="16">#REF!</definedName>
    <definedName name="쉬트상">#REF!</definedName>
    <definedName name="쉬트시" localSheetId="16">#REF!</definedName>
    <definedName name="쉬트시">#REF!</definedName>
    <definedName name="쉬트측">#REF!</definedName>
    <definedName name="쉬트하">#REF!</definedName>
    <definedName name="스노">#REF!</definedName>
    <definedName name="스재">#REF!</definedName>
    <definedName name="스치로폴설치">#REF!</definedName>
    <definedName name="스탠드">{"Book1","토공.xls"}</definedName>
    <definedName name="스탠드아">{"Book1","토공.xls"}</definedName>
    <definedName name="스텐레스판">2149455</definedName>
    <definedName name="스트로브잣12노무">#REF!</definedName>
    <definedName name="스트로브잣12재료" localSheetId="16">#REF!</definedName>
    <definedName name="스트로브잣12재료">#REF!</definedName>
    <definedName name="스트로브잣15노무">#REF!</definedName>
    <definedName name="스트로브잣15재료">#REF!</definedName>
    <definedName name="스트로브잣18노무">#REF!</definedName>
    <definedName name="스트로브잣18재료">#REF!</definedName>
    <definedName name="스트로브잣20노무">#REF!</definedName>
    <definedName name="스트로브잣20재료">#REF!</definedName>
    <definedName name="스트로브잣40노무">#REF!</definedName>
    <definedName name="스트로브잣40재료">#REF!</definedName>
    <definedName name="스판" localSheetId="16">BlankMacro1</definedName>
    <definedName name="스판">BlankMacro1</definedName>
    <definedName name="스페이서설치" localSheetId="16">#REF!</definedName>
    <definedName name="스페이서설치">#REF!</definedName>
    <definedName name="스페이서수직1">#REF!</definedName>
    <definedName name="스페이서수직2">#REF!</definedName>
    <definedName name="스페이서수평1">#REF!</definedName>
    <definedName name="스페이서수평2">#REF!</definedName>
    <definedName name="슬래브">#REF!</definedName>
    <definedName name="슬래브높이">#REF!</definedName>
    <definedName name="슬래브철근집계">#REF!</definedName>
    <definedName name="슬레이트공">#REF!</definedName>
    <definedName name="승강기">#REF!</definedName>
    <definedName name="승용교" localSheetId="16" hidden="1">{#N/A,#N/A,FALSE,"2~8번"}</definedName>
    <definedName name="승용교" hidden="1">{#N/A,#N/A,FALSE,"2~8번"}</definedName>
    <definedName name="승인서2" localSheetId="16">BlankMacro1</definedName>
    <definedName name="승인서2">BlankMacro1</definedName>
    <definedName name="승호" localSheetId="16">[0]!MMK</definedName>
    <definedName name="승호">[0]!MMK</definedName>
    <definedName name="시공측량사">#REF!</definedName>
    <definedName name="시공측량사조수">#REF!</definedName>
    <definedName name="시리" localSheetId="16">BlankMacro1</definedName>
    <definedName name="시리">BlankMacro1</definedName>
    <definedName name="시멘트운">#N/A</definedName>
    <definedName name="시멘트운반">#N/A</definedName>
    <definedName name="시방" localSheetId="16">#REF!</definedName>
    <definedName name="시방">#REF!</definedName>
    <definedName name="시방1">#REF!</definedName>
    <definedName name="시설물대가" localSheetId="16" hidden="1">{#N/A,#N/A,FALSE,"현장 NCR 분석";#N/A,#N/A,FALSE,"현장품질감사";#N/A,#N/A,FALSE,"현장품질감사"}</definedName>
    <definedName name="시설물대가" hidden="1">{#N/A,#N/A,FALSE,"현장 NCR 분석";#N/A,#N/A,FALSE,"현장품질감사";#N/A,#N/A,FALSE,"현장품질감사"}</definedName>
    <definedName name="시설일위">#REF!</definedName>
    <definedName name="시설일위금액" localSheetId="16">#REF!</definedName>
    <definedName name="시설일위금액">#REF!</definedName>
    <definedName name="시스템노무비합계" localSheetId="16">#REF!</definedName>
    <definedName name="시스템노무비합계">#REF!</definedName>
    <definedName name="시스템재료비">#REF!</definedName>
    <definedName name="시스템재료비합계">#REF!</definedName>
    <definedName name="시작">#REF!</definedName>
    <definedName name="시중노임1">#N/A</definedName>
    <definedName name="시험경비" localSheetId="16">#REF!</definedName>
    <definedName name="시험경비">#REF!</definedName>
    <definedName name="시험노무비" localSheetId="16">#REF!</definedName>
    <definedName name="시험노무비">#REF!</definedName>
    <definedName name="시험보조수" localSheetId="16">#REF!</definedName>
    <definedName name="시험보조수">#REF!</definedName>
    <definedName name="시험사1급">#REF!</definedName>
    <definedName name="시험사2급">#REF!</definedName>
    <definedName name="시험사3급">#REF!</definedName>
    <definedName name="시험사4급">#REF!</definedName>
    <definedName name="시험재료비">#REF!</definedName>
    <definedName name="시험편">#REF!</definedName>
    <definedName name="식재">#REF!</definedName>
    <definedName name="식재단가">#REF!</definedName>
    <definedName name="식재대가" localSheetId="16" hidden="1">{#N/A,#N/A,FALSE,"골재소요량";#N/A,#N/A,FALSE,"골재소요량"}</definedName>
    <definedName name="식재대가" hidden="1">{#N/A,#N/A,FALSE,"골재소요량";#N/A,#N/A,FALSE,"골재소요량"}</definedName>
    <definedName name="식재일위">#REF!</definedName>
    <definedName name="식재토공집계표">{"Book1","토공.xls"}</definedName>
    <definedName name="신규일위대가" hidden="1">{#N/A,#N/A,FALSE,"포장단가"}</definedName>
    <definedName name="신라왕경" localSheetId="16">#REF!</definedName>
    <definedName name="신라왕경">#REF!</definedName>
    <definedName name="신설" localSheetId="16" hidden="1">{#N/A,#N/A,FALSE,"명세표"}</definedName>
    <definedName name="신설" hidden="1">{#N/A,#N/A,FALSE,"명세표"}</definedName>
    <definedName name="신성">#REF!</definedName>
    <definedName name="신성감" localSheetId="16">#REF!</definedName>
    <definedName name="신성감">#REF!</definedName>
    <definedName name="신축이음각도" localSheetId="16">#REF!</definedName>
    <definedName name="신축이음각도">#REF!</definedName>
    <definedName name="신축이음갯수">#REF!</definedName>
    <definedName name="신축이음장치">#REF!</definedName>
    <definedName name="신태진">#REF!</definedName>
    <definedName name="신평천">#N/A</definedName>
    <definedName name="신평천2">#N/A</definedName>
    <definedName name="신호" localSheetId="16">BlankMacro1</definedName>
    <definedName name="신호">BlankMacro1</definedName>
    <definedName name="신호기">#N/A</definedName>
    <definedName name="신화" hidden="1">{#N/A,#N/A,TRUE,"960318-1";#N/A,#N/A,TRUE,"960318-2";#N/A,#N/A,TRUE,"960318-3"}</definedName>
    <definedName name="실편백10노무" localSheetId="16">#REF!</definedName>
    <definedName name="실편백10노무">#REF!</definedName>
    <definedName name="실편백10재료">#REF!</definedName>
    <definedName name="실편백15노무">#REF!</definedName>
    <definedName name="실편백15재료">#REF!</definedName>
    <definedName name="실행공사비추정대비표">#N/A</definedName>
    <definedName name="실행분석" localSheetId="16">BlankMacro1</definedName>
    <definedName name="실행분석">BlankMacro1</definedName>
    <definedName name="심산" localSheetId="16">#REF!</definedName>
    <definedName name="심산">#REF!</definedName>
    <definedName name="심야">#REF!</definedName>
    <definedName name="심우">#REF!</definedName>
    <definedName name="심우을">#REF!</definedName>
    <definedName name="심평">#REF!</definedName>
    <definedName name="쌍암1교">#REF!</definedName>
    <definedName name="썰치">#REF!</definedName>
    <definedName name="씨">#REF!</definedName>
    <definedName name="씨그마ck">#REF!</definedName>
    <definedName name="씨그마y">#REF!</definedName>
    <definedName name="ㅇ">#REF!</definedName>
    <definedName name="ㅇ10">#REF!</definedName>
    <definedName name="ㅇ20">#REF!</definedName>
    <definedName name="ㅇ227">#REF!</definedName>
    <definedName name="ㅇ560">#REF!</definedName>
    <definedName name="ㅇㄴㄹㄴㅇㄹ">#N/A</definedName>
    <definedName name="ㅇㄴㄹㄹㄹ" hidden="1">#REF!</definedName>
    <definedName name="ㅇㄴㄿ">#N/A</definedName>
    <definedName name="ㅇㄴㅁㅇㅁㅇ" localSheetId="16">#REF!</definedName>
    <definedName name="ㅇㄴㅁㅇㅁㅇ">#REF!</definedName>
    <definedName name="ㅇㄴㅍ" localSheetId="16">[0]!ㅁㄴㄹㅇㄹ</definedName>
    <definedName name="ㅇㄴㅍ">[0]!ㅁㄴㄹㅇㄹ</definedName>
    <definedName name="ㅇ나리">#REF!</definedName>
    <definedName name="ㅇ남러이">#REF!</definedName>
    <definedName name="ㅇ낯ㅍ">#REF!</definedName>
    <definedName name="ㅇ널">#REF!</definedName>
    <definedName name="ㅇ닐">#REF!</definedName>
    <definedName name="ㅇㄶ">#REF!</definedName>
    <definedName name="ㅇㄷ">#REF!</definedName>
    <definedName name="ㅇㄷㄷㄷ">#REF!</definedName>
    <definedName name="ㅇㄷㅈㅂ">#REF!</definedName>
    <definedName name="ㅇㄹ" hidden="1">'[48]98수문일위'!$A$1:$P$2004</definedName>
    <definedName name="ㅇㄹㄶ" localSheetId="16" hidden="1">{"'Sheet1'!$A$4","'Sheet1'!$A$9:$G$28"}</definedName>
    <definedName name="ㅇㄹㄶ" hidden="1">{"'Sheet1'!$A$4","'Sheet1'!$A$9:$G$28"}</definedName>
    <definedName name="ㅇㄹㄹ" hidden="1">#REF!</definedName>
    <definedName name="ㅇㄹㄹㄹㄹㄹ" localSheetId="16">#REF!</definedName>
    <definedName name="ㅇㄹㄹㄹㄹㄹ">#REF!</definedName>
    <definedName name="ㅇㄹㅇㄹ" localSheetId="16" hidden="1">#REF!</definedName>
    <definedName name="ㅇㄹㅇㄹ" hidden="1">#REF!</definedName>
    <definedName name="ㅇㄹ호">#REF!</definedName>
    <definedName name="ㅇㄹ호ㅓ">#REF!</definedName>
    <definedName name="ㅇㄹ호ㅗㅓ">#REF!</definedName>
    <definedName name="ㅇ라ㅓㅏㅗㄹ"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ㅇ라ㅓㅏㅗㄹ"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ㅇ리멍라">#REF!</definedName>
    <definedName name="ㅇㄻㄴㅇㄻㄴㅇㄹ" localSheetId="16" hidden="1">#REF!</definedName>
    <definedName name="ㅇㄻㄴㅇㄻㄴㅇㄹ" hidden="1">#REF!</definedName>
    <definedName name="ㅇㄻㄴㅇㄻㄴㅇㄻㄴㅇㄹㅇ" localSheetId="16">#REF!</definedName>
    <definedName name="ㅇㄻㄴㅇㄻㄴㅇㄻㄴㅇㄹㅇ">#REF!</definedName>
    <definedName name="ㅇㅀㄴ"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ㅇㅀㄴ"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ㅇㅀㄹㅇㅎㅇㅀㅇㅎㄹ">#REF!</definedName>
    <definedName name="ㅇㅀㅇㅎㅇ" localSheetId="16">#REF!</definedName>
    <definedName name="ㅇㅀㅇㅎㅇ">#REF!</definedName>
    <definedName name="ㅇㅇ">#N/A</definedName>
    <definedName name="ㅇㅇㄹ"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ㅇㅇ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ㅇㅇㅁㅇ">#REF!</definedName>
    <definedName name="ㅇㅇㅇ" localSheetId="16">[0]!BlankMacro1</definedName>
    <definedName name="ㅇㅇㅇ">[0]!BlankMacro1</definedName>
    <definedName name="ㅇㅇㅇㄷㄷㄷ" localSheetId="16">[0]!BlankMacro1</definedName>
    <definedName name="ㅇㅇㅇㄷㄷㄷ">[0]!BlankMacro1</definedName>
    <definedName name="ㅇㅇㅇㅇ" localSheetId="16">[0]!BlankMacro1</definedName>
    <definedName name="ㅇㅇㅇㅇ">[0]!BlankMacro1</definedName>
    <definedName name="ㅇㅇㅇㅇㅇ" localSheetId="16">[0]!BlankMacro1</definedName>
    <definedName name="ㅇㅇㅇㅇㅇ">[0]!BlankMacro1</definedName>
    <definedName name="ㅇㅇㅇㅇㅇㅇㅇ" localSheetId="16">[0]!BlankMacro1</definedName>
    <definedName name="ㅇㅇㅇㅇㅇㅇㅇ">[0]!BlankMacro1</definedName>
    <definedName name="ㅇㅇㅇㅇㅇㅇㅇㅇㅇ" localSheetId="16">[0]!BlankMacro1</definedName>
    <definedName name="ㅇㅇㅇㅇㅇㅇㅇㅇㅇ">[0]!BlankMacro1</definedName>
    <definedName name="ㅇㅈㄷㅄㅂㅈㄷㄱ" hidden="1">#REF!</definedName>
    <definedName name="ㅇㅈㄷㅇㅁㄴ">#REF!</definedName>
    <definedName name="ㅇㅎㄶ">#REF!</definedName>
    <definedName name="ㅇㅎㅇ">{"Book1","토공.xls"}</definedName>
    <definedName name="ㅇㅎㅇㅎ" localSheetId="16" hidden="1">{"'용역비'!$A$4:$C$8"}</definedName>
    <definedName name="ㅇㅎㅇㅎ" hidden="1">{"'용역비'!$A$4:$C$8"}</definedName>
    <definedName name="ㅇ호" localSheetId="16" hidden="1">{"'용역비'!$A$4:$C$8"}</definedName>
    <definedName name="ㅇ호" hidden="1">{"'용역비'!$A$4:$C$8"}</definedName>
    <definedName name="ㅇ호ㅓ" localSheetId="16" hidden="1">{"'용역비'!$A$4:$C$8"}</definedName>
    <definedName name="ㅇ호ㅓ" hidden="1">{"'용역비'!$A$4:$C$8"}</definedName>
    <definedName name="ㅇ호ㅓㅇㅎ" localSheetId="16" hidden="1">{"'용역비'!$A$4:$C$8"}</definedName>
    <definedName name="ㅇ호ㅓㅇㅎ" hidden="1">{"'용역비'!$A$4:$C$8"}</definedName>
    <definedName name="ㅇ호ㅓㅇ호ㅓ" localSheetId="16" hidden="1">{"'용역비'!$A$4:$C$8"}</definedName>
    <definedName name="ㅇ호ㅓㅇ호ㅓ" hidden="1">{"'용역비'!$A$4:$C$8"}</definedName>
    <definedName name="ㅇ호ㅓㅎ" localSheetId="16" hidden="1">{"'용역비'!$A$4:$C$8"}</definedName>
    <definedName name="ㅇ호ㅓㅎ" hidden="1">{"'용역비'!$A$4:$C$8"}</definedName>
    <definedName name="ㅇ호ㅓ호ㅓ" localSheetId="16" hidden="1">{"'용역비'!$A$4:$C$8"}</definedName>
    <definedName name="ㅇ호ㅓ호ㅓ" hidden="1">{"'용역비'!$A$4:$C$8"}</definedName>
    <definedName name="아">#N/A</definedName>
    <definedName name="아늘믿" localSheetId="16">BlankMacro1</definedName>
    <definedName name="아늘믿">BlankMacro1</definedName>
    <definedName name="아니" localSheetId="16">BlankMacro1</definedName>
    <definedName name="아니">BlankMacro1</definedName>
    <definedName name="아다" localSheetId="16">BlankMacro1</definedName>
    <definedName name="아다">BlankMacro1</definedName>
    <definedName name="아디" localSheetId="16">BlankMacro1</definedName>
    <definedName name="아디">BlankMacro1</definedName>
    <definedName name="아래">#N/A</definedName>
    <definedName name="아래1">#N/A</definedName>
    <definedName name="아러ㅏ" localSheetId="16">#REF!</definedName>
    <definedName name="아러ㅏ">#REF!</definedName>
    <definedName name="아사꾸라방식">#N/A</definedName>
    <definedName name="아서" localSheetId="16">BlankMacro1</definedName>
    <definedName name="아서">BlankMacro1</definedName>
    <definedName name="아스콘깨기" hidden="1">{#N/A,#N/A,FALSE,"골재소요량";#N/A,#N/A,FALSE,"골재소요량"}</definedName>
    <definedName name="아스타일공" localSheetId="16">#REF!</definedName>
    <definedName name="아스타일공">#REF!</definedName>
    <definedName name="아스팔트">#REF!</definedName>
    <definedName name="아스팔트포장복구">{"Book1","토공.xls"}</definedName>
    <definedName name="아아" localSheetId="16">BlankMacro1</definedName>
    <definedName name="아아">BlankMacro1</definedName>
    <definedName name="아아자아" localSheetId="16" hidden="1">{#N/A,#N/A,FALSE,"혼합골재"}</definedName>
    <definedName name="아아자아" hidden="1">{#N/A,#N/A,FALSE,"혼합골재"}</definedName>
    <definedName name="아왜나무12노무">#REF!</definedName>
    <definedName name="아왜나무12재료" localSheetId="16">#REF!</definedName>
    <definedName name="아왜나무12재료">#REF!</definedName>
    <definedName name="아자아아" localSheetId="16" hidden="1">{#N/A,#N/A,FALSE,"2~8번"}</definedName>
    <definedName name="아자아아" hidden="1">{#N/A,#N/A,FALSE,"2~8번"}</definedName>
    <definedName name="아ㅏㅓ랜"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아ㅏㅓ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아ㅏㅓㅗㄹ"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아ㅏㅓㅗㄹ"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악취">#REF!</definedName>
    <definedName name="안내" localSheetId="16">#REF!</definedName>
    <definedName name="안내">#REF!</definedName>
    <definedName name="안벽" localSheetId="16">#REF!</definedName>
    <definedName name="안벽">#REF!</definedName>
    <definedName name="안전">#REF!</definedName>
    <definedName name="안전관리기사1급">#REF!</definedName>
    <definedName name="안전관리기사2급">#REF!</definedName>
    <definedName name="안전관리비">#REF!</definedName>
    <definedName name="안전관리비_산식">#REF!</definedName>
    <definedName name="안전관리비기초액">#REF!</definedName>
    <definedName name="안전관리비율">#REF!</definedName>
    <definedName name="안전기초">#REF!</definedName>
    <definedName name="알d">#REF!</definedName>
    <definedName name="알어러" localSheetId="16">BLCH</definedName>
    <definedName name="알어러">BLCH</definedName>
    <definedName name="알파1" localSheetId="16">#REF!</definedName>
    <definedName name="알파1">#REF!</definedName>
    <definedName name="알파2">#REF!</definedName>
    <definedName name="암거공집계표">#REF!</definedName>
    <definedName name="암거구체_재료_수량산출__1">#REF!</definedName>
    <definedName name="암거구체_토공_수량산출__2">#REF!</definedName>
    <definedName name="암거구체사보강철근수량산출">#REF!</definedName>
    <definedName name="암거구체상하부면벽재료및토공수량산출">#REF!</definedName>
    <definedName name="암거구체수량산출_1연">#REF!</definedName>
    <definedName name="암거구체수량산출1연_형식1">#REF!</definedName>
    <definedName name="암거구체수량산출1연_형식2">#REF!</definedName>
    <definedName name="암거구체수량산출2연_형식1">#REF!</definedName>
    <definedName name="암거구체수량산출2연_형식2">#REF!</definedName>
    <definedName name="암거구체수량산출3연_형식1">#REF!</definedName>
    <definedName name="암거구체수량산출3연_형식2">#REF!</definedName>
    <definedName name="암거구체재료수량산출">#REF!</definedName>
    <definedName name="암거구체토공수량산출">#REF!</definedName>
    <definedName name="암거날개벽_재료_및_토공_수량산출__1">#REF!</definedName>
    <definedName name="암거날개벽단위수량표_성토구배1.8">#REF!</definedName>
    <definedName name="암거날개벽단위수량표제목_성토면경사1.8">#REF!</definedName>
    <definedName name="암거날개벽및면벽단위량산식_성토구배1.8">#REF!</definedName>
    <definedName name="암거날개벽유출입부바닥콘크리트및공제단위수량산출제목성토구배1.8">#REF!</definedName>
    <definedName name="암거날개벽재료및토공수량산출">#REF!</definedName>
    <definedName name="압량" localSheetId="16">BlankMacro1</definedName>
    <definedName name="압량">BlankMacro1</definedName>
    <definedName name="압량1" localSheetId="16">BlankMacro1</definedName>
    <definedName name="압량1">BlankMacro1</definedName>
    <definedName name="압량초등" localSheetId="16">BlankMacro1</definedName>
    <definedName name="압량초등">BlankMacro1</definedName>
    <definedName name="압축강도" localSheetId="16">#REF!</definedName>
    <definedName name="압축강도">#REF!</definedName>
    <definedName name="앨c">#REF!</definedName>
    <definedName name="앨e">#REF!</definedName>
    <definedName name="앵글총수량">#REF!</definedName>
    <definedName name="앵커볼트">#REF!</definedName>
    <definedName name="야야야" localSheetId="16" hidden="1">{#N/A,#N/A,FALSE,"혼합골재"}</definedName>
    <definedName name="야야야" hidden="1">{#N/A,#N/A,FALSE,"혼합골재"}</definedName>
    <definedName name="약">#REF!</definedName>
    <definedName name="약대건축" localSheetId="16">#REF!</definedName>
    <definedName name="약대건축">#REF!</definedName>
    <definedName name="약대기계" localSheetId="16">#REF!</definedName>
    <definedName name="약대기계">#REF!</definedName>
    <definedName name="약대소방">#REF!</definedName>
    <definedName name="약대전기">#REF!</definedName>
    <definedName name="약대토목">#REF!</definedName>
    <definedName name="약대통신">#REF!</definedName>
    <definedName name="양매자0403">[31]데이타!$E$168</definedName>
    <definedName name="양매자0505">[31]데이타!$E$169</definedName>
    <definedName name="양매자0606">[31]데이타!$E$170</definedName>
    <definedName name="양생1" localSheetId="16">#REF!</definedName>
    <definedName name="양생1">#REF!</definedName>
    <definedName name="양생2">#REF!</definedName>
    <definedName name="양생경비">#REF!</definedName>
    <definedName name="양생공">#REF!</definedName>
    <definedName name="양생노무비">#REF!</definedName>
    <definedName name="양생재료비">#REF!</definedName>
    <definedName name="양석">#REF!,#REF!,#REF!,#REF!,#REF!,#REF!,#REF!,#REF!,#REF!,#REF!,#REF!,#REF!,#REF!,#REF!,#REF!,#REF!,#REF!,#REF!,#REF!</definedName>
    <definedName name="어" localSheetId="16" hidden="1">{"'용역비'!$A$4:$C$8"}</definedName>
    <definedName name="어" hidden="1">{"'용역비'!$A$4:$C$8"}</definedName>
    <definedName name="어쩌라고" localSheetId="16">BlankMacro1</definedName>
    <definedName name="어쩌라고">BlankMacro1</definedName>
    <definedName name="어ㅏ" localSheetId="16">#REF!</definedName>
    <definedName name="어ㅏ">#REF!</definedName>
    <definedName name="어ㅏ아" localSheetId="16">BLCH</definedName>
    <definedName name="어ㅏ아">BLCH</definedName>
    <definedName name="어ㅓㅓㅇ"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어ㅓㅓㅇ"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어ㅘㄴ"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어ㅘㄴ"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억이상" hidden="1">{#N/A,#N/A,FALSE,"2~8번"}</definedName>
    <definedName name="언어" localSheetId="16">#REF!</definedName>
    <definedName name="언어">#REF!</definedName>
    <definedName name="업체" hidden="1">#REF!</definedName>
    <definedName name="에">#N/A</definedName>
    <definedName name="여름" localSheetId="16">#REF!</definedName>
    <definedName name="여름">#REF!</definedName>
    <definedName name="여비" localSheetId="16">#REF!</definedName>
    <definedName name="여비">#REF!</definedName>
    <definedName name="여유폭" localSheetId="16">#REF!</definedName>
    <definedName name="여유폭">#REF!</definedName>
    <definedName name="역_T형옹벽_개소별명세">#REF!</definedName>
    <definedName name="역_T형옹벽_수량집계">#REF!</definedName>
    <definedName name="역L형옹벽">[15]일위대가!#REF!</definedName>
    <definedName name="역L형옹벽개소별명세">#REF!</definedName>
    <definedName name="역L형옹벽단위수량산식_성토구배1.5">#REF!</definedName>
    <definedName name="역L형옹벽단위수량산식_성토구배1.8">#REF!</definedName>
    <definedName name="역L형옹벽단위수량산식_수평">#REF!</definedName>
    <definedName name="역L형옹벽단위수량표_성토구배1.5">#REF!</definedName>
    <definedName name="역L형옹벽단위수량표_성토구배1.8">#REF!</definedName>
    <definedName name="역L형옹벽단위수량표_수평">#REF!</definedName>
    <definedName name="역L형옹벽수량집계">#REF!</definedName>
    <definedName name="역L형옹벽치수표_성토구배1.5">#REF!</definedName>
    <definedName name="역L형옹벽치수표_성토구배1.8">#REF!</definedName>
    <definedName name="역L형옹벽치수표_수평">#REF!</definedName>
    <definedName name="역T형옹벽개소별명세">#REF!</definedName>
    <definedName name="역T형옹벽단위수량산식">#REF!</definedName>
    <definedName name="역T형옹벽단위수량산식_성토구배1.5">#REF!</definedName>
    <definedName name="역T형옹벽단위수량산식_성토구배1.8">#REF!</definedName>
    <definedName name="역T형옹벽단위수량산식_수평">#REF!</definedName>
    <definedName name="역T형옹벽단위수량표">#REF!</definedName>
    <definedName name="역T형옹벽단위수량표_성토구배1.5">#REF!</definedName>
    <definedName name="역T형옹벽단위수량표_성토구배1.8">#REF!</definedName>
    <definedName name="역T형옹벽단위수량표_수평">#REF!</definedName>
    <definedName name="역T형옹벽수량집계">#REF!</definedName>
    <definedName name="역T형옹벽치수표">#REF!</definedName>
    <definedName name="역T형옹벽치수표_성토구배1.5">#REF!</definedName>
    <definedName name="역T형옹벽치수표_성토구배1.8">#REF!</definedName>
    <definedName name="역T형옹벽치수표_수평">#REF!</definedName>
    <definedName name="연겅2" localSheetId="16" hidden="1">{#N/A,#N/A,FALSE,"단면 제원"}</definedName>
    <definedName name="연겅2" hidden="1">{#N/A,#N/A,FALSE,"단면 제원"}</definedName>
    <definedName name="연결관집계표"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결관집계표"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연경1교" localSheetId="16" hidden="1">{#N/A,#N/A,FALSE,"단면 제원"}</definedName>
    <definedName name="연경1교" hidden="1">{#N/A,#N/A,FALSE,"단면 제원"}</definedName>
    <definedName name="연경1교1" localSheetId="16" hidden="1">{#N/A,#N/A,FALSE,"단면 제원"}</definedName>
    <definedName name="연경1교1" hidden="1">{#N/A,#N/A,FALSE,"단면 제원"}</definedName>
    <definedName name="연경2교" localSheetId="16" hidden="1">{#N/A,#N/A,FALSE,"단면 제원"}</definedName>
    <definedName name="연경2교" hidden="1">{#N/A,#N/A,FALSE,"단면 제원"}</definedName>
    <definedName name="연돌공">#REF!</definedName>
    <definedName name="연마공" localSheetId="16">#REF!</definedName>
    <definedName name="연마공">#REF!</definedName>
    <definedName name="연면적" localSheetId="16">#REF!</definedName>
    <definedName name="연면적">#REF!</definedName>
    <definedName name="연소방재">#REF!</definedName>
    <definedName name="연속">#REF!</definedName>
    <definedName name="연속3M">#REF!</definedName>
    <definedName name="연속3Mu">#REF!</definedName>
    <definedName name="연습">#REF!</definedName>
    <definedName name="연장">#REF!</definedName>
    <definedName name="연접물량">#N/A</definedName>
    <definedName name="열차무선전화설비" localSheetId="16">#REF!</definedName>
    <definedName name="열차무선전화설비">#REF!</definedName>
    <definedName name="영">#REF!,#REF!</definedName>
    <definedName name="영남" localSheetId="16">[0]!SSR</definedName>
    <definedName name="영남">[0]!SSR</definedName>
    <definedName name="영림기사">#REF!</definedName>
    <definedName name="영미" localSheetId="16">[0]!NNF</definedName>
    <definedName name="영미">[0]!NNF</definedName>
    <definedName name="영산홍">#REF!</definedName>
    <definedName name="영상" hidden="1">{#N/A,#N/A,TRUE,"960318-1";#N/A,#N/A,TRUE,"960318-2";#N/A,#N/A,TRUE,"960318-3"}</definedName>
    <definedName name="영상1" hidden="1">{#N/A,#N/A,TRUE,"960318-1";#N/A,#N/A,TRUE,"960318-2";#N/A,#N/A,TRUE,"960318-3"}</definedName>
    <definedName name="영시스템" localSheetId="16" hidden="1">[49]수량산출!#REF!</definedName>
    <definedName name="영시스템" hidden="1">[49]수량산출!#REF!</definedName>
    <definedName name="영양고" localSheetId="16">BlankMacro1</definedName>
    <definedName name="영양고">BlankMacro1</definedName>
    <definedName name="예산">#N/A</definedName>
    <definedName name="예산비교표">#N/A</definedName>
    <definedName name="예산서" localSheetId="16">#REF!</definedName>
    <definedName name="예산서">#REF!</definedName>
    <definedName name="예외1">#REF!</definedName>
    <definedName name="예외2">#REF!</definedName>
    <definedName name="예외3">#REF!</definedName>
    <definedName name="예외4">#REF!</definedName>
    <definedName name="예정공정표4월분" localSheetId="16" hidden="1">{#N/A,#N/A,TRUE,"1";#N/A,#N/A,TRUE,"2";#N/A,#N/A,TRUE,"3";#N/A,#N/A,TRUE,"4";#N/A,#N/A,TRUE,"5";#N/A,#N/A,TRUE,"6";#N/A,#N/A,TRUE,"7"}</definedName>
    <definedName name="예정공정표4월분" hidden="1">{#N/A,#N/A,TRUE,"1";#N/A,#N/A,TRUE,"2";#N/A,#N/A,TRUE,"3";#N/A,#N/A,TRUE,"4";#N/A,#N/A,TRUE,"5";#N/A,#N/A,TRUE,"6";#N/A,#N/A,TRUE,"7"}</definedName>
    <definedName name="오수공">{"Book1","토공.xls"}</definedName>
    <definedName name="오수맨홀위치" localSheetId="16" hidden="1">{"'Sheet1'!$A$4","'Sheet1'!$A$9:$G$28"}</definedName>
    <definedName name="오수맨홀위치" hidden="1">{"'Sheet1'!$A$4","'Sheet1'!$A$9:$G$28"}</definedName>
    <definedName name="오오">#REF!</definedName>
    <definedName name="오오오" localSheetId="16">#REF!</definedName>
    <definedName name="오오오">#REF!</definedName>
    <definedName name="오층배관" localSheetId="16">#REF!</definedName>
    <definedName name="오층배관">#REF!</definedName>
    <definedName name="오층배관값">#REF!</definedName>
    <definedName name="오층접지선">#REF!</definedName>
    <definedName name="오층접지선값">#REF!</definedName>
    <definedName name="오층주간선">#REF!</definedName>
    <definedName name="오층주간선값">#REF!</definedName>
    <definedName name="옥"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옥"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옥상배관">#REF!</definedName>
    <definedName name="옥상배관값" localSheetId="16">#REF!</definedName>
    <definedName name="옥상배관값">#REF!</definedName>
    <definedName name="옥상접지선" localSheetId="16">#REF!</definedName>
    <definedName name="옥상접지선">#REF!</definedName>
    <definedName name="옥상접지선값">#REF!</definedName>
    <definedName name="옥상주간선">#REF!</definedName>
    <definedName name="옥상주간선값">#REF!</definedName>
    <definedName name="온도">#REF!</definedName>
    <definedName name="온돌공">#REF!</definedName>
    <definedName name="올ㅇ">#REF!</definedName>
    <definedName name="옹" localSheetId="16" hidden="1">{#N/A,#N/A,FALSE,"골재소요량";#N/A,#N/A,FALSE,"골재소요량"}</definedName>
    <definedName name="옹" hidden="1">{#N/A,#N/A,FALSE,"골재소요량";#N/A,#N/A,FALSE,"골재소요량"}</definedName>
    <definedName name="옹2되">#REF!</definedName>
    <definedName name="옹2부" localSheetId="16">#REF!</definedName>
    <definedName name="옹2부">#REF!</definedName>
    <definedName name="옹2블캡" localSheetId="16">#REF!</definedName>
    <definedName name="옹2블캡">#REF!</definedName>
    <definedName name="옹2블표">#REF!</definedName>
    <definedName name="옹2상">#REF!</definedName>
    <definedName name="옹2속">#REF!</definedName>
    <definedName name="옹2잔">#REF!</definedName>
    <definedName name="옹2잡">#REF!</definedName>
    <definedName name="옹2지1">#REF!</definedName>
    <definedName name="옹2지2">#REF!</definedName>
    <definedName name="옹2지3">#REF!</definedName>
    <definedName name="옹2터">#REF!</definedName>
    <definedName name="옹2합">#REF!</definedName>
    <definedName name="옹되">#REF!</definedName>
    <definedName name="옹벽" localSheetId="16" hidden="1">{#N/A,#N/A,FALSE,"혼합골재"}</definedName>
    <definedName name="옹벽" hidden="1">{#N/A,#N/A,FALSE,"혼합골재"}</definedName>
    <definedName name="옹벽수량집계표" localSheetId="16" hidden="1">{#N/A,#N/A,FALSE,"2~8번"}</definedName>
    <definedName name="옹벽수량집계표" hidden="1">{#N/A,#N/A,FALSE,"2~8번"}</definedName>
    <definedName name="옹벽수량집계표총괄" localSheetId="16" hidden="1">{#N/A,#N/A,FALSE,"혼합골재"}</definedName>
    <definedName name="옹벽수량집계표총괄" hidden="1">{#N/A,#N/A,FALSE,"혼합골재"}</definedName>
    <definedName name="옹벽연장">#REF!</definedName>
    <definedName name="옹부" localSheetId="16">#REF!</definedName>
    <definedName name="옹부">#REF!</definedName>
    <definedName name="옹블캡" localSheetId="16">#REF!</definedName>
    <definedName name="옹블캡">#REF!</definedName>
    <definedName name="옹블표">#REF!</definedName>
    <definedName name="옹상">#REF!</definedName>
    <definedName name="옹속">#REF!</definedName>
    <definedName name="옹잔">#REF!</definedName>
    <definedName name="옹잡">#REF!</definedName>
    <definedName name="옹지1">#REF!</definedName>
    <definedName name="옹지2">#REF!</definedName>
    <definedName name="옹지3">#REF!</definedName>
    <definedName name="옹터">#REF!</definedName>
    <definedName name="옹합">#REF!</definedName>
    <definedName name="완공3" hidden="1">#REF!</definedName>
    <definedName name="왕벚나무">#REF!</definedName>
    <definedName name="왜" localSheetId="16">BlankMacro1</definedName>
    <definedName name="왜">BlankMacro1</definedName>
    <definedName name="왜관" localSheetId="16">BlankMacro1</definedName>
    <definedName name="왜관">BlankMacro1</definedName>
    <definedName name="왜관초등" localSheetId="16">BlankMacro1</definedName>
    <definedName name="왜관초등">BlankMacro1</definedName>
    <definedName name="왜성도라지" localSheetId="16">#REF!</definedName>
    <definedName name="왜성도라지">#REF!</definedName>
    <definedName name="외벽">#REF!</definedName>
    <definedName name="외주견적대비">#N/A</definedName>
    <definedName name="외주견적의뢰">#N/A</definedName>
    <definedName name="외주견적의뢰2">#N/A</definedName>
    <definedName name="요약문">#REF!</definedName>
    <definedName name="요율인쇄">#REF!</definedName>
    <definedName name="용량">#REF!</definedName>
    <definedName name="용산초" localSheetId="16">BlankMacro1</definedName>
    <definedName name="용산초">BlankMacro1</definedName>
    <definedName name="용산초등" localSheetId="16">BlankMacro1</definedName>
    <definedName name="용산초등">BlankMacro1</definedName>
    <definedName name="용상초등" localSheetId="16">BlankMacro1</definedName>
    <definedName name="용상초등">BlankMacro1</definedName>
    <definedName name="용역비산출전기" localSheetId="16">BlankMacro1</definedName>
    <definedName name="용역비산출전기">BlankMacro1</definedName>
    <definedName name="용전" localSheetId="16">BlankMacro1</definedName>
    <definedName name="용전">BlankMacro1</definedName>
    <definedName name="용전초" localSheetId="16">BlankMacro1</definedName>
    <definedName name="용전초">BlankMacro1</definedName>
    <definedName name="용접200경비" localSheetId="16">#REF!</definedName>
    <definedName name="용접200경비">#REF!</definedName>
    <definedName name="용접300경비">#REF!</definedName>
    <definedName name="용접공">52459.4</definedName>
    <definedName name="용접공_일반">#REF!</definedName>
    <definedName name="용접공_철도" localSheetId="16">#REF!</definedName>
    <definedName name="용접공_철도">#REF!</definedName>
    <definedName name="욫전" localSheetId="16">BlankMacro1</definedName>
    <definedName name="욫전">BlankMacro1</definedName>
    <definedName name="우가">#N/A</definedName>
    <definedName name="우리" localSheetId="16" hidden="1">{"'용역비'!$A$4:$C$8"}</definedName>
    <definedName name="우리" hidden="1">{"'용역비'!$A$4:$C$8"}</definedName>
    <definedName name="우리나라" localSheetId="16">[0]!jhg</definedName>
    <definedName name="우리나라">[0]!jhg</definedName>
    <definedName name="우리집">#N/A</definedName>
    <definedName name="우물공">#REF!</definedName>
    <definedName name="우산">#REF!</definedName>
    <definedName name="우수공">{"Book1","토공.xls"}</definedName>
    <definedName name="우수관"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우수박스"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우야" localSheetId="16">#REF!</definedName>
    <definedName name="우야">#REF!</definedName>
    <definedName name="우평">#REF!</definedName>
    <definedName name="운반">#REF!</definedName>
    <definedName name="운반2">#REF!</definedName>
    <definedName name="운반부표">#REF!</definedName>
    <definedName name="운반비">#REF!</definedName>
    <definedName name="운반차">#REF!</definedName>
    <definedName name="운잔">#REF!</definedName>
    <definedName name="운전">#REF!</definedName>
    <definedName name="운전사">#REF!</definedName>
    <definedName name="운전사_기계">#REF!</definedName>
    <definedName name="운전사_운반차">#REF!</definedName>
    <definedName name="운전조">#REF!</definedName>
    <definedName name="원">#REF!</definedName>
    <definedName name="원_가_계_산_서">#REF!</definedName>
    <definedName name="원가">#REF!</definedName>
    <definedName name="원가1">#REF!</definedName>
    <definedName name="원가3" localSheetId="16">BlankMacro1</definedName>
    <definedName name="원가3">BlankMacro1</definedName>
    <definedName name="원가계" localSheetId="16">#REF!</definedName>
    <definedName name="원가계">#REF!</definedName>
    <definedName name="원가계간"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원가계간"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원가계산">#REF!</definedName>
    <definedName name="원가계산19"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원가계산19"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원가계산서">#REF!</definedName>
    <definedName name="원가계산서2" localSheetId="16">#REF!</definedName>
    <definedName name="원가계산서2">#REF!</definedName>
    <definedName name="원각"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원각"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원각계ㅅ산">#REF!</definedName>
    <definedName name="원기기ㅣㅇ"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원기기ㅣㅇ"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원자력계장공">#REF!</definedName>
    <definedName name="원자력기계설치공" localSheetId="16">#REF!</definedName>
    <definedName name="원자력기계설치공">#REF!</definedName>
    <definedName name="원자력기술자" localSheetId="16">#REF!</definedName>
    <definedName name="원자력기술자">#REF!</definedName>
    <definedName name="원자력덕트공">#REF!</definedName>
    <definedName name="원자력배관공">#REF!</definedName>
    <definedName name="원자력보온공">#REF!</definedName>
    <definedName name="원자력용접공">#REF!</definedName>
    <definedName name="원자력제관공">#REF!</definedName>
    <definedName name="원자력케이블전공">#REF!</definedName>
    <definedName name="원자력특별인부">#REF!</definedName>
    <definedName name="원자력품질관리사">#REF!</definedName>
    <definedName name="원자력플랜트전공">#REF!</definedName>
    <definedName name="원지반다짐">#REF!</definedName>
    <definedName name="원파고라노">#REF!</definedName>
    <definedName name="원파고라재">#REF!</definedName>
    <definedName name="원형1">#REF!</definedName>
    <definedName name="원형2">#REF!</definedName>
    <definedName name="웨브높이">#REF!</definedName>
    <definedName name="웨브두께">#REF!</definedName>
    <definedName name="위락경관">#REF!</definedName>
    <definedName name="위생공">#REF!</definedName>
    <definedName name="위생공중보건">#REF!</definedName>
    <definedName name="위치">#N/A</definedName>
    <definedName name="유곡실행">[50]설계!$A$1:$F$1713</definedName>
    <definedName name="유리공" localSheetId="16">#REF!</definedName>
    <definedName name="유리공">#REF!</definedName>
    <definedName name="유지보수">#REF!</definedName>
    <definedName name="유지보수1">#REF!</definedName>
    <definedName name="유효폭">#REF!</definedName>
    <definedName name="육상동식물">#REF!</definedName>
    <definedName name="육수동식물">#REF!</definedName>
    <definedName name="윤">#REF!,#REF!,#REF!,#REF!,#REF!,#REF!,#REF!,#REF!,#REF!,#REF!,#REF!,#REF!,#REF!,#REF!,#REF!,#REF!,#REF!,#REF!,#REF!</definedName>
    <definedName name="율" localSheetId="16">#REF!</definedName>
    <definedName name="율">#REF!</definedName>
    <definedName name="은행나무">#REF!</definedName>
    <definedName name="을">#REF!</definedName>
    <definedName name="의" hidden="1">{#N/A,#N/A,FALSE,"운반시간"}</definedName>
    <definedName name="의영" localSheetId="16">[0]!ㅁㄴㄹㅇㄹ</definedName>
    <definedName name="의영">[0]!ㅁㄴㄹㅇㄹ</definedName>
    <definedName name="의자"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의장본관내역" localSheetId="16">#REF!</definedName>
    <definedName name="의장본관내역">#REF!</definedName>
    <definedName name="이">#REF!</definedName>
    <definedName name="이각지주목">#REF!</definedName>
    <definedName name="이공구">#REF!</definedName>
    <definedName name="이공구가설비">'[51]1,2공구원가계산서'!$D$30</definedName>
    <definedName name="이공구간접노무비">'[51]1,2공구원가계산서'!$D$23</definedName>
    <definedName name="이공구공사원가">#REF!</definedName>
    <definedName name="이공구관급">#REF!</definedName>
    <definedName name="이공구기타경비">'[51]1,2공구원가계산서'!$D$29</definedName>
    <definedName name="이공구부가가치세">'[51]2공구산출내역'!$F$174</definedName>
    <definedName name="이공구산재보험료">'[51]1,2공구원가계산서'!$D$27</definedName>
    <definedName name="이공구안전관리비">'[51]1,2공구원가계산서'!$D$28</definedName>
    <definedName name="이공구이윤">'[51]1,2공구원가계산서'!$D$35</definedName>
    <definedName name="이공구일반관리비">'[51]1,2공구원가계산서'!$D$34</definedName>
    <definedName name="이공구품질관리비">'[51]1,2공구원가계산서'!$D$31</definedName>
    <definedName name="이기수량12" localSheetId="16">#REF!</definedName>
    <definedName name="이기수량12">#REF!</definedName>
    <definedName name="이노">#REF!</definedName>
    <definedName name="이동" localSheetId="16">[0]!외주견적의뢰</definedName>
    <definedName name="이동">[0]!외주견적의뢰</definedName>
    <definedName name="이동위치">#REF!</definedName>
    <definedName name="이름">#REF!</definedName>
    <definedName name="이름충돌" localSheetId="16">BlankMacro1</definedName>
    <definedName name="이름충돌">BlankMacro1</definedName>
    <definedName name="이릉" hidden="1">#REF!</definedName>
    <definedName name="이삼" localSheetId="16">#REF!</definedName>
    <definedName name="이삼">#REF!</definedName>
    <definedName name="이상">#REF!</definedName>
    <definedName name="이상하다">#REF!</definedName>
    <definedName name="이성희">#REF!</definedName>
    <definedName name="이식">#REF!</definedName>
    <definedName name="이식단가">#REF!</definedName>
    <definedName name="이식단가1">#REF!</definedName>
    <definedName name="이식일위">#REF!</definedName>
    <definedName name="이윤">#REF!</definedName>
    <definedName name="利潤">#REF!</definedName>
    <definedName name="이윤_산식">#REF!</definedName>
    <definedName name="이윤율">#REF!</definedName>
    <definedName name="이을" localSheetId="16">[0]!BlankMacro1</definedName>
    <definedName name="이을">[0]!BlankMacro1</definedName>
    <definedName name="이재">#REF!</definedName>
    <definedName name="이전화면">#N/A</definedName>
    <definedName name="이전화면1">#N/A</definedName>
    <definedName name="이철우">#REF!</definedName>
    <definedName name="이층배관">#REF!</definedName>
    <definedName name="이층배관값">#REF!</definedName>
    <definedName name="이층접지선">#REF!</definedName>
    <definedName name="이층접지선값">#REF!</definedName>
    <definedName name="이층주간선">#REF!</definedName>
    <definedName name="이층주간선값">#REF!</definedName>
    <definedName name="이형철근">266523</definedName>
    <definedName name="이희선">#REF!,#REF!</definedName>
    <definedName name="이ㅏㄴ러" localSheetId="16">#REF!</definedName>
    <definedName name="이ㅏㄴ러">#REF!</definedName>
    <definedName name="인건">#REF!</definedName>
    <definedName name="인공">#REF!</definedName>
    <definedName name="인공산출서">#REF!</definedName>
    <definedName name="인구">#REF!</definedName>
    <definedName name="인동덩쿨">#REF!</definedName>
    <definedName name="인상익" localSheetId="16">BlankMacro1</definedName>
    <definedName name="인상익">BlankMacro1</definedName>
    <definedName name="인쇄양식">#N/A</definedName>
    <definedName name="인쇄영역" localSheetId="16">#REF!</definedName>
    <definedName name="인쇄영역">#REF!</definedName>
    <definedName name="인쇄영역2">#REF!</definedName>
    <definedName name="인쇄하기">#N/A</definedName>
    <definedName name="인원">#REF!</definedName>
    <definedName name="인천지검"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인천지검"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인허가">#REF!</definedName>
    <definedName name="일공구가설" localSheetId="16">#REF!</definedName>
    <definedName name="일공구가설">#REF!</definedName>
    <definedName name="일공구가설비">'[51]1,2공구원가계산서'!$D$12</definedName>
    <definedName name="일공구간접노무비">'[51]1,2공구원가계산서'!$D$5</definedName>
    <definedName name="일공구관급" localSheetId="16">#REF!</definedName>
    <definedName name="일공구관급">#REF!</definedName>
    <definedName name="일공구기타경비">'[51]1,2공구원가계산서'!$D$11</definedName>
    <definedName name="일공구부가가치세">'[51]1공구산출내역서'!$F$745</definedName>
    <definedName name="일공구산재보험료">'[51]1,2공구원가계산서'!$D$9</definedName>
    <definedName name="일공구안전관리비">'[51]1,2공구원가계산서'!$D$10</definedName>
    <definedName name="일공구이윤">'[51]1,2공구원가계산서'!$D$17</definedName>
    <definedName name="일공구일반관리비">'[51]1,2공구원가계산서'!$D$16</definedName>
    <definedName name="일공구직영비">'[51]1공구산출내역서'!$F$746</definedName>
    <definedName name="일공구품질관리비">'[51]1,2공구원가계산서'!$D$13</definedName>
    <definedName name="일관" localSheetId="16">#REF!</definedName>
    <definedName name="일관">#REF!</definedName>
    <definedName name="일대">#REF!</definedName>
    <definedName name="일반">#REF!</definedName>
    <definedName name="일반건설공사_갑">#REF!</definedName>
    <definedName name="일반건설공사_을">#REF!</definedName>
    <definedName name="일반관리비">#REF!</definedName>
    <definedName name="一般管理費">#REF!</definedName>
    <definedName name="일반관리비_산식">#REF!</definedName>
    <definedName name="일반관리비율">#REF!</definedName>
    <definedName name="일반부" hidden="1">{#N/A,#N/A,FALSE,"조골재"}</definedName>
    <definedName name="일반집계" localSheetId="16">#REF!</definedName>
    <definedName name="일반집계">#REF!</definedName>
    <definedName name="일반통신설비">#REF!</definedName>
    <definedName name="일본" localSheetId="16">[0]!sfd</definedName>
    <definedName name="일본">[0]!sfd</definedName>
    <definedName name="일성초" localSheetId="16">BlankMacro1</definedName>
    <definedName name="일성초">BlankMacro1</definedName>
    <definedName name="일위" localSheetId="16">#REF!,#REF!</definedName>
    <definedName name="일위">#REF!,#REF!</definedName>
    <definedName name="일위대가">[52]코드!$B$3:$G$202</definedName>
    <definedName name="일위대가1" localSheetId="16">#REF!</definedName>
    <definedName name="일위대가1">#REF!</definedName>
    <definedName name="일위대가11">#REF!</definedName>
    <definedName name="일위대가2">#REF!</definedName>
    <definedName name="일위대가4">#REF!</definedName>
    <definedName name="일위대가목록" localSheetId="16">BlankMacro1</definedName>
    <definedName name="일위대가목록">BlankMacro1</definedName>
    <definedName name="일위대가목록_2" localSheetId="16">#REF!</definedName>
    <definedName name="일위대가목록_2">#REF!</definedName>
    <definedName name="일위대가목록_2_1">#REF!</definedName>
    <definedName name="일위대가목록_2_2">#REF!</definedName>
    <definedName name="일위대가목록_3">#REF!</definedName>
    <definedName name="일위대가음향">#REF!</definedName>
    <definedName name="일위대가집계표">#REF!</definedName>
    <definedName name="일위대가표" localSheetId="16">BlankMacro1</definedName>
    <definedName name="일위대가표">BlankMacro1</definedName>
    <definedName name="일위목록" localSheetId="16">#REF!</definedName>
    <definedName name="일위목록">#REF!</definedName>
    <definedName name="일위샘플" localSheetId="16">BlankMacro1</definedName>
    <definedName name="일위샘플">BlankMacro1</definedName>
    <definedName name="일위총괄" localSheetId="16">#REF!</definedName>
    <definedName name="일위총괄">#REF!</definedName>
    <definedName name="일위호표">#REF!</definedName>
    <definedName name="일제">#REF!</definedName>
    <definedName name="일조장해">#REF!</definedName>
    <definedName name="일층배관">#REF!</definedName>
    <definedName name="일층배관값">#REF!</definedName>
    <definedName name="일층접지선">#REF!</definedName>
    <definedName name="일층접지선값">#REF!</definedName>
    <definedName name="일층주간선">#REF!</definedName>
    <definedName name="일층주간선값">#REF!</definedName>
    <definedName name="임금">#REF!</definedName>
    <definedName name="임상건축">#REF!</definedName>
    <definedName name="임상기계">#REF!</definedName>
    <definedName name="임상소방">#REF!</definedName>
    <definedName name="임상전기">#REF!</definedName>
    <definedName name="임상조경">#REF!</definedName>
    <definedName name="임상토목">#REF!</definedName>
    <definedName name="임상통신">#REF!</definedName>
    <definedName name="임시">#REF!</definedName>
    <definedName name="임직">#REF!</definedName>
    <definedName name="입력선택">#REF!</definedName>
    <definedName name="입찰견적초청현황">#N/A</definedName>
    <definedName name="입찰내역" localSheetId="16">#REF!</definedName>
    <definedName name="입찰내역">#REF!</definedName>
    <definedName name="ㅈ">#N/A</definedName>
    <definedName name="ㅈ56ㅕ" localSheetId="16" hidden="1">{"'용역비'!$A$4:$C$8"}</definedName>
    <definedName name="ㅈ56ㅕ" hidden="1">{"'용역비'!$A$4:$C$8"}</definedName>
    <definedName name="ㅈㄱ" hidden="1">{#N/A,#N/A,FALSE,"조골재"}</definedName>
    <definedName name="ㅈㄱㅈㄷ" localSheetId="16">#REF!</definedName>
    <definedName name="ㅈㄱㅈㄷ">#REF!</definedName>
    <definedName name="ㅈㄷ" localSheetId="16" hidden="1">{"'Sheet1'!$A$4","'Sheet1'!$A$9:$G$28"}</definedName>
    <definedName name="ㅈㄷ" hidden="1">{"'Sheet1'!$A$4","'Sheet1'!$A$9:$G$28"}</definedName>
    <definedName name="ㅈㄷㄱㄷㄱㄷ" localSheetId="16" hidden="1">{"'용역비'!$A$4:$C$8"}</definedName>
    <definedName name="ㅈㄷㄱㄷㄱㄷ" hidden="1">{"'용역비'!$A$4:$C$8"}</definedName>
    <definedName name="ㅈㄷㄻㅇㄹ" hidden="1">#REF!</definedName>
    <definedName name="ㅈㄷㄻㅈ" hidden="1">#REF!</definedName>
    <definedName name="ㅈㄷㅂㄹ">#N/A</definedName>
    <definedName name="ㅈㄷㅅㅅㅈ" localSheetId="16" hidden="1">{#N/A,#N/A,FALSE,"현장 NCR 분석";#N/A,#N/A,FALSE,"현장품질감사";#N/A,#N/A,FALSE,"현장품질감사"}</definedName>
    <definedName name="ㅈㄷㅅㅅㅈ" hidden="1">{#N/A,#N/A,FALSE,"현장 NCR 분석";#N/A,#N/A,FALSE,"현장품질감사";#N/A,#N/A,FALSE,"현장품질감사"}</definedName>
    <definedName name="ㅈㄷㅈㄷ">#REF!</definedName>
    <definedName name="ㅈㅂㄷ">#N/A</definedName>
    <definedName name="ㅈㅂㄷㄹ">#N/A</definedName>
    <definedName name="ㅈㅂㅇㅈ">#REF!,#REF!</definedName>
    <definedName name="ㅈㅂㅈㅂ">#REF!</definedName>
    <definedName name="ㅈㅂㅈㅂㅈㅂ">#REF!</definedName>
    <definedName name="ㅈㅅㅈ" localSheetId="16" hidden="1">{#N/A,#N/A,FALSE,"단가표지"}</definedName>
    <definedName name="ㅈㅅㅈ" hidden="1">{#N/A,#N/A,FALSE,"단가표지"}</definedName>
    <definedName name="ㅈㅅㅈㅅㅈ" localSheetId="16" hidden="1">{#N/A,#N/A,FALSE,"단가표지"}</definedName>
    <definedName name="ㅈㅅㅈㅅㅈ" hidden="1">{#N/A,#N/A,FALSE,"단가표지"}</definedName>
    <definedName name="ㅈㅇ" localSheetId="16" hidden="1">{"'용역비'!$A$4:$C$8"}</definedName>
    <definedName name="ㅈㅇ" hidden="1">{"'용역비'!$A$4:$C$8"}</definedName>
    <definedName name="ㅈㅈ" hidden="1">#REF!</definedName>
    <definedName name="ㅈㅈㅅ" localSheetId="16" hidden="1">{#N/A,#N/A,FALSE,"골재소요량";#N/A,#N/A,FALSE,"골재소요량"}</definedName>
    <definedName name="ㅈㅈㅅ" hidden="1">{#N/A,#N/A,FALSE,"골재소요량";#N/A,#N/A,FALSE,"골재소요량"}</definedName>
    <definedName name="ㅈㅈㅈ" localSheetId="16">#REF!</definedName>
    <definedName name="ㅈㅈㅈ">#REF!</definedName>
    <definedName name="ㅈㅈㅈㅈ" localSheetId="16" hidden="1">{#N/A,#N/A,FALSE,"명세표"}</definedName>
    <definedName name="ㅈㅈㅈㅈ" hidden="1">{#N/A,#N/A,FALSE,"명세표"}</definedName>
    <definedName name="ㅈㅈㅈㅈㅈㅈ" localSheetId="16" hidden="1">{"'용역비'!$A$4:$C$8"}</definedName>
    <definedName name="ㅈㅈㅈㅈㅈㅈ" hidden="1">{"'용역비'!$A$4:$C$8"}</definedName>
    <definedName name="자">#N/A</definedName>
    <definedName name="자_트">#REF!</definedName>
    <definedName name="자갈운반">#N/A</definedName>
    <definedName name="자귀나무">#REF!</definedName>
    <definedName name="자동안내방송설비" localSheetId="16">#REF!</definedName>
    <definedName name="자동안내방송설비">#REF!</definedName>
    <definedName name="자동제어1차공량산출" localSheetId="16">BlankMacro1</definedName>
    <definedName name="자동제어1차공량산출">BlankMacro1</definedName>
    <definedName name="자동화재탐지설비" localSheetId="16">#REF!</definedName>
    <definedName name="자동화재탐지설비">#REF!</definedName>
    <definedName name="자료1">#REF!</definedName>
    <definedName name="자료2">#REF!</definedName>
    <definedName name="자료위치">#REF!</definedName>
    <definedName name="자미" localSheetId="16" hidden="1">{#N/A,#N/A,FALSE,"명세표"}</definedName>
    <definedName name="자미" hidden="1">{#N/A,#N/A,FALSE,"명세표"}</definedName>
    <definedName name="자자잦">#N/A</definedName>
    <definedName name="자재" localSheetId="16">#REF!</definedName>
    <definedName name="자재">#REF!</definedName>
    <definedName name="자재단가" localSheetId="16">#REF!</definedName>
    <definedName name="자재단가">#REF!</definedName>
    <definedName name="자재단가근거" localSheetId="16" hidden="1">#REF!</definedName>
    <definedName name="자재단가근거" hidden="1">#REF!</definedName>
    <definedName name="자재단가표">#REF!</definedName>
    <definedName name="자재대경비">#REF!</definedName>
    <definedName name="자재대노무비">#REF!</definedName>
    <definedName name="자재대재료비">#REF!</definedName>
    <definedName name="자재비1">#REF!</definedName>
    <definedName name="자재비2">#REF!</definedName>
    <definedName name="자재수량집계"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자재집계표" localSheetId="16">#REF!</definedName>
    <definedName name="자재집계표">#REF!</definedName>
    <definedName name="자재집계표제목">#REF!</definedName>
    <definedName name="자재총괄집계2">{"Book1","토공.xls"}</definedName>
    <definedName name="자재총괄집계3">{"Book1","토공.xls"}</definedName>
    <definedName name="자재코드" localSheetId="16">#REF!</definedName>
    <definedName name="자재코드">#REF!</definedName>
    <definedName name="작성자">#REF!</definedName>
    <definedName name="작업">#REF!</definedName>
    <definedName name="작업반장">#REF!</definedName>
    <definedName name="작업부산물">#REF!</definedName>
    <definedName name="잔디_평떼">#REF!</definedName>
    <definedName name="잔디5경">#REF!</definedName>
    <definedName name="잔디5노무">#REF!</definedName>
    <definedName name="잔디5재료">#REF!</definedName>
    <definedName name="잔자갈노">#REF!</definedName>
    <definedName name="잔자갈재">#REF!</definedName>
    <definedName name="잔토">#N/A</definedName>
    <definedName name="잔토처리">#N/A</definedName>
    <definedName name="잠수부" localSheetId="16">#REF!</definedName>
    <definedName name="잠수부">#REF!</definedName>
    <definedName name="잠함공" localSheetId="16">#REF!</definedName>
    <definedName name="잠함공">#REF!</definedName>
    <definedName name="잡괴ㅣ">#N/A</definedName>
    <definedName name="잡비">#REF!</definedName>
    <definedName name="잡석노">#REF!</definedName>
    <definedName name="잡석재">#REF!</definedName>
    <definedName name="잡자재비">#REF!</definedName>
    <definedName name="잡철물일위대가2004" hidden="1">#REF!</definedName>
    <definedName name="잣나무">#REF!</definedName>
    <definedName name="잣나무10노무">#REF!</definedName>
    <definedName name="잣나무10재료">#REF!</definedName>
    <definedName name="잣나무15노무">#REF!</definedName>
    <definedName name="잣나무15재료">#REF!</definedName>
    <definedName name="잣나무18노무">#REF!</definedName>
    <definedName name="잣나무18재료">#REF!</definedName>
    <definedName name="잣나무20노무">#REF!</definedName>
    <definedName name="잣나무20재료">#REF!</definedName>
    <definedName name="잣나무22노무">#REF!</definedName>
    <definedName name="잣나무22재료">#REF!</definedName>
    <definedName name="장">#REF!</definedName>
    <definedName name="장H13">#REF!</definedName>
    <definedName name="장H16">#REF!</definedName>
    <definedName name="장H19">#REF!</definedName>
    <definedName name="장H22">#REF!</definedName>
    <definedName name="장H25">#REF!</definedName>
    <definedName name="장H29">#REF!</definedName>
    <definedName name="장H32">#REF!</definedName>
    <definedName name="장갑차진지토공"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장비">#REF!</definedName>
    <definedName name="장산교">#REF!</definedName>
    <definedName name="장성">#REF!</definedName>
    <definedName name="장성H32">#REF!</definedName>
    <definedName name="재">#REF!</definedName>
    <definedName name="재1">#REF!</definedName>
    <definedName name="재1.1">#REF!</definedName>
    <definedName name="재10">#REF!</definedName>
    <definedName name="재10.1">#REF!</definedName>
    <definedName name="재100">#REF!</definedName>
    <definedName name="재100.1">#REF!</definedName>
    <definedName name="재101">#REF!</definedName>
    <definedName name="재101.1">#REF!</definedName>
    <definedName name="재102">#REF!</definedName>
    <definedName name="재102.1">#REF!</definedName>
    <definedName name="재103">#REF!</definedName>
    <definedName name="재103.1">#REF!</definedName>
    <definedName name="재104">#REF!</definedName>
    <definedName name="재104.1">#REF!</definedName>
    <definedName name="재105">#REF!</definedName>
    <definedName name="재105.1">#REF!</definedName>
    <definedName name="재106">#REF!</definedName>
    <definedName name="재106.1">#REF!</definedName>
    <definedName name="재107">#REF!</definedName>
    <definedName name="재107.1">#REF!</definedName>
    <definedName name="재108">#REF!</definedName>
    <definedName name="재108.1">#REF!</definedName>
    <definedName name="재109">#REF!</definedName>
    <definedName name="재109.1">#REF!</definedName>
    <definedName name="재11">#REF!</definedName>
    <definedName name="재11.1">#REF!</definedName>
    <definedName name="재110">#REF!</definedName>
    <definedName name="재110.1">#REF!</definedName>
    <definedName name="재111">#REF!</definedName>
    <definedName name="재111.1">#REF!</definedName>
    <definedName name="재112">#REF!</definedName>
    <definedName name="재112.1">#REF!</definedName>
    <definedName name="재113">#REF!</definedName>
    <definedName name="재113.1">#REF!</definedName>
    <definedName name="재114">#REF!</definedName>
    <definedName name="재114.1">#REF!</definedName>
    <definedName name="재115">#REF!</definedName>
    <definedName name="재115.1">#REF!</definedName>
    <definedName name="재116">#REF!</definedName>
    <definedName name="재116.1">#REF!</definedName>
    <definedName name="재117">#REF!</definedName>
    <definedName name="재117.1">#REF!</definedName>
    <definedName name="재118">#REF!</definedName>
    <definedName name="재118.1">#REF!</definedName>
    <definedName name="재119">#REF!</definedName>
    <definedName name="재119.1">#REF!</definedName>
    <definedName name="재12">#REF!</definedName>
    <definedName name="재12.1">#REF!</definedName>
    <definedName name="재120">#REF!</definedName>
    <definedName name="재120.1">#REF!</definedName>
    <definedName name="재121">#REF!</definedName>
    <definedName name="재121.1">#REF!</definedName>
    <definedName name="재122">#REF!</definedName>
    <definedName name="재122.1">#REF!</definedName>
    <definedName name="재123">#REF!</definedName>
    <definedName name="재123.1">#REF!</definedName>
    <definedName name="재124">#REF!</definedName>
    <definedName name="재124.1">#REF!</definedName>
    <definedName name="재125">#REF!</definedName>
    <definedName name="재125.1">#REF!</definedName>
    <definedName name="재126">#REF!</definedName>
    <definedName name="재126.1">#REF!</definedName>
    <definedName name="재127">#REF!</definedName>
    <definedName name="재127.1">#REF!</definedName>
    <definedName name="재128">#REF!</definedName>
    <definedName name="재128.1">#REF!</definedName>
    <definedName name="재129">#REF!</definedName>
    <definedName name="재129.1">#REF!</definedName>
    <definedName name="재13">#REF!</definedName>
    <definedName name="재13.1">#REF!</definedName>
    <definedName name="재130">#REF!</definedName>
    <definedName name="재130.1">#REF!</definedName>
    <definedName name="재131">#REF!</definedName>
    <definedName name="재131.1">#REF!</definedName>
    <definedName name="재132">#REF!</definedName>
    <definedName name="재132.1">#REF!</definedName>
    <definedName name="재133">#REF!</definedName>
    <definedName name="재133.1">#REF!</definedName>
    <definedName name="재134">#REF!</definedName>
    <definedName name="재134.1">#REF!</definedName>
    <definedName name="재135">#REF!</definedName>
    <definedName name="재135.1">#REF!</definedName>
    <definedName name="재136">#REF!</definedName>
    <definedName name="재136.1">#REF!</definedName>
    <definedName name="재137">#REF!</definedName>
    <definedName name="재137.1">#REF!</definedName>
    <definedName name="재138">#REF!</definedName>
    <definedName name="재138.1">#REF!</definedName>
    <definedName name="재139">#REF!</definedName>
    <definedName name="재139.1">#REF!</definedName>
    <definedName name="재14">#REF!</definedName>
    <definedName name="재14.1">#REF!</definedName>
    <definedName name="재140">#REF!</definedName>
    <definedName name="재140.1">#REF!</definedName>
    <definedName name="재141">#REF!</definedName>
    <definedName name="재141.1">#REF!</definedName>
    <definedName name="재142">#REF!</definedName>
    <definedName name="재142.1">#REF!</definedName>
    <definedName name="재143">#REF!</definedName>
    <definedName name="재143.1">#REF!</definedName>
    <definedName name="재144">#REF!</definedName>
    <definedName name="재144.1">#REF!</definedName>
    <definedName name="재145">#REF!</definedName>
    <definedName name="재145.1">#REF!</definedName>
    <definedName name="재146">#REF!</definedName>
    <definedName name="재146.1">#REF!</definedName>
    <definedName name="재147">#REF!</definedName>
    <definedName name="재147.1">#REF!</definedName>
    <definedName name="재15">#REF!</definedName>
    <definedName name="재15.1">#REF!</definedName>
    <definedName name="재150">#REF!</definedName>
    <definedName name="재150.1">#REF!</definedName>
    <definedName name="재151">#REF!</definedName>
    <definedName name="재151.1">#REF!</definedName>
    <definedName name="재152">#REF!</definedName>
    <definedName name="재152.1">#REF!</definedName>
    <definedName name="재153">#REF!</definedName>
    <definedName name="재153.1">#REF!</definedName>
    <definedName name="재154">#REF!</definedName>
    <definedName name="재154.1">#REF!</definedName>
    <definedName name="재155">#REF!</definedName>
    <definedName name="재155.1">#REF!</definedName>
    <definedName name="재156">#REF!</definedName>
    <definedName name="재156.1">#REF!</definedName>
    <definedName name="재157">#REF!</definedName>
    <definedName name="재157.1">#REF!</definedName>
    <definedName name="재158">#REF!</definedName>
    <definedName name="재158.1">#REF!</definedName>
    <definedName name="재159">#REF!</definedName>
    <definedName name="재159.1">#REF!</definedName>
    <definedName name="재16">#REF!</definedName>
    <definedName name="재16.1">#REF!</definedName>
    <definedName name="재160">#REF!</definedName>
    <definedName name="재160.1">#REF!</definedName>
    <definedName name="재161">#REF!</definedName>
    <definedName name="재161.1">#REF!</definedName>
    <definedName name="재162">#REF!</definedName>
    <definedName name="재162.1">#REF!</definedName>
    <definedName name="재163">#REF!</definedName>
    <definedName name="재163.1">#REF!</definedName>
    <definedName name="재164">#REF!</definedName>
    <definedName name="재164.1">#REF!</definedName>
    <definedName name="재165">#REF!</definedName>
    <definedName name="재165.1">#REF!</definedName>
    <definedName name="재166">#REF!</definedName>
    <definedName name="재166.1">#REF!</definedName>
    <definedName name="재167">#REF!</definedName>
    <definedName name="재167.1">#REF!</definedName>
    <definedName name="재168">#REF!</definedName>
    <definedName name="재17">#REF!</definedName>
    <definedName name="재17.1">#REF!</definedName>
    <definedName name="재18">#REF!</definedName>
    <definedName name="재18.1">#REF!</definedName>
    <definedName name="재19">#REF!</definedName>
    <definedName name="재19.1">#REF!</definedName>
    <definedName name="재2">#REF!</definedName>
    <definedName name="재2.1">#REF!</definedName>
    <definedName name="재20">#REF!</definedName>
    <definedName name="재20.1">#REF!</definedName>
    <definedName name="재21">#REF!</definedName>
    <definedName name="재21.1">#REF!</definedName>
    <definedName name="재22">#REF!</definedName>
    <definedName name="재22.1">#REF!</definedName>
    <definedName name="재23">#REF!</definedName>
    <definedName name="재23.1">#REF!</definedName>
    <definedName name="재24">#REF!</definedName>
    <definedName name="재24.1">#REF!</definedName>
    <definedName name="재25">#REF!</definedName>
    <definedName name="재25.1">#REF!</definedName>
    <definedName name="재26">#REF!</definedName>
    <definedName name="재26.1">#REF!</definedName>
    <definedName name="재27">#REF!</definedName>
    <definedName name="재27.1">#REF!</definedName>
    <definedName name="재28">#REF!</definedName>
    <definedName name="재28.1">#REF!</definedName>
    <definedName name="재29">#REF!</definedName>
    <definedName name="재29.1">#REF!</definedName>
    <definedName name="재3">#REF!</definedName>
    <definedName name="재3.1">#REF!</definedName>
    <definedName name="재30">#REF!</definedName>
    <definedName name="재30.1">#REF!</definedName>
    <definedName name="재31">#REF!</definedName>
    <definedName name="재31.1">#REF!</definedName>
    <definedName name="재32">#REF!</definedName>
    <definedName name="재32.1">#REF!</definedName>
    <definedName name="재33">#REF!</definedName>
    <definedName name="재33.1">#REF!</definedName>
    <definedName name="재34">#REF!</definedName>
    <definedName name="재34.1">#REF!</definedName>
    <definedName name="재35">#REF!</definedName>
    <definedName name="재35.1">#REF!</definedName>
    <definedName name="재36">#REF!</definedName>
    <definedName name="재36.1">#REF!</definedName>
    <definedName name="재37">#REF!</definedName>
    <definedName name="재37.1">#REF!</definedName>
    <definedName name="재38">#REF!</definedName>
    <definedName name="재38.1">#REF!</definedName>
    <definedName name="재39">#REF!</definedName>
    <definedName name="재39.1">#REF!</definedName>
    <definedName name="재4">#REF!</definedName>
    <definedName name="재4.1">#REF!</definedName>
    <definedName name="재40">#REF!</definedName>
    <definedName name="재40.1">#REF!</definedName>
    <definedName name="재41">#REF!</definedName>
    <definedName name="재41.1">#REF!</definedName>
    <definedName name="재42">#REF!</definedName>
    <definedName name="재42.1">#REF!</definedName>
    <definedName name="재43">#REF!</definedName>
    <definedName name="재43.1">#REF!</definedName>
    <definedName name="재44">#REF!</definedName>
    <definedName name="재44.1">#REF!</definedName>
    <definedName name="재45">#REF!</definedName>
    <definedName name="재45.1">#REF!</definedName>
    <definedName name="재46">#REF!</definedName>
    <definedName name="재46.1">#REF!</definedName>
    <definedName name="재47">#REF!</definedName>
    <definedName name="재47.1">#REF!</definedName>
    <definedName name="재48">#REF!</definedName>
    <definedName name="재48.1">#REF!</definedName>
    <definedName name="재49">#REF!</definedName>
    <definedName name="재49.1">#REF!</definedName>
    <definedName name="재5">#REF!</definedName>
    <definedName name="재5.1">#REF!</definedName>
    <definedName name="재50">#REF!</definedName>
    <definedName name="재50.1">#REF!</definedName>
    <definedName name="재51">#REF!</definedName>
    <definedName name="재51.1">#REF!</definedName>
    <definedName name="재52">#REF!</definedName>
    <definedName name="재52.1">#REF!</definedName>
    <definedName name="재53">#REF!</definedName>
    <definedName name="재53.1">#REF!</definedName>
    <definedName name="재54">#REF!</definedName>
    <definedName name="재54.1">#REF!</definedName>
    <definedName name="재55">#REF!</definedName>
    <definedName name="재55.1">#REF!</definedName>
    <definedName name="재56">#REF!</definedName>
    <definedName name="재56.1">#REF!</definedName>
    <definedName name="재57">#REF!</definedName>
    <definedName name="재57.1">#REF!</definedName>
    <definedName name="재58">#REF!</definedName>
    <definedName name="재58.1">#REF!</definedName>
    <definedName name="재59">#REF!</definedName>
    <definedName name="재59.1">#REF!</definedName>
    <definedName name="재6">#REF!</definedName>
    <definedName name="재6.1">#REF!</definedName>
    <definedName name="재60">#REF!</definedName>
    <definedName name="재60.1">#REF!</definedName>
    <definedName name="재61">#REF!</definedName>
    <definedName name="재61.1">#REF!</definedName>
    <definedName name="재62">#REF!</definedName>
    <definedName name="재62.1">#REF!</definedName>
    <definedName name="재63">#REF!</definedName>
    <definedName name="재63.1">#REF!</definedName>
    <definedName name="재64">#REF!</definedName>
    <definedName name="재64.1">#REF!</definedName>
    <definedName name="재65">#REF!</definedName>
    <definedName name="재65.1">#REF!</definedName>
    <definedName name="재66">#REF!</definedName>
    <definedName name="재66.1">#REF!</definedName>
    <definedName name="재67">#REF!</definedName>
    <definedName name="재67.1">#REF!</definedName>
    <definedName name="재68">#REF!</definedName>
    <definedName name="재68.1">#REF!</definedName>
    <definedName name="재69">#REF!</definedName>
    <definedName name="재69.1">#REF!</definedName>
    <definedName name="재7">#REF!</definedName>
    <definedName name="재7.1">#REF!</definedName>
    <definedName name="재70">#REF!</definedName>
    <definedName name="재70.1">#REF!</definedName>
    <definedName name="재71">#REF!</definedName>
    <definedName name="재71.1">#REF!</definedName>
    <definedName name="재72">#REF!</definedName>
    <definedName name="재72.1">#REF!</definedName>
    <definedName name="재73">#REF!</definedName>
    <definedName name="재73.1">#REF!</definedName>
    <definedName name="재74">#REF!</definedName>
    <definedName name="재74.1">#REF!</definedName>
    <definedName name="재75">#REF!</definedName>
    <definedName name="재75.1">#REF!</definedName>
    <definedName name="재76">#REF!</definedName>
    <definedName name="재76.1">#REF!</definedName>
    <definedName name="재77">#REF!</definedName>
    <definedName name="재77.1">#REF!</definedName>
    <definedName name="재78">#REF!</definedName>
    <definedName name="재78.1">#REF!</definedName>
    <definedName name="재79">#REF!</definedName>
    <definedName name="재79.1">#REF!</definedName>
    <definedName name="재8">#REF!</definedName>
    <definedName name="재8.1">#REF!</definedName>
    <definedName name="재80">#REF!</definedName>
    <definedName name="재80.1">#REF!</definedName>
    <definedName name="재81">#REF!</definedName>
    <definedName name="재81.1">#REF!</definedName>
    <definedName name="재82">#REF!</definedName>
    <definedName name="재82.1">#REF!</definedName>
    <definedName name="재83">#REF!</definedName>
    <definedName name="재83.1">#REF!</definedName>
    <definedName name="재84">#REF!</definedName>
    <definedName name="재84.1">#REF!</definedName>
    <definedName name="재85">#REF!</definedName>
    <definedName name="재85.1">#REF!</definedName>
    <definedName name="재86">#REF!</definedName>
    <definedName name="재86.1">#REF!</definedName>
    <definedName name="재87">#REF!</definedName>
    <definedName name="재87.1">#REF!</definedName>
    <definedName name="재88">#REF!</definedName>
    <definedName name="재88.1">#REF!</definedName>
    <definedName name="재89">#REF!</definedName>
    <definedName name="재89.1">#REF!</definedName>
    <definedName name="재9">#REF!</definedName>
    <definedName name="재9.1">#REF!</definedName>
    <definedName name="재90">#REF!</definedName>
    <definedName name="재90.1">#REF!</definedName>
    <definedName name="재91">#REF!</definedName>
    <definedName name="재91.1">#REF!</definedName>
    <definedName name="재92">#REF!</definedName>
    <definedName name="재92.1">#REF!</definedName>
    <definedName name="재93">#REF!</definedName>
    <definedName name="재93.1">#REF!</definedName>
    <definedName name="재94">#REF!</definedName>
    <definedName name="재94.1">#REF!</definedName>
    <definedName name="재95">#REF!</definedName>
    <definedName name="재95.1">#REF!</definedName>
    <definedName name="재96">#REF!</definedName>
    <definedName name="재96.1">#REF!</definedName>
    <definedName name="재97">#REF!</definedName>
    <definedName name="재97.1">#REF!</definedName>
    <definedName name="재98">#REF!</definedName>
    <definedName name="재98.1">#REF!</definedName>
    <definedName name="재99">#REF!</definedName>
    <definedName name="재99.1">#REF!</definedName>
    <definedName name="재단">#REF!</definedName>
    <definedName name="재도급">#REF!</definedName>
    <definedName name="재료">#REF!</definedName>
    <definedName name="재료비">#REF!</definedName>
    <definedName name="재료비합">#REF!</definedName>
    <definedName name="재료적용">#REF!</definedName>
    <definedName name="재료집계3">#REF!</definedName>
    <definedName name="재무부">#REF!</definedName>
    <definedName name="재무부1">#REF!</definedName>
    <definedName name="재적">#REF!</definedName>
    <definedName name="재집" localSheetId="16" hidden="1">{"'용역비'!$A$4:$C$8"}</definedName>
    <definedName name="재집" hidden="1">{"'용역비'!$A$4:$C$8"}</definedName>
    <definedName name="재회사">#REF!</definedName>
    <definedName name="저감방안수립">#REF!</definedName>
    <definedName name="저격2">#REF!</definedName>
    <definedName name="저기" localSheetId="16">BlankMacro1</definedName>
    <definedName name="저기">BlankMacro1</definedName>
    <definedName name="저압" localSheetId="16">#REF!</definedName>
    <definedName name="저압">#REF!</definedName>
    <definedName name="저압케이블공">#N/A</definedName>
    <definedName name="저압케이블전공">#REF!</definedName>
    <definedName name="저케">#REF!</definedName>
    <definedName name="저판두께">#REF!</definedName>
    <definedName name="저항DC">#REF!</definedName>
    <definedName name="적격종건">#REF!</definedName>
    <definedName name="적용전선">#REF!</definedName>
    <definedName name="적용전선1">#REF!</definedName>
    <definedName name="적침투저지망"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전" localSheetId="16">#REF!</definedName>
    <definedName name="전">#REF!</definedName>
    <definedName name="전1">#REF!</definedName>
    <definedName name="전2">#REF!</definedName>
    <definedName name="전기">[11]미드수량!#REF!</definedName>
    <definedName name="전기공사1급">#REF!</definedName>
    <definedName name="전기공사2급">#REF!</definedName>
    <definedName name="전기공사기사1급">#REF!</definedName>
    <definedName name="전기공사기사2급">#REF!</definedName>
    <definedName name="전기내역" localSheetId="16">BlankMacro1</definedName>
    <definedName name="전기내역">BlankMacro1</definedName>
    <definedName name="전기내역1" localSheetId="16">BlankMacro1</definedName>
    <definedName name="전기내역1">BlankMacro1</definedName>
    <definedName name="전기변경1" localSheetId="16">BlankMacro1</definedName>
    <definedName name="전기변경1">BlankMacro1</definedName>
    <definedName name="전기변경3" localSheetId="16">BlankMacro1</definedName>
    <definedName name="전기변경3">BlankMacro1</definedName>
    <definedName name="전기재료관" localSheetId="16">#REF!</definedName>
    <definedName name="전기재료관">#REF!</definedName>
    <definedName name="전단면적">#REF!</definedName>
    <definedName name="전등신설">#REF!</definedName>
    <definedName name="전력">#REF!</definedName>
    <definedName name="전력간선" localSheetId="16">BlankMacro1</definedName>
    <definedName name="전력간선">BlankMacro1</definedName>
    <definedName name="전력비" localSheetId="16">#REF!</definedName>
    <definedName name="전력비">#REF!</definedName>
    <definedName name="전류">#REF!</definedName>
    <definedName name="전류×길이">#REF!</definedName>
    <definedName name="전류×길이의합">#REF!</definedName>
    <definedName name="전류×길이의합1">#REF!</definedName>
    <definedName name="전류2">#REF!</definedName>
    <definedName name="전류3">#REF!</definedName>
    <definedName name="전류4">#REF!</definedName>
    <definedName name="전류길이">#REF!</definedName>
    <definedName name="전류길이의합">#REF!</definedName>
    <definedName name="전사모멘트">#REF!</definedName>
    <definedName name="전사전단력">#REF!</definedName>
    <definedName name="전선관">#REF!</definedName>
    <definedName name="전선관1">#REF!</definedName>
    <definedName name="전선관2">#REF!</definedName>
    <definedName name="전선관부속품비">#REF!</definedName>
    <definedName name="전시" localSheetId="16" hidden="1">{"'용역비'!$A$4:$C$8"}</definedName>
    <definedName name="전시" hidden="1">{"'용역비'!$A$4:$C$8"}</definedName>
    <definedName name="전시시설물" localSheetId="16" hidden="1">{"'용역비'!$A$4:$C$8"}</definedName>
    <definedName name="전시시설물" hidden="1">{"'용역비'!$A$4:$C$8"}</definedName>
    <definedName name="전장">#REF!</definedName>
    <definedName name="전체">#REF!</definedName>
    <definedName name="전파장해">#REF!</definedName>
    <definedName name="전화및TV공시청설비">#REF!</definedName>
    <definedName name="절">#N/A</definedName>
    <definedName name="절1">#N/A</definedName>
    <definedName name="절단경비" localSheetId="16">#REF!</definedName>
    <definedName name="절단경비">#REF!</definedName>
    <definedName name="절단공" localSheetId="16">#REF!</definedName>
    <definedName name="절단공">#REF!</definedName>
    <definedName name="절단노무비" localSheetId="16">#REF!</definedName>
    <definedName name="절단노무비">#REF!</definedName>
    <definedName name="절단재료비">#REF!</definedName>
    <definedName name="절삭">#REF!</definedName>
    <definedName name="절삭2">#REF!</definedName>
    <definedName name="절취">#REF!</definedName>
    <definedName name="절토">#N/A</definedName>
    <definedName name="절토1">#N/A</definedName>
    <definedName name="절토부도수로_재료수량산출" localSheetId="16">#REF!</definedName>
    <definedName name="절토부도수로_재료수량산출">#REF!</definedName>
    <definedName name="절토부도수로_토공수량산출" localSheetId="16">#REF!</definedName>
    <definedName name="절토부도수로_토공수량산출">#REF!</definedName>
    <definedName name="절토부도수로재료수량산출" localSheetId="16">#REF!</definedName>
    <definedName name="절토부도수로재료수량산출">#REF!</definedName>
    <definedName name="절토부도수로토공수량산출">#REF!</definedName>
    <definedName name="점검통로">#REF!</definedName>
    <definedName name="점멸기입력">#N/A</definedName>
    <definedName name="점수표" localSheetId="16">#REF!</definedName>
    <definedName name="점수표">#REF!</definedName>
    <definedName name="점토노">#REF!</definedName>
    <definedName name="점토재">#REF!</definedName>
    <definedName name="접_높">#REF!</definedName>
    <definedName name="접_폭">#REF!</definedName>
    <definedName name="접속">#REF!</definedName>
    <definedName name="접속도로1" localSheetId="16" hidden="1">{#N/A,#N/A,FALSE,"혼합골재"}</definedName>
    <definedName name="접속도로1" hidden="1">{#N/A,#N/A,FALSE,"혼합골재"}</definedName>
    <definedName name="접속슬라브길이1">#REF!</definedName>
    <definedName name="접속슬라브길이2" localSheetId="16">#REF!</definedName>
    <definedName name="접속슬라브길이2">#REF!</definedName>
    <definedName name="접속슬라브폭1" localSheetId="16">#REF!</definedName>
    <definedName name="접속슬라브폭1">#REF!</definedName>
    <definedName name="접속슬라브폭2">#REF!</definedName>
    <definedName name="접속슬라브폭3">#REF!</definedName>
    <definedName name="접속슬라브폭4">#REF!</definedName>
    <definedName name="접속슬래브">#REF!</definedName>
    <definedName name="접속슬래브접합공">#REF!</definedName>
    <definedName name="접속저판길이1">#REF!</definedName>
    <definedName name="접속저판길이2">#REF!</definedName>
    <definedName name="접속저판폭1">#REF!</definedName>
    <definedName name="접속저판폭2">#REF!</definedName>
    <definedName name="접속저판폭3">#REF!</definedName>
    <definedName name="접속저판폭4">#REF!</definedName>
    <definedName name="접지선">#REF!</definedName>
    <definedName name="접지선값">#REF!</definedName>
    <definedName name="정문">#REF!</definedName>
    <definedName name="정비공">#REF!</definedName>
    <definedName name="정산">#REF!</definedName>
    <definedName name="정산수량" hidden="1">{#N/A,#N/A,TRUE,"수량총괄";#N/A,#N/A,TRUE,"공사비예산서";#N/A,#N/A,TRUE,"공사비예산서 (2)"}</definedName>
    <definedName name="정착장치set량" localSheetId="16">#REF!</definedName>
    <definedName name="정착장치set량">#REF!</definedName>
    <definedName name="제1호표">#REF!</definedName>
    <definedName name="제2호표">#REF!</definedName>
    <definedName name="제3배스집계" localSheetId="16" hidden="1">{#N/A,#N/A,FALSE,"단면 제원"}</definedName>
    <definedName name="제3배스집계" hidden="1">{#N/A,#N/A,FALSE,"단면 제원"}</definedName>
    <definedName name="제3호표">#REF!</definedName>
    <definedName name="제4배수" localSheetId="16" hidden="1">{#N/A,#N/A,FALSE,"단면 제원"}</definedName>
    <definedName name="제4배수" hidden="1">{#N/A,#N/A,FALSE,"단면 제원"}</definedName>
    <definedName name="제4배수집계" localSheetId="16" hidden="1">{#N/A,#N/A,FALSE,"단면 제원"}</definedName>
    <definedName name="제4배수집계" hidden="1">{#N/A,#N/A,FALSE,"단면 제원"}</definedName>
    <definedName name="제4호표">#REF!</definedName>
    <definedName name="제5배수집계" localSheetId="16" hidden="1">{#N/A,#N/A,FALSE,"단면 제원"}</definedName>
    <definedName name="제5배수집계" hidden="1">{#N/A,#N/A,FALSE,"단면 제원"}</definedName>
    <definedName name="제5호표">#REF!</definedName>
    <definedName name="제6호표" localSheetId="16">#REF!</definedName>
    <definedName name="제6호표">#REF!</definedName>
    <definedName name="제각경비" localSheetId="16">#REF!</definedName>
    <definedName name="제각경비">#REF!</definedName>
    <definedName name="제각노무비">#REF!</definedName>
    <definedName name="제각이윤">#REF!</definedName>
    <definedName name="제각일관">#REF!</definedName>
    <definedName name="제각재료비">#REF!</definedName>
    <definedName name="제각직노">#REF!</definedName>
    <definedName name="제각직접노무비">#REF!</definedName>
    <definedName name="제각직접노무비전">#REF!</definedName>
    <definedName name="제경비율">#REF!</definedName>
    <definedName name="제도사">#REF!</definedName>
    <definedName name="제수문" hidden="1">#REF!</definedName>
    <definedName name="제수추가" localSheetId="16" hidden="1">{"'용역비'!$A$4:$C$8"}</definedName>
    <definedName name="제수추가" hidden="1">{"'용역비'!$A$4:$C$8"}</definedName>
    <definedName name="제일안과병원">#REF!</definedName>
    <definedName name="제잡비">#REF!</definedName>
    <definedName name="제재공">#REF!</definedName>
    <definedName name="제조3"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제조3"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제조단가산출">#REF!</definedName>
    <definedName name="제철축로공" localSheetId="16">#REF!</definedName>
    <definedName name="제철축로공">#REF!</definedName>
    <definedName name="조" localSheetId="16">#REF!</definedName>
    <definedName name="조">#REF!</definedName>
    <definedName name="조경공">[31]데이타!$E$658</definedName>
    <definedName name="조경공B10">[31]식재인부!$B$24</definedName>
    <definedName name="조경공B4이하">[31]식재인부!$B$18</definedName>
    <definedName name="조경공B5">[31]식재인부!$B$19</definedName>
    <definedName name="조경공B6">[31]식재인부!$B$20</definedName>
    <definedName name="조경공B8">[31]식재인부!$B$22</definedName>
    <definedName name="조경공R10">[31]식재인부!$B$54</definedName>
    <definedName name="조경공R12">[31]식재인부!$B$56</definedName>
    <definedName name="조경공R15">[31]식재인부!$B$59</definedName>
    <definedName name="조경공R4이하">[31]식재인부!$B$48</definedName>
    <definedName name="조경공R5">[31]식재인부!$B$49</definedName>
    <definedName name="조경공R6">[31]식재인부!$B$50</definedName>
    <definedName name="조경공R7">[31]식재인부!$B$51</definedName>
    <definedName name="조경공R8">[31]식재인부!$B$52</definedName>
    <definedName name="조경수목비" localSheetId="16">#REF!</definedName>
    <definedName name="조경수목비">#REF!</definedName>
    <definedName name="조도등주종류">#N/A</definedName>
    <definedName name="조도케이블길이">#N/A</definedName>
    <definedName name="조력공">#REF!</definedName>
    <definedName name="조림인부">#REF!</definedName>
    <definedName name="조명">#REF!</definedName>
    <definedName name="조사9909">#REF!</definedName>
    <definedName name="조상익">{"Book1","토공.xls"}</definedName>
    <definedName name="조수">#N/A</definedName>
    <definedName name="조영수" localSheetId="16">#REF!</definedName>
    <definedName name="조영수">#REF!</definedName>
    <definedName name="조원공_1.1_1.5">[31]식재인부!$B$5</definedName>
    <definedName name="조장" localSheetId="16">#REF!</definedName>
    <definedName name="조장">#REF!</definedName>
    <definedName name="조적공">#REF!</definedName>
    <definedName name="조정비율">#REF!</definedName>
    <definedName name="조조조조" localSheetId="16">BlankMacro1</definedName>
    <definedName name="조조조조">BlankMacro1</definedName>
    <definedName name="조조조조좆" localSheetId="16">BlankMacro1</definedName>
    <definedName name="조조조조좆">BlankMacro1</definedName>
    <definedName name="조합노" localSheetId="16">#REF!</definedName>
    <definedName name="조합노">#REF!</definedName>
    <definedName name="조합재">#REF!</definedName>
    <definedName name="조형가이즈까3010">[31]데이타!$E$11</definedName>
    <definedName name="조형가이즈까3012">[31]데이타!$E$12</definedName>
    <definedName name="조형가이즈까3014">[31]데이타!$E$13</definedName>
    <definedName name="조형가이즈까3516">[31]데이타!$E$14</definedName>
    <definedName name="종_배_수_관__개_소_별_명_세" localSheetId="16">#REF!</definedName>
    <definedName name="종_배_수_관__개_소_별_명_세">#REF!</definedName>
    <definedName name="종_배_수_관_수_량_집_계">#REF!</definedName>
    <definedName name="종배수관개소별명세">#REF!</definedName>
    <definedName name="종배수관공집계표">#REF!</definedName>
    <definedName name="종배수관구체토공량명세">#REF!</definedName>
    <definedName name="종배수관수량집계">#REF!</definedName>
    <definedName name="종합청사"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종합청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종합평가">#REF!</definedName>
    <definedName name="좌표" localSheetId="16">#REF!</definedName>
    <definedName name="좌표">#REF!</definedName>
    <definedName name="주간선" localSheetId="16">#REF!</definedName>
    <definedName name="주간선">#REF!</definedName>
    <definedName name="주간선값">#REF!</definedName>
    <definedName name="주거">#REF!</definedName>
    <definedName name="주목">#REF!</definedName>
    <definedName name="주목1.0노무">#REF!</definedName>
    <definedName name="주목1.0재료">#REF!</definedName>
    <definedName name="주목10노무">#REF!</definedName>
    <definedName name="주목10재료">#REF!</definedName>
    <definedName name="주목12노무">#REF!</definedName>
    <definedName name="주목12재료">#REF!</definedName>
    <definedName name="주민의견수렴">#REF!</definedName>
    <definedName name="주빔플랜지">#REF!</definedName>
    <definedName name="주주노">#REF!</definedName>
    <definedName name="주주재">#REF!</definedName>
    <definedName name="주택사업본부">#REF!</definedName>
    <definedName name="주호" localSheetId="16">[0]!ㄷㄹㅈ</definedName>
    <definedName name="주호">[0]!ㄷㄹㅈ</definedName>
    <definedName name="준설선기관사">#REF!</definedName>
    <definedName name="준설선기관장">#REF!</definedName>
    <definedName name="준설선선장">#REF!</definedName>
    <definedName name="준설선운전사">#REF!</definedName>
    <definedName name="준설선전기사">#REF!</definedName>
    <definedName name="준호" localSheetId="16">[0]!SAF</definedName>
    <definedName name="준호">[0]!SAF</definedName>
    <definedName name="준희">#N/A</definedName>
    <definedName name="줄눈공">#REF!</definedName>
    <definedName name="줄사철">#REF!</definedName>
    <definedName name="중건설공사">#REF!</definedName>
    <definedName name="중급원자력기술자">#REF!</definedName>
    <definedName name="중기기사">#N/A</definedName>
    <definedName name="중기운반경비" localSheetId="16">#REF!</definedName>
    <definedName name="중기운반경비">#REF!</definedName>
    <definedName name="중기운반노무비" localSheetId="16">#REF!</definedName>
    <definedName name="중기운반노무비">#REF!</definedName>
    <definedName name="중기운반재료비" localSheetId="16">#REF!</definedName>
    <definedName name="중기운반재료비">#REF!</definedName>
    <definedName name="중대가시설2">#N/A</definedName>
    <definedName name="중력식옹벽_개소별명세" localSheetId="16">#REF!</definedName>
    <definedName name="중력식옹벽_개소별명세">#REF!</definedName>
    <definedName name="중력식옹벽_수량집계" localSheetId="16">#REF!</definedName>
    <definedName name="중력식옹벽_수량집계">#REF!</definedName>
    <definedName name="중력식옹벽개소별명세" localSheetId="16">#REF!</definedName>
    <definedName name="중력식옹벽개소별명세">#REF!</definedName>
    <definedName name="중력식옹벽단위수량및치수표_성토구배1.5_1.8">#REF!</definedName>
    <definedName name="중력식옹벽단위수량산식_성토구배1.5_1.8">#REF!</definedName>
    <definedName name="중력식옹벽단위수량산식_수평">#REF!</definedName>
    <definedName name="중력식옹벽단위수량표_수평">#REF!</definedName>
    <definedName name="중력식옹벽수량집계">#REF!</definedName>
    <definedName name="중력식옹벽치수표_성토구배1.5_1.8">#REF!</definedName>
    <definedName name="중력식옹벽치수표_수평">#REF!</definedName>
    <definedName name="중분대">#REF!</definedName>
    <definedName name="중분대1">#REF!</definedName>
    <definedName name="중분대2">#REF!</definedName>
    <definedName name="중분대부">#REF!</definedName>
    <definedName name="중분대설계">#REF!</definedName>
    <definedName name="중폭">#REF!</definedName>
    <definedName name="중합3회1">#REF!</definedName>
    <definedName name="중합3회2">#REF!</definedName>
    <definedName name="지">#REF!</definedName>
    <definedName name="지간장3">#REF!</definedName>
    <definedName name="지붕잇기공">#REF!</definedName>
    <definedName name="지산최초">#REF!</definedName>
    <definedName name="지역">#N/A</definedName>
    <definedName name="지원" localSheetId="16">BlankMacro1</definedName>
    <definedName name="지원">BlankMacro1</definedName>
    <definedName name="지원앱" localSheetId="16">BlankMacro1</definedName>
    <definedName name="지원앱">BlankMacro1</definedName>
    <definedName name="지입재료비" localSheetId="16">#REF!</definedName>
    <definedName name="지입재료비">#REF!</definedName>
    <definedName name="지적기능사1급">#REF!</definedName>
    <definedName name="지적기능사2급">#REF!</definedName>
    <definedName name="지적기사_1급">#REF!</definedName>
    <definedName name="지적기사_2급">#REF!</definedName>
    <definedName name="지적기사1급">#REF!</definedName>
    <definedName name="지적기사2급">#REF!</definedName>
    <definedName name="지하배관">#REF!</definedName>
    <definedName name="지하배관값">#REF!</definedName>
    <definedName name="지하접지선">#REF!</definedName>
    <definedName name="지하접지선값">#REF!</definedName>
    <definedName name="지하주간선">#REF!</definedName>
    <definedName name="지하주간선값">#REF!</definedName>
    <definedName name="지형지질">#REF!</definedName>
    <definedName name="직경">#REF!</definedName>
    <definedName name="직노">#REF!</definedName>
    <definedName name="직매54P" localSheetId="16" hidden="1">{#N/A,#N/A,TRUE,"토적및재료집계";#N/A,#N/A,TRUE,"토적및재료집계";#N/A,#N/A,TRUE,"단위량"}</definedName>
    <definedName name="직매54P" hidden="1">{#N/A,#N/A,TRUE,"토적및재료집계";#N/A,#N/A,TRUE,"토적및재료집계";#N/A,#N/A,TRUE,"단위량"}</definedName>
    <definedName name="직영비">'[51]2공구산출내역'!$F$175</definedName>
    <definedName name="직접경비" localSheetId="16">#REF!</definedName>
    <definedName name="직접경비">#REF!</definedName>
    <definedName name="직접노무비">#REF!</definedName>
    <definedName name="직접원가계산" hidden="1">{#N/A,#N/A,TRUE,"960318-1";#N/A,#N/A,TRUE,"960318-2";#N/A,#N/A,TRUE,"960318-3"}</definedName>
    <definedName name="직접재료비" localSheetId="16">#REF!</definedName>
    <definedName name="직접재료비">#REF!</definedName>
    <definedName name="직폭">#REF!</definedName>
    <definedName name="진국" localSheetId="16">[0]!NNF</definedName>
    <definedName name="진국">[0]!NNF</definedName>
    <definedName name="진동롤라경">#REF!</definedName>
    <definedName name="진동롤라노무">#REF!</definedName>
    <definedName name="진동롤라재료">#REF!</definedName>
    <definedName name="진석">#REF!,#REF!</definedName>
    <definedName name="진성" localSheetId="16">BlankMacro1</definedName>
    <definedName name="진성">BlankMacro1</definedName>
    <definedName name="진성초등" localSheetId="16">BlankMacro1</definedName>
    <definedName name="진성초등">BlankMacro1</definedName>
    <definedName name="진입도로경비" localSheetId="16">#REF!</definedName>
    <definedName name="진입도로경비">#REF!</definedName>
    <definedName name="진입도로노무비">#REF!</definedName>
    <definedName name="진입도로재료비">#REF!</definedName>
    <definedName name="진입로개소별명세">#REF!</definedName>
    <definedName name="집">#N/A</definedName>
    <definedName name="집게표총괄">#N/A</definedName>
    <definedName name="집계" localSheetId="16" hidden="1">{#N/A,#N/A,FALSE,"명세표"}</definedName>
    <definedName name="집계" hidden="1">{#N/A,#N/A,FALSE,"명세표"}</definedName>
    <definedName name="집계1">#REF!</definedName>
    <definedName name="집계2" localSheetId="16">#REF!</definedName>
    <definedName name="집계2">#REF!</definedName>
    <definedName name="집계서" localSheetId="16">BlankMacro1</definedName>
    <definedName name="집계서">BlankMacro1</definedName>
    <definedName name="집계소계">#N/A</definedName>
    <definedName name="집계표" localSheetId="16">BlankMacro1</definedName>
    <definedName name="집계표">BlankMacro1</definedName>
    <definedName name="집계표2" localSheetId="16">집</definedName>
    <definedName name="집계표2">집</definedName>
    <definedName name="집계표5" localSheetId="16">관급자재2</definedName>
    <definedName name="집계표5">관급자재2</definedName>
    <definedName name="집계표총괄">#N/A</definedName>
    <definedName name="집수정_수량산출" localSheetId="16">#REF!</definedName>
    <definedName name="집수정_수량산출">#REF!</definedName>
    <definedName name="집수정수량산출">#REF!</definedName>
    <definedName name="집수정수량집계표">{"Book1","토공.xls"}</definedName>
    <definedName name="집수정토공집계표">{"Book1","토공.xls"}</definedName>
    <definedName name="집행" hidden="1">{#N/A,#N/A,TRUE,"960318-1";#N/A,#N/A,TRUE,"960318-2";#N/A,#N/A,TRUE,"960318-3"}</definedName>
    <definedName name="집행품의" hidden="1">{#N/A,#N/A,TRUE,"960318-1";#N/A,#N/A,TRUE,"960318-2";#N/A,#N/A,TRUE,"960318-3"}</definedName>
    <definedName name="ㅊ">#N/A</definedName>
    <definedName name="ㅊ1555">#REF!</definedName>
    <definedName name="ㅊㅁㄴ러">#REF!</definedName>
    <definedName name="ㅊㅇ">#N/A</definedName>
    <definedName name="ㅊㅊㅊ"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ㅊㅊㅊ"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ㅊㅍ" hidden="1">#REF!</definedName>
    <definedName name="차">#N/A</definedName>
    <definedName name="차_선_도_색__집_계">#REF!</definedName>
    <definedName name="차선도색단위수량" localSheetId="16">#REF!</definedName>
    <definedName name="차선도색단위수량">#REF!</definedName>
    <definedName name="차선도색집계" localSheetId="16">#REF!</definedName>
    <definedName name="차선도색집계">#REF!</definedName>
    <definedName name="차수벽높이">#REF!</definedName>
    <definedName name="차수벽두께">#REF!</definedName>
    <definedName name="착공월">#REF!</definedName>
    <definedName name="착암공">#REF!</definedName>
    <definedName name="찰샇기" hidden="1">#REF!</definedName>
    <definedName name="찰쌓기석축단위수량">#REF!</definedName>
    <definedName name="참석자" hidden="1">{#N/A,#N/A,FALSE,"현장 NCR 분석";#N/A,#N/A,FALSE,"현장품질감사";#N/A,#N/A,FALSE,"현장품질감사"}</definedName>
    <definedName name="참조">#N/A</definedName>
    <definedName name="창">#N/A</definedName>
    <definedName name="창호">#N/A</definedName>
    <definedName name="창호2">#N/A</definedName>
    <definedName name="창호대가">#N/A</definedName>
    <definedName name="창호목공" localSheetId="16">#REF!</definedName>
    <definedName name="창호목공">#REF!</definedName>
    <definedName name="천" localSheetId="16">#REF!</definedName>
    <definedName name="천">#REF!</definedName>
    <definedName name="천사" localSheetId="16" hidden="1">{"'용역비'!$A$4:$C$8"}</definedName>
    <definedName name="천사" hidden="1">{"'용역비'!$A$4:$C$8"}</definedName>
    <definedName name="철">#N/A</definedName>
    <definedName name="철____공">#REF!</definedName>
    <definedName name="철_골_공" localSheetId="16">#REF!</definedName>
    <definedName name="철_골_공">#REF!</definedName>
    <definedName name="철1">#N/A</definedName>
    <definedName name="철2">#N/A</definedName>
    <definedName name="철거배관" localSheetId="16">#REF!</definedName>
    <definedName name="철거배관">#REF!</definedName>
    <definedName name="철거배관값" localSheetId="16">#REF!</definedName>
    <definedName name="철거배관값">#REF!</definedName>
    <definedName name="철거산출근거서" localSheetId="16">#REF!</definedName>
    <definedName name="철거산출근거서">#REF!</definedName>
    <definedName name="철거자재">#REF!</definedName>
    <definedName name="철거접지선">#REF!</definedName>
    <definedName name="철거접지선값">#REF!</definedName>
    <definedName name="철거주간선">#REF!</definedName>
    <definedName name="철거주간선값">#REF!</definedName>
    <definedName name="철거폭_m">#REF!</definedName>
    <definedName name="철거필터링">#REF!,#REF!,#REF!</definedName>
    <definedName name="철골공">#REF!</definedName>
    <definedName name="철공">#REF!</definedName>
    <definedName name="철구사업본부">#REF!</definedName>
    <definedName name="철근1">#REF!</definedName>
    <definedName name="철근가공조립">#REF!</definedName>
    <definedName name="철근공">#REF!</definedName>
    <definedName name="철근노">#REF!</definedName>
    <definedName name="철근단면적">#REF!</definedName>
    <definedName name="철근복잡1">#REF!</definedName>
    <definedName name="철근복잡2">#REF!</definedName>
    <definedName name="철근수량">#REF!</definedName>
    <definedName name="철근용접노무">#REF!</definedName>
    <definedName name="철근용접재료">#REF!</definedName>
    <definedName name="철근운반">#N/A</definedName>
    <definedName name="철근재" localSheetId="16">#REF!</definedName>
    <definedName name="철근재">#REF!</definedName>
    <definedName name="철근항복응력" localSheetId="16">#REF!</definedName>
    <definedName name="철근항복응력">#REF!</definedName>
    <definedName name="철도궤도공" localSheetId="16">#REF!</definedName>
    <definedName name="철도궤도공">#REF!</definedName>
    <definedName name="철도궤도신설공사">#REF!</definedName>
    <definedName name="철도신호공">#REF!</definedName>
    <definedName name="철콘">#REF!</definedName>
    <definedName name="철콘공사" hidden="1">{#N/A,#N/A,FALSE,"운반시간"}</definedName>
    <definedName name="철탑높이" localSheetId="16">#REF!</definedName>
    <definedName name="철탑높이">#REF!</definedName>
    <definedName name="철판공">#REF!</definedName>
    <definedName name="청단풍">#REF!</definedName>
    <definedName name="초기화면">#N/A</definedName>
    <definedName name="총계" localSheetId="16">#REF!</definedName>
    <definedName name="총계">#REF!</definedName>
    <definedName name="총공" localSheetId="16" hidden="1">{#N/A,#N/A,FALSE,"운반시간"}</definedName>
    <definedName name="총공" hidden="1">{#N/A,#N/A,FALSE,"운반시간"}</definedName>
    <definedName name="총공사" localSheetId="16">BlankMacro1</definedName>
    <definedName name="총공사">BlankMacro1</definedName>
    <definedName name="총공사금액" localSheetId="16">#REF!</definedName>
    <definedName name="총공사금액">#REF!</definedName>
    <definedName name="총공사비">#REF!</definedName>
    <definedName name="총공사원가">#REF!</definedName>
    <definedName name="총괄" localSheetId="16">BlankMacro1</definedName>
    <definedName name="총괄">BlankMacro1</definedName>
    <definedName name="총괄관급">#N/A</definedName>
    <definedName name="총괄내역" localSheetId="16" hidden="1">#REF!</definedName>
    <definedName name="총괄내역" hidden="1">#REF!</definedName>
    <definedName name="총괄변경">#N/A</definedName>
    <definedName name="총괄표">#REF!</definedName>
    <definedName name="총도급">#REF!</definedName>
    <definedName name="총원가">#REF!</definedName>
    <definedName name="총원가2">#REF!</definedName>
    <definedName name="총일수">#REF!</definedName>
    <definedName name="총집계" localSheetId="16">BlankMacro1</definedName>
    <definedName name="총집계">BlankMacro1</definedName>
    <definedName name="총차갑지" hidden="1">#REF!</definedName>
    <definedName name="총토탈" localSheetId="16">#REF!</definedName>
    <definedName name="총토탈">#REF!</definedName>
    <definedName name="총토탈1">#REF!</definedName>
    <definedName name="총토탈2">#REF!</definedName>
    <definedName name="총폭">#REF!</definedName>
    <definedName name="총회사">#REF!</definedName>
    <definedName name="최초집계">#N/A</definedName>
    <definedName name="추" localSheetId="16">[0]!BlankMacro1</definedName>
    <definedName name="추">[0]!BlankMacro1</definedName>
    <definedName name="출처">#REF!</definedName>
    <definedName name="출처2">#REF!</definedName>
    <definedName name="충산대" localSheetId="16">[0]!VGF</definedName>
    <definedName name="충산대">[0]!VGF</definedName>
    <definedName name="취소">#N/A</definedName>
    <definedName name="취수탑경비">#REF!</definedName>
    <definedName name="취수탑노무비">#REF!</definedName>
    <definedName name="취수탑재료비">#REF!</definedName>
    <definedName name="측_구_공_수_량_집_계">#REF!</definedName>
    <definedName name="측구공_개소별명세_제목">#REF!</definedName>
    <definedName name="측구공개소별명세">#REF!</definedName>
    <definedName name="측구공개소별연장명세">#REF!</definedName>
    <definedName name="측구공집계표">#REF!</definedName>
    <definedName name="측구조서" hidden="1">{#N/A,#N/A,FALSE,"2~8번"}</definedName>
    <definedName name="측량">#REF!</definedName>
    <definedName name="측부">#REF!</definedName>
    <definedName name="측점">#REF!</definedName>
    <definedName name="치과건축">#REF!</definedName>
    <definedName name="치과기계">#REF!</definedName>
    <definedName name="치과소방">#REF!</definedName>
    <definedName name="치과전기">#REF!</definedName>
    <definedName name="치과조경">#REF!</definedName>
    <definedName name="치과토목">#REF!</definedName>
    <definedName name="치과통신">#REF!</definedName>
    <definedName name="치장벽돌공">#REF!</definedName>
    <definedName name="침수지단위수량">#REF!</definedName>
    <definedName name="ㅋ" localSheetId="16">[0]!BlankMacro1</definedName>
    <definedName name="ㅋ">[0]!BlankMacro1</definedName>
    <definedName name="ㅋㄴㄴ" localSheetId="16">#REF!,#REF!,#REF!</definedName>
    <definedName name="ㅋㄴㄴ">#REF!,#REF!,#REF!</definedName>
    <definedName name="ㅋ륭ㅎㄹㅇㄹ" localSheetId="16">[0]!BlankMacro1</definedName>
    <definedName name="ㅋ륭ㅎㄹㅇㄹ">[0]!BlankMacro1</definedName>
    <definedName name="ㅋㅁ" localSheetId="16" hidden="1">{#N/A,#N/A,FALSE,"명세표"}</definedName>
    <definedName name="ㅋㅁ" hidden="1">{#N/A,#N/A,FALSE,"명세표"}</definedName>
    <definedName name="ㅋㅋ" localSheetId="16">BlankMacro1</definedName>
    <definedName name="ㅋㅋ">BlankMacro1</definedName>
    <definedName name="ㅋㅋㅋ" localSheetId="16" hidden="1">{#N/A,#N/A,FALSE,"명세표"}</definedName>
    <definedName name="ㅋㅋㅋ" hidden="1">{#N/A,#N/A,FALSE,"명세표"}</definedName>
    <definedName name="ㅋㅋㅋㅋㅋ"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ㅋㅌ" localSheetId="16" hidden="1">{"'용역비'!$A$4:$C$8"}</definedName>
    <definedName name="ㅋㅌ" hidden="1">{"'용역비'!$A$4:$C$8"}</definedName>
    <definedName name="ㅋㅌㅇ" localSheetId="16">[0]!xcf</definedName>
    <definedName name="ㅋㅌㅇ">[0]!xcf</definedName>
    <definedName name="ㅋㅌㅊ">#N/A</definedName>
    <definedName name="ㅋㅌㅌ" localSheetId="16">[0]!SSX</definedName>
    <definedName name="ㅋㅌㅌ">[0]!SSX</definedName>
    <definedName name="카">#N/A</definedName>
    <definedName name="케이블간지" localSheetId="16" hidden="1">{#N/A,#N/A,TRUE,"토적및재료집계";#N/A,#N/A,TRUE,"토적및재료집계";#N/A,#N/A,TRUE,"단위량"}</definedName>
    <definedName name="케이블간지" hidden="1">{#N/A,#N/A,TRUE,"토적및재료집계";#N/A,#N/A,TRUE,"토적및재료집계";#N/A,#N/A,TRUE,"단위량"}</definedName>
    <definedName name="코드">#REF!</definedName>
    <definedName name="코킹공" localSheetId="16">#REF!</definedName>
    <definedName name="코킹공">#REF!</definedName>
    <definedName name="코팅1" localSheetId="16">#REF!</definedName>
    <definedName name="코팅1">#REF!</definedName>
    <definedName name="코팅2">#REF!</definedName>
    <definedName name="콘1601">#REF!</definedName>
    <definedName name="콘1602">#REF!</definedName>
    <definedName name="콘2701">#REF!</definedName>
    <definedName name="콘2702">#REF!</definedName>
    <definedName name="콘270함">#REF!</definedName>
    <definedName name="콘노">#REF!</definedName>
    <definedName name="콘단면적">#REF!</definedName>
    <definedName name="콘버림함">#REF!</definedName>
    <definedName name="콘재">#REF!</definedName>
    <definedName name="콘크">#REF!</definedName>
    <definedName name="콘크리트">240</definedName>
    <definedName name="콘크리트_광의" localSheetId="16">#REF!</definedName>
    <definedName name="콘크리트_광의">#REF!</definedName>
    <definedName name="콘크리트_재료량산출" localSheetId="16">#REF!</definedName>
    <definedName name="콘크리트_재료량산출">#REF!</definedName>
    <definedName name="콘크리트2" localSheetId="16" hidden="1">#REF!</definedName>
    <definedName name="콘크리트2" hidden="1">#REF!</definedName>
    <definedName name="콘크리트공">#REF!</definedName>
    <definedName name="콘크리트공칭강도">#REF!</definedName>
    <definedName name="콘크리트타설">#REF!</definedName>
    <definedName name="콘크리트함">#REF!</definedName>
    <definedName name="콘탄성계수">#REF!</definedName>
    <definedName name="콤팩터">#N/A</definedName>
    <definedName name="콤팩터경비" localSheetId="16">#REF!</definedName>
    <definedName name="콤팩터경비">#REF!</definedName>
    <definedName name="콤팩터노무비">#REF!</definedName>
    <definedName name="콤팩터재료비">#REF!</definedName>
    <definedName name="크레인가격">#N/A</definedName>
    <definedName name="크리프계수" localSheetId="16">#REF!</definedName>
    <definedName name="크리프계수">#REF!</definedName>
    <definedName name="ㅌ" hidden="1">{#N/A,#N/A,FALSE,"2~8번"}</definedName>
    <definedName name="ㅌㅊㅍ">#N/A</definedName>
    <definedName name="타">#N/A</definedName>
    <definedName name="타견적" hidden="1">[49]수량산출!$A$1:$A$8282</definedName>
    <definedName name="타원형돌망태단위수량" localSheetId="16">#REF!</definedName>
    <definedName name="타원형돌망태단위수량">#REF!</definedName>
    <definedName name="타이어경">#REF!</definedName>
    <definedName name="타이어노무">#REF!</definedName>
    <definedName name="타이어재료">#REF!</definedName>
    <definedName name="타일공">#REF!</definedName>
    <definedName name="탄성계수">#REF!</definedName>
    <definedName name="탄성계수비">#REF!</definedName>
    <definedName name="탄성받침_스페리칼">#REF!</definedName>
    <definedName name="탑정높이">#REF!</definedName>
    <definedName name="태산목10노무">#REF!</definedName>
    <definedName name="태산목10재료">#REF!</definedName>
    <definedName name="태산목12노무">#REF!</definedName>
    <definedName name="태산목12재료">#REF!</definedName>
    <definedName name="택코팅1">#REF!</definedName>
    <definedName name="택코팅2">#REF!</definedName>
    <definedName name="터">#N/A</definedName>
    <definedName name="터_높" localSheetId="16">#REF!</definedName>
    <definedName name="터_높">#REF!</definedName>
    <definedName name="터_폭" localSheetId="16">#REF!</definedName>
    <definedName name="터_폭">#REF!</definedName>
    <definedName name="터1">#N/A</definedName>
    <definedName name="터자">#N/A</definedName>
    <definedName name="터파기">#N/A</definedName>
    <definedName name="터파기기계0.4경비" localSheetId="16">#REF!</definedName>
    <definedName name="터파기기계0.4경비">#REF!</definedName>
    <definedName name="터파기기계0.4노무비" localSheetId="16">#REF!</definedName>
    <definedName name="터파기기계0.4노무비">#REF!</definedName>
    <definedName name="터파기기계0.4재료비" localSheetId="16">#REF!</definedName>
    <definedName name="터파기기계0.4재료비">#REF!</definedName>
    <definedName name="테스트" hidden="1">#REF!</definedName>
    <definedName name="템" localSheetId="16">BlankMacro1</definedName>
    <definedName name="템">BlankMacro1</definedName>
    <definedName name="템2" localSheetId="16">BlankMacro1</definedName>
    <definedName name="템2">BlankMacro1</definedName>
    <definedName name="템3" localSheetId="16">BlankMacro1</definedName>
    <definedName name="템3">BlankMacro1</definedName>
    <definedName name="템4" localSheetId="16">BlankMacro1</definedName>
    <definedName name="템4">BlankMacro1</definedName>
    <definedName name="템5" localSheetId="16">BlankMacro1</definedName>
    <definedName name="템5">BlankMacro1</definedName>
    <definedName name="템6" localSheetId="16">BlankMacro1</definedName>
    <definedName name="템6">BlankMacro1</definedName>
    <definedName name="템플리트모듈1" localSheetId="16">BlankMacro1</definedName>
    <definedName name="템플리트모듈1">BlankMacro1</definedName>
    <definedName name="템플리트모듈2" localSheetId="16">BlankMacro1</definedName>
    <definedName name="템플리트모듈2">BlankMacro1</definedName>
    <definedName name="템플리트모듈3" localSheetId="16">BlankMacro1</definedName>
    <definedName name="템플리트모듈3">BlankMacro1</definedName>
    <definedName name="템플리트모듈4" localSheetId="16">BlankMacro1</definedName>
    <definedName name="템플리트모듈4">BlankMacro1</definedName>
    <definedName name="템플리트모듈5" localSheetId="16">BlankMacro1</definedName>
    <definedName name="템플리트모듈5">BlankMacro1</definedName>
    <definedName name="템플리트모듈6" localSheetId="16">BlankMacro1</definedName>
    <definedName name="템플리트모듈6">BlankMacro1</definedName>
    <definedName name="토" hidden="1">#REF!</definedName>
    <definedName name="토_공_수_량__산_출_근_거" localSheetId="16">#REF!</definedName>
    <definedName name="토_공_수_량__산_출_근_거">#REF!</definedName>
    <definedName name="토_공_집_계_표">#REF!</definedName>
    <definedName name="토\40" hidden="1">{#N/A,#N/A,FALSE,"토공2"}</definedName>
    <definedName name="토1" hidden="1">{#N/A,#N/A,FALSE,"이정표"}</definedName>
    <definedName name="토2" hidden="1">{#N/A,#N/A,FALSE,"조골재"}</definedName>
    <definedName name="토공" localSheetId="16" hidden="1">{#N/A,#N/A,FALSE,"2~8번"}</definedName>
    <definedName name="토공" hidden="1">{#N/A,#N/A,FALSE,"2~8번"}</definedName>
    <definedName name="토공1">#REF!</definedName>
    <definedName name="토공구조물잔토및발파암유용량집계표" localSheetId="16">#REF!</definedName>
    <definedName name="토공구조물잔토및발파암유용량집계표">#REF!</definedName>
    <definedName name="토공기존구조물철거량개소별집계" localSheetId="16">#REF!</definedName>
    <definedName name="토공기존구조물철거량개소별집계">#REF!</definedName>
    <definedName name="토공사현장설명서">#N/A</definedName>
    <definedName name="토공수량산출근거" localSheetId="16">#REF!</definedName>
    <definedName name="토공수량산출근거">#REF!</definedName>
    <definedName name="토공유동표" localSheetId="16">#REF!</definedName>
    <definedName name="토공유동표">#REF!</definedName>
    <definedName name="토공이수" hidden="1">#REF!</definedName>
    <definedName name="토공집계" localSheetId="16">#REF!</definedName>
    <definedName name="토공집계">#REF!</definedName>
    <definedName name="토공집계표">#REF!</definedName>
    <definedName name="토공총괄집계">#REF!</definedName>
    <definedName name="토목">#N/A</definedName>
    <definedName name="토목1" localSheetId="16">#REF!</definedName>
    <definedName name="토목1">#REF!</definedName>
    <definedName name="토목견적" hidden="1">{#N/A,#N/A,FALSE,"골재소요량";#N/A,#N/A,FALSE,"골재소요량"}</definedName>
    <definedName name="토목공사강릉" hidden="1">#REF!</definedName>
    <definedName name="토목내역">#REF!</definedName>
    <definedName name="토목설계" localSheetId="16" hidden="1">{#N/A,#N/A,FALSE,"골재소요량";#N/A,#N/A,FALSE,"골재소요량"}</definedName>
    <definedName name="토목설계" hidden="1">{#N/A,#N/A,FALSE,"골재소요량";#N/A,#N/A,FALSE,"골재소요량"}</definedName>
    <definedName name="토목실행" hidden="1">{#N/A,#N/A,FALSE,"골재소요량";#N/A,#N/A,FALSE,"골재소요량"}</definedName>
    <definedName name="토목원가" localSheetId="16">관급자재집계표!템플리트모듈6</definedName>
    <definedName name="토목원가">[0]!템플리트모듈6</definedName>
    <definedName name="토목자재대">#REF!</definedName>
    <definedName name="토목증">#REF!</definedName>
    <definedName name="토목집계">#N/A</definedName>
    <definedName name="토사자중">710.185</definedName>
    <definedName name="토압계수">#REF!</definedName>
    <definedName name="토양" localSheetId="16">#REF!</definedName>
    <definedName name="토양">#REF!</definedName>
    <definedName name="토적표" hidden="1">#REF!</definedName>
    <definedName name="토적표01" localSheetId="16" hidden="1">#REF!</definedName>
    <definedName name="토적표01" hidden="1">#REF!</definedName>
    <definedName name="토지이용">#REF!</definedName>
    <definedName name="토취장복구경비">#REF!</definedName>
    <definedName name="토취장복구노무비">#REF!</definedName>
    <definedName name="토취장복구재료비">#REF!</definedName>
    <definedName name="토피">4.803</definedName>
    <definedName name="톱밥퇴비">#REF!</definedName>
    <definedName name="통" localSheetId="16">#REF!</definedName>
    <definedName name="통">#REF!</definedName>
    <definedName name="통2" localSheetId="16">#REF!</definedName>
    <definedName name="통2">#REF!</definedName>
    <definedName name="통신" localSheetId="16">BlankMacro1</definedName>
    <definedName name="통신">BlankMacro1</definedName>
    <definedName name="통신기능사" localSheetId="16">#REF!</definedName>
    <definedName name="통신기능사">#REF!</definedName>
    <definedName name="통신기사1급">#REF!</definedName>
    <definedName name="통신기사2급">#REF!</definedName>
    <definedName name="통신내선공">#REF!</definedName>
    <definedName name="통신설비공">#REF!</definedName>
    <definedName name="통신외선공">#REF!</definedName>
    <definedName name="통신일위대가" localSheetId="16">BlankMacro1</definedName>
    <definedName name="통신일위대가">BlankMacro1</definedName>
    <definedName name="통신일위목록" localSheetId="16">#REF!</definedName>
    <definedName name="통신일위목록">#REF!</definedName>
    <definedName name="통신집계" localSheetId="16">BlankMacro1</definedName>
    <definedName name="통신집계">BlankMacro1</definedName>
    <definedName name="통신케이블공" localSheetId="16">#REF!</definedName>
    <definedName name="통신케이블공">#REF!</definedName>
    <definedName name="통합">#N/A</definedName>
    <definedName name="퇴직부금비" localSheetId="16">#REF!</definedName>
    <definedName name="퇴직부금비">#REF!</definedName>
    <definedName name="퇴직부금비_산식">#REF!</definedName>
    <definedName name="투간접노무비">#REF!</definedName>
    <definedName name="투경비">#REF!</definedName>
    <definedName name="투고용보험료">#REF!</definedName>
    <definedName name="투공급가액">#REF!</definedName>
    <definedName name="투공사원가">#REF!</definedName>
    <definedName name="투기타경비">#REF!</definedName>
    <definedName name="투노무비">#REF!</definedName>
    <definedName name="투도급액">#REF!</definedName>
    <definedName name="투부가가치세">#REF!</definedName>
    <definedName name="투산재보험료">#REF!</definedName>
    <definedName name="투순공사원가">#REF!</definedName>
    <definedName name="투안전관리비">#REF!</definedName>
    <definedName name="투이윤">#REF!</definedName>
    <definedName name="투일반관리비">#REF!</definedName>
    <definedName name="투재료비">#REF!</definedName>
    <definedName name="투폐기물처리비">#REF!</definedName>
    <definedName name="특고">#REF!</definedName>
    <definedName name="특고압">#REF!</definedName>
    <definedName name="특급기술자" localSheetId="16">#REF!,#REF!,#REF!,#REF!,#REF!,#REF!</definedName>
    <definedName name="특급기술자">#REF!,#REF!,#REF!,#REF!,#REF!,#REF!</definedName>
    <definedName name="특급원자력비파괴시험">#REF!</definedName>
    <definedName name="특급자">#REF!,#REF!,#REF!,#REF!,#REF!,#REF!</definedName>
    <definedName name="특별고압케이블전공" localSheetId="16">#REF!</definedName>
    <definedName name="특별고압케이블전공">#REF!</definedName>
    <definedName name="특별인부" localSheetId="16">#REF!</definedName>
    <definedName name="특별인부">#REF!</definedName>
    <definedName name="특수및기타건설공사" localSheetId="16">#REF!</definedName>
    <definedName name="특수및기타건설공사">#REF!</definedName>
    <definedName name="특수비계공">#REF!</definedName>
    <definedName name="특수화공">#REF!</definedName>
    <definedName name="특케">#REF!</definedName>
    <definedName name="ㅍ" localSheetId="16" hidden="1">{#N/A,#N/A,FALSE,"명세표"}</definedName>
    <definedName name="ㅍ" hidden="1">{#N/A,#N/A,FALSE,"명세표"}</definedName>
    <definedName name="ㅍㄴㅇㄹ" hidden="1">#REF!</definedName>
    <definedName name="ㅍㅇㄴ" hidden="1">'[12]98수문일위'!$A$1:$P$2004</definedName>
    <definedName name="ㅍㅋㅌㅊㅍㅇㄷ" hidden="1">'[12]98수문일위'!$A$1:$P$2004</definedName>
    <definedName name="ㅍㅍ" localSheetId="16">[0]!BlankMacro1</definedName>
    <definedName name="ㅍㅍ">[0]!BlankMacro1</definedName>
    <definedName name="ㅍㅍㄹ"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ㅍㅍ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ㅍㅍㅍ"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ㅍㅍㅍ"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파">#N/A</definedName>
    <definedName name="파고라"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파고라노" localSheetId="16">#REF!</definedName>
    <definedName name="파고라노">#REF!</definedName>
    <definedName name="파고라재" localSheetId="16">#REF!</definedName>
    <definedName name="파고라재">#REF!</definedName>
    <definedName name="파군재교" localSheetId="16" hidden="1">{#N/A,#N/A,FALSE,"단면 제원"}</definedName>
    <definedName name="파군재교" hidden="1">{#N/A,#N/A,FALSE,"단면 제원"}</definedName>
    <definedName name="파이1">#REF!</definedName>
    <definedName name="파이2" localSheetId="16">#REF!</definedName>
    <definedName name="파이2">#REF!</definedName>
    <definedName name="파일" localSheetId="16" hidden="1">#REF!</definedName>
    <definedName name="파일" hidden="1">#REF!</definedName>
    <definedName name="파일1간격">0.6</definedName>
    <definedName name="파일간격">1.3</definedName>
    <definedName name="파일길이">#REF!</definedName>
    <definedName name="파일종갯수" localSheetId="16">#REF!</definedName>
    <definedName name="파일종갯수">#REF!</definedName>
    <definedName name="파일횡갯수" localSheetId="16">#REF!</definedName>
    <definedName name="파일횡갯수">#REF!</definedName>
    <definedName name="파초" localSheetId="16">BlankMacro1</definedName>
    <definedName name="파초">BlankMacro1</definedName>
    <definedName name="파호초" localSheetId="16">BlankMacro1</definedName>
    <definedName name="파호초">BlankMacro1</definedName>
    <definedName name="판넬명칭" localSheetId="16">#REF!</definedName>
    <definedName name="판넬명칭">#REF!</definedName>
    <definedName name="판넬조립공">#REF!</definedName>
    <definedName name="판석노">#REF!</definedName>
    <definedName name="판석재">#REF!</definedName>
    <definedName name="팔" hidden="1">#REF!</definedName>
    <definedName name="퍼호" localSheetId="16">BlankMacro1</definedName>
    <definedName name="퍼호">BlankMacro1</definedName>
    <definedName name="편구배구간수량산출" localSheetId="16">#REF!</definedName>
    <definedName name="편구배구간수량산출">#REF!</definedName>
    <definedName name="편구배별연장명세및확폭면적산출서">#REF!</definedName>
    <definedName name="편구배별포장단위수량">#REF!</definedName>
    <definedName name="평">#REF!</definedName>
    <definedName name="평가대상지역">#REF!</definedName>
    <definedName name="평떼" localSheetId="16" hidden="1">{#N/A,#N/A,FALSE,"단가표지"}</definedName>
    <definedName name="평떼" hidden="1">{#N/A,#N/A,FALSE,"단가표지"}</definedName>
    <definedName name="평안">#REF!</definedName>
    <definedName name="평의자" localSheetId="16">#REF!</definedName>
    <definedName name="평의자">#REF!</definedName>
    <definedName name="평의자노" localSheetId="16">#REF!</definedName>
    <definedName name="평의자노">#REF!</definedName>
    <definedName name="평의자재">#REF!</definedName>
    <definedName name="폐기량산출">#N/A</definedName>
    <definedName name="폐기물" localSheetId="16">#REF!</definedName>
    <definedName name="폐기물">#REF!</definedName>
    <definedName name="폐기물내역서" localSheetId="16">관급자재집계표!템플리트모듈6</definedName>
    <definedName name="폐기물내역서">템플리트모듈6</definedName>
    <definedName name="폐기물수수료" localSheetId="16">#REF!</definedName>
    <definedName name="폐기물수수료">#REF!</definedName>
    <definedName name="폐기물집계표" localSheetId="16">집</definedName>
    <definedName name="폐기물집계표">집</definedName>
    <definedName name="폐기물처리비" localSheetId="16">#REF!</definedName>
    <definedName name="폐기물처리비">#REF!</definedName>
    <definedName name="폐김" localSheetId="16">관급자재집계표!템플리트모듈6</definedName>
    <definedName name="폐김">[0]!템플리트모듈6</definedName>
    <definedName name="폐추니아">#REF!</definedName>
    <definedName name="포설공">#REF!</definedName>
    <definedName name="포장" hidden="1">[17]토목주소!#REF!</definedName>
    <definedName name="포장1" hidden="1">{#N/A,#N/A,FALSE,"포장단가"}</definedName>
    <definedName name="포장공" localSheetId="16">#REF!</definedName>
    <definedName name="포장공">#REF!</definedName>
    <definedName name="포장공집계표">#REF!</definedName>
    <definedName name="포장두께">#REF!</definedName>
    <definedName name="포장수량집계표" hidden="1">{#N/A,#N/A,FALSE,"포장단가"}</definedName>
    <definedName name="포장표준단면도" localSheetId="16">#REF!</definedName>
    <definedName name="포장표준단면도">#REF!</definedName>
    <definedName name="포지머ㅗㄱㄷㅌ킹1" hidden="1">{#N/A,#N/A,FALSE,"표지목차"}</definedName>
    <definedName name="폭" localSheetId="16">#REF!</definedName>
    <definedName name="폭">#REF!</definedName>
    <definedName name="폭222">#REF!</definedName>
    <definedName name="폭원">#REF!</definedName>
    <definedName name="폽장2" hidden="1">{#N/A,#N/A,FALSE,"포장1";#N/A,#N/A,FALSE,"포장1"}</definedName>
    <definedName name="표" localSheetId="16">#REF!</definedName>
    <definedName name="표">#REF!</definedName>
    <definedName name="표1">#REF!</definedName>
    <definedName name="표면보호경비">#REF!</definedName>
    <definedName name="표면보호노무비">#REF!</definedName>
    <definedName name="표면보호재료비">#REF!</definedName>
    <definedName name="표면처리">#REF!</definedName>
    <definedName name="표준구간포장단위수량">#REF!</definedName>
    <definedName name="표준양식">#REF!</definedName>
    <definedName name="표지">#REF!</definedName>
    <definedName name="표지1">#REF!</definedName>
    <definedName name="표지2">#REF!</definedName>
    <definedName name="표지다">#REF!</definedName>
    <definedName name="품명">#REF!</definedName>
    <definedName name="품위내역서" localSheetId="16">BlankMacro1</definedName>
    <definedName name="품위내역서">BlankMacro1</definedName>
    <definedName name="플라타너스B8">[31]데이타!$E$552</definedName>
    <definedName name="플랜지폭" localSheetId="16">#REF!</definedName>
    <definedName name="플랜지폭">#REF!</definedName>
    <definedName name="플랜트기계설치공">#REF!</definedName>
    <definedName name="플랜트배관공">#REF!</definedName>
    <definedName name="플랜트용접공">#REF!</definedName>
    <definedName name="플랜트전공">#REF!</definedName>
    <definedName name="플랜트제관공">#REF!</definedName>
    <definedName name="플랜트특수용접공">#REF!</definedName>
    <definedName name="피복두께">#REF!</definedName>
    <definedName name="필터링">#REF!,#REF!,#REF!</definedName>
    <definedName name="ㅎ">#N/A</definedName>
    <definedName name="ㅎ5" hidden="1">{#N/A,#N/A,FALSE,"골재소요량";#N/A,#N/A,FALSE,"골재소요량"}</definedName>
    <definedName name="ㅎ662" localSheetId="16">#REF!</definedName>
    <definedName name="ㅎ662">#REF!</definedName>
    <definedName name="ㅎㄱㄱ" localSheetId="16">BlankMacro1</definedName>
    <definedName name="ㅎㄱㄱ">BlankMacro1</definedName>
    <definedName name="ㅎㄴ" localSheetId="16">[0]!REUIHGURI</definedName>
    <definedName name="ㅎㄴ">[0]!REUIHGURI</definedName>
    <definedName name="ㅎㄴㅇㅁㄹ" hidden="1">'[53]98수문일위'!$A$1:$P$2004</definedName>
    <definedName name="ㅎㄹ" localSheetId="16" hidden="1">#REF!</definedName>
    <definedName name="ㅎㄹ" hidden="1">#REF!</definedName>
    <definedName name="ㅎㄹㄹ5ㅅ">{"Book1","토공.xls"}</definedName>
    <definedName name="ㅎㄹㅇ" localSheetId="16">BlankMacro1</definedName>
    <definedName name="ㅎㄹㅇ">BlankMacro1</definedName>
    <definedName name="ㅎㄹㅇㅀㅇㅀ" localSheetId="16">#REF!</definedName>
    <definedName name="ㅎㄹㅇㅀㅇㅀ">#REF!</definedName>
    <definedName name="ㅎㄹㅇㅎㅇㅀㅇㅎ">#REF!</definedName>
    <definedName name="ㅎ로낟안" hidden="1">{#N/A,#N/A,FALSE,"혼합골재"}</definedName>
    <definedName name="ㅎ류" localSheetId="16">[0]!SDRFE</definedName>
    <definedName name="ㅎ류">[0]!SDRFE</definedName>
    <definedName name="ㅎㅀㄹ"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ㅎㅀㄹ"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ㅎㅇ" localSheetId="16" hidden="1">{"'용역비'!$A$4:$C$8"}</definedName>
    <definedName name="ㅎㅇ" hidden="1">{"'용역비'!$A$4:$C$8"}</definedName>
    <definedName name="ㅎㅇㅎㅇ">#REF!</definedName>
    <definedName name="ㅎㅇㅎㅇㅎㅇㅎ">#REF!</definedName>
    <definedName name="ㅎㅇㅎㅇㅎㅇㅎㅇㅎ">#REF!</definedName>
    <definedName name="ㅎ오" localSheetId="16" hidden="1">{"'용역비'!$A$4:$C$8"}</definedName>
    <definedName name="ㅎ오" hidden="1">{"'용역비'!$A$4:$C$8"}</definedName>
    <definedName name="ㅎㅎ" localSheetId="16">[0]!BlankMacro1</definedName>
    <definedName name="ㅎㅎ">[0]!BlankMacro1</definedName>
    <definedName name="ㅎㅎㅎ">#REF!</definedName>
    <definedName name="ㅎㅎㅎㅇ"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ㅎㅎㅎㅇ"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ㅎㅎㅎㅎ" localSheetId="16">[0]!BlankMacro1</definedName>
    <definedName name="ㅎㅎㅎㅎ">[0]!BlankMacro1</definedName>
    <definedName name="하">#N/A</definedName>
    <definedName name="하나" localSheetId="16">BlankMacro1</definedName>
    <definedName name="하나">BlankMacro1</definedName>
    <definedName name="하나2" localSheetId="16">BlankMacro1</definedName>
    <definedName name="하나2">BlankMacro1</definedName>
    <definedName name="하도급계획서" localSheetId="16">#REF!</definedName>
    <definedName name="하도급계획서">#REF!</definedName>
    <definedName name="하도사"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도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동사"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동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부슬라브">#REF!</definedName>
    <definedName name="하부플랜지두께" localSheetId="16">#REF!</definedName>
    <definedName name="하부플랜지두께">#REF!</definedName>
    <definedName name="하상유지공" localSheetId="16">#REF!</definedName>
    <definedName name="하상유지공">#REF!</definedName>
    <definedName name="하수도2"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수도2"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하하">#REF!</definedName>
    <definedName name="하하하" localSheetId="16" hidden="1">{#N/A,#N/A,FALSE,"명세표"}</definedName>
    <definedName name="하하하" hidden="1">{#N/A,#N/A,FALSE,"명세표"}</definedName>
    <definedName name="하히" localSheetId="16">BlankMacro1</definedName>
    <definedName name="하히">BlankMacro1</definedName>
    <definedName name="학교" localSheetId="16">BlankMacro1</definedName>
    <definedName name="학교">BlankMacro1</definedName>
    <definedName name="한" localSheetId="16" hidden="1">{#N/A,#N/A,FALSE,"조골재"}</definedName>
    <definedName name="한" hidden="1">{#N/A,#N/A,FALSE,"조골재"}</definedName>
    <definedName name="한국" localSheetId="16">[0]!jhg</definedName>
    <definedName name="한국">[0]!jhg</definedName>
    <definedName name="한글노무비">#REF!</definedName>
    <definedName name="한동" localSheetId="16" hidden="1">{#N/A,#N/A,FALSE,"단가표지"}</definedName>
    <definedName name="한동" hidden="1">{#N/A,#N/A,FALSE,"단가표지"}</definedName>
    <definedName name="한라구절초">#REF!</definedName>
    <definedName name="한식목공" localSheetId="16">#REF!</definedName>
    <definedName name="한식목공">#REF!</definedName>
    <definedName name="한식목공조공" localSheetId="16">#REF!</definedName>
    <definedName name="한식목공조공">#REF!</definedName>
    <definedName name="한식미장공">#REF!</definedName>
    <definedName name="한식와공">#REF!</definedName>
    <definedName name="한식와공조공">#REF!</definedName>
    <definedName name="한전수탁비">#REF!</definedName>
    <definedName name="할석공">#REF!</definedName>
    <definedName name="할증율">#REF!</definedName>
    <definedName name="함1">#REF!</definedName>
    <definedName name="함2">#REF!</definedName>
    <definedName name="함석공">#REF!</definedName>
    <definedName name="합37a">#REF!</definedName>
    <definedName name="합37함">#REF!</definedName>
    <definedName name="합3함7">#REF!</definedName>
    <definedName name="합계">#REF!</definedName>
    <definedName name="합계전류">#REF!</definedName>
    <definedName name="합계전류1">#REF!</definedName>
    <definedName name="합계전류2">#REF!</definedName>
    <definedName name="합계전류종">#REF!</definedName>
    <definedName name="합성강성3Span">#REF!</definedName>
    <definedName name="합성단면적3Span">#REF!</definedName>
    <definedName name="합판1회1">#REF!</definedName>
    <definedName name="합판1회2">#REF!</definedName>
    <definedName name="합판3">#REF!</definedName>
    <definedName name="합판31">#REF!</definedName>
    <definedName name="합판317">#REF!</definedName>
    <definedName name="합판371">#REF!</definedName>
    <definedName name="합판3함">#REF!</definedName>
    <definedName name="합판3회1">#REF!</definedName>
    <definedName name="합판3회2">#REF!</definedName>
    <definedName name="합판4회1">#REF!</definedName>
    <definedName name="합판4회2">#REF!</definedName>
    <definedName name="합판6">#REF!</definedName>
    <definedName name="합판6회1">#REF!</definedName>
    <definedName name="합판6회2">#REF!</definedName>
    <definedName name="합판731">#REF!</definedName>
    <definedName name="합판노">#REF!</definedName>
    <definedName name="합판재">#REF!</definedName>
    <definedName name="항타비1">#REF!</definedName>
    <definedName name="항타비2">#REF!</definedName>
    <definedName name="해당화">#REF!</definedName>
    <definedName name="행삭제">#REF!</definedName>
    <definedName name="행선안내게시기설비">#REF!</definedName>
    <definedName name="허용전류">#REF!</definedName>
    <definedName name="허용지반반력">70</definedName>
    <definedName name="허창영">#REF!,#REF!</definedName>
    <definedName name="허팡" localSheetId="16">[0]!dgh</definedName>
    <definedName name="허팡">[0]!dgh</definedName>
    <definedName name="허ㅑㅣ">#REF!</definedName>
    <definedName name="헌치H">#REF!</definedName>
    <definedName name="헌치V">#REF!</definedName>
    <definedName name="현대내역서" localSheetId="16" hidden="1">{"'Sheet1'!$A$4","'Sheet1'!$A$9:$G$28"}</definedName>
    <definedName name="현대내역서" hidden="1">{"'Sheet1'!$A$4","'Sheet1'!$A$9:$G$28"}</definedName>
    <definedName name="현도사">#REF!</definedName>
    <definedName name="현산" localSheetId="16">#REF!</definedName>
    <definedName name="현산">#REF!</definedName>
    <definedName name="현야" localSheetId="16">#REF!</definedName>
    <definedName name="현야">#REF!</definedName>
    <definedName name="현장명">#N/A</definedName>
    <definedName name="현장설명" hidden="1">{#N/A,#N/A,FALSE,"현장 NCR 분석";#N/A,#N/A,FALSE,"현장품질감사";#N/A,#N/A,FALSE,"현장품질감사"}</definedName>
    <definedName name="현장설명2" hidden="1">{#N/A,#N/A,FALSE,"현장 NCR 분석";#N/A,#N/A,FALSE,"현장품질감사";#N/A,#N/A,FALSE,"현장품질감사"}</definedName>
    <definedName name="현장설명청취보고서">#N/A</definedName>
    <definedName name="현재공정율" localSheetId="16">#REF!</definedName>
    <definedName name="현재공정율">#REF!</definedName>
    <definedName name="현조" hidden="1">#REF!</definedName>
    <definedName name="현평" localSheetId="16">#REF!</definedName>
    <definedName name="현평">#REF!</definedName>
    <definedName name="현흥" localSheetId="16">BlankMacro1</definedName>
    <definedName name="현흥">BlankMacro1</definedName>
    <definedName name="현흥초" localSheetId="16">BlankMacro1</definedName>
    <definedName name="현흥초">BlankMacro1</definedName>
    <definedName name="현흥초등" localSheetId="16">BlankMacro1</definedName>
    <definedName name="현흥초등">BlankMacro1</definedName>
    <definedName name="협력업체목록">#N/A</definedName>
    <definedName name="형" localSheetId="16">[0]!NNG</definedName>
    <definedName name="형">[0]!NNG</definedName>
    <definedName name="형식">#REF!</definedName>
    <definedName name="형틀">#REF!</definedName>
    <definedName name="형틀목공">#REF!</definedName>
    <definedName name="호"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호"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호남" localSheetId="16">[0]!bvvc</definedName>
    <definedName name="호남">[0]!bvvc</definedName>
    <definedName name="호라" localSheetId="16">BlankMacro1</definedName>
    <definedName name="호라">BlankMacro1</definedName>
    <definedName name="호박노" localSheetId="16">#REF!</definedName>
    <definedName name="호박노">#REF!</definedName>
    <definedName name="호박재">#REF!</definedName>
    <definedName name="호서">#N/A</definedName>
    <definedName name="호아" localSheetId="16">BlankMacro1</definedName>
    <definedName name="호아">BlankMacro1</definedName>
    <definedName name="호진" localSheetId="16">[0]!BNH</definedName>
    <definedName name="호진">[0]!BNH</definedName>
    <definedName name="호표">#REF!</definedName>
    <definedName name="호ㅎ"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호ㅎ"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호하" localSheetId="16">BlankMacro1</definedName>
    <definedName name="호하">BlankMacro1</definedName>
    <definedName name="호호" localSheetId="16">BlankMacro1</definedName>
    <definedName name="호호">BlankMacro1</definedName>
    <definedName name="호호호" localSheetId="16" hidden="1">{#N/A,#N/A,FALSE,"명세표"}</definedName>
    <definedName name="호호호" hidden="1">{#N/A,#N/A,FALSE,"명세표"}</definedName>
    <definedName name="호ㅓ" localSheetId="16" hidden="1">{"'용역비'!$A$4:$C$8"}</definedName>
    <definedName name="호ㅓ" hidden="1">{"'용역비'!$A$4:$C$8"}</definedName>
    <definedName name="호ㅓㅏ">#REF!</definedName>
    <definedName name="홁ㅎ">#N/A</definedName>
    <definedName name="홍단풍">#REF!</definedName>
    <definedName name="홍ㄹㄴㄷㄱ" localSheetId="16" hidden="1">#REF!</definedName>
    <definedName name="홍ㄹㄴㄷㄱ" hidden="1">#REF!</definedName>
    <definedName name="홍ㅇ호" localSheetId="16" hidden="1">{"'용역비'!$A$4:$C$8"}</definedName>
    <definedName name="홍ㅇ호" hidden="1">{"'용역비'!$A$4:$C$8"}</definedName>
    <definedName name="홍탁" localSheetId="16">[0]!xcf</definedName>
    <definedName name="홍탁">[0]!xcf</definedName>
    <definedName name="화강석두껍돌">15992</definedName>
    <definedName name="화강석두껍돌100">29319</definedName>
    <definedName name="화강석판석30">53306</definedName>
    <definedName name="화공">#REF!</definedName>
    <definedName name="화약취급공">#REF!</definedName>
    <definedName name="화장실" localSheetId="16">BlankMacro1</definedName>
    <definedName name="화장실">BlankMacro1</definedName>
    <definedName name="화장실인원" localSheetId="16">BlankMacro1</definedName>
    <definedName name="화장실인원">BlankMacro1</definedName>
    <definedName name="환" localSheetId="16">#REF!</definedName>
    <definedName name="환">#REF!</definedName>
    <definedName name="환경보전비">0.2%</definedName>
    <definedName name="환경영향요소">#REF!</definedName>
    <definedName name="환경원가" localSheetId="16">BlankMacro1</definedName>
    <definedName name="환경원가">BlankMacro1</definedName>
    <definedName name="활하중계수" localSheetId="16">#REF!</definedName>
    <definedName name="활하중계수">#REF!</definedName>
    <definedName name="황">#N/A</definedName>
    <definedName name="회현지구" hidden="1">{"'용역비'!$A$4:$C$8"}</definedName>
    <definedName name="횡배수관공_개소별명세">#REF!</definedName>
    <definedName name="횡배수관공개소별명세">#REF!</definedName>
    <definedName name="횡배수관공집계표">#REF!</definedName>
    <definedName name="횡배수관구체_수량산출">#REF!</definedName>
    <definedName name="횡배수관구체단위수량산출">#REF!</definedName>
    <definedName name="횡배수관구체수량산출">#REF!</definedName>
    <definedName name="횡배수관날개벽_수량산출">#REF!</definedName>
    <definedName name="횡배수관날개벽수량산출">#REF!</definedName>
    <definedName name="횡배수관차수벽_수량산출">#REF!</definedName>
    <definedName name="횡배수관차수벽수량산출">#REF!</definedName>
    <definedName name="효구" localSheetId="16">Dlog_Show</definedName>
    <definedName name="효구">Dlog_Show</definedName>
    <definedName name="효자" localSheetId="16">Dlog_Show</definedName>
    <definedName name="효자">Dlog_Show</definedName>
    <definedName name="효자건설" localSheetId="16">Dlog_Show</definedName>
    <definedName name="효자건설">Dlog_Show</definedName>
    <definedName name="후사모멘트" localSheetId="16">#REF!</definedName>
    <definedName name="후사모멘트">#REF!</definedName>
    <definedName name="후활모멘트">#REF!</definedName>
    <definedName name="후활전단력">#REF!</definedName>
    <definedName name="흄">#N/A</definedName>
    <definedName name="흄1">#N/A</definedName>
    <definedName name="흄2">#N/A</definedName>
    <definedName name="흄관깨기" hidden="1">{#N/A,#N/A,FALSE,"포장1";#N/A,#N/A,FALSE,"포장1"}</definedName>
    <definedName name="흄관운반">#N/A</definedName>
    <definedName name="흙막이및토공사견적대비표">#N/A</definedName>
    <definedName name="희선">#REF!,#REF!,#REF!,#REF!,#REF!,#REF!,#REF!,#REF!,#REF!,#REF!,#REF!,#REF!,#REF!,#REF!,#REF!,#REF!,#REF!,#REF!,#REF!</definedName>
    <definedName name="희정" localSheetId="16">[0]!sfd</definedName>
    <definedName name="희정">[0]!sfd</definedName>
    <definedName name="히말라야시다6노무">#REF!</definedName>
    <definedName name="히말라야시다6재료">#REF!</definedName>
    <definedName name="히말라야시다8노무">#REF!</definedName>
    <definedName name="히말라야시다8재료">#REF!</definedName>
    <definedName name="ㅏ">#REF!</definedName>
    <definedName name="ㅏ271">#REF!</definedName>
    <definedName name="ㅏ776">#REF!</definedName>
    <definedName name="ㅏ96">#REF!</definedName>
    <definedName name="ㅏ로ㅡ">#REF!</definedName>
    <definedName name="ㅏㅇㄹ너ㅑ">#REF!</definedName>
    <definedName name="ㅏ얼">#REF!</definedName>
    <definedName name="ㅏ커">#REF!</definedName>
    <definedName name="ㅏ하ㅕ">#REF!</definedName>
    <definedName name="ㅏㅏ">#REF!</definedName>
    <definedName name="ㅏㅏㅇ라너">#REF!</definedName>
    <definedName name="ㅏㅏㅏ" localSheetId="16" hidden="1">{#N/A,#N/A,FALSE,"명세표"}</definedName>
    <definedName name="ㅏㅏㅏ" hidden="1">{#N/A,#N/A,FALSE,"명세표"}</definedName>
    <definedName name="ㅏㅏㅏ갸"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ㅏㅏㅏ갸"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ㅏㅏㅏ데"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ㅏㅏㅏ데"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ㅏㅏㅣ"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ㅏㅏㅣ"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ㅏㅓㅏㅓㅏㅓㅓㅏㅓㅏㅏ" localSheetId="16" hidden="1">{#N/A,#N/A,FALSE,"단가표지"}</definedName>
    <definedName name="ㅏㅓㅏㅓㅏㅓㅓㅏㅓㅏㅏ" hidden="1">{#N/A,#N/A,FALSE,"단가표지"}</definedName>
    <definedName name="ㅏㅓㅓㅎㅎ">#N/A</definedName>
    <definedName name="ㅏㅓㅗㄹ" localSheetId="16">#REF!</definedName>
    <definedName name="ㅏㅓㅗㄹ">#REF!</definedName>
    <definedName name="ㅏㅗ" localSheetId="16">[0]!BlankMacro1</definedName>
    <definedName name="ㅏㅗ">[0]!BlankMacro1</definedName>
    <definedName name="ㅏㅢ" localSheetId="16">[0]!BlankMacro1</definedName>
    <definedName name="ㅏㅢ">[0]!BlankMacro1</definedName>
    <definedName name="ㅏㅣ">#REF!</definedName>
    <definedName name="ㅏㅣㅇ널">#REF!</definedName>
    <definedName name="ㅐㅏ" localSheetId="16">[0]!BlankMacro1</definedName>
    <definedName name="ㅐㅏ">[0]!BlankMacro1</definedName>
    <definedName name="ㅐㅐㅐㅐㅐㅐㅐ"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ㅐㅑㅕㅐㅕㅑ" localSheetId="16">#REF!</definedName>
    <definedName name="ㅐㅑㅕㅐㅕㅑ">#REF!</definedName>
    <definedName name="ㅐㅕㅐㅕㅐㅕㅑㅐ">#REF!</definedName>
    <definedName name="ㅐㅕㅐㅕㅐㅕㅛㅐ">#REF!</definedName>
    <definedName name="ㅐㅕㅑㅐㅕㅐㅕㅑㅐ">#REF!</definedName>
    <definedName name="ㅐㅗㅅ">#REF!</definedName>
    <definedName name="ㅑ">#REF!</definedName>
    <definedName name="ㅑ110">#REF!</definedName>
    <definedName name="ㅑ러ㅑ">#REF!</definedName>
    <definedName name="ㅑㅑ" localSheetId="16" hidden="1">{"'용역비'!$A$4:$C$8"}</definedName>
    <definedName name="ㅑㅑ" hidden="1">{"'용역비'!$A$4:$C$8"}</definedName>
    <definedName name="ㅑㅑㅑ"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ㅑㅑㅑ"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ㅑㅑㅑㅑㅑ" localSheetId="16" hidden="1">{"'용역비'!$A$4:$C$8"}</definedName>
    <definedName name="ㅑㅑㅑㅑㅑ" hidden="1">{"'용역비'!$A$4:$C$8"}</definedName>
    <definedName name="ㅑㅑㅑㅑㅑㅑ" localSheetId="16" hidden="1">{"'용역비'!$A$4:$C$8"}</definedName>
    <definedName name="ㅑㅑㅑㅑㅑㅑ" hidden="1">{"'용역비'!$A$4:$C$8"}</definedName>
    <definedName name="ㅑㅕㅕ" localSheetId="16" hidden="1">{"'용역비'!$A$4:$C$8"}</definedName>
    <definedName name="ㅑㅕㅕ" hidden="1">{"'용역비'!$A$4:$C$8"}</definedName>
    <definedName name="ㅓ" localSheetId="16">[0]!BlankMacro1</definedName>
    <definedName name="ㅓ">[0]!BlankMacro1</definedName>
    <definedName name="ㅓ1514">#REF!</definedName>
    <definedName name="ㅓ39">#REF!</definedName>
    <definedName name="ㅓ7" hidden="1">{#N/A,#N/A,FALSE,"단가표지"}</definedName>
    <definedName name="ㅓ8" localSheetId="16">#REF!</definedName>
    <definedName name="ㅓ8">#REF!</definedName>
    <definedName name="ㅓㄴㅇ러" hidden="1">{#N/A,#N/A,FALSE,"골재소요량";#N/A,#N/A,FALSE,"골재소요량"}</definedName>
    <definedName name="ㅓ난"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ㅓ난"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ㅓㅎ" localSheetId="16">[0]!BlankMacro1</definedName>
    <definedName name="ㅓㅎ">[0]!BlankMacro1</definedName>
    <definedName name="ㅓㅏㅏㅣ" localSheetId="16">BLCH</definedName>
    <definedName name="ㅓㅏㅏㅣ">BLCH</definedName>
    <definedName name="ㅓㅓ"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ㅓㅓ"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ㅓㅓㅏ니ㅣㅇ"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ㅓㅓㅏ니ㅣㅇ"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ㅓㅓㅓ"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ㅓㅓㅓㄴ"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ㅓㅓㅓㄴ"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ㅓㅓㅓㅓㅓㅓ" localSheetId="16">[0]!BlankMacro1</definedName>
    <definedName name="ㅓㅓㅓㅓㅓㅓ">[0]!BlankMacro1</definedName>
    <definedName name="ㅓㅓㅓㅓㅓㅓㅓ" localSheetId="16">[0]!BlankMacro1</definedName>
    <definedName name="ㅓㅓㅓㅓㅓㅓㅓ">[0]!BlankMacro1</definedName>
    <definedName name="ㅓㅗㅗㅎㅎㄹㅇㅎㅀㅀㄹ">#REF!</definedName>
    <definedName name="ㅓㅗㅛ" localSheetId="16">BlankMacro1</definedName>
    <definedName name="ㅓㅗㅛ">BlankMacro1</definedName>
    <definedName name="ㅓㅗㅡ" localSheetId="16">[0]!DGRT</definedName>
    <definedName name="ㅓㅗㅡ">[0]!DGRT</definedName>
    <definedName name="ㅓㅜㅏㅜ"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ㅓㅜㅏㅜ"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ㅔㅔ" localSheetId="16" hidden="1">{#N/A,#N/A,FALSE,"명세표"}</definedName>
    <definedName name="ㅔㅔ" hidden="1">{#N/A,#N/A,FALSE,"명세표"}</definedName>
    <definedName name="ㅔㅔㅔㅔ">#REF!,#REF!</definedName>
    <definedName name="ㅔㅣ" localSheetId="16" hidden="1">{"'용역비'!$A$4:$C$8"}</definedName>
    <definedName name="ㅔㅣ" hidden="1">{"'용역비'!$A$4:$C$8"}</definedName>
    <definedName name="ㅕ">#REF!</definedName>
    <definedName name="ㅕ168">#REF!</definedName>
    <definedName name="ㅕㅑㅐ" localSheetId="16">BlankMacro1</definedName>
    <definedName name="ㅕㅑㅐ">BlankMacro1</definedName>
    <definedName name="ㅗ" localSheetId="16">#REF!</definedName>
    <definedName name="ㅗ">#REF!</definedName>
    <definedName name="ㅗ1">#REF!</definedName>
    <definedName name="ㅗ1019">#REF!</definedName>
    <definedName name="ㅗ415">#REF!</definedName>
    <definedName name="ㅗ461">#REF!</definedName>
    <definedName name="ㅗ뉴" localSheetId="16">[0]!HGG</definedName>
    <definedName name="ㅗ뉴">[0]!HGG</definedName>
    <definedName name="ㅗ마ㅓ리"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ㅗ마ㅓ리"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ㅗㅅ20">#REF!</definedName>
    <definedName name="ㅗㅇ" localSheetId="16">#REF!</definedName>
    <definedName name="ㅗㅇ">#REF!</definedName>
    <definedName name="ㅗㅇㄹㅇㅎㅇ" localSheetId="16">#REF!</definedName>
    <definedName name="ㅗㅇㄹㅇㅎㅇ">#REF!</definedName>
    <definedName name="ㅗ오">#REF!</definedName>
    <definedName name="ㅗㅌㅇㅌ">#REF!</definedName>
    <definedName name="ㅗㅎ" localSheetId="16">[0]!BlankMacro1</definedName>
    <definedName name="ㅗㅎ">[0]!BlankMacro1</definedName>
    <definedName name="ㅗ호호" localSheetId="16" hidden="1">{#N/A,#N/A,FALSE,"혼합골재"}</definedName>
    <definedName name="ㅗ호호" hidden="1">{#N/A,#N/A,FALSE,"혼합골재"}</definedName>
    <definedName name="ㅗㅑㅐㅗ">#REF!</definedName>
    <definedName name="ㅗㅓㅏ" localSheetId="16">#REF!</definedName>
    <definedName name="ㅗㅓㅏ">#REF!</definedName>
    <definedName name="ㅗㅗ" localSheetId="16" hidden="1">{#N/A,#N/A,FALSE,"명세표"}</definedName>
    <definedName name="ㅗㅗ" hidden="1">{#N/A,#N/A,FALSE,"명세표"}</definedName>
    <definedName name="ㅗㅗㅎㅎㅎ" localSheetId="16">관급자재집계표!템플리트모듈6</definedName>
    <definedName name="ㅗㅗㅎㅎㅎ">[0]!템플리트모듈6</definedName>
    <definedName name="ㅗㅗㅗ"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ㅗㅗㅗ"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ㅗㅛㄱ" localSheetId="16">BlankMacro1</definedName>
    <definedName name="ㅗㅛㄱ">BlankMacro1</definedName>
    <definedName name="ㅗㅠㅎㄹ">#N/A</definedName>
    <definedName name="ㅘ" localSheetId="16">#REF!</definedName>
    <definedName name="ㅘ">#REF!</definedName>
    <definedName name="ㅛ" localSheetId="16" hidden="1">{"'용역비'!$A$4:$C$8"}</definedName>
    <definedName name="ㅛ" hidden="1">{"'용역비'!$A$4:$C$8"}</definedName>
    <definedName name="ㅛㄱㄷㅎㄹㅇ">#REF!</definedName>
    <definedName name="ㅛㅅㄱ" localSheetId="16">BlankMacro1</definedName>
    <definedName name="ㅛㅅㄱ">BlankMacro1</definedName>
    <definedName name="ㅛ쇼ㅛ"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ㅛ쇼ㅛ"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ㅛㅕㅑ" hidden="1">'[54]N賃率-職'!$I$5:$I$30</definedName>
    <definedName name="ㅛㅛ" localSheetId="16" hidden="1">{"'용역비'!$A$4:$C$8"}</definedName>
    <definedName name="ㅛㅛ" hidden="1">{"'용역비'!$A$4:$C$8"}</definedName>
    <definedName name="ㅛㅛㅕㅕㅛㅕㅅ" localSheetId="16">BlankMacro1</definedName>
    <definedName name="ㅛㅛㅕㅕㅛㅕㅅ">BlankMacro1</definedName>
    <definedName name="ㅛㅛㅛ" localSheetId="16" hidden="1">{"'용역비'!$A$4:$C$8"}</definedName>
    <definedName name="ㅛㅛㅛ" hidden="1">{"'용역비'!$A$4:$C$8"}</definedName>
    <definedName name="ㅛㅛㅛㅛ" hidden="1">[55]수량산출!$A$1:$A$8561</definedName>
    <definedName name="ㅛㅛㅛㅛㅛ" localSheetId="16">BlankMacro1</definedName>
    <definedName name="ㅛㅛㅛㅛㅛ">BlankMacro1</definedName>
    <definedName name="ㅜ" localSheetId="16" hidden="1">{#N/A,#N/A,FALSE,"명세표"}</definedName>
    <definedName name="ㅜ" hidden="1">{#N/A,#N/A,FALSE,"명세표"}</definedName>
    <definedName name="ㅜ1">#REF!</definedName>
    <definedName name="ㅜㅜ" localSheetId="16">BlankMacro1</definedName>
    <definedName name="ㅜㅜ">BlankMacro1</definedName>
    <definedName name="ㅝㅗ허">#N/A</definedName>
    <definedName name="ㅠ359" localSheetId="16">#REF!</definedName>
    <definedName name="ㅠ359">#REF!</definedName>
    <definedName name="ㅠ61">#REF!</definedName>
    <definedName name="ㅠㄱ" localSheetId="16" hidden="1">{"'용역비'!$A$4:$C$8"}</definedName>
    <definedName name="ㅠㄱ" hidden="1">{"'용역비'!$A$4:$C$8"}</definedName>
    <definedName name="ㅠ뮤ㅐ" hidden="1">#REF!</definedName>
    <definedName name="ㅠㅍ"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ㅠㅍ"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ㅠㅓㅏ">#REF!</definedName>
    <definedName name="ㅠㅜㅎ">#N/A</definedName>
    <definedName name="ㅠㅠ" hidden="1">{#N/A,#N/A,FALSE,"포장단가"}</definedName>
    <definedName name="ㅡ" localSheetId="16">#REF!</definedName>
    <definedName name="ㅡ">#REF!</definedName>
    <definedName name="ㅡㅁㅊ개14">#N/A</definedName>
    <definedName name="ㅡㅡ" localSheetId="16" hidden="1">{#N/A,#N/A,FALSE,"명세표"}</definedName>
    <definedName name="ㅡㅡ" hidden="1">{#N/A,#N/A,FALSE,"명세표"}</definedName>
    <definedName name="ㅢㅏ" localSheetId="16">[0]!BlankMacro1</definedName>
    <definedName name="ㅢㅏ">[0]!BlankMacro1</definedName>
    <definedName name="ㅣ">#REF!</definedName>
    <definedName name="ㅣ1413">#REF!</definedName>
    <definedName name="ㅣ175">#REF!</definedName>
    <definedName name="ㅣ189">#REF!</definedName>
    <definedName name="ㅣㅏ아ㅓㄴ"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ㅣㅏ아ㅓㄴ"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ㅣㅏㅓ" hidden="1">{#N/A,#N/A,FALSE,"운반시간"}</definedName>
    <definedName name="ㅣㅑㅑ" hidden="1">{#N/A,#N/A,FALSE,"단가표지"}</definedName>
    <definedName name="ㅣㅣ" localSheetId="16" hidden="1">{#N/A,#N/A,FALSE,"골재소요량";#N/A,#N/A,FALSE,"골재소요량"}</definedName>
    <definedName name="ㅣㅣ" hidden="1">{#N/A,#N/A,FALSE,"골재소요량";#N/A,#N/A,FALSE,"골재소요량"}</definedName>
    <definedName name="ㅣㅣㅣ"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ㅣㅣㅣ"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ㅣㅣㅣ노원문화" localSheetId="16"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ㅣㅣㅣ노원문화" hidden="1">{#N/A,#N/A,FALSE,"총괄표지";#N/A,#N/A,FALSE,"표지";#N/A,#N/A,FALSE,"총표지";#N/A,#N/A,FALSE,"집계(총괄)";#N/A,#N/A,FALSE,"집계(토목)";#N/A,#N/A,FALSE,"집계 (R.C)";#N/A,#N/A,FALSE,"집계(철골)";#N/A,#N/A,FALSE,"집계(PC)";#N/A,#N/A,FALSE,"지급자재";#N/A,#N/A,FALSE,"RC";#N/A,#N/A,FALSE,"철골";#N/A,#N/A,FALSE,"PC";#N/A,#N/A,FALSE,"PC";#N/A,#N/A,FALSE,"하도급총괄표";#N/A,#N/A,FALSE,"하도급사항";#N/A,#N/A,FALSE,"하도급산출내역별지";#N/A,#N/A,FALSE,"세부표지";#N/A,#N/A,FALSE,"부대입찰에 관한 확약서";#N/A,#N/A,FALSE,"토목"}</definedName>
    <definedName name="ㅣㅣㅣㅣ" localSheetId="16"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ㅣㅣㅣㅣ" hidden="1">{#N/A,#N/A,FALSE,"하중 계산 (1)";#N/A,#N/A,FALSE,"토압계수계산";#N/A,#N/A,FALSE,"횡토압계산";#N/A,#N/A,FALSE,"전도에 대한 안정";#N/A,#N/A,FALSE,"활동에 대한 안정";#N/A,#N/A,FALSE,"지지력 검토";#N/A,#N/A,FALSE,"PILE 계산";#N/A,#N/A,FALSE,"PILE계산결과";#N/A,#N/A,FALSE,"PILE검토";#N/A,#N/A,FALSE,"벽체의 설계"}</definedName>
    <definedName name="ㅣㅣㅣㅣㅣ">#REF!</definedName>
  </definedNames>
  <calcPr calcId="162913"/>
</workbook>
</file>

<file path=xl/calcChain.xml><?xml version="1.0" encoding="utf-8"?>
<calcChain xmlns="http://schemas.openxmlformats.org/spreadsheetml/2006/main">
  <c r="F16" i="18" l="1"/>
  <c r="F15" i="18"/>
  <c r="F17" i="18" s="1"/>
  <c r="F11" i="18"/>
  <c r="F10" i="18"/>
  <c r="F9" i="18"/>
  <c r="F8" i="18"/>
  <c r="F7" i="18"/>
  <c r="F6" i="18"/>
  <c r="F5" i="18"/>
  <c r="F4" i="18"/>
  <c r="F12" i="18" s="1"/>
  <c r="D4" i="17"/>
  <c r="D6" i="17"/>
  <c r="C6" i="17" s="1"/>
  <c r="D7" i="17"/>
  <c r="C7" i="17" s="1"/>
  <c r="D8" i="17"/>
  <c r="C8" i="17" s="1"/>
  <c r="D10" i="17"/>
  <c r="C10" i="17" s="1"/>
  <c r="D11" i="17"/>
  <c r="C11" i="17" s="1"/>
  <c r="D13" i="17"/>
  <c r="C13" i="17" s="1"/>
  <c r="D14" i="17"/>
  <c r="C14" i="17" s="1"/>
  <c r="D15" i="17"/>
  <c r="C15" i="17" s="1"/>
  <c r="D16" i="17"/>
  <c r="C16" i="17" s="1"/>
  <c r="D17" i="17"/>
  <c r="C17" i="17" s="1"/>
  <c r="D18" i="17"/>
  <c r="C18" i="17" s="1"/>
  <c r="D19" i="17"/>
  <c r="C19" i="17" s="1"/>
  <c r="D20" i="17"/>
  <c r="C20" i="17" s="1"/>
  <c r="D24" i="17"/>
  <c r="D33" i="17"/>
  <c r="C35" i="17"/>
  <c r="D35" i="17"/>
  <c r="E35" i="17"/>
  <c r="F35" i="17"/>
  <c r="G35" i="17"/>
  <c r="H35" i="17"/>
  <c r="I35" i="17"/>
  <c r="J35" i="17"/>
  <c r="D52" i="17"/>
  <c r="D75" i="17"/>
  <c r="D4" i="1"/>
  <c r="A2" i="2"/>
  <c r="G2" i="15"/>
  <c r="D17" i="1" s="1"/>
  <c r="H3" i="15"/>
  <c r="G2" i="3"/>
  <c r="D5" i="1" s="1"/>
  <c r="H4" i="3"/>
  <c r="F25" i="3"/>
  <c r="F26" i="3"/>
  <c r="D28" i="3"/>
  <c r="F29" i="3"/>
  <c r="G2" i="14"/>
  <c r="D16" i="1" s="1"/>
  <c r="H3" i="14"/>
  <c r="G2" i="9"/>
  <c r="D11" i="1" s="1"/>
  <c r="Y4" i="9"/>
  <c r="G5" i="9"/>
  <c r="AB10" i="9"/>
  <c r="AC30" i="9" s="1"/>
  <c r="X12" i="9"/>
  <c r="X14" i="9"/>
  <c r="AC14" i="9"/>
  <c r="H14" i="9" s="1"/>
  <c r="X16" i="9"/>
  <c r="K23" i="9"/>
  <c r="I23" i="9" s="1"/>
  <c r="X23" i="9"/>
  <c r="X30" i="9"/>
  <c r="G55" i="9"/>
  <c r="AB60" i="9"/>
  <c r="AH73" i="9" s="1"/>
  <c r="H73" i="9" s="1"/>
  <c r="X62" i="9"/>
  <c r="X64" i="9"/>
  <c r="X66" i="9"/>
  <c r="K73" i="9"/>
  <c r="I73" i="9" s="1"/>
  <c r="X73" i="9"/>
  <c r="X80" i="9"/>
  <c r="AB87" i="9"/>
  <c r="AB91" i="9" s="1"/>
  <c r="AH87" i="9"/>
  <c r="AF91" i="9" s="1"/>
  <c r="AL87" i="9"/>
  <c r="B89" i="9"/>
  <c r="AB89" i="9"/>
  <c r="AH91" i="9" s="1"/>
  <c r="AF89" i="9"/>
  <c r="AJ91" i="9" s="1"/>
  <c r="AD91" i="9"/>
  <c r="X93" i="9"/>
  <c r="X95" i="9"/>
  <c r="X97" i="9"/>
  <c r="G105" i="9"/>
  <c r="AB112" i="9"/>
  <c r="B112" i="9" s="1"/>
  <c r="X114" i="9"/>
  <c r="AC114" i="9"/>
  <c r="H114" i="9" s="1"/>
  <c r="X116" i="9"/>
  <c r="X118" i="9"/>
  <c r="K122" i="9"/>
  <c r="I122" i="9" s="1"/>
  <c r="X122" i="9"/>
  <c r="AH122" i="9"/>
  <c r="H122" i="9" s="1"/>
  <c r="X126" i="9"/>
  <c r="X133" i="9"/>
  <c r="AC133" i="9"/>
  <c r="H133" i="9" s="1"/>
  <c r="X135" i="9"/>
  <c r="AC135" i="9"/>
  <c r="H135" i="9" s="1"/>
  <c r="E135" i="9" s="1"/>
  <c r="H139" i="9"/>
  <c r="D139" i="9" s="1"/>
  <c r="K139" i="9"/>
  <c r="I139" i="9" s="1"/>
  <c r="X139" i="9"/>
  <c r="AC139" i="9"/>
  <c r="K141" i="9"/>
  <c r="I141" i="9" s="1"/>
  <c r="X141" i="9"/>
  <c r="AC141" i="9"/>
  <c r="H141" i="9" s="1"/>
  <c r="AB150" i="9"/>
  <c r="AB154" i="9" s="1"/>
  <c r="AH150" i="9"/>
  <c r="AL150" i="9"/>
  <c r="AD154" i="9" s="1"/>
  <c r="B152" i="9"/>
  <c r="AB152" i="9"/>
  <c r="AF152" i="9"/>
  <c r="AJ154" i="9" s="1"/>
  <c r="AH154" i="9"/>
  <c r="X156" i="9"/>
  <c r="X158" i="9"/>
  <c r="X160" i="9"/>
  <c r="G205" i="9"/>
  <c r="K212" i="9"/>
  <c r="I212" i="9" s="1"/>
  <c r="X212" i="9"/>
  <c r="AC212" i="9"/>
  <c r="H212" i="9" s="1"/>
  <c r="B221" i="9"/>
  <c r="AB221" i="9"/>
  <c r="H223" i="9"/>
  <c r="X223" i="9"/>
  <c r="AC223" i="9"/>
  <c r="X225" i="9"/>
  <c r="AC225" i="9"/>
  <c r="H225" i="9" s="1"/>
  <c r="X227" i="9"/>
  <c r="AC227" i="9"/>
  <c r="H227" i="9" s="1"/>
  <c r="B233" i="9"/>
  <c r="AB233" i="9"/>
  <c r="AC235" i="9" s="1"/>
  <c r="H235" i="9" s="1"/>
  <c r="X235" i="9"/>
  <c r="X237" i="9"/>
  <c r="X239" i="9"/>
  <c r="B245" i="9"/>
  <c r="AB245" i="9"/>
  <c r="X247" i="9"/>
  <c r="X249" i="9"/>
  <c r="X251" i="9"/>
  <c r="AC251" i="9"/>
  <c r="H251" i="9" s="1"/>
  <c r="G305" i="9"/>
  <c r="D312" i="9"/>
  <c r="H312" i="9"/>
  <c r="E312" i="9" s="1"/>
  <c r="E314" i="9" s="1"/>
  <c r="I312" i="9"/>
  <c r="K312" i="9"/>
  <c r="X312" i="9"/>
  <c r="AC312" i="9"/>
  <c r="B321" i="9"/>
  <c r="AB321" i="9"/>
  <c r="AC327" i="9" s="1"/>
  <c r="H327" i="9" s="1"/>
  <c r="E327" i="9" s="1"/>
  <c r="X323" i="9"/>
  <c r="X325" i="9"/>
  <c r="X327" i="9"/>
  <c r="B334" i="9"/>
  <c r="AB334" i="9"/>
  <c r="AA338" i="9" s="1"/>
  <c r="X336" i="9"/>
  <c r="AA336" i="9"/>
  <c r="AC336" i="9"/>
  <c r="H336" i="9" s="1"/>
  <c r="X338" i="9"/>
  <c r="AC338" i="9"/>
  <c r="H338" i="9" s="1"/>
  <c r="X340" i="9"/>
  <c r="AA340" i="9"/>
  <c r="AC340" i="9"/>
  <c r="H340" i="9" s="1"/>
  <c r="E340" i="9" s="1"/>
  <c r="G355" i="9"/>
  <c r="I362" i="9"/>
  <c r="K362" i="9"/>
  <c r="X362" i="9"/>
  <c r="AC362" i="9"/>
  <c r="H362" i="9" s="1"/>
  <c r="D362" i="9" s="1"/>
  <c r="D364" i="9" s="1"/>
  <c r="B371" i="9"/>
  <c r="AB371" i="9"/>
  <c r="AC373" i="9" s="1"/>
  <c r="H373" i="9" s="1"/>
  <c r="X373" i="9"/>
  <c r="X375" i="9"/>
  <c r="AA375" i="9"/>
  <c r="AC375" i="9"/>
  <c r="H375" i="9" s="1"/>
  <c r="X377" i="9"/>
  <c r="AA377" i="9"/>
  <c r="AC377" i="9"/>
  <c r="H377" i="9" s="1"/>
  <c r="B384" i="9"/>
  <c r="AB384" i="9"/>
  <c r="AA390" i="9" s="1"/>
  <c r="X386" i="9"/>
  <c r="X388" i="9"/>
  <c r="X390" i="9"/>
  <c r="G405" i="9"/>
  <c r="AB412" i="9"/>
  <c r="AH412" i="9"/>
  <c r="B412" i="9" s="1"/>
  <c r="AL412" i="9"/>
  <c r="AD416" i="9" s="1"/>
  <c r="AG414" i="9"/>
  <c r="AH416" i="9" s="1"/>
  <c r="AK414" i="9"/>
  <c r="AJ416" i="9" s="1"/>
  <c r="X418" i="9"/>
  <c r="X420" i="9"/>
  <c r="X422" i="9"/>
  <c r="K430" i="9"/>
  <c r="I430" i="9" s="1"/>
  <c r="X430" i="9"/>
  <c r="AE430" i="9"/>
  <c r="H430" i="9" s="1"/>
  <c r="G455" i="9"/>
  <c r="B458" i="9"/>
  <c r="AB458" i="9"/>
  <c r="Z460" i="9"/>
  <c r="AD460" i="9"/>
  <c r="AA473" i="9" s="1"/>
  <c r="K464" i="9"/>
  <c r="I464" i="9" s="1"/>
  <c r="X464" i="9"/>
  <c r="AC464" i="9"/>
  <c r="AE464" i="9"/>
  <c r="H464" i="9" s="1"/>
  <c r="K466" i="9"/>
  <c r="I466" i="9" s="1"/>
  <c r="X466" i="9"/>
  <c r="AC466" i="9"/>
  <c r="AE466" i="9"/>
  <c r="H466" i="9" s="1"/>
  <c r="X473" i="9"/>
  <c r="X475" i="9"/>
  <c r="X477" i="9"/>
  <c r="X484" i="9"/>
  <c r="X486" i="9"/>
  <c r="X488" i="9"/>
  <c r="X495" i="9"/>
  <c r="AA495" i="9"/>
  <c r="X497" i="9"/>
  <c r="X499" i="9"/>
  <c r="G555" i="9"/>
  <c r="AB560" i="9"/>
  <c r="AB564" i="9" s="1"/>
  <c r="AH560" i="9"/>
  <c r="AL560" i="9"/>
  <c r="AD564" i="9" s="1"/>
  <c r="B562" i="9"/>
  <c r="AB562" i="9"/>
  <c r="AF592" i="9" s="1"/>
  <c r="AF562" i="9"/>
  <c r="Z592" i="9" s="1"/>
  <c r="X566" i="9"/>
  <c r="X568" i="9"/>
  <c r="X570" i="9"/>
  <c r="AC572" i="9"/>
  <c r="H572" i="9" s="1"/>
  <c r="D572" i="9" s="1"/>
  <c r="B581" i="9"/>
  <c r="AB581" i="9"/>
  <c r="AF581" i="9"/>
  <c r="AM594" i="9" s="1"/>
  <c r="B583" i="9"/>
  <c r="AB583" i="9"/>
  <c r="AF583" i="9"/>
  <c r="AK594" i="9" s="1"/>
  <c r="B584" i="9"/>
  <c r="AB584" i="9"/>
  <c r="AG594" i="9" s="1"/>
  <c r="AF584" i="9"/>
  <c r="B586" i="9"/>
  <c r="AB586" i="9"/>
  <c r="AF586" i="9"/>
  <c r="AB588" i="9" s="1"/>
  <c r="AJ586" i="9"/>
  <c r="AN586" i="9"/>
  <c r="AF600" i="9" s="1"/>
  <c r="Z588" i="9"/>
  <c r="AD588" i="9"/>
  <c r="AD590" i="9"/>
  <c r="AC594" i="9"/>
  <c r="AO594" i="9"/>
  <c r="B596" i="9"/>
  <c r="AB596" i="9"/>
  <c r="AD598" i="9" s="1"/>
  <c r="AF596" i="9"/>
  <c r="AJ596" i="9"/>
  <c r="AH598" i="9" s="1"/>
  <c r="AF598" i="9"/>
  <c r="X602" i="9"/>
  <c r="X604" i="9"/>
  <c r="X606" i="9"/>
  <c r="AC608" i="9"/>
  <c r="H608" i="9" s="1"/>
  <c r="E608" i="9" s="1"/>
  <c r="E611" i="9" s="1"/>
  <c r="B616" i="9"/>
  <c r="AB616" i="9"/>
  <c r="Z622" i="9" s="1"/>
  <c r="AF616" i="9"/>
  <c r="AF624" i="9" s="1"/>
  <c r="AL616" i="9"/>
  <c r="AD624" i="9" s="1"/>
  <c r="B618" i="9"/>
  <c r="AB618" i="9"/>
  <c r="AF618" i="9"/>
  <c r="AB620" i="9" s="1"/>
  <c r="AJ618" i="9"/>
  <c r="AN618" i="9"/>
  <c r="Z620" i="9"/>
  <c r="AB622" i="9"/>
  <c r="AD622" i="9"/>
  <c r="AF622" i="9"/>
  <c r="X626" i="9"/>
  <c r="X628" i="9"/>
  <c r="X630" i="9"/>
  <c r="H632" i="9"/>
  <c r="D632" i="9" s="1"/>
  <c r="AC632" i="9"/>
  <c r="G655" i="9"/>
  <c r="H662" i="9"/>
  <c r="F662" i="9" s="1"/>
  <c r="F664" i="9" s="1"/>
  <c r="X662" i="9"/>
  <c r="AC662" i="9"/>
  <c r="AB668" i="9"/>
  <c r="AB672" i="9" s="1"/>
  <c r="AF668" i="9"/>
  <c r="AD672" i="9" s="1"/>
  <c r="AL668" i="9"/>
  <c r="B668" i="9" s="1"/>
  <c r="B670" i="9"/>
  <c r="AB670" i="9"/>
  <c r="AH672" i="9" s="1"/>
  <c r="AF670" i="9"/>
  <c r="AF672" i="9"/>
  <c r="AJ672" i="9"/>
  <c r="X674" i="9"/>
  <c r="X676" i="9"/>
  <c r="X678" i="9"/>
  <c r="B687" i="9"/>
  <c r="AB687" i="9"/>
  <c r="AE700" i="9" s="1"/>
  <c r="AF687" i="9"/>
  <c r="AM700" i="9" s="1"/>
  <c r="AJ687" i="9"/>
  <c r="B689" i="9"/>
  <c r="AB689" i="9"/>
  <c r="AC700" i="9" s="1"/>
  <c r="AF689" i="9"/>
  <c r="AK700" i="9" s="1"/>
  <c r="AJ689" i="9"/>
  <c r="AS700" i="9" s="1"/>
  <c r="B690" i="9"/>
  <c r="AB690" i="9"/>
  <c r="AF690" i="9"/>
  <c r="AO700" i="9" s="1"/>
  <c r="AJ690" i="9"/>
  <c r="B692" i="9"/>
  <c r="AB692" i="9"/>
  <c r="AF694" i="9" s="1"/>
  <c r="AB706" i="9" s="1"/>
  <c r="AF692" i="9"/>
  <c r="AJ692" i="9"/>
  <c r="AN692" i="9"/>
  <c r="AB694" i="9"/>
  <c r="AD694" i="9"/>
  <c r="Z698" i="9"/>
  <c r="AG700" i="9"/>
  <c r="AI700" i="9"/>
  <c r="AQ700" i="9"/>
  <c r="AU700" i="9"/>
  <c r="AW700" i="9"/>
  <c r="B702" i="9"/>
  <c r="AB702" i="9"/>
  <c r="AF702" i="9"/>
  <c r="AF704" i="9" s="1"/>
  <c r="AJ702" i="9"/>
  <c r="AH704" i="9" s="1"/>
  <c r="AN702" i="9"/>
  <c r="AJ704" i="9" s="1"/>
  <c r="AD704" i="9"/>
  <c r="AD706" i="9"/>
  <c r="AF706" i="9"/>
  <c r="X708" i="9"/>
  <c r="X710" i="9"/>
  <c r="X712" i="9"/>
  <c r="G755" i="9"/>
  <c r="AB762" i="9"/>
  <c r="AB766" i="9" s="1"/>
  <c r="AH762" i="9"/>
  <c r="AF766" i="9" s="1"/>
  <c r="AL762" i="9"/>
  <c r="B764" i="9"/>
  <c r="AG764" i="9"/>
  <c r="AH766" i="9" s="1"/>
  <c r="AK764" i="9"/>
  <c r="AJ766" i="9" s="1"/>
  <c r="X768" i="9"/>
  <c r="X770" i="9"/>
  <c r="X772" i="9"/>
  <c r="K779" i="9"/>
  <c r="I779" i="9" s="1"/>
  <c r="X779" i="9"/>
  <c r="AE779" i="9"/>
  <c r="H779" i="9" s="1"/>
  <c r="G805" i="9"/>
  <c r="AB810" i="9"/>
  <c r="AB814" i="9" s="1"/>
  <c r="AH810" i="9"/>
  <c r="AL810" i="9"/>
  <c r="AD812" i="9"/>
  <c r="B812" i="9" s="1"/>
  <c r="AH812" i="9"/>
  <c r="AJ814" i="9" s="1"/>
  <c r="AH814" i="9"/>
  <c r="X816" i="9"/>
  <c r="X818" i="9"/>
  <c r="X820" i="9"/>
  <c r="G855" i="9"/>
  <c r="AB860" i="9"/>
  <c r="AH860" i="9"/>
  <c r="AL860" i="9"/>
  <c r="AD864" i="9" s="1"/>
  <c r="B862" i="9"/>
  <c r="AB862" i="9"/>
  <c r="AF862" i="9"/>
  <c r="AB864" i="9"/>
  <c r="AH864" i="9"/>
  <c r="AJ864" i="9"/>
  <c r="X866" i="9"/>
  <c r="X868" i="9"/>
  <c r="X870" i="9"/>
  <c r="G905" i="9"/>
  <c r="B908" i="9"/>
  <c r="AB908" i="9"/>
  <c r="K916" i="9"/>
  <c r="I916" i="9" s="1"/>
  <c r="X916" i="9"/>
  <c r="K918" i="9"/>
  <c r="I918" i="9" s="1"/>
  <c r="X918" i="9"/>
  <c r="X924" i="9"/>
  <c r="X925" i="9"/>
  <c r="X926" i="9"/>
  <c r="X932" i="9"/>
  <c r="X933" i="9"/>
  <c r="X934" i="9"/>
  <c r="X940" i="9"/>
  <c r="AE940" i="9"/>
  <c r="H940" i="9" s="1"/>
  <c r="X942" i="9"/>
  <c r="AE942" i="9"/>
  <c r="H942" i="9" s="1"/>
  <c r="F942" i="9" s="1"/>
  <c r="B951" i="9"/>
  <c r="AB951" i="9"/>
  <c r="AA957" i="9" s="1"/>
  <c r="AF951" i="9"/>
  <c r="AJ951" i="9"/>
  <c r="AD963" i="9" s="1"/>
  <c r="B953" i="9"/>
  <c r="AB953" i="9"/>
  <c r="Z959" i="9" s="1"/>
  <c r="AF953" i="9"/>
  <c r="AD959" i="9" s="1"/>
  <c r="B955" i="9"/>
  <c r="AB955" i="9"/>
  <c r="AF959" i="9" s="1"/>
  <c r="AF955" i="9"/>
  <c r="AH959" i="9" s="1"/>
  <c r="X965" i="9"/>
  <c r="X967" i="9"/>
  <c r="X969" i="9"/>
  <c r="G1005" i="9"/>
  <c r="AB1010" i="9"/>
  <c r="AH1010" i="9"/>
  <c r="B1010" i="9" s="1"/>
  <c r="AL1010" i="9"/>
  <c r="B1012" i="9"/>
  <c r="AB1012" i="9"/>
  <c r="AH1014" i="9" s="1"/>
  <c r="AF1012" i="9"/>
  <c r="AJ1014" i="9" s="1"/>
  <c r="AB1014" i="9"/>
  <c r="AF1014" i="9"/>
  <c r="X1016" i="9"/>
  <c r="X1018" i="9"/>
  <c r="X1020" i="9"/>
  <c r="J2" i="8"/>
  <c r="AC33" i="5" s="1"/>
  <c r="K3" i="8"/>
  <c r="J4" i="8"/>
  <c r="J5" i="8"/>
  <c r="J6" i="8"/>
  <c r="J7" i="8"/>
  <c r="J8" i="8"/>
  <c r="J9" i="8"/>
  <c r="J10" i="8"/>
  <c r="J11" i="8"/>
  <c r="J12" i="8"/>
  <c r="J13" i="8"/>
  <c r="J14" i="8"/>
  <c r="J15" i="8"/>
  <c r="J16" i="8"/>
  <c r="J17" i="8"/>
  <c r="J18" i="8"/>
  <c r="O2" i="5"/>
  <c r="Q8" i="4" s="1"/>
  <c r="AC4" i="5"/>
  <c r="O5" i="5"/>
  <c r="O6" i="5"/>
  <c r="O30" i="5"/>
  <c r="O55" i="5"/>
  <c r="K60" i="5"/>
  <c r="M60" i="5"/>
  <c r="O80" i="5"/>
  <c r="O105" i="5"/>
  <c r="O106" i="5"/>
  <c r="O108" i="5"/>
  <c r="O110" i="5"/>
  <c r="O117" i="5"/>
  <c r="O124" i="5"/>
  <c r="O130" i="5"/>
  <c r="O155" i="5"/>
  <c r="O156" i="5"/>
  <c r="K157" i="5"/>
  <c r="M157" i="5"/>
  <c r="K158" i="5"/>
  <c r="M158" i="5"/>
  <c r="K159" i="5"/>
  <c r="M159" i="5"/>
  <c r="K160" i="5"/>
  <c r="M160" i="5"/>
  <c r="K161" i="5"/>
  <c r="M161" i="5"/>
  <c r="K162" i="5"/>
  <c r="M162" i="5"/>
  <c r="K163" i="5"/>
  <c r="M163" i="5"/>
  <c r="K164" i="5"/>
  <c r="M164" i="5"/>
  <c r="F165" i="5"/>
  <c r="I165" i="5"/>
  <c r="K165" i="5"/>
  <c r="M165" i="5"/>
  <c r="O166" i="5"/>
  <c r="K167" i="5"/>
  <c r="M167" i="5"/>
  <c r="K168" i="5"/>
  <c r="K166" i="5" s="1"/>
  <c r="M168" i="5"/>
  <c r="M166" i="5" s="1"/>
  <c r="F169" i="5"/>
  <c r="I169" i="5"/>
  <c r="K169" i="5"/>
  <c r="M169" i="5"/>
  <c r="M180" i="5"/>
  <c r="O180" i="5"/>
  <c r="K181" i="5"/>
  <c r="K180" i="5" s="1"/>
  <c r="M181" i="5"/>
  <c r="J2" i="6"/>
  <c r="AC34" i="5" s="1"/>
  <c r="K3" i="6"/>
  <c r="J4" i="6"/>
  <c r="J5" i="6"/>
  <c r="J6" i="6"/>
  <c r="J7" i="6"/>
  <c r="J8" i="6"/>
  <c r="J9" i="6"/>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N2" i="7"/>
  <c r="D9" i="1" s="1"/>
  <c r="Z4" i="7"/>
  <c r="N5" i="7"/>
  <c r="E7" i="7"/>
  <c r="H7" i="7"/>
  <c r="I7" i="7"/>
  <c r="J7" i="7"/>
  <c r="K9" i="7" s="1"/>
  <c r="L9" i="7" s="1"/>
  <c r="L7" i="7"/>
  <c r="H8" i="7"/>
  <c r="I8" i="7"/>
  <c r="E8" i="7" s="1"/>
  <c r="J8" i="7"/>
  <c r="L8" i="7"/>
  <c r="H9" i="7"/>
  <c r="J9" i="7"/>
  <c r="N12" i="7"/>
  <c r="H14" i="7"/>
  <c r="I14" i="7"/>
  <c r="E14" i="7" s="1"/>
  <c r="J14" i="7"/>
  <c r="J18" i="7" s="1"/>
  <c r="G5" i="6" s="1"/>
  <c r="I33" i="7" s="1"/>
  <c r="J33" i="7" s="1"/>
  <c r="L14" i="7"/>
  <c r="H15" i="7"/>
  <c r="I15" i="7"/>
  <c r="E15" i="7" s="1"/>
  <c r="J15" i="7"/>
  <c r="L15" i="7"/>
  <c r="H16" i="7"/>
  <c r="J16" i="7"/>
  <c r="N19" i="7"/>
  <c r="J21" i="7"/>
  <c r="L21" i="7"/>
  <c r="J23" i="7"/>
  <c r="L23" i="7"/>
  <c r="J24" i="7"/>
  <c r="L24" i="7"/>
  <c r="N27" i="7"/>
  <c r="J29" i="7"/>
  <c r="L29" i="7"/>
  <c r="J31" i="7"/>
  <c r="L31" i="7"/>
  <c r="J32" i="7"/>
  <c r="L32" i="7"/>
  <c r="N35" i="7"/>
  <c r="J37" i="7"/>
  <c r="L37" i="7"/>
  <c r="N42" i="7"/>
  <c r="H44" i="7"/>
  <c r="I44" i="7"/>
  <c r="J44" i="7" s="1"/>
  <c r="L44" i="7"/>
  <c r="H45" i="7"/>
  <c r="H47" i="7" s="1"/>
  <c r="I45" i="7"/>
  <c r="J45" i="7" s="1"/>
  <c r="F45" i="7" s="1"/>
  <c r="L45" i="7"/>
  <c r="L47" i="7"/>
  <c r="H9" i="6" s="1"/>
  <c r="N48" i="7"/>
  <c r="J50" i="7"/>
  <c r="L50" i="7"/>
  <c r="J52" i="7"/>
  <c r="L52" i="7"/>
  <c r="J53" i="7"/>
  <c r="L53" i="7"/>
  <c r="N56" i="7"/>
  <c r="J58" i="7"/>
  <c r="L58" i="7"/>
  <c r="J59" i="7"/>
  <c r="L59" i="7"/>
  <c r="N62" i="7"/>
  <c r="J64" i="7"/>
  <c r="L64" i="7"/>
  <c r="J65" i="7"/>
  <c r="L65" i="7"/>
  <c r="J67" i="7"/>
  <c r="L67" i="7"/>
  <c r="N69" i="7"/>
  <c r="J71" i="7"/>
  <c r="L71" i="7"/>
  <c r="J73" i="7"/>
  <c r="L73" i="7"/>
  <c r="J76" i="7"/>
  <c r="L76" i="7"/>
  <c r="J77" i="7"/>
  <c r="L77" i="7"/>
  <c r="N80" i="7"/>
  <c r="J82" i="7"/>
  <c r="L82" i="7"/>
  <c r="J84" i="7"/>
  <c r="L84" i="7"/>
  <c r="J87" i="7"/>
  <c r="L87" i="7"/>
  <c r="J88" i="7"/>
  <c r="L88" i="7"/>
  <c r="N91" i="7"/>
  <c r="H93" i="7"/>
  <c r="I93" i="7"/>
  <c r="J93" i="7" s="1"/>
  <c r="L93" i="7"/>
  <c r="E94" i="7"/>
  <c r="H94" i="7"/>
  <c r="F94" i="7" s="1"/>
  <c r="I94" i="7"/>
  <c r="J94" i="7" s="1"/>
  <c r="L94" i="7"/>
  <c r="J95" i="7"/>
  <c r="L95" i="7"/>
  <c r="N99" i="7"/>
  <c r="J101" i="7"/>
  <c r="L101" i="7"/>
  <c r="H102" i="7"/>
  <c r="I102" i="7"/>
  <c r="J102" i="7" s="1"/>
  <c r="G104" i="7" s="1"/>
  <c r="H104" i="7" s="1"/>
  <c r="F104" i="7" s="1"/>
  <c r="L102" i="7"/>
  <c r="H103" i="7"/>
  <c r="I103" i="7"/>
  <c r="J103" i="7" s="1"/>
  <c r="L103" i="7"/>
  <c r="J104" i="7"/>
  <c r="L104" i="7"/>
  <c r="N108" i="7"/>
  <c r="J110" i="7"/>
  <c r="L110" i="7"/>
  <c r="J112" i="7"/>
  <c r="L112" i="7"/>
  <c r="N114" i="7"/>
  <c r="J116" i="7"/>
  <c r="L116" i="7"/>
  <c r="L120" i="7" s="1"/>
  <c r="H18" i="6" s="1"/>
  <c r="K446" i="7" s="1"/>
  <c r="L446" i="7" s="1"/>
  <c r="J117" i="7"/>
  <c r="L117" i="7"/>
  <c r="H118" i="7"/>
  <c r="I118" i="7"/>
  <c r="E118" i="7" s="1"/>
  <c r="L118" i="7"/>
  <c r="N121" i="7"/>
  <c r="N126" i="7"/>
  <c r="J128" i="7"/>
  <c r="L128" i="7"/>
  <c r="H129" i="7"/>
  <c r="I129" i="7"/>
  <c r="J129" i="7" s="1"/>
  <c r="L129" i="7"/>
  <c r="L131" i="7"/>
  <c r="H20" i="6" s="1"/>
  <c r="L125" i="5" s="1"/>
  <c r="M125" i="5" s="1"/>
  <c r="M124" i="5" s="1"/>
  <c r="N132" i="7"/>
  <c r="H134" i="7"/>
  <c r="I134" i="7"/>
  <c r="J134" i="7" s="1"/>
  <c r="F134" i="7" s="1"/>
  <c r="L134" i="7"/>
  <c r="H135" i="7"/>
  <c r="I135" i="7"/>
  <c r="E135" i="7" s="1"/>
  <c r="L135" i="7"/>
  <c r="N139" i="7"/>
  <c r="H141" i="7"/>
  <c r="I141" i="7"/>
  <c r="E141" i="7" s="1"/>
  <c r="J141" i="7"/>
  <c r="L141" i="7"/>
  <c r="H142" i="7"/>
  <c r="I142" i="7"/>
  <c r="J142" i="7" s="1"/>
  <c r="L142" i="7"/>
  <c r="N146" i="7"/>
  <c r="H148" i="7"/>
  <c r="I148" i="7"/>
  <c r="L148" i="7"/>
  <c r="H149" i="7"/>
  <c r="I149" i="7"/>
  <c r="E149" i="7" s="1"/>
  <c r="L149" i="7"/>
  <c r="N154" i="7"/>
  <c r="H156" i="7"/>
  <c r="I156" i="7"/>
  <c r="E156" i="7" s="1"/>
  <c r="L156" i="7"/>
  <c r="H157" i="7"/>
  <c r="I157" i="7"/>
  <c r="E157" i="7" s="1"/>
  <c r="J157" i="7"/>
  <c r="L157" i="7"/>
  <c r="H158" i="7"/>
  <c r="I158" i="7"/>
  <c r="J158" i="7" s="1"/>
  <c r="L158" i="7"/>
  <c r="H162" i="7"/>
  <c r="J162" i="7"/>
  <c r="N165" i="7"/>
  <c r="J167" i="7"/>
  <c r="L167" i="7"/>
  <c r="N170" i="7"/>
  <c r="H172" i="7"/>
  <c r="I172" i="7"/>
  <c r="E172" i="7" s="1"/>
  <c r="L172" i="7"/>
  <c r="E173" i="7"/>
  <c r="F173" i="7"/>
  <c r="H173" i="7"/>
  <c r="I173" i="7"/>
  <c r="J173" i="7" s="1"/>
  <c r="L173" i="7"/>
  <c r="H175" i="7"/>
  <c r="J175" i="7"/>
  <c r="N178" i="7"/>
  <c r="H180" i="7"/>
  <c r="I180" i="7"/>
  <c r="E180" i="7" s="1"/>
  <c r="L180" i="7"/>
  <c r="F181" i="7"/>
  <c r="H181" i="7"/>
  <c r="I181" i="7"/>
  <c r="J181" i="7" s="1"/>
  <c r="L181" i="7"/>
  <c r="H183" i="7"/>
  <c r="J183" i="7"/>
  <c r="N186" i="7"/>
  <c r="J188" i="7"/>
  <c r="L188" i="7"/>
  <c r="J189" i="7"/>
  <c r="L189" i="7"/>
  <c r="N192" i="7"/>
  <c r="J194" i="7"/>
  <c r="L194" i="7"/>
  <c r="N197" i="7"/>
  <c r="H199" i="7"/>
  <c r="I199" i="7"/>
  <c r="E199" i="7" s="1"/>
  <c r="L199" i="7"/>
  <c r="L201" i="7" s="1"/>
  <c r="H30" i="6" s="1"/>
  <c r="K195" i="7" s="1"/>
  <c r="L195" i="7" s="1"/>
  <c r="H201" i="7"/>
  <c r="N202" i="7"/>
  <c r="J204" i="7"/>
  <c r="L204" i="7"/>
  <c r="N207" i="7"/>
  <c r="H209" i="7"/>
  <c r="I209" i="7"/>
  <c r="J209" i="7" s="1"/>
  <c r="L209" i="7"/>
  <c r="E210" i="7"/>
  <c r="H210" i="7"/>
  <c r="I210" i="7"/>
  <c r="J210" i="7"/>
  <c r="L210" i="7"/>
  <c r="H211" i="7"/>
  <c r="J211" i="7"/>
  <c r="H213" i="7"/>
  <c r="N214" i="7"/>
  <c r="J216" i="7"/>
  <c r="L216" i="7"/>
  <c r="J218" i="7"/>
  <c r="L218" i="7"/>
  <c r="N220" i="7"/>
  <c r="J222" i="7"/>
  <c r="L222" i="7"/>
  <c r="J223" i="7"/>
  <c r="L223" i="7"/>
  <c r="K224" i="7"/>
  <c r="L224" i="7"/>
  <c r="N226" i="7"/>
  <c r="J228" i="7"/>
  <c r="L228" i="7"/>
  <c r="J229" i="7"/>
  <c r="L229" i="7"/>
  <c r="N232" i="7"/>
  <c r="H234" i="7"/>
  <c r="H238" i="7" s="1"/>
  <c r="F36" i="6" s="1"/>
  <c r="I234" i="7"/>
  <c r="J234" i="7" s="1"/>
  <c r="F234" i="7" s="1"/>
  <c r="L234" i="7"/>
  <c r="H235" i="7"/>
  <c r="I235" i="7"/>
  <c r="E235" i="7" s="1"/>
  <c r="J235" i="7"/>
  <c r="L235" i="7"/>
  <c r="H236" i="7"/>
  <c r="J236" i="7"/>
  <c r="N239" i="7"/>
  <c r="J241" i="7"/>
  <c r="L241" i="7"/>
  <c r="J242" i="7"/>
  <c r="L242" i="7"/>
  <c r="N245" i="7"/>
  <c r="H247" i="7"/>
  <c r="I247" i="7"/>
  <c r="L247" i="7"/>
  <c r="H248" i="7"/>
  <c r="F248" i="7" s="1"/>
  <c r="I248" i="7"/>
  <c r="J248" i="7" s="1"/>
  <c r="L248" i="7"/>
  <c r="H250" i="7"/>
  <c r="N251" i="7"/>
  <c r="H253" i="7"/>
  <c r="F253" i="7" s="1"/>
  <c r="I253" i="7"/>
  <c r="J253" i="7" s="1"/>
  <c r="L253" i="7"/>
  <c r="H254" i="7"/>
  <c r="I254" i="7"/>
  <c r="E254" i="7" s="1"/>
  <c r="J254" i="7"/>
  <c r="L254" i="7"/>
  <c r="J255" i="7"/>
  <c r="L255" i="7"/>
  <c r="N258" i="7"/>
  <c r="J261" i="7"/>
  <c r="L261" i="7"/>
  <c r="N263" i="7"/>
  <c r="H265" i="7"/>
  <c r="I265" i="7"/>
  <c r="J265" i="7" s="1"/>
  <c r="L265" i="7"/>
  <c r="J266" i="7"/>
  <c r="L266" i="7"/>
  <c r="J267" i="7"/>
  <c r="L267" i="7"/>
  <c r="N270" i="7"/>
  <c r="J272" i="7"/>
  <c r="J280" i="7" s="1"/>
  <c r="G42" i="6" s="1"/>
  <c r="L272" i="7"/>
  <c r="J273" i="7"/>
  <c r="L273" i="7"/>
  <c r="J274" i="7"/>
  <c r="L274" i="7"/>
  <c r="J275" i="7"/>
  <c r="L275" i="7"/>
  <c r="H276" i="7"/>
  <c r="I276" i="7"/>
  <c r="E276" i="7" s="1"/>
  <c r="J276" i="7"/>
  <c r="L276" i="7"/>
  <c r="F276" i="7" s="1"/>
  <c r="H277" i="7"/>
  <c r="F277" i="7" s="1"/>
  <c r="I277" i="7"/>
  <c r="E277" i="7" s="1"/>
  <c r="J277" i="7"/>
  <c r="L277" i="7"/>
  <c r="H278" i="7"/>
  <c r="J278" i="7"/>
  <c r="N281" i="7"/>
  <c r="J283" i="7"/>
  <c r="L283" i="7"/>
  <c r="J285" i="7"/>
  <c r="L285" i="7"/>
  <c r="N287" i="7"/>
  <c r="H289" i="7"/>
  <c r="I289" i="7"/>
  <c r="E289" i="7" s="1"/>
  <c r="J289" i="7"/>
  <c r="L289" i="7"/>
  <c r="H290" i="7"/>
  <c r="I290" i="7"/>
  <c r="J290" i="7" s="1"/>
  <c r="L290" i="7"/>
  <c r="H291" i="7"/>
  <c r="I291" i="7"/>
  <c r="L291" i="7"/>
  <c r="H292" i="7"/>
  <c r="I292" i="7"/>
  <c r="E292" i="7" s="1"/>
  <c r="J292" i="7"/>
  <c r="L292" i="7"/>
  <c r="H293" i="7"/>
  <c r="J293" i="7"/>
  <c r="J294" i="7"/>
  <c r="L294" i="7"/>
  <c r="N297" i="7"/>
  <c r="N302" i="7"/>
  <c r="N307" i="7"/>
  <c r="J309" i="7"/>
  <c r="L309" i="7"/>
  <c r="N313" i="7"/>
  <c r="J317" i="7"/>
  <c r="L317" i="7"/>
  <c r="J321" i="7"/>
  <c r="L321" i="7"/>
  <c r="N323" i="7"/>
  <c r="N328" i="7"/>
  <c r="N332" i="7"/>
  <c r="H334" i="7"/>
  <c r="F334" i="7" s="1"/>
  <c r="I334" i="7"/>
  <c r="J334" i="7" s="1"/>
  <c r="L334" i="7"/>
  <c r="H335" i="7"/>
  <c r="I335" i="7"/>
  <c r="E335" i="7" s="1"/>
  <c r="L335" i="7"/>
  <c r="J337" i="7"/>
  <c r="L337" i="7"/>
  <c r="N340" i="7"/>
  <c r="J342" i="7"/>
  <c r="L342" i="7"/>
  <c r="J344" i="7"/>
  <c r="L344" i="7"/>
  <c r="J347" i="7"/>
  <c r="L347" i="7"/>
  <c r="J348" i="7"/>
  <c r="L348" i="7"/>
  <c r="N351" i="7"/>
  <c r="H353" i="7"/>
  <c r="I353" i="7"/>
  <c r="E353" i="7" s="1"/>
  <c r="J353" i="7"/>
  <c r="L353" i="7"/>
  <c r="L357" i="7" s="1"/>
  <c r="H53" i="6" s="1"/>
  <c r="K330" i="7" s="1"/>
  <c r="L330" i="7" s="1"/>
  <c r="L331" i="7" s="1"/>
  <c r="H50" i="6" s="1"/>
  <c r="L11" i="5" s="1"/>
  <c r="M11" i="5" s="1"/>
  <c r="H354" i="7"/>
  <c r="I354" i="7"/>
  <c r="E354" i="7" s="1"/>
  <c r="J354" i="7"/>
  <c r="L354" i="7"/>
  <c r="J355" i="7"/>
  <c r="L355" i="7"/>
  <c r="N358" i="7"/>
  <c r="J360" i="7"/>
  <c r="L360" i="7"/>
  <c r="J362" i="7"/>
  <c r="L362" i="7"/>
  <c r="N364" i="7"/>
  <c r="E366" i="7"/>
  <c r="H366" i="7"/>
  <c r="I366" i="7"/>
  <c r="J366" i="7" s="1"/>
  <c r="L366" i="7"/>
  <c r="H367" i="7"/>
  <c r="I367" i="7"/>
  <c r="E367" i="7" s="1"/>
  <c r="L367" i="7"/>
  <c r="N370" i="7"/>
  <c r="J372" i="7"/>
  <c r="L372" i="7"/>
  <c r="J374" i="7"/>
  <c r="L374" i="7"/>
  <c r="J376" i="7"/>
  <c r="L376" i="7"/>
  <c r="N378" i="7"/>
  <c r="J380" i="7"/>
  <c r="L380" i="7"/>
  <c r="J382" i="7"/>
  <c r="L382" i="7"/>
  <c r="N384" i="7"/>
  <c r="J386" i="7"/>
  <c r="L386" i="7"/>
  <c r="J388" i="7"/>
  <c r="L388" i="7"/>
  <c r="J391" i="7"/>
  <c r="L391" i="7"/>
  <c r="N393" i="7"/>
  <c r="N397" i="7"/>
  <c r="N401" i="7"/>
  <c r="N405" i="7"/>
  <c r="N410" i="7"/>
  <c r="N415" i="7"/>
  <c r="J420" i="7"/>
  <c r="L420" i="7"/>
  <c r="J421" i="7"/>
  <c r="L421" i="7"/>
  <c r="N423" i="7"/>
  <c r="J428" i="7"/>
  <c r="L428" i="7"/>
  <c r="J429" i="7"/>
  <c r="L429" i="7"/>
  <c r="N431" i="7"/>
  <c r="H433" i="7"/>
  <c r="I433" i="7"/>
  <c r="J433" i="7" s="1"/>
  <c r="L433" i="7"/>
  <c r="H434" i="7"/>
  <c r="I434" i="7"/>
  <c r="E434" i="7" s="1"/>
  <c r="J434" i="7"/>
  <c r="L434" i="7"/>
  <c r="J436" i="7"/>
  <c r="L436" i="7"/>
  <c r="N439" i="7"/>
  <c r="J441" i="7"/>
  <c r="L441" i="7"/>
  <c r="J443" i="7"/>
  <c r="L443" i="7"/>
  <c r="J447" i="7"/>
  <c r="L447" i="7"/>
  <c r="G448" i="7"/>
  <c r="H448" i="7"/>
  <c r="N450" i="7"/>
  <c r="N455" i="7"/>
  <c r="N460" i="7"/>
  <c r="N465" i="7"/>
  <c r="J467" i="7"/>
  <c r="L467" i="7"/>
  <c r="L470" i="7" s="1"/>
  <c r="H71" i="6" s="1"/>
  <c r="L116" i="5" s="1"/>
  <c r="M116" i="5" s="1"/>
  <c r="J468" i="7"/>
  <c r="L468" i="7"/>
  <c r="K469" i="7"/>
  <c r="L469" i="7" s="1"/>
  <c r="N471" i="7"/>
  <c r="J473" i="7"/>
  <c r="L473" i="7"/>
  <c r="J475" i="7"/>
  <c r="L475" i="7"/>
  <c r="N477" i="7"/>
  <c r="G479" i="7"/>
  <c r="H479" i="7" s="1"/>
  <c r="J479" i="7"/>
  <c r="L479" i="7"/>
  <c r="J481" i="7"/>
  <c r="L481" i="7"/>
  <c r="N483" i="7"/>
  <c r="H485" i="7"/>
  <c r="I485" i="7"/>
  <c r="E485" i="7" s="1"/>
  <c r="L485" i="7"/>
  <c r="H486" i="7"/>
  <c r="I486" i="7"/>
  <c r="J486" i="7" s="1"/>
  <c r="F486" i="7" s="1"/>
  <c r="L486" i="7"/>
  <c r="R2" i="16"/>
  <c r="D18" i="1" s="1"/>
  <c r="S4" i="16"/>
  <c r="V5" i="16"/>
  <c r="U5" i="16" s="1"/>
  <c r="W5" i="16" s="1"/>
  <c r="U6" i="16"/>
  <c r="W6" i="16" s="1"/>
  <c r="V6" i="16"/>
  <c r="V7" i="16"/>
  <c r="U7" i="16" s="1"/>
  <c r="W7" i="16" s="1"/>
  <c r="V8" i="16"/>
  <c r="U8" i="16" s="1"/>
  <c r="W8" i="16" s="1"/>
  <c r="U9" i="16"/>
  <c r="W9" i="16" s="1"/>
  <c r="V9" i="16"/>
  <c r="V10" i="16"/>
  <c r="U10" i="16" s="1"/>
  <c r="W10" i="16" s="1"/>
  <c r="V11" i="16"/>
  <c r="U11" i="16" s="1"/>
  <c r="W11" i="16" s="1"/>
  <c r="U12" i="16"/>
  <c r="W12" i="16" s="1"/>
  <c r="V12" i="16"/>
  <c r="V13" i="16"/>
  <c r="U13" i="16" s="1"/>
  <c r="W13" i="16" s="1"/>
  <c r="V14" i="16"/>
  <c r="U14" i="16" s="1"/>
  <c r="W14" i="16" s="1"/>
  <c r="U15" i="16"/>
  <c r="W15" i="16" s="1"/>
  <c r="V15" i="16"/>
  <c r="V16" i="16"/>
  <c r="U16" i="16" s="1"/>
  <c r="W16" i="16" s="1"/>
  <c r="V17" i="16"/>
  <c r="U17" i="16" s="1"/>
  <c r="W17" i="16" s="1"/>
  <c r="U18" i="16"/>
  <c r="W18" i="16" s="1"/>
  <c r="V18" i="16"/>
  <c r="V19" i="16"/>
  <c r="U19" i="16" s="1"/>
  <c r="W19" i="16" s="1"/>
  <c r="V20" i="16"/>
  <c r="U20" i="16" s="1"/>
  <c r="W20" i="16" s="1"/>
  <c r="U21" i="16"/>
  <c r="W21" i="16" s="1"/>
  <c r="V21" i="16"/>
  <c r="V22" i="16"/>
  <c r="U22" i="16" s="1"/>
  <c r="W22" i="16" s="1"/>
  <c r="V23" i="16"/>
  <c r="U23" i="16" s="1"/>
  <c r="W23" i="16" s="1"/>
  <c r="U24" i="16"/>
  <c r="W24" i="16" s="1"/>
  <c r="V24" i="16"/>
  <c r="V25" i="16"/>
  <c r="U25" i="16" s="1"/>
  <c r="W25" i="16" s="1"/>
  <c r="V26" i="16"/>
  <c r="U26" i="16" s="1"/>
  <c r="W26" i="16" s="1"/>
  <c r="U27" i="16"/>
  <c r="W27" i="16" s="1"/>
  <c r="V27" i="16"/>
  <c r="V28" i="16"/>
  <c r="U28" i="16" s="1"/>
  <c r="W28" i="16" s="1"/>
  <c r="V29" i="16"/>
  <c r="U29" i="16" s="1"/>
  <c r="W29" i="16" s="1"/>
  <c r="U30" i="16"/>
  <c r="W30" i="16" s="1"/>
  <c r="V30" i="16"/>
  <c r="V31" i="16"/>
  <c r="U31" i="16" s="1"/>
  <c r="W31" i="16" s="1"/>
  <c r="V32" i="16"/>
  <c r="U32" i="16" s="1"/>
  <c r="W32" i="16" s="1"/>
  <c r="U33" i="16"/>
  <c r="W33" i="16" s="1"/>
  <c r="V33" i="16"/>
  <c r="V34" i="16"/>
  <c r="U34" i="16" s="1"/>
  <c r="W34" i="16" s="1"/>
  <c r="V35" i="16"/>
  <c r="U35" i="16" s="1"/>
  <c r="W35" i="16" s="1"/>
  <c r="U36" i="16"/>
  <c r="W36" i="16" s="1"/>
  <c r="V36" i="16"/>
  <c r="V37" i="16"/>
  <c r="U37" i="16" s="1"/>
  <c r="W37" i="16" s="1"/>
  <c r="V38" i="16"/>
  <c r="U38" i="16" s="1"/>
  <c r="W38" i="16" s="1"/>
  <c r="U39" i="16"/>
  <c r="W39" i="16" s="1"/>
  <c r="V39" i="16"/>
  <c r="V40" i="16"/>
  <c r="U40" i="16" s="1"/>
  <c r="W40" i="16" s="1"/>
  <c r="V41" i="16"/>
  <c r="U41" i="16" s="1"/>
  <c r="W41" i="16" s="1"/>
  <c r="U42" i="16"/>
  <c r="W42" i="16" s="1"/>
  <c r="V42" i="16"/>
  <c r="V43" i="16"/>
  <c r="U43" i="16" s="1"/>
  <c r="W43" i="16" s="1"/>
  <c r="V44" i="16"/>
  <c r="U44" i="16" s="1"/>
  <c r="W44" i="16" s="1"/>
  <c r="U45" i="16"/>
  <c r="W45" i="16" s="1"/>
  <c r="V45" i="16"/>
  <c r="V46" i="16"/>
  <c r="U46" i="16" s="1"/>
  <c r="W46" i="16" s="1"/>
  <c r="V47" i="16"/>
  <c r="U47" i="16" s="1"/>
  <c r="W47" i="16" s="1"/>
  <c r="U48" i="16"/>
  <c r="W48" i="16" s="1"/>
  <c r="V48" i="16"/>
  <c r="V49" i="16"/>
  <c r="U49" i="16" s="1"/>
  <c r="W49" i="16" s="1"/>
  <c r="V50" i="16"/>
  <c r="U50" i="16" s="1"/>
  <c r="W50" i="16" s="1"/>
  <c r="U51" i="16"/>
  <c r="W51" i="16" s="1"/>
  <c r="V51" i="16"/>
  <c r="V52" i="16"/>
  <c r="U52" i="16" s="1"/>
  <c r="W52" i="16" s="1"/>
  <c r="V53" i="16"/>
  <c r="U53" i="16" s="1"/>
  <c r="W53" i="16" s="1"/>
  <c r="U54" i="16"/>
  <c r="W54" i="16" s="1"/>
  <c r="V54" i="16"/>
  <c r="V55" i="16"/>
  <c r="U55" i="16" s="1"/>
  <c r="W55" i="16" s="1"/>
  <c r="V56" i="16"/>
  <c r="U56" i="16" s="1"/>
  <c r="W56" i="16" s="1"/>
  <c r="U57" i="16"/>
  <c r="W57" i="16" s="1"/>
  <c r="V57" i="16"/>
  <c r="V58" i="16"/>
  <c r="U58" i="16" s="1"/>
  <c r="W58" i="16" s="1"/>
  <c r="V59" i="16"/>
  <c r="U59" i="16" s="1"/>
  <c r="W59" i="16" s="1"/>
  <c r="U60" i="16"/>
  <c r="W60" i="16" s="1"/>
  <c r="V60" i="16"/>
  <c r="V61" i="16"/>
  <c r="U61" i="16" s="1"/>
  <c r="W61" i="16" s="1"/>
  <c r="V62" i="16"/>
  <c r="U62" i="16" s="1"/>
  <c r="W62" i="16" s="1"/>
  <c r="U63" i="16"/>
  <c r="W63" i="16" s="1"/>
  <c r="V63" i="16"/>
  <c r="V64" i="16"/>
  <c r="U64" i="16" s="1"/>
  <c r="W64" i="16" s="1"/>
  <c r="V65" i="16"/>
  <c r="U65" i="16" s="1"/>
  <c r="W65" i="16" s="1"/>
  <c r="U66" i="16"/>
  <c r="W66" i="16" s="1"/>
  <c r="V66" i="16"/>
  <c r="V67" i="16"/>
  <c r="U67" i="16" s="1"/>
  <c r="W67" i="16" s="1"/>
  <c r="V68" i="16"/>
  <c r="U68" i="16" s="1"/>
  <c r="W68" i="16" s="1"/>
  <c r="U69" i="16"/>
  <c r="W69" i="16" s="1"/>
  <c r="V69" i="16"/>
  <c r="V70" i="16"/>
  <c r="U70" i="16" s="1"/>
  <c r="W70" i="16" s="1"/>
  <c r="V71" i="16"/>
  <c r="U71" i="16" s="1"/>
  <c r="W71" i="16" s="1"/>
  <c r="U72" i="16"/>
  <c r="W72" i="16" s="1"/>
  <c r="V72" i="16"/>
  <c r="V73" i="16"/>
  <c r="U73" i="16" s="1"/>
  <c r="W73" i="16" s="1"/>
  <c r="V74" i="16"/>
  <c r="U74" i="16" s="1"/>
  <c r="W74" i="16" s="1"/>
  <c r="G2" i="13"/>
  <c r="Z122" i="12" s="1"/>
  <c r="H3" i="13"/>
  <c r="E4" i="13"/>
  <c r="G261" i="7" s="1"/>
  <c r="G4" i="13"/>
  <c r="E5" i="13"/>
  <c r="G355" i="7" s="1"/>
  <c r="G5" i="13"/>
  <c r="E6" i="13"/>
  <c r="G23" i="7" s="1"/>
  <c r="G6" i="13"/>
  <c r="E7" i="13"/>
  <c r="G31" i="7" s="1"/>
  <c r="G7" i="13"/>
  <c r="E8" i="13"/>
  <c r="G24" i="7" s="1"/>
  <c r="G8" i="13"/>
  <c r="E9" i="13"/>
  <c r="G32" i="7" s="1"/>
  <c r="G9" i="13"/>
  <c r="E10" i="13"/>
  <c r="H162" i="5" s="1"/>
  <c r="G10" i="13"/>
  <c r="E11" i="13"/>
  <c r="G11" i="13"/>
  <c r="E12" i="13"/>
  <c r="H181" i="5" s="1"/>
  <c r="G12" i="13"/>
  <c r="E13" i="13"/>
  <c r="G347" i="7" s="1"/>
  <c r="G13" i="13"/>
  <c r="E14" i="13"/>
  <c r="G53" i="7" s="1"/>
  <c r="G14" i="13"/>
  <c r="E15" i="13"/>
  <c r="G273" i="7" s="1"/>
  <c r="G15" i="13"/>
  <c r="E16" i="13"/>
  <c r="G58" i="7" s="1"/>
  <c r="G16" i="13"/>
  <c r="E17" i="13"/>
  <c r="G64" i="7" s="1"/>
  <c r="G17" i="13"/>
  <c r="E18" i="13"/>
  <c r="G376" i="7" s="1"/>
  <c r="E376" i="7" s="1"/>
  <c r="G18" i="13"/>
  <c r="E19" i="13"/>
  <c r="G101" i="7" s="1"/>
  <c r="G19" i="13"/>
  <c r="E20" i="13"/>
  <c r="J662" i="9" s="1"/>
  <c r="G20" i="13"/>
  <c r="E21" i="13"/>
  <c r="G110" i="7" s="1"/>
  <c r="G21" i="13"/>
  <c r="E22" i="13"/>
  <c r="G22" i="13"/>
  <c r="E23" i="13"/>
  <c r="H157" i="5" s="1"/>
  <c r="G23" i="13"/>
  <c r="E24" i="13"/>
  <c r="J942" i="9" s="1"/>
  <c r="I942" i="9" s="1"/>
  <c r="G24" i="13"/>
  <c r="E25" i="13"/>
  <c r="G25" i="13"/>
  <c r="E26" i="13"/>
  <c r="G128" i="7" s="1"/>
  <c r="G26" i="13"/>
  <c r="E27" i="13"/>
  <c r="G188" i="7" s="1"/>
  <c r="G27" i="13"/>
  <c r="E28" i="13"/>
  <c r="G28" i="13"/>
  <c r="E29" i="13"/>
  <c r="G194" i="7" s="1"/>
  <c r="G29" i="13"/>
  <c r="E30" i="13"/>
  <c r="G204" i="7" s="1"/>
  <c r="G30" i="13"/>
  <c r="E31" i="13"/>
  <c r="J940" i="9" s="1"/>
  <c r="I940" i="9" s="1"/>
  <c r="G31" i="13"/>
  <c r="E32" i="13"/>
  <c r="G216" i="7" s="1"/>
  <c r="G32" i="13"/>
  <c r="E33" i="13"/>
  <c r="H158" i="5" s="1"/>
  <c r="G33" i="13"/>
  <c r="E34" i="13"/>
  <c r="H159" i="5" s="1"/>
  <c r="G34" i="13"/>
  <c r="E35" i="13"/>
  <c r="J133" i="9" s="1"/>
  <c r="I133" i="9" s="1"/>
  <c r="G35" i="13"/>
  <c r="E36" i="13"/>
  <c r="G222" i="7" s="1"/>
  <c r="G36" i="13"/>
  <c r="E37" i="13"/>
  <c r="G228" i="7" s="1"/>
  <c r="G37" i="13"/>
  <c r="E38" i="13"/>
  <c r="G241" i="7" s="1"/>
  <c r="G38" i="13"/>
  <c r="E39" i="13"/>
  <c r="G39" i="13"/>
  <c r="E40" i="13"/>
  <c r="G348" i="7" s="1"/>
  <c r="G40" i="13"/>
  <c r="E41" i="13"/>
  <c r="G116" i="7" s="1"/>
  <c r="G41" i="13"/>
  <c r="E42" i="13"/>
  <c r="J135" i="9" s="1"/>
  <c r="G42" i="13"/>
  <c r="E43" i="13"/>
  <c r="G43" i="13"/>
  <c r="E44" i="13"/>
  <c r="G321" i="7" s="1"/>
  <c r="G44" i="13"/>
  <c r="E45" i="13"/>
  <c r="G266" i="7" s="1"/>
  <c r="G45" i="13"/>
  <c r="E46" i="13"/>
  <c r="G272" i="7" s="1"/>
  <c r="G46" i="13"/>
  <c r="E47" i="13"/>
  <c r="G283" i="7" s="1"/>
  <c r="G47" i="13"/>
  <c r="E48" i="13"/>
  <c r="G344" i="7" s="1"/>
  <c r="G48" i="13"/>
  <c r="E49" i="13"/>
  <c r="H163" i="5" s="1"/>
  <c r="G49" i="13"/>
  <c r="E50" i="13"/>
  <c r="H164" i="5" s="1"/>
  <c r="G50" i="13"/>
  <c r="E51" i="13"/>
  <c r="G50" i="7" s="1"/>
  <c r="G51" i="13"/>
  <c r="E52" i="13"/>
  <c r="G317" i="7" s="1"/>
  <c r="G52" i="13"/>
  <c r="E53" i="13"/>
  <c r="G67" i="7" s="1"/>
  <c r="G53" i="13"/>
  <c r="E54" i="13"/>
  <c r="G360" i="7" s="1"/>
  <c r="G54" i="13"/>
  <c r="E55" i="13"/>
  <c r="G391" i="7" s="1"/>
  <c r="G55" i="13"/>
  <c r="E56" i="13"/>
  <c r="H60" i="5" s="1"/>
  <c r="G56" i="13"/>
  <c r="E57" i="13"/>
  <c r="G374" i="7" s="1"/>
  <c r="H374" i="7" s="1"/>
  <c r="F374" i="7" s="1"/>
  <c r="G57" i="13"/>
  <c r="E58" i="13"/>
  <c r="G58" i="13"/>
  <c r="E59" i="13"/>
  <c r="G380" i="7" s="1"/>
  <c r="G59" i="13"/>
  <c r="E60" i="13"/>
  <c r="G52" i="7" s="1"/>
  <c r="G60" i="13"/>
  <c r="E61" i="13"/>
  <c r="G61" i="13"/>
  <c r="E62" i="13"/>
  <c r="H167" i="5" s="1"/>
  <c r="I167" i="5" s="1"/>
  <c r="G62" i="13"/>
  <c r="E63" i="13"/>
  <c r="H168" i="5" s="1"/>
  <c r="G63" i="13"/>
  <c r="E64" i="13"/>
  <c r="H160" i="5" s="1"/>
  <c r="G64" i="13"/>
  <c r="E65" i="13"/>
  <c r="H161" i="5" s="1"/>
  <c r="G65" i="13"/>
  <c r="E66" i="13"/>
  <c r="G167" i="7" s="1"/>
  <c r="G66" i="13"/>
  <c r="E67" i="13"/>
  <c r="G447" i="7" s="1"/>
  <c r="G67" i="13"/>
  <c r="E68" i="13"/>
  <c r="G420" i="7" s="1"/>
  <c r="G68" i="13"/>
  <c r="E69" i="13"/>
  <c r="G428" i="7" s="1"/>
  <c r="G69" i="13"/>
  <c r="E70" i="13"/>
  <c r="G467" i="7" s="1"/>
  <c r="G70" i="13"/>
  <c r="E71" i="13"/>
  <c r="G473" i="7" s="1"/>
  <c r="G71" i="13"/>
  <c r="E72" i="13"/>
  <c r="G122" i="12" s="1"/>
  <c r="H122" i="12" s="1"/>
  <c r="F122" i="12" s="1"/>
  <c r="G72" i="13"/>
  <c r="E73" i="13"/>
  <c r="G73" i="13"/>
  <c r="J2" i="11"/>
  <c r="K3" i="11"/>
  <c r="J4" i="11"/>
  <c r="J5" i="11"/>
  <c r="J6" i="11"/>
  <c r="J7" i="11"/>
  <c r="J8" i="11"/>
  <c r="J9" i="11"/>
  <c r="J10" i="11"/>
  <c r="J11" i="11"/>
  <c r="J12" i="11"/>
  <c r="J13" i="11"/>
  <c r="J14" i="11"/>
  <c r="J15" i="11"/>
  <c r="J16" i="11"/>
  <c r="J17" i="11"/>
  <c r="J18" i="11"/>
  <c r="J19" i="11"/>
  <c r="J20" i="11"/>
  <c r="N2" i="12"/>
  <c r="D14" i="1" s="1"/>
  <c r="Z4" i="12"/>
  <c r="N5" i="12"/>
  <c r="H7" i="12"/>
  <c r="J7" i="12"/>
  <c r="K7" i="12"/>
  <c r="H8" i="12"/>
  <c r="L8" i="12"/>
  <c r="G9" i="12"/>
  <c r="H9" i="12" s="1"/>
  <c r="G10" i="12" s="1"/>
  <c r="J9" i="12"/>
  <c r="L9" i="12"/>
  <c r="J10" i="12"/>
  <c r="L10" i="12"/>
  <c r="N12" i="12"/>
  <c r="H14" i="12"/>
  <c r="J14" i="12"/>
  <c r="K14" i="12"/>
  <c r="E14" i="12" s="1"/>
  <c r="L14" i="12"/>
  <c r="H15" i="12"/>
  <c r="L15" i="12"/>
  <c r="J16" i="12"/>
  <c r="L16" i="12"/>
  <c r="J17" i="12"/>
  <c r="L17" i="12"/>
  <c r="L18" i="12"/>
  <c r="H5" i="11" s="1"/>
  <c r="N19" i="12"/>
  <c r="E21" i="12"/>
  <c r="H21" i="12"/>
  <c r="J21" i="12"/>
  <c r="K21" i="12"/>
  <c r="L21" i="12" s="1"/>
  <c r="H22" i="12"/>
  <c r="L22" i="12"/>
  <c r="J23" i="12"/>
  <c r="L23" i="12"/>
  <c r="J24" i="12"/>
  <c r="L24" i="12"/>
  <c r="N26" i="12"/>
  <c r="H28" i="12"/>
  <c r="J28" i="12"/>
  <c r="K28" i="12"/>
  <c r="H29" i="12"/>
  <c r="L29" i="12"/>
  <c r="E30" i="12"/>
  <c r="G30" i="12"/>
  <c r="H30" i="12" s="1"/>
  <c r="G31" i="12" s="1"/>
  <c r="J30" i="12"/>
  <c r="F30" i="12" s="1"/>
  <c r="L30" i="12"/>
  <c r="J31" i="12"/>
  <c r="L31" i="12"/>
  <c r="N33" i="12"/>
  <c r="H35" i="12"/>
  <c r="J35" i="12"/>
  <c r="K35" i="12"/>
  <c r="E35" i="12" s="1"/>
  <c r="L35" i="12"/>
  <c r="H36" i="12"/>
  <c r="L36" i="12"/>
  <c r="J37" i="12"/>
  <c r="L37" i="12"/>
  <c r="J38" i="12"/>
  <c r="L38" i="12"/>
  <c r="H39" i="12"/>
  <c r="J39" i="12"/>
  <c r="K39" i="12"/>
  <c r="E39" i="12" s="1"/>
  <c r="N41" i="12"/>
  <c r="H43" i="12"/>
  <c r="J43" i="12"/>
  <c r="K43" i="12"/>
  <c r="E43" i="12" s="1"/>
  <c r="L43" i="12"/>
  <c r="L47" i="12" s="1"/>
  <c r="H9" i="11" s="1"/>
  <c r="L870" i="9" s="1"/>
  <c r="I870" i="9" s="1"/>
  <c r="H44" i="12"/>
  <c r="L44" i="12"/>
  <c r="G45" i="12"/>
  <c r="E45" i="12" s="1"/>
  <c r="J45" i="12"/>
  <c r="L45" i="12"/>
  <c r="J46" i="12"/>
  <c r="L46" i="12"/>
  <c r="N48" i="12"/>
  <c r="E50" i="12"/>
  <c r="H50" i="12"/>
  <c r="J50" i="12"/>
  <c r="K50" i="12"/>
  <c r="L50" i="12" s="1"/>
  <c r="H51" i="12"/>
  <c r="L51" i="12"/>
  <c r="J52" i="12"/>
  <c r="L52" i="12"/>
  <c r="J53" i="12"/>
  <c r="L53" i="12"/>
  <c r="N55" i="12"/>
  <c r="E57" i="12"/>
  <c r="H57" i="12"/>
  <c r="J57" i="12"/>
  <c r="K57" i="12"/>
  <c r="L57" i="12" s="1"/>
  <c r="H58" i="12"/>
  <c r="L58" i="12"/>
  <c r="G59" i="12"/>
  <c r="J59" i="12"/>
  <c r="L59" i="12"/>
  <c r="J60" i="12"/>
  <c r="L60" i="12"/>
  <c r="N62" i="12"/>
  <c r="H64" i="12"/>
  <c r="J64" i="12"/>
  <c r="K64" i="12"/>
  <c r="E64" i="12" s="1"/>
  <c r="H65" i="12"/>
  <c r="L65" i="12"/>
  <c r="G66" i="12"/>
  <c r="E66" i="12" s="1"/>
  <c r="J66" i="12"/>
  <c r="L66" i="12"/>
  <c r="J67" i="12"/>
  <c r="L67" i="12"/>
  <c r="N69" i="12"/>
  <c r="H71" i="12"/>
  <c r="J71" i="12"/>
  <c r="K71" i="12"/>
  <c r="L71" i="12" s="1"/>
  <c r="H72" i="12"/>
  <c r="L72" i="12"/>
  <c r="J73" i="12"/>
  <c r="L73" i="12"/>
  <c r="J74" i="12"/>
  <c r="L74" i="12"/>
  <c r="H75" i="12"/>
  <c r="J75" i="12"/>
  <c r="K75" i="12"/>
  <c r="E75" i="12" s="1"/>
  <c r="N77" i="12"/>
  <c r="H79" i="12"/>
  <c r="J79" i="12"/>
  <c r="J82" i="12" s="1"/>
  <c r="G14" i="11" s="1"/>
  <c r="K932" i="9" s="1"/>
  <c r="I932" i="9" s="1"/>
  <c r="K79" i="12"/>
  <c r="E79" i="12" s="1"/>
  <c r="G80" i="12"/>
  <c r="J80" i="12"/>
  <c r="L80" i="12"/>
  <c r="J81" i="12"/>
  <c r="L81" i="12"/>
  <c r="N83" i="12"/>
  <c r="H85" i="12"/>
  <c r="J85" i="12"/>
  <c r="K85" i="12"/>
  <c r="E85" i="12" s="1"/>
  <c r="L85" i="12"/>
  <c r="H86" i="12"/>
  <c r="L86" i="12"/>
  <c r="G87" i="12"/>
  <c r="E87" i="12" s="1"/>
  <c r="J87" i="12"/>
  <c r="L87" i="12"/>
  <c r="J88" i="12"/>
  <c r="L88" i="12"/>
  <c r="N90" i="12"/>
  <c r="H92" i="12"/>
  <c r="J92" i="12"/>
  <c r="K92" i="12"/>
  <c r="L92" i="12" s="1"/>
  <c r="H93" i="12"/>
  <c r="L93" i="12"/>
  <c r="J94" i="12"/>
  <c r="L94" i="12"/>
  <c r="J95" i="12"/>
  <c r="L95" i="12"/>
  <c r="N97" i="12"/>
  <c r="H99" i="12"/>
  <c r="J99" i="12"/>
  <c r="K99" i="12"/>
  <c r="L99" i="12" s="1"/>
  <c r="H100" i="12"/>
  <c r="L100" i="12"/>
  <c r="G101" i="12"/>
  <c r="J101" i="12"/>
  <c r="L101" i="12"/>
  <c r="J102" i="12"/>
  <c r="L102" i="12"/>
  <c r="N104" i="12"/>
  <c r="H106" i="12"/>
  <c r="J106" i="12"/>
  <c r="K106" i="12"/>
  <c r="E106" i="12" s="1"/>
  <c r="L106" i="12"/>
  <c r="H107" i="12"/>
  <c r="L107" i="12"/>
  <c r="G108" i="12"/>
  <c r="E108" i="12" s="1"/>
  <c r="H108" i="12"/>
  <c r="G109" i="12" s="1"/>
  <c r="J108" i="12"/>
  <c r="L108" i="12"/>
  <c r="J109" i="12"/>
  <c r="L109" i="12"/>
  <c r="N111" i="12"/>
  <c r="H113" i="12"/>
  <c r="J113" i="12"/>
  <c r="K113" i="12"/>
  <c r="L113" i="12" s="1"/>
  <c r="H114" i="12"/>
  <c r="L114" i="12"/>
  <c r="J115" i="12"/>
  <c r="L115" i="12"/>
  <c r="J116" i="12"/>
  <c r="L116" i="12"/>
  <c r="N118" i="12"/>
  <c r="H120" i="12"/>
  <c r="J120" i="12"/>
  <c r="K120" i="12"/>
  <c r="L120" i="12" s="1"/>
  <c r="H121" i="12"/>
  <c r="L121" i="12"/>
  <c r="J122" i="12"/>
  <c r="L122" i="12"/>
  <c r="J123" i="12"/>
  <c r="L123" i="12"/>
  <c r="H2" i="4"/>
  <c r="Q3" i="4"/>
  <c r="E12" i="4"/>
  <c r="F10" i="3" s="1"/>
  <c r="E13" i="4"/>
  <c r="F13" i="3" s="1"/>
  <c r="E14" i="4"/>
  <c r="F14" i="3" s="1"/>
  <c r="E15" i="4"/>
  <c r="F15" i="3" s="1"/>
  <c r="E16" i="4"/>
  <c r="F16" i="3" s="1"/>
  <c r="E17" i="4"/>
  <c r="F17" i="3" s="1"/>
  <c r="E18" i="4"/>
  <c r="F18" i="3" s="1"/>
  <c r="E20" i="4"/>
  <c r="F20" i="3" s="1"/>
  <c r="E21" i="4"/>
  <c r="F21" i="3" s="1"/>
  <c r="E22" i="4"/>
  <c r="F22" i="3" s="1"/>
  <c r="E23" i="4"/>
  <c r="F23" i="3" s="1"/>
  <c r="E25" i="4"/>
  <c r="J29" i="4"/>
  <c r="L29" i="4"/>
  <c r="E30" i="4"/>
  <c r="D32" i="4"/>
  <c r="D31" i="3" s="1"/>
  <c r="E32" i="4"/>
  <c r="F31" i="3" s="1"/>
  <c r="J32" i="4"/>
  <c r="L32" i="4"/>
  <c r="D33" i="4"/>
  <c r="D32" i="3" s="1"/>
  <c r="E33" i="4"/>
  <c r="F32" i="3" s="1"/>
  <c r="J33" i="4"/>
  <c r="L33" i="4"/>
  <c r="I2" i="10"/>
  <c r="D12" i="1" s="1"/>
  <c r="D6" i="10"/>
  <c r="G6" i="10" s="1"/>
  <c r="D7" i="10"/>
  <c r="G7" i="10"/>
  <c r="D8" i="10"/>
  <c r="G8" i="10"/>
  <c r="I121" i="12" s="1"/>
  <c r="F12" i="10"/>
  <c r="F13" i="10"/>
  <c r="F14" i="10"/>
  <c r="F16" i="10"/>
  <c r="F31" i="18" l="1"/>
  <c r="J14" i="10"/>
  <c r="J12" i="10"/>
  <c r="J13" i="10"/>
  <c r="Q5" i="4"/>
  <c r="Q9" i="4"/>
  <c r="Q6" i="4"/>
  <c r="Q4" i="4"/>
  <c r="Q11" i="4"/>
  <c r="Q10" i="4"/>
  <c r="Q7" i="4"/>
  <c r="Z21" i="12"/>
  <c r="Z99" i="12"/>
  <c r="Z480" i="7"/>
  <c r="Z486" i="7"/>
  <c r="J6" i="10"/>
  <c r="Z426" i="7"/>
  <c r="Z395" i="7"/>
  <c r="Z44" i="7"/>
  <c r="Z15" i="7"/>
  <c r="K10" i="8"/>
  <c r="Z434" i="7"/>
  <c r="Z334" i="7"/>
  <c r="Z129" i="7"/>
  <c r="Z180" i="7"/>
  <c r="Z172" i="7"/>
  <c r="J8" i="10"/>
  <c r="J7" i="10"/>
  <c r="Z157" i="7"/>
  <c r="Z148" i="7"/>
  <c r="Z93" i="7"/>
  <c r="Z433" i="7"/>
  <c r="Z210" i="7"/>
  <c r="Z35" i="12"/>
  <c r="Z277" i="7"/>
  <c r="Z39" i="12"/>
  <c r="Z28" i="12"/>
  <c r="Z14" i="12"/>
  <c r="Y918" i="9"/>
  <c r="Z120" i="12"/>
  <c r="Z248" i="7"/>
  <c r="Z103" i="7"/>
  <c r="Y139" i="9"/>
  <c r="Z7" i="12"/>
  <c r="Z463" i="7"/>
  <c r="Z353" i="7"/>
  <c r="Z290" i="7"/>
  <c r="Z485" i="7"/>
  <c r="Z254" i="7"/>
  <c r="Z142" i="7"/>
  <c r="Z134" i="7"/>
  <c r="Z457" i="7"/>
  <c r="Z217" i="7"/>
  <c r="Z106" i="12"/>
  <c r="Z92" i="12"/>
  <c r="Z85" i="12"/>
  <c r="Z71" i="12"/>
  <c r="Z64" i="12"/>
  <c r="Z57" i="12"/>
  <c r="Z50" i="12"/>
  <c r="Z265" i="7"/>
  <c r="Z247" i="7"/>
  <c r="Z235" i="7"/>
  <c r="Z158" i="7"/>
  <c r="Z118" i="7"/>
  <c r="Z399" i="7"/>
  <c r="Z367" i="7"/>
  <c r="Z289" i="7"/>
  <c r="Z149" i="7"/>
  <c r="Z381" i="7"/>
  <c r="Y464" i="9"/>
  <c r="Z43" i="12"/>
  <c r="Z418" i="7"/>
  <c r="Z326" i="7"/>
  <c r="Z305" i="7"/>
  <c r="Z253" i="7"/>
  <c r="Z209" i="7"/>
  <c r="Z94" i="7"/>
  <c r="Z40" i="7"/>
  <c r="Z452" i="7"/>
  <c r="Z366" i="7"/>
  <c r="Z349" i="7"/>
  <c r="Z291" i="7"/>
  <c r="Z224" i="7"/>
  <c r="Z181" i="7"/>
  <c r="Z173" i="7"/>
  <c r="Z135" i="7"/>
  <c r="Z7" i="7"/>
  <c r="Z412" i="7"/>
  <c r="Z354" i="7"/>
  <c r="Z335" i="7"/>
  <c r="Z300" i="7"/>
  <c r="Z156" i="7"/>
  <c r="Z86" i="7"/>
  <c r="Z72" i="7"/>
  <c r="Z75" i="12"/>
  <c r="Z448" i="7"/>
  <c r="Z387" i="7"/>
  <c r="Z375" i="7"/>
  <c r="Z276" i="7"/>
  <c r="Z234" i="7"/>
  <c r="Z102" i="7"/>
  <c r="Z45" i="7"/>
  <c r="Z22" i="7"/>
  <c r="Z407" i="7"/>
  <c r="Z319" i="7"/>
  <c r="Z205" i="7"/>
  <c r="Z190" i="7"/>
  <c r="Z54" i="7"/>
  <c r="Z444" i="7"/>
  <c r="Z343" i="7"/>
  <c r="Z310" i="7"/>
  <c r="Z292" i="7"/>
  <c r="K19" i="11"/>
  <c r="Z345" i="7"/>
  <c r="K18" i="11"/>
  <c r="Z417" i="7"/>
  <c r="Z361" i="7"/>
  <c r="Z318" i="7"/>
  <c r="Z299" i="7"/>
  <c r="Z168" i="7"/>
  <c r="Z66" i="7"/>
  <c r="Y779" i="9"/>
  <c r="H70" i="13"/>
  <c r="Z413" i="7"/>
  <c r="Z260" i="7"/>
  <c r="Y430" i="9"/>
  <c r="H35" i="13"/>
  <c r="K4" i="11"/>
  <c r="H17" i="13"/>
  <c r="Z474" i="7"/>
  <c r="Z462" i="7"/>
  <c r="Z446" i="7"/>
  <c r="Z427" i="7"/>
  <c r="Z330" i="7"/>
  <c r="Z311" i="7"/>
  <c r="Z51" i="7"/>
  <c r="Z8" i="7"/>
  <c r="Y916" i="9"/>
  <c r="K12" i="11"/>
  <c r="Z403" i="7"/>
  <c r="Z325" i="7"/>
  <c r="Z230" i="7"/>
  <c r="Z124" i="7"/>
  <c r="H38" i="13"/>
  <c r="Z469" i="7"/>
  <c r="Z453" i="7"/>
  <c r="Z442" i="7"/>
  <c r="Z373" i="7"/>
  <c r="Z111" i="7"/>
  <c r="Z83" i="7"/>
  <c r="Z14" i="7"/>
  <c r="H67" i="13"/>
  <c r="H69" i="13"/>
  <c r="H23" i="13"/>
  <c r="H50" i="13"/>
  <c r="H45" i="13"/>
  <c r="H18" i="13"/>
  <c r="Z458" i="7"/>
  <c r="Z408" i="7"/>
  <c r="K5" i="8"/>
  <c r="H65" i="13"/>
  <c r="H54" i="13"/>
  <c r="H31" i="13"/>
  <c r="H22" i="13"/>
  <c r="H13" i="13"/>
  <c r="Z30" i="7"/>
  <c r="K44" i="6"/>
  <c r="H19" i="13"/>
  <c r="H63" i="13"/>
  <c r="H58" i="13"/>
  <c r="H26" i="13"/>
  <c r="K4" i="8"/>
  <c r="K32" i="6"/>
  <c r="K11" i="8"/>
  <c r="H53" i="13"/>
  <c r="H30" i="13"/>
  <c r="H57" i="13"/>
  <c r="H71" i="13"/>
  <c r="H39" i="13"/>
  <c r="H21" i="13"/>
  <c r="H7" i="13"/>
  <c r="H43" i="13"/>
  <c r="H25" i="13"/>
  <c r="Z113" i="12"/>
  <c r="Z79" i="12"/>
  <c r="H66" i="13"/>
  <c r="H34" i="13"/>
  <c r="Z199" i="7"/>
  <c r="Z141" i="7"/>
  <c r="Z123" i="7"/>
  <c r="K17" i="8"/>
  <c r="H47" i="13"/>
  <c r="H61" i="13"/>
  <c r="H29" i="13"/>
  <c r="H6" i="13"/>
  <c r="H42" i="13"/>
  <c r="H15" i="13"/>
  <c r="H10" i="13"/>
  <c r="K38" i="6"/>
  <c r="K28" i="6"/>
  <c r="K16" i="8"/>
  <c r="K8" i="8"/>
  <c r="H51" i="13"/>
  <c r="K4" i="6"/>
  <c r="H55" i="13"/>
  <c r="H37" i="13"/>
  <c r="H5" i="13"/>
  <c r="H73" i="13"/>
  <c r="H41" i="13"/>
  <c r="H9" i="13"/>
  <c r="K69" i="6"/>
  <c r="AC32" i="5"/>
  <c r="K14" i="8"/>
  <c r="I44" i="12"/>
  <c r="I15" i="12"/>
  <c r="I22" i="12"/>
  <c r="I93" i="12"/>
  <c r="I114" i="12"/>
  <c r="J114" i="12" s="1"/>
  <c r="J117" i="12" s="1"/>
  <c r="G19" i="11" s="1"/>
  <c r="I51" i="12"/>
  <c r="I36" i="12"/>
  <c r="I72" i="12"/>
  <c r="E430" i="9"/>
  <c r="E432" i="9" s="1"/>
  <c r="D430" i="9"/>
  <c r="I315" i="7"/>
  <c r="J315" i="7" s="1"/>
  <c r="I425" i="7"/>
  <c r="J425" i="7" s="1"/>
  <c r="I345" i="7"/>
  <c r="J345" i="7" s="1"/>
  <c r="L369" i="7"/>
  <c r="H55" i="6" s="1"/>
  <c r="L250" i="7"/>
  <c r="H38" i="6" s="1"/>
  <c r="K217" i="7" s="1"/>
  <c r="L217" i="7" s="1"/>
  <c r="L219" i="7" s="1"/>
  <c r="H33" i="6" s="1"/>
  <c r="L107" i="5" s="1"/>
  <c r="M107" i="5" s="1"/>
  <c r="M106" i="5" s="1"/>
  <c r="L11" i="7"/>
  <c r="H4" i="6" s="1"/>
  <c r="K25" i="7" s="1"/>
  <c r="L25" i="7" s="1"/>
  <c r="K53" i="6"/>
  <c r="AD620" i="9"/>
  <c r="AB590" i="9"/>
  <c r="AE495" i="9"/>
  <c r="H495" i="9" s="1"/>
  <c r="AC475" i="9"/>
  <c r="H475" i="9" s="1"/>
  <c r="B414" i="9"/>
  <c r="Y362" i="9"/>
  <c r="AC325" i="9"/>
  <c r="H325" i="9" s="1"/>
  <c r="F312" i="9"/>
  <c r="F314" i="9" s="1"/>
  <c r="AC64" i="9"/>
  <c r="H64" i="9" s="1"/>
  <c r="F108" i="12"/>
  <c r="E92" i="12"/>
  <c r="K10" i="11"/>
  <c r="J357" i="7"/>
  <c r="G53" i="6" s="1"/>
  <c r="I330" i="7" s="1"/>
  <c r="J330" i="7" s="1"/>
  <c r="J331" i="7" s="1"/>
  <c r="G50" i="6" s="1"/>
  <c r="J11" i="5" s="1"/>
  <c r="K11" i="5" s="1"/>
  <c r="E290" i="7"/>
  <c r="K236" i="7"/>
  <c r="L196" i="7"/>
  <c r="H29" i="6" s="1"/>
  <c r="K319" i="7" s="1"/>
  <c r="L319" i="7" s="1"/>
  <c r="E134" i="7"/>
  <c r="F103" i="7"/>
  <c r="E45" i="7"/>
  <c r="H18" i="7"/>
  <c r="F113" i="12"/>
  <c r="F433" i="7"/>
  <c r="E253" i="7"/>
  <c r="F157" i="7"/>
  <c r="AC37" i="5"/>
  <c r="AI957" i="9"/>
  <c r="AD696" i="9"/>
  <c r="AJ622" i="9"/>
  <c r="AC323" i="9"/>
  <c r="H323" i="9" s="1"/>
  <c r="Y122" i="9"/>
  <c r="AC62" i="9"/>
  <c r="H62" i="9" s="1"/>
  <c r="K16" i="11"/>
  <c r="K9" i="11"/>
  <c r="E433" i="7"/>
  <c r="L269" i="7"/>
  <c r="H41" i="6" s="1"/>
  <c r="K61" i="6"/>
  <c r="K21" i="6"/>
  <c r="K11" i="6"/>
  <c r="AC36" i="5"/>
  <c r="AB696" i="9"/>
  <c r="AC488" i="9"/>
  <c r="H488" i="9" s="1"/>
  <c r="AC473" i="9"/>
  <c r="H473" i="9" s="1"/>
  <c r="Y212" i="9"/>
  <c r="AL91" i="9"/>
  <c r="AC12" i="9"/>
  <c r="H12" i="9" s="1"/>
  <c r="J47" i="7"/>
  <c r="G9" i="6" s="1"/>
  <c r="E362" i="9"/>
  <c r="E364" i="9" s="1"/>
  <c r="L117" i="12"/>
  <c r="H19" i="11" s="1"/>
  <c r="K136" i="7" s="1"/>
  <c r="L136" i="7" s="1"/>
  <c r="L138" i="7" s="1"/>
  <c r="H21" i="6" s="1"/>
  <c r="K320" i="7" s="1"/>
  <c r="L320" i="7" s="1"/>
  <c r="E113" i="12"/>
  <c r="L61" i="12"/>
  <c r="H11" i="11" s="1"/>
  <c r="L712" i="9" s="1"/>
  <c r="I712" i="9" s="1"/>
  <c r="H45" i="12"/>
  <c r="F14" i="12"/>
  <c r="K15" i="11"/>
  <c r="H59" i="13"/>
  <c r="H46" i="13"/>
  <c r="H33" i="13"/>
  <c r="H11" i="13"/>
  <c r="E334" i="7"/>
  <c r="L257" i="7"/>
  <c r="H39" i="6" s="1"/>
  <c r="K78" i="7" s="1"/>
  <c r="L78" i="7" s="1"/>
  <c r="J156" i="7"/>
  <c r="J118" i="7"/>
  <c r="J120" i="7" s="1"/>
  <c r="G18" i="6" s="1"/>
  <c r="I446" i="7" s="1"/>
  <c r="J446" i="7" s="1"/>
  <c r="K20" i="6"/>
  <c r="B762" i="9"/>
  <c r="E662" i="9"/>
  <c r="E664" i="9" s="1"/>
  <c r="AC486" i="9"/>
  <c r="H486" i="9" s="1"/>
  <c r="K7" i="11"/>
  <c r="F366" i="7"/>
  <c r="L225" i="7"/>
  <c r="H34" i="6" s="1"/>
  <c r="L113" i="5" s="1"/>
  <c r="M113" i="5" s="1"/>
  <c r="F102" i="7"/>
  <c r="F44" i="7"/>
  <c r="F14" i="7"/>
  <c r="Z694" i="9"/>
  <c r="AF588" i="9"/>
  <c r="AG590" i="9" s="1"/>
  <c r="AE499" i="9"/>
  <c r="H499" i="9" s="1"/>
  <c r="B460" i="9"/>
  <c r="AC388" i="9"/>
  <c r="H388" i="9" s="1"/>
  <c r="L103" i="12"/>
  <c r="H17" i="11" s="1"/>
  <c r="E71" i="12"/>
  <c r="J269" i="7"/>
  <c r="G41" i="6" s="1"/>
  <c r="J199" i="7"/>
  <c r="E102" i="7"/>
  <c r="G165" i="5"/>
  <c r="AA499" i="9"/>
  <c r="AC484" i="9"/>
  <c r="H484" i="9" s="1"/>
  <c r="AA388" i="9"/>
  <c r="AA373" i="9"/>
  <c r="Y312" i="9"/>
  <c r="AC118" i="9"/>
  <c r="H118" i="9" s="1"/>
  <c r="Y73" i="9"/>
  <c r="AE23" i="9"/>
  <c r="K13" i="11"/>
  <c r="K6" i="11"/>
  <c r="F209" i="7"/>
  <c r="E129" i="7"/>
  <c r="J11" i="7"/>
  <c r="G4" i="6" s="1"/>
  <c r="I25" i="7" s="1"/>
  <c r="J25" i="7" s="1"/>
  <c r="AL1014" i="9"/>
  <c r="Y466" i="9"/>
  <c r="Y141" i="9"/>
  <c r="Y23" i="9"/>
  <c r="F106" i="12"/>
  <c r="F35" i="12"/>
  <c r="H62" i="13"/>
  <c r="H49" i="13"/>
  <c r="H27" i="13"/>
  <c r="H14" i="13"/>
  <c r="E479" i="7"/>
  <c r="G372" i="7"/>
  <c r="E372" i="7" s="1"/>
  <c r="F354" i="7"/>
  <c r="F290" i="7"/>
  <c r="K278" i="7"/>
  <c r="E234" i="7"/>
  <c r="E209" i="7"/>
  <c r="E158" i="7"/>
  <c r="Z38" i="7"/>
  <c r="Z25" i="7"/>
  <c r="K45" i="6"/>
  <c r="K26" i="6"/>
  <c r="E632" i="9"/>
  <c r="E635" i="9" s="1"/>
  <c r="AE497" i="9"/>
  <c r="H497" i="9" s="1"/>
  <c r="E497" i="9" s="1"/>
  <c r="AC477" i="9"/>
  <c r="H477" i="9" s="1"/>
  <c r="E477" i="9" s="1"/>
  <c r="AF416" i="9"/>
  <c r="AC386" i="9"/>
  <c r="H386" i="9" s="1"/>
  <c r="AC239" i="9"/>
  <c r="H239" i="9" s="1"/>
  <c r="J485" i="7"/>
  <c r="F485" i="7" s="1"/>
  <c r="J335" i="7"/>
  <c r="E248" i="7"/>
  <c r="E142" i="7"/>
  <c r="F93" i="7"/>
  <c r="F9" i="7"/>
  <c r="AA497" i="9"/>
  <c r="AE126" i="9"/>
  <c r="H126" i="9" s="1"/>
  <c r="D126" i="9" s="1"/>
  <c r="AC116" i="9"/>
  <c r="H116" i="9" s="1"/>
  <c r="AC66" i="9"/>
  <c r="H66" i="9" s="1"/>
  <c r="AC16" i="9"/>
  <c r="H16" i="9" s="1"/>
  <c r="H18" i="17"/>
  <c r="P18" i="17"/>
  <c r="O15" i="17"/>
  <c r="G15" i="17"/>
  <c r="J15" i="17"/>
  <c r="N15" i="17"/>
  <c r="P15" i="17"/>
  <c r="Q15" i="17"/>
  <c r="T15" i="17"/>
  <c r="V15" i="17"/>
  <c r="R14" i="17"/>
  <c r="J14" i="17"/>
  <c r="P14" i="17"/>
  <c r="X14" i="17"/>
  <c r="G14" i="17"/>
  <c r="R13" i="17"/>
  <c r="G13" i="17"/>
  <c r="J13" i="17"/>
  <c r="P13" i="17"/>
  <c r="X13" i="17"/>
  <c r="R11" i="17"/>
  <c r="J11" i="17"/>
  <c r="P11" i="17"/>
  <c r="X11" i="17"/>
  <c r="G11" i="17"/>
  <c r="I8" i="17"/>
  <c r="K8" i="17"/>
  <c r="L20" i="17"/>
  <c r="E20" i="17"/>
  <c r="P20" i="17"/>
  <c r="Z23" i="12"/>
  <c r="Z94" i="12"/>
  <c r="Z100" i="12"/>
  <c r="Z66" i="12"/>
  <c r="K17" i="11"/>
  <c r="K11" i="11"/>
  <c r="K5" i="11"/>
  <c r="Z74" i="7"/>
  <c r="Z33" i="7"/>
  <c r="AC107" i="5"/>
  <c r="AC15" i="5"/>
  <c r="Z45" i="12"/>
  <c r="K73" i="6"/>
  <c r="K65" i="6"/>
  <c r="K57" i="6"/>
  <c r="K49" i="6"/>
  <c r="K33" i="6"/>
  <c r="K8" i="6"/>
  <c r="AC165" i="5"/>
  <c r="AC131" i="5"/>
  <c r="Z101" i="12"/>
  <c r="Z59" i="12"/>
  <c r="Z108" i="12"/>
  <c r="Z87" i="12"/>
  <c r="Z425" i="7"/>
  <c r="Z304" i="7"/>
  <c r="Z195" i="7"/>
  <c r="Z116" i="7"/>
  <c r="Z60" i="7"/>
  <c r="K40" i="6"/>
  <c r="K16" i="6"/>
  <c r="AC169" i="5"/>
  <c r="AC83" i="5"/>
  <c r="K13" i="8"/>
  <c r="K7" i="8"/>
  <c r="Z73" i="12"/>
  <c r="Z16" i="12"/>
  <c r="J16" i="10"/>
  <c r="Z80" i="12"/>
  <c r="Z58" i="12"/>
  <c r="Z37" i="12"/>
  <c r="Z390" i="7"/>
  <c r="Z316" i="7"/>
  <c r="Z89" i="7"/>
  <c r="K71" i="6"/>
  <c r="K63" i="6"/>
  <c r="K55" i="6"/>
  <c r="K47" i="6"/>
  <c r="K39" i="6"/>
  <c r="K23" i="6"/>
  <c r="K15" i="6"/>
  <c r="G169" i="5"/>
  <c r="AC122" i="5"/>
  <c r="K18" i="8"/>
  <c r="K12" i="8"/>
  <c r="K6" i="8"/>
  <c r="Z115" i="12"/>
  <c r="Z121" i="12"/>
  <c r="Z52" i="12"/>
  <c r="J15" i="10"/>
  <c r="K20" i="11"/>
  <c r="K14" i="11"/>
  <c r="K8" i="11"/>
  <c r="Z389" i="7"/>
  <c r="Z346" i="7"/>
  <c r="Z315" i="7"/>
  <c r="Z243" i="7"/>
  <c r="Z78" i="7"/>
  <c r="AC119" i="5"/>
  <c r="AC115" i="5"/>
  <c r="AC111" i="5"/>
  <c r="B12" i="2"/>
  <c r="Z445" i="7"/>
  <c r="Z419" i="7"/>
  <c r="Z320" i="7"/>
  <c r="Z284" i="7"/>
  <c r="Z85" i="7"/>
  <c r="Z75" i="7"/>
  <c r="K67" i="6"/>
  <c r="K59" i="6"/>
  <c r="K51" i="6"/>
  <c r="K35" i="6"/>
  <c r="K27" i="6"/>
  <c r="K15" i="8"/>
  <c r="K9" i="8"/>
  <c r="E121" i="12"/>
  <c r="J121" i="12"/>
  <c r="F121" i="12" s="1"/>
  <c r="I136" i="7"/>
  <c r="J136" i="7" s="1"/>
  <c r="I336" i="7"/>
  <c r="J336" i="7" s="1"/>
  <c r="I435" i="7"/>
  <c r="J435" i="7" s="1"/>
  <c r="J438" i="7" s="1"/>
  <c r="G66" i="6" s="1"/>
  <c r="I375" i="7" s="1"/>
  <c r="J375" i="7" s="1"/>
  <c r="K159" i="7"/>
  <c r="L159" i="7" s="1"/>
  <c r="K150" i="7"/>
  <c r="L150" i="7" s="1"/>
  <c r="K182" i="7"/>
  <c r="L182" i="7" s="1"/>
  <c r="K174" i="7"/>
  <c r="L174" i="7" s="1"/>
  <c r="K487" i="7"/>
  <c r="L487" i="7" s="1"/>
  <c r="G65" i="7"/>
  <c r="G59" i="7"/>
  <c r="G229" i="7"/>
  <c r="G112" i="7"/>
  <c r="G189" i="7"/>
  <c r="G362" i="7"/>
  <c r="G218" i="7"/>
  <c r="G223" i="7"/>
  <c r="G242" i="7"/>
  <c r="G475" i="7"/>
  <c r="G285" i="7"/>
  <c r="G481" i="7"/>
  <c r="G382" i="7"/>
  <c r="G468" i="7"/>
  <c r="F479" i="7"/>
  <c r="E447" i="7"/>
  <c r="H447" i="7"/>
  <c r="F447" i="7" s="1"/>
  <c r="E360" i="7"/>
  <c r="H360" i="7"/>
  <c r="E101" i="7"/>
  <c r="H101" i="7"/>
  <c r="E216" i="7"/>
  <c r="H216" i="7"/>
  <c r="F71" i="12"/>
  <c r="E473" i="7"/>
  <c r="H473" i="7"/>
  <c r="E114" i="12"/>
  <c r="L110" i="12"/>
  <c r="H18" i="11" s="1"/>
  <c r="L926" i="9" s="1"/>
  <c r="I926" i="9" s="1"/>
  <c r="F99" i="12"/>
  <c r="H66" i="12"/>
  <c r="E10" i="12"/>
  <c r="H10" i="12"/>
  <c r="F10" i="12" s="1"/>
  <c r="E348" i="7"/>
  <c r="H348" i="7"/>
  <c r="F348" i="7" s="1"/>
  <c r="H188" i="7"/>
  <c r="E188" i="7"/>
  <c r="L489" i="7"/>
  <c r="H74" i="6" s="1"/>
  <c r="K66" i="7" s="1"/>
  <c r="L66" i="7" s="1"/>
  <c r="F114" i="12"/>
  <c r="F64" i="12"/>
  <c r="E222" i="7"/>
  <c r="H222" i="7"/>
  <c r="F157" i="5"/>
  <c r="I157" i="5"/>
  <c r="I107" i="12"/>
  <c r="I100" i="12"/>
  <c r="G123" i="12"/>
  <c r="E99" i="12"/>
  <c r="E31" i="12"/>
  <c r="H31" i="12"/>
  <c r="F31" i="12" s="1"/>
  <c r="F9" i="12"/>
  <c r="E167" i="7"/>
  <c r="H167" i="7"/>
  <c r="E321" i="7"/>
  <c r="H321" i="7"/>
  <c r="F321" i="7" s="1"/>
  <c r="E355" i="7"/>
  <c r="H355" i="7"/>
  <c r="F355" i="7" s="1"/>
  <c r="H101" i="12"/>
  <c r="E101" i="12"/>
  <c r="F50" i="12"/>
  <c r="L54" i="12"/>
  <c r="H10" i="11" s="1"/>
  <c r="F43" i="12"/>
  <c r="E9" i="12"/>
  <c r="E467" i="7"/>
  <c r="H467" i="7"/>
  <c r="E344" i="7"/>
  <c r="H344" i="7"/>
  <c r="F344" i="7" s="1"/>
  <c r="F168" i="5"/>
  <c r="I168" i="5"/>
  <c r="G168" i="5" s="1"/>
  <c r="E273" i="7"/>
  <c r="H273" i="7"/>
  <c r="F273" i="7" s="1"/>
  <c r="L124" i="12"/>
  <c r="H20" i="11" s="1"/>
  <c r="E109" i="12"/>
  <c r="H109" i="12"/>
  <c r="F109" i="12" s="1"/>
  <c r="H317" i="7"/>
  <c r="F317" i="7" s="1"/>
  <c r="E317" i="7"/>
  <c r="H261" i="7"/>
  <c r="F261" i="7" s="1"/>
  <c r="E261" i="7"/>
  <c r="L89" i="12"/>
  <c r="H15" i="11" s="1"/>
  <c r="G77" i="7"/>
  <c r="G88" i="7"/>
  <c r="L75" i="12"/>
  <c r="F75" i="12" s="1"/>
  <c r="L25" i="12"/>
  <c r="H6" i="11" s="1"/>
  <c r="L477" i="9" s="1"/>
  <c r="I477" i="9" s="1"/>
  <c r="F60" i="5"/>
  <c r="I60" i="5"/>
  <c r="G60" i="5" s="1"/>
  <c r="G87" i="7"/>
  <c r="G76" i="7"/>
  <c r="H428" i="7"/>
  <c r="F428" i="7" s="1"/>
  <c r="E428" i="7"/>
  <c r="E52" i="7"/>
  <c r="H52" i="7"/>
  <c r="F52" i="7" s="1"/>
  <c r="E283" i="7"/>
  <c r="H283" i="7"/>
  <c r="F120" i="12"/>
  <c r="F92" i="12"/>
  <c r="L96" i="12"/>
  <c r="H16" i="11" s="1"/>
  <c r="L630" i="9" s="1"/>
  <c r="I630" i="9" s="1"/>
  <c r="F21" i="12"/>
  <c r="I160" i="5"/>
  <c r="G160" i="5" s="1"/>
  <c r="F160" i="5"/>
  <c r="L251" i="9"/>
  <c r="I251" i="9" s="1"/>
  <c r="L390" i="9"/>
  <c r="I390" i="9" s="1"/>
  <c r="L488" i="9"/>
  <c r="I488" i="9" s="1"/>
  <c r="H59" i="12"/>
  <c r="E59" i="12"/>
  <c r="I65" i="12"/>
  <c r="I86" i="12"/>
  <c r="I58" i="12"/>
  <c r="F85" i="12"/>
  <c r="H50" i="7"/>
  <c r="E50" i="7"/>
  <c r="E120" i="12"/>
  <c r="H87" i="12"/>
  <c r="L39" i="12"/>
  <c r="L40" i="12" s="1"/>
  <c r="H8" i="11" s="1"/>
  <c r="E7" i="12"/>
  <c r="L7" i="12"/>
  <c r="L11" i="12" s="1"/>
  <c r="H4" i="11" s="1"/>
  <c r="E420" i="7"/>
  <c r="H420" i="7"/>
  <c r="F420" i="7" s="1"/>
  <c r="H391" i="7"/>
  <c r="F391" i="7" s="1"/>
  <c r="E391" i="7"/>
  <c r="D662" i="9"/>
  <c r="I662" i="9"/>
  <c r="H31" i="7"/>
  <c r="F31" i="7" s="1"/>
  <c r="E31" i="7"/>
  <c r="H80" i="12"/>
  <c r="E80" i="12"/>
  <c r="H11" i="12"/>
  <c r="E122" i="12"/>
  <c r="H110" i="12"/>
  <c r="L79" i="12"/>
  <c r="L64" i="12"/>
  <c r="L68" i="12" s="1"/>
  <c r="H12" i="11" s="1"/>
  <c r="F57" i="12"/>
  <c r="E28" i="12"/>
  <c r="L28" i="12"/>
  <c r="L32" i="12" s="1"/>
  <c r="H7" i="11" s="1"/>
  <c r="E380" i="7"/>
  <c r="H380" i="7"/>
  <c r="G23" i="12"/>
  <c r="G94" i="12"/>
  <c r="G115" i="12"/>
  <c r="G52" i="12"/>
  <c r="G73" i="12"/>
  <c r="G16" i="12"/>
  <c r="G37" i="12"/>
  <c r="F15" i="10"/>
  <c r="Z22" i="12"/>
  <c r="Y80" i="9"/>
  <c r="Y126" i="9"/>
  <c r="D15" i="1"/>
  <c r="Y135" i="9"/>
  <c r="Y133" i="9"/>
  <c r="Y30" i="9"/>
  <c r="Y662" i="9"/>
  <c r="AC161" i="5"/>
  <c r="AC60" i="5"/>
  <c r="Y940" i="9"/>
  <c r="AC158" i="5"/>
  <c r="AC181" i="5"/>
  <c r="Z58" i="7"/>
  <c r="Z82" i="7"/>
  <c r="Z88" i="7"/>
  <c r="Y942" i="9"/>
  <c r="AC167" i="5"/>
  <c r="Z24" i="7"/>
  <c r="Z21" i="7"/>
  <c r="Z31" i="7"/>
  <c r="AC163" i="5"/>
  <c r="AC157" i="5"/>
  <c r="AC159" i="5"/>
  <c r="Z59" i="7"/>
  <c r="Z73" i="7"/>
  <c r="Z101" i="7"/>
  <c r="AC164" i="5"/>
  <c r="Z53" i="7"/>
  <c r="Z87" i="7"/>
  <c r="Z29" i="7"/>
  <c r="Z71" i="7"/>
  <c r="Z167" i="7"/>
  <c r="Z189" i="7"/>
  <c r="Z228" i="7"/>
  <c r="Z242" i="7"/>
  <c r="Z77" i="7"/>
  <c r="Z67" i="7"/>
  <c r="Z261" i="7"/>
  <c r="AC162" i="5"/>
  <c r="AC168" i="5"/>
  <c r="Z50" i="7"/>
  <c r="Z65" i="7"/>
  <c r="Z117" i="7"/>
  <c r="Z223" i="7"/>
  <c r="Z272" i="7"/>
  <c r="Z23" i="7"/>
  <c r="Z52" i="7"/>
  <c r="Z84" i="7"/>
  <c r="Z188" i="7"/>
  <c r="Z241" i="7"/>
  <c r="Z110" i="7"/>
  <c r="Z204" i="7"/>
  <c r="Z32" i="7"/>
  <c r="Z76" i="7"/>
  <c r="Z229" i="7"/>
  <c r="Z283" i="7"/>
  <c r="Z309" i="7"/>
  <c r="Z194" i="7"/>
  <c r="Z372" i="7"/>
  <c r="Z382" i="7"/>
  <c r="Z386" i="7"/>
  <c r="Z420" i="7"/>
  <c r="Z64" i="7"/>
  <c r="Z273" i="7"/>
  <c r="Z285" i="7"/>
  <c r="Z355" i="7"/>
  <c r="Z360" i="7"/>
  <c r="Z222" i="7"/>
  <c r="Z342" i="7"/>
  <c r="Z348" i="7"/>
  <c r="Z317" i="7"/>
  <c r="Z441" i="7"/>
  <c r="AC160" i="5"/>
  <c r="Z128" i="7"/>
  <c r="Z374" i="7"/>
  <c r="Z388" i="7"/>
  <c r="Z112" i="7"/>
  <c r="Z266" i="7"/>
  <c r="Z362" i="7"/>
  <c r="Z218" i="7"/>
  <c r="Z347" i="7"/>
  <c r="Z421" i="7"/>
  <c r="Z443" i="7"/>
  <c r="Z37" i="7"/>
  <c r="S72" i="16"/>
  <c r="S69" i="16"/>
  <c r="S66" i="16"/>
  <c r="S63" i="16"/>
  <c r="S60" i="16"/>
  <c r="S57" i="16"/>
  <c r="S54" i="16"/>
  <c r="S51" i="16"/>
  <c r="S48" i="16"/>
  <c r="S45" i="16"/>
  <c r="S42" i="16"/>
  <c r="S39" i="16"/>
  <c r="S36" i="16"/>
  <c r="S33" i="16"/>
  <c r="S30" i="16"/>
  <c r="S27" i="16"/>
  <c r="S24" i="16"/>
  <c r="S21" i="16"/>
  <c r="S18" i="16"/>
  <c r="S15" i="16"/>
  <c r="S12" i="16"/>
  <c r="S9" i="16"/>
  <c r="S6" i="16"/>
  <c r="G441" i="7"/>
  <c r="G436" i="7"/>
  <c r="F199" i="7"/>
  <c r="J201" i="7"/>
  <c r="G30" i="6" s="1"/>
  <c r="I195" i="7" s="1"/>
  <c r="J195" i="7" s="1"/>
  <c r="J196" i="7" s="1"/>
  <c r="G29" i="6" s="1"/>
  <c r="I319" i="7" s="1"/>
  <c r="J319" i="7" s="1"/>
  <c r="H11" i="7"/>
  <c r="F7" i="7"/>
  <c r="K293" i="7"/>
  <c r="I74" i="7"/>
  <c r="J74" i="7" s="1"/>
  <c r="I444" i="7"/>
  <c r="J444" i="7" s="1"/>
  <c r="I85" i="7"/>
  <c r="J85" i="7" s="1"/>
  <c r="E236" i="7"/>
  <c r="L236" i="7"/>
  <c r="L238" i="7" s="1"/>
  <c r="H36" i="6" s="1"/>
  <c r="K448" i="7" s="1"/>
  <c r="L448" i="7" s="1"/>
  <c r="E486" i="7"/>
  <c r="I39" i="7"/>
  <c r="J39" i="7" s="1"/>
  <c r="I417" i="7"/>
  <c r="J417" i="7" s="1"/>
  <c r="F265" i="7"/>
  <c r="F38" i="6"/>
  <c r="G217" i="7" s="1"/>
  <c r="Z481" i="7"/>
  <c r="Z467" i="7"/>
  <c r="Z376" i="7"/>
  <c r="Z321" i="7"/>
  <c r="J296" i="7"/>
  <c r="G44" i="6" s="1"/>
  <c r="I54" i="7" s="1"/>
  <c r="J54" i="7" s="1"/>
  <c r="J291" i="7"/>
  <c r="G294" i="7" s="1"/>
  <c r="E291" i="7"/>
  <c r="E265" i="7"/>
  <c r="Z29" i="12"/>
  <c r="Z8" i="12"/>
  <c r="Y373" i="9"/>
  <c r="Y375" i="9"/>
  <c r="Y377" i="9"/>
  <c r="D13" i="1"/>
  <c r="Y12" i="9"/>
  <c r="Y14" i="9"/>
  <c r="Y16" i="9"/>
  <c r="Y114" i="9"/>
  <c r="Y116" i="9"/>
  <c r="Y118" i="9"/>
  <c r="Y223" i="9"/>
  <c r="Y225" i="9"/>
  <c r="Y227" i="9"/>
  <c r="Y247" i="9"/>
  <c r="Y249" i="9"/>
  <c r="Y251" i="9"/>
  <c r="Y62" i="9"/>
  <c r="Y64" i="9"/>
  <c r="Y66" i="9"/>
  <c r="Y93" i="9"/>
  <c r="Y95" i="9"/>
  <c r="Y97" i="9"/>
  <c r="Y235" i="9"/>
  <c r="Y237" i="9"/>
  <c r="Y239" i="9"/>
  <c r="Y156" i="9"/>
  <c r="Y323" i="9"/>
  <c r="Y338" i="9"/>
  <c r="Y327" i="9"/>
  <c r="Y422" i="9"/>
  <c r="Y674" i="9"/>
  <c r="Y676" i="9"/>
  <c r="Y678" i="9"/>
  <c r="Y336" i="9"/>
  <c r="Y390" i="9"/>
  <c r="Y708" i="9"/>
  <c r="Y710" i="9"/>
  <c r="Y712" i="9"/>
  <c r="Y158" i="9"/>
  <c r="Y420" i="9"/>
  <c r="Y473" i="9"/>
  <c r="Y475" i="9"/>
  <c r="Y477" i="9"/>
  <c r="Y602" i="9"/>
  <c r="Y604" i="9"/>
  <c r="Y606" i="9"/>
  <c r="Y388" i="9"/>
  <c r="Y418" i="9"/>
  <c r="Y325" i="9"/>
  <c r="Y626" i="9"/>
  <c r="Y628" i="9"/>
  <c r="Y630" i="9"/>
  <c r="Y160" i="9"/>
  <c r="Y566" i="9"/>
  <c r="Y568" i="9"/>
  <c r="Y570" i="9"/>
  <c r="Y340" i="9"/>
  <c r="Y386" i="9"/>
  <c r="Y484" i="9"/>
  <c r="Y486" i="9"/>
  <c r="Y488" i="9"/>
  <c r="Y768" i="9"/>
  <c r="Y770" i="9"/>
  <c r="Y772" i="9"/>
  <c r="Y499" i="9"/>
  <c r="Y816" i="9"/>
  <c r="Y495" i="9"/>
  <c r="Y870" i="9"/>
  <c r="Y497" i="9"/>
  <c r="Y1016" i="9"/>
  <c r="Y1018" i="9"/>
  <c r="Y1020" i="9"/>
  <c r="Y818" i="9"/>
  <c r="Y925" i="9"/>
  <c r="Y933" i="9"/>
  <c r="Y932" i="9"/>
  <c r="Y965" i="9"/>
  <c r="Y866" i="9"/>
  <c r="Y926" i="9"/>
  <c r="Y969" i="9"/>
  <c r="Y924" i="9"/>
  <c r="Y868" i="9"/>
  <c r="Z96" i="7"/>
  <c r="Y934" i="9"/>
  <c r="Z143" i="7"/>
  <c r="Z159" i="7"/>
  <c r="Z151" i="7"/>
  <c r="Z174" i="7"/>
  <c r="Z150" i="7"/>
  <c r="Y820" i="9"/>
  <c r="Z161" i="7"/>
  <c r="Z182" i="7"/>
  <c r="Z160" i="7"/>
  <c r="Z105" i="7"/>
  <c r="Y967" i="9"/>
  <c r="Z336" i="7"/>
  <c r="G37" i="7"/>
  <c r="G82" i="7"/>
  <c r="I166" i="5"/>
  <c r="J80" i="9"/>
  <c r="I80" i="9" s="1"/>
  <c r="J126" i="9"/>
  <c r="I126" i="9" s="1"/>
  <c r="J30" i="9"/>
  <c r="I30" i="9" s="1"/>
  <c r="I164" i="5"/>
  <c r="G164" i="5" s="1"/>
  <c r="F164" i="5"/>
  <c r="H272" i="7"/>
  <c r="E272" i="7"/>
  <c r="I135" i="9"/>
  <c r="D135" i="9"/>
  <c r="H241" i="7"/>
  <c r="E241" i="7"/>
  <c r="F159" i="5"/>
  <c r="I159" i="5"/>
  <c r="G159" i="5" s="1"/>
  <c r="E204" i="7"/>
  <c r="H204" i="7"/>
  <c r="E128" i="7"/>
  <c r="H128" i="7"/>
  <c r="G117" i="7"/>
  <c r="G21" i="7"/>
  <c r="G309" i="7"/>
  <c r="G29" i="7"/>
  <c r="H53" i="7"/>
  <c r="F53" i="7" s="1"/>
  <c r="E53" i="7"/>
  <c r="F162" i="5"/>
  <c r="I162" i="5"/>
  <c r="G162" i="5" s="1"/>
  <c r="E23" i="7"/>
  <c r="H23" i="7"/>
  <c r="F23" i="7" s="1"/>
  <c r="S74" i="16"/>
  <c r="S71" i="16"/>
  <c r="S68" i="16"/>
  <c r="S65" i="16"/>
  <c r="S62" i="16"/>
  <c r="S59" i="16"/>
  <c r="S56" i="16"/>
  <c r="S53" i="16"/>
  <c r="S50" i="16"/>
  <c r="S47" i="16"/>
  <c r="S44" i="16"/>
  <c r="S41" i="16"/>
  <c r="S38" i="16"/>
  <c r="S35" i="16"/>
  <c r="S32" i="16"/>
  <c r="S29" i="16"/>
  <c r="S26" i="16"/>
  <c r="S23" i="16"/>
  <c r="S20" i="16"/>
  <c r="S17" i="16"/>
  <c r="S14" i="16"/>
  <c r="S11" i="16"/>
  <c r="S8" i="16"/>
  <c r="S5" i="16"/>
  <c r="Z391" i="7"/>
  <c r="I389" i="7"/>
  <c r="J389" i="7" s="1"/>
  <c r="G342" i="7"/>
  <c r="J339" i="7"/>
  <c r="G51" i="6" s="1"/>
  <c r="I349" i="7" s="1"/>
  <c r="J349" i="7" s="1"/>
  <c r="F291" i="7"/>
  <c r="F289" i="7"/>
  <c r="J257" i="7"/>
  <c r="G39" i="6" s="1"/>
  <c r="F254" i="7"/>
  <c r="K162" i="7"/>
  <c r="Z136" i="7"/>
  <c r="Z107" i="12"/>
  <c r="Z86" i="12"/>
  <c r="Z65" i="12"/>
  <c r="Z44" i="12"/>
  <c r="E374" i="7"/>
  <c r="K111" i="7"/>
  <c r="L111" i="7" s="1"/>
  <c r="K284" i="7"/>
  <c r="L284" i="7" s="1"/>
  <c r="K381" i="7"/>
  <c r="L381" i="7" s="1"/>
  <c r="L383" i="7" s="1"/>
  <c r="H57" i="6" s="1"/>
  <c r="L121" i="5" s="1"/>
  <c r="M121" i="5" s="1"/>
  <c r="K361" i="7"/>
  <c r="L361" i="7" s="1"/>
  <c r="L363" i="7" s="1"/>
  <c r="H54" i="6" s="1"/>
  <c r="L120" i="5" s="1"/>
  <c r="M120" i="5" s="1"/>
  <c r="H376" i="7"/>
  <c r="F376" i="7" s="1"/>
  <c r="J367" i="7"/>
  <c r="F367" i="7" s="1"/>
  <c r="Z344" i="7"/>
  <c r="G71" i="7"/>
  <c r="H31" i="3"/>
  <c r="B18" i="2"/>
  <c r="H12" i="3"/>
  <c r="H15" i="3"/>
  <c r="H18" i="3"/>
  <c r="H21" i="3"/>
  <c r="H28" i="3"/>
  <c r="B19" i="2"/>
  <c r="H25" i="3"/>
  <c r="H9" i="3"/>
  <c r="H32" i="3"/>
  <c r="H13" i="3"/>
  <c r="H16" i="3"/>
  <c r="H19" i="3"/>
  <c r="H22" i="3"/>
  <c r="H29" i="3"/>
  <c r="H33" i="3"/>
  <c r="H26" i="3"/>
  <c r="D6" i="1"/>
  <c r="H10" i="3"/>
  <c r="H30" i="3"/>
  <c r="H5" i="3"/>
  <c r="H14" i="3"/>
  <c r="H17" i="3"/>
  <c r="H20" i="3"/>
  <c r="H23" i="3"/>
  <c r="H27" i="3"/>
  <c r="I29" i="12"/>
  <c r="I8" i="12"/>
  <c r="F161" i="5"/>
  <c r="I161" i="5"/>
  <c r="G161" i="5" s="1"/>
  <c r="G84" i="7"/>
  <c r="G388" i="7"/>
  <c r="G73" i="7"/>
  <c r="G443" i="7"/>
  <c r="H67" i="7"/>
  <c r="F67" i="7" s="1"/>
  <c r="E67" i="7"/>
  <c r="I163" i="5"/>
  <c r="G163" i="5" s="1"/>
  <c r="F163" i="5"/>
  <c r="E266" i="7"/>
  <c r="H266" i="7"/>
  <c r="E116" i="7"/>
  <c r="H116" i="7"/>
  <c r="E228" i="7"/>
  <c r="H228" i="7"/>
  <c r="I158" i="5"/>
  <c r="G158" i="5" s="1"/>
  <c r="F158" i="5"/>
  <c r="E194" i="7"/>
  <c r="H194" i="7"/>
  <c r="G429" i="7"/>
  <c r="G421" i="7"/>
  <c r="E110" i="7"/>
  <c r="H110" i="7"/>
  <c r="H64" i="7"/>
  <c r="E64" i="7"/>
  <c r="E347" i="7"/>
  <c r="H347" i="7"/>
  <c r="F347" i="7" s="1"/>
  <c r="E32" i="7"/>
  <c r="H32" i="7"/>
  <c r="F32" i="7" s="1"/>
  <c r="Z479" i="7"/>
  <c r="Z475" i="7"/>
  <c r="Z429" i="7"/>
  <c r="G386" i="7"/>
  <c r="Z380" i="7"/>
  <c r="H357" i="7"/>
  <c r="Z36" i="12"/>
  <c r="Z15" i="12"/>
  <c r="H72" i="13"/>
  <c r="H68" i="13"/>
  <c r="H64" i="13"/>
  <c r="H60" i="13"/>
  <c r="H56" i="13"/>
  <c r="H52" i="13"/>
  <c r="H48" i="13"/>
  <c r="H44" i="13"/>
  <c r="H40" i="13"/>
  <c r="H36" i="13"/>
  <c r="H32" i="13"/>
  <c r="H28" i="13"/>
  <c r="H24" i="13"/>
  <c r="H20" i="13"/>
  <c r="H16" i="13"/>
  <c r="H12" i="13"/>
  <c r="H8" i="13"/>
  <c r="H4" i="13"/>
  <c r="S73" i="16"/>
  <c r="S70" i="16"/>
  <c r="S67" i="16"/>
  <c r="S64" i="16"/>
  <c r="S61" i="16"/>
  <c r="S58" i="16"/>
  <c r="S55" i="16"/>
  <c r="S52" i="16"/>
  <c r="S49" i="16"/>
  <c r="S46" i="16"/>
  <c r="S43" i="16"/>
  <c r="S40" i="16"/>
  <c r="S37" i="16"/>
  <c r="S34" i="16"/>
  <c r="S31" i="16"/>
  <c r="S28" i="16"/>
  <c r="S25" i="16"/>
  <c r="S22" i="16"/>
  <c r="S19" i="16"/>
  <c r="S16" i="16"/>
  <c r="S13" i="16"/>
  <c r="S10" i="16"/>
  <c r="S7" i="16"/>
  <c r="Z468" i="7"/>
  <c r="F434" i="7"/>
  <c r="H369" i="7"/>
  <c r="F353" i="7"/>
  <c r="Z216" i="7"/>
  <c r="Z114" i="12"/>
  <c r="Z93" i="12"/>
  <c r="Z72" i="12"/>
  <c r="Z51" i="12"/>
  <c r="Z30" i="12"/>
  <c r="Z9" i="12"/>
  <c r="Z447" i="7"/>
  <c r="F236" i="7"/>
  <c r="G167" i="5"/>
  <c r="G166" i="5" s="1"/>
  <c r="E58" i="7"/>
  <c r="H58" i="7"/>
  <c r="I181" i="5"/>
  <c r="F181" i="5"/>
  <c r="E24" i="7"/>
  <c r="H24" i="7"/>
  <c r="F24" i="7" s="1"/>
  <c r="G337" i="7"/>
  <c r="F167" i="5"/>
  <c r="Z487" i="7"/>
  <c r="Z473" i="7"/>
  <c r="Z435" i="7"/>
  <c r="Z428" i="7"/>
  <c r="L286" i="7"/>
  <c r="H43" i="6" s="1"/>
  <c r="L119" i="5" s="1"/>
  <c r="M119" i="5" s="1"/>
  <c r="E278" i="7"/>
  <c r="L278" i="7"/>
  <c r="L280" i="7" s="1"/>
  <c r="H42" i="6" s="1"/>
  <c r="E247" i="7"/>
  <c r="J247" i="7"/>
  <c r="F142" i="7"/>
  <c r="F335" i="7"/>
  <c r="F210" i="7"/>
  <c r="F158" i="7"/>
  <c r="F156" i="7"/>
  <c r="J135" i="7"/>
  <c r="F135" i="7" s="1"/>
  <c r="F129" i="7"/>
  <c r="J131" i="7"/>
  <c r="G20" i="6" s="1"/>
  <c r="J125" i="5" s="1"/>
  <c r="K125" i="5" s="1"/>
  <c r="K124" i="5" s="1"/>
  <c r="F5" i="6"/>
  <c r="G33" i="7" s="1"/>
  <c r="E181" i="7"/>
  <c r="J148" i="7"/>
  <c r="E148" i="7"/>
  <c r="F15" i="7"/>
  <c r="K74" i="7"/>
  <c r="L74" i="7" s="1"/>
  <c r="K85" i="7"/>
  <c r="L85" i="7" s="1"/>
  <c r="F32" i="6"/>
  <c r="G205" i="7" s="1"/>
  <c r="F148" i="7"/>
  <c r="I60" i="7"/>
  <c r="J60" i="7" s="1"/>
  <c r="I230" i="7"/>
  <c r="J230" i="7" s="1"/>
  <c r="J231" i="7" s="1"/>
  <c r="G35" i="6" s="1"/>
  <c r="J114" i="5" s="1"/>
  <c r="K114" i="5" s="1"/>
  <c r="I190" i="7"/>
  <c r="J190" i="7" s="1"/>
  <c r="J191" i="7" s="1"/>
  <c r="G28" i="6" s="1"/>
  <c r="J112" i="5" s="1"/>
  <c r="K112" i="5" s="1"/>
  <c r="I243" i="7"/>
  <c r="J243" i="7" s="1"/>
  <c r="J244" i="7" s="1"/>
  <c r="G37" i="6" s="1"/>
  <c r="J115" i="5" s="1"/>
  <c r="K115" i="5" s="1"/>
  <c r="F235" i="7"/>
  <c r="K211" i="7"/>
  <c r="J213" i="7"/>
  <c r="G32" i="6" s="1"/>
  <c r="I205" i="7" s="1"/>
  <c r="J205" i="7" s="1"/>
  <c r="J206" i="7" s="1"/>
  <c r="G31" i="6" s="1"/>
  <c r="J136" i="5" s="1"/>
  <c r="K136" i="5" s="1"/>
  <c r="E104" i="7"/>
  <c r="F292" i="7"/>
  <c r="F118" i="7"/>
  <c r="J238" i="7"/>
  <c r="G36" i="6" s="1"/>
  <c r="I448" i="7" s="1"/>
  <c r="J448" i="7" s="1"/>
  <c r="F30" i="6"/>
  <c r="G195" i="7" s="1"/>
  <c r="F201" i="7"/>
  <c r="E30" i="6" s="1"/>
  <c r="K60" i="7"/>
  <c r="L60" i="7" s="1"/>
  <c r="L61" i="7" s="1"/>
  <c r="H11" i="6" s="1"/>
  <c r="L111" i="5" s="1"/>
  <c r="M111" i="5" s="1"/>
  <c r="K230" i="7"/>
  <c r="L230" i="7" s="1"/>
  <c r="L231" i="7" s="1"/>
  <c r="H35" i="6" s="1"/>
  <c r="L114" i="5" s="1"/>
  <c r="M114" i="5" s="1"/>
  <c r="K190" i="7"/>
  <c r="L190" i="7" s="1"/>
  <c r="K243" i="7"/>
  <c r="L243" i="7" s="1"/>
  <c r="L244" i="7" s="1"/>
  <c r="H37" i="6" s="1"/>
  <c r="L115" i="5" s="1"/>
  <c r="M115" i="5" s="1"/>
  <c r="F278" i="7"/>
  <c r="G255" i="7"/>
  <c r="J138" i="7"/>
  <c r="G21" i="6" s="1"/>
  <c r="I320" i="7" s="1"/>
  <c r="J320" i="7" s="1"/>
  <c r="L68" i="7"/>
  <c r="H12" i="6" s="1"/>
  <c r="L109" i="5" s="1"/>
  <c r="M109" i="5" s="1"/>
  <c r="M108" i="5" s="1"/>
  <c r="F9" i="6"/>
  <c r="F47" i="7"/>
  <c r="E9" i="6" s="1"/>
  <c r="L191" i="7"/>
  <c r="H28" i="6" s="1"/>
  <c r="L112" i="5" s="1"/>
  <c r="M112" i="5" s="1"/>
  <c r="L113" i="7"/>
  <c r="H17" i="6" s="1"/>
  <c r="L118" i="5" s="1"/>
  <c r="M118" i="5" s="1"/>
  <c r="J172" i="7"/>
  <c r="E44" i="7"/>
  <c r="E9" i="7"/>
  <c r="J180" i="7"/>
  <c r="J149" i="7"/>
  <c r="F149" i="7" s="1"/>
  <c r="K16" i="7"/>
  <c r="G95" i="7"/>
  <c r="F141" i="7"/>
  <c r="E103" i="7"/>
  <c r="F8" i="7"/>
  <c r="E93" i="7"/>
  <c r="J61" i="7"/>
  <c r="G11" i="6" s="1"/>
  <c r="J111" i="5" s="1"/>
  <c r="K111" i="5" s="1"/>
  <c r="K42" i="6"/>
  <c r="K37" i="6"/>
  <c r="K30" i="6"/>
  <c r="K25" i="6"/>
  <c r="K18" i="6"/>
  <c r="K13" i="6"/>
  <c r="K6" i="6"/>
  <c r="B1014" i="9"/>
  <c r="AC1016" i="9"/>
  <c r="H1016" i="9" s="1"/>
  <c r="AC1018" i="9"/>
  <c r="H1018" i="9" s="1"/>
  <c r="AC1020" i="9"/>
  <c r="H1020" i="9" s="1"/>
  <c r="AA1018" i="9"/>
  <c r="AA1016" i="9"/>
  <c r="AA1020" i="9"/>
  <c r="D8" i="1"/>
  <c r="AC8" i="5"/>
  <c r="AC12" i="5"/>
  <c r="AC16" i="5"/>
  <c r="AC120" i="5"/>
  <c r="AC58" i="5"/>
  <c r="AC82" i="5"/>
  <c r="AC113" i="5"/>
  <c r="AC9" i="5"/>
  <c r="AC17" i="5"/>
  <c r="AC85" i="5"/>
  <c r="AC116" i="5"/>
  <c r="AC133" i="5"/>
  <c r="AC14" i="5"/>
  <c r="AC118" i="5"/>
  <c r="AC11" i="5"/>
  <c r="AC19" i="5"/>
  <c r="AC57" i="5"/>
  <c r="AC81" i="5"/>
  <c r="AC13" i="5"/>
  <c r="AC109" i="5"/>
  <c r="AC123" i="5"/>
  <c r="AC135" i="5"/>
  <c r="AC114" i="5"/>
  <c r="AC112" i="5"/>
  <c r="AC18" i="5"/>
  <c r="K46" i="6"/>
  <c r="K41" i="6"/>
  <c r="K34" i="6"/>
  <c r="K29" i="6"/>
  <c r="K22" i="6"/>
  <c r="K17" i="6"/>
  <c r="K10" i="6"/>
  <c r="K5" i="6"/>
  <c r="M156" i="5"/>
  <c r="M155" i="5" s="1"/>
  <c r="AC134" i="5"/>
  <c r="AC132" i="5"/>
  <c r="AC121" i="5"/>
  <c r="AC59" i="5"/>
  <c r="AC916" i="9"/>
  <c r="AE918" i="9"/>
  <c r="H918" i="9" s="1"/>
  <c r="Z910" i="9"/>
  <c r="AD910" i="9"/>
  <c r="AC918" i="9"/>
  <c r="AE916" i="9"/>
  <c r="H916" i="9" s="1"/>
  <c r="K74" i="6"/>
  <c r="K72" i="6"/>
  <c r="K70" i="6"/>
  <c r="K68" i="6"/>
  <c r="K66" i="6"/>
  <c r="K64" i="6"/>
  <c r="K62" i="6"/>
  <c r="K60" i="6"/>
  <c r="K58" i="6"/>
  <c r="K56" i="6"/>
  <c r="K54" i="6"/>
  <c r="K52" i="6"/>
  <c r="K50" i="6"/>
  <c r="K48" i="6"/>
  <c r="K156" i="5"/>
  <c r="K155" i="5" s="1"/>
  <c r="AC136" i="5"/>
  <c r="AC84" i="5"/>
  <c r="AC56" i="5"/>
  <c r="K43" i="6"/>
  <c r="K36" i="6"/>
  <c r="K31" i="6"/>
  <c r="K24" i="6"/>
  <c r="K19" i="6"/>
  <c r="K12" i="6"/>
  <c r="K7" i="6"/>
  <c r="Z39" i="7"/>
  <c r="AC125" i="5"/>
  <c r="K14" i="6"/>
  <c r="K9" i="6"/>
  <c r="AC7" i="5"/>
  <c r="AC10" i="5"/>
  <c r="AD1014" i="9"/>
  <c r="AL814" i="9"/>
  <c r="AD814" i="9"/>
  <c r="AL766" i="9"/>
  <c r="AD766" i="9"/>
  <c r="D940" i="9"/>
  <c r="F940" i="9"/>
  <c r="F944" i="9" s="1"/>
  <c r="B810" i="9"/>
  <c r="AF814" i="9"/>
  <c r="AF864" i="9"/>
  <c r="B860" i="9"/>
  <c r="AJ959" i="9"/>
  <c r="AH963" i="9" s="1"/>
  <c r="AL864" i="9"/>
  <c r="D635" i="9"/>
  <c r="F779" i="9"/>
  <c r="F781" i="9" s="1"/>
  <c r="D779" i="9"/>
  <c r="E779" i="9"/>
  <c r="E781" i="9" s="1"/>
  <c r="AC957" i="9"/>
  <c r="E940" i="9"/>
  <c r="E944" i="9" s="1"/>
  <c r="D10" i="1"/>
  <c r="AC20" i="5"/>
  <c r="AC31" i="5"/>
  <c r="AC35" i="5"/>
  <c r="AB592" i="9"/>
  <c r="B590" i="9"/>
  <c r="D942" i="9"/>
  <c r="C942" i="9" s="1"/>
  <c r="B942" i="9" s="1"/>
  <c r="E942" i="9"/>
  <c r="F497" i="9"/>
  <c r="P16" i="17"/>
  <c r="E16" i="17"/>
  <c r="Q16" i="17"/>
  <c r="F16" i="17"/>
  <c r="R16" i="17"/>
  <c r="G16" i="17"/>
  <c r="S16" i="17"/>
  <c r="H16" i="17"/>
  <c r="X16" i="17"/>
  <c r="I16" i="17"/>
  <c r="J16" i="17"/>
  <c r="K16" i="17"/>
  <c r="L16" i="17"/>
  <c r="M16" i="17"/>
  <c r="N16" i="17"/>
  <c r="O16" i="17"/>
  <c r="AC961" i="9"/>
  <c r="AD600" i="9"/>
  <c r="AF564" i="9"/>
  <c r="B560" i="9"/>
  <c r="AL564" i="9"/>
  <c r="E486" i="9"/>
  <c r="F486" i="9"/>
  <c r="D464" i="9"/>
  <c r="E464" i="9"/>
  <c r="F464" i="9"/>
  <c r="E375" i="9"/>
  <c r="F375" i="9"/>
  <c r="D235" i="9"/>
  <c r="F235" i="9"/>
  <c r="D608" i="9"/>
  <c r="F475" i="9"/>
  <c r="E388" i="9"/>
  <c r="F388" i="9"/>
  <c r="E251" i="9"/>
  <c r="F251" i="9"/>
  <c r="D251" i="9"/>
  <c r="E475" i="9"/>
  <c r="D495" i="9"/>
  <c r="F495" i="9"/>
  <c r="D484" i="9"/>
  <c r="F484" i="9"/>
  <c r="AS594" i="9"/>
  <c r="AA594" i="9"/>
  <c r="AE594" i="9"/>
  <c r="D386" i="9"/>
  <c r="F386" i="9"/>
  <c r="D336" i="9"/>
  <c r="F336" i="9"/>
  <c r="B17" i="2"/>
  <c r="D7" i="1"/>
  <c r="B16" i="2"/>
  <c r="Z696" i="9"/>
  <c r="AG696" i="9"/>
  <c r="B694" i="9"/>
  <c r="D499" i="9"/>
  <c r="E499" i="9"/>
  <c r="F473" i="9"/>
  <c r="D473" i="9"/>
  <c r="AA247" i="9"/>
  <c r="AA249" i="9"/>
  <c r="AA251" i="9"/>
  <c r="AC247" i="9"/>
  <c r="H247" i="9" s="1"/>
  <c r="AC249" i="9"/>
  <c r="H249" i="9" s="1"/>
  <c r="E225" i="9"/>
  <c r="F225" i="9"/>
  <c r="AF698" i="9"/>
  <c r="AB624" i="9"/>
  <c r="B620" i="9"/>
  <c r="AJ624" i="9"/>
  <c r="D432" i="9"/>
  <c r="B588" i="9"/>
  <c r="AB600" i="9"/>
  <c r="Z590" i="9"/>
  <c r="E572" i="9"/>
  <c r="E574" i="9" s="1"/>
  <c r="E638" i="9" s="1"/>
  <c r="E654" i="9" s="1"/>
  <c r="D466" i="9"/>
  <c r="E466" i="9"/>
  <c r="F466" i="9"/>
  <c r="D373" i="9"/>
  <c r="F373" i="9"/>
  <c r="D574" i="9"/>
  <c r="AI592" i="9"/>
  <c r="AB416" i="9"/>
  <c r="AL416" i="9"/>
  <c r="D488" i="9"/>
  <c r="E488" i="9"/>
  <c r="F488" i="9"/>
  <c r="F477" i="9"/>
  <c r="D477" i="9"/>
  <c r="D377" i="9"/>
  <c r="E377" i="9"/>
  <c r="C364" i="9"/>
  <c r="F223" i="9"/>
  <c r="D223" i="9"/>
  <c r="BA700" i="9"/>
  <c r="AA700" i="9"/>
  <c r="AI594" i="9"/>
  <c r="AA488" i="9"/>
  <c r="AA486" i="9"/>
  <c r="AA484" i="9"/>
  <c r="AA386" i="9"/>
  <c r="B312" i="9"/>
  <c r="D141" i="9"/>
  <c r="E141" i="9"/>
  <c r="F141" i="9"/>
  <c r="D114" i="9"/>
  <c r="F114" i="9"/>
  <c r="E66" i="9"/>
  <c r="D66" i="9"/>
  <c r="AJ564" i="9"/>
  <c r="AA223" i="9"/>
  <c r="AA225" i="9"/>
  <c r="AA227" i="9"/>
  <c r="D16" i="9"/>
  <c r="E16" i="9"/>
  <c r="AH564" i="9"/>
  <c r="F338" i="9"/>
  <c r="F325" i="9"/>
  <c r="E64" i="9"/>
  <c r="F64" i="9"/>
  <c r="C362" i="9"/>
  <c r="B362" i="9" s="1"/>
  <c r="E338" i="9"/>
  <c r="D314" i="9"/>
  <c r="C312" i="9"/>
  <c r="D239" i="9"/>
  <c r="E239" i="9"/>
  <c r="E227" i="9"/>
  <c r="D212" i="9"/>
  <c r="E212" i="9"/>
  <c r="E214" i="9" s="1"/>
  <c r="D122" i="9"/>
  <c r="E122" i="9"/>
  <c r="F122" i="9"/>
  <c r="E14" i="9"/>
  <c r="F14" i="9"/>
  <c r="K10" i="17"/>
  <c r="L10" i="17"/>
  <c r="X10" i="17"/>
  <c r="E10" i="17"/>
  <c r="F10" i="17"/>
  <c r="G10" i="17"/>
  <c r="I10" i="17"/>
  <c r="J10" i="17"/>
  <c r="AA477" i="9"/>
  <c r="AA475" i="9"/>
  <c r="AA323" i="9"/>
  <c r="AA325" i="9"/>
  <c r="AA327" i="9"/>
  <c r="AC237" i="9"/>
  <c r="H237" i="9" s="1"/>
  <c r="D227" i="9"/>
  <c r="D133" i="9"/>
  <c r="E133" i="9"/>
  <c r="E137" i="9" s="1"/>
  <c r="F133" i="9"/>
  <c r="F62" i="9"/>
  <c r="D62" i="9"/>
  <c r="AC390" i="9"/>
  <c r="H390" i="9" s="1"/>
  <c r="D340" i="9"/>
  <c r="B91" i="9"/>
  <c r="AA93" i="9"/>
  <c r="AA95" i="9"/>
  <c r="AA97" i="9"/>
  <c r="AC93" i="9"/>
  <c r="H93" i="9" s="1"/>
  <c r="AC95" i="9"/>
  <c r="H95" i="9" s="1"/>
  <c r="AC97" i="9"/>
  <c r="H97" i="9" s="1"/>
  <c r="D12" i="9"/>
  <c r="F12" i="9"/>
  <c r="AL672" i="9"/>
  <c r="E325" i="9"/>
  <c r="D118" i="9"/>
  <c r="E118" i="9"/>
  <c r="D73" i="9"/>
  <c r="E73" i="9"/>
  <c r="E75" i="9" s="1"/>
  <c r="F73" i="9"/>
  <c r="F75" i="9" s="1"/>
  <c r="O19" i="17"/>
  <c r="P19" i="17"/>
  <c r="Q19" i="17"/>
  <c r="F19" i="17"/>
  <c r="R19" i="17"/>
  <c r="G19" i="17"/>
  <c r="S19" i="17"/>
  <c r="H19" i="17"/>
  <c r="X19" i="17"/>
  <c r="I19" i="17"/>
  <c r="J19" i="17"/>
  <c r="K19" i="17"/>
  <c r="L19" i="17"/>
  <c r="M19" i="17"/>
  <c r="N19" i="17"/>
  <c r="D327" i="9"/>
  <c r="F212" i="9"/>
  <c r="F214" i="9" s="1"/>
  <c r="F7" i="17"/>
  <c r="G7" i="17"/>
  <c r="I7" i="17"/>
  <c r="J7" i="17"/>
  <c r="K7" i="17"/>
  <c r="L7" i="17"/>
  <c r="X7" i="17"/>
  <c r="F362" i="9"/>
  <c r="F364" i="9" s="1"/>
  <c r="F323" i="9"/>
  <c r="D323" i="9"/>
  <c r="AF154" i="9"/>
  <c r="B150" i="9"/>
  <c r="E126" i="9"/>
  <c r="E116" i="9"/>
  <c r="F116" i="9"/>
  <c r="F430" i="9"/>
  <c r="F432" i="9" s="1"/>
  <c r="AA235" i="9"/>
  <c r="AA237" i="9"/>
  <c r="AA239" i="9"/>
  <c r="K17" i="17"/>
  <c r="L17" i="17"/>
  <c r="M17" i="17"/>
  <c r="N17" i="17"/>
  <c r="O17" i="17"/>
  <c r="P17" i="17"/>
  <c r="Q17" i="17"/>
  <c r="E17" i="17"/>
  <c r="X17" i="17"/>
  <c r="F17" i="17"/>
  <c r="G17" i="17"/>
  <c r="I17" i="17"/>
  <c r="J17" i="17"/>
  <c r="AE73" i="9"/>
  <c r="K20" i="17"/>
  <c r="S18" i="17"/>
  <c r="G18" i="17"/>
  <c r="M15" i="17"/>
  <c r="N14" i="17"/>
  <c r="N13" i="17"/>
  <c r="N11" i="17"/>
  <c r="G8" i="17"/>
  <c r="J20" i="17"/>
  <c r="R18" i="17"/>
  <c r="F18" i="17"/>
  <c r="X15" i="17"/>
  <c r="L15" i="17"/>
  <c r="L14" i="17"/>
  <c r="L13" i="17"/>
  <c r="L11" i="17"/>
  <c r="F8" i="17"/>
  <c r="X6" i="17"/>
  <c r="B87" i="9"/>
  <c r="AH23" i="9"/>
  <c r="H23" i="9" s="1"/>
  <c r="F20" i="17"/>
  <c r="Q18" i="17"/>
  <c r="W15" i="17"/>
  <c r="K15" i="17"/>
  <c r="K14" i="17"/>
  <c r="K13" i="17"/>
  <c r="K11" i="17"/>
  <c r="L6" i="17"/>
  <c r="K6" i="17"/>
  <c r="AL154" i="9"/>
  <c r="AA66" i="9"/>
  <c r="AA64" i="9"/>
  <c r="AA62" i="9"/>
  <c r="B60" i="9"/>
  <c r="O18" i="17"/>
  <c r="U15" i="17"/>
  <c r="I15" i="17"/>
  <c r="I14" i="17"/>
  <c r="I13" i="17"/>
  <c r="I11" i="17"/>
  <c r="J6" i="17"/>
  <c r="N18" i="17"/>
  <c r="I6" i="17"/>
  <c r="M18" i="17"/>
  <c r="S15" i="17"/>
  <c r="F15" i="17"/>
  <c r="F14" i="17"/>
  <c r="F13" i="17"/>
  <c r="F11" i="17"/>
  <c r="G6" i="17"/>
  <c r="F139" i="9"/>
  <c r="C139" i="9" s="1"/>
  <c r="B139" i="9" s="1"/>
  <c r="AC126" i="9"/>
  <c r="AE122" i="9"/>
  <c r="AA118" i="9"/>
  <c r="AA116" i="9"/>
  <c r="AA114" i="9"/>
  <c r="AE80" i="9"/>
  <c r="H80" i="9" s="1"/>
  <c r="AA16" i="9"/>
  <c r="AA14" i="9"/>
  <c r="AA12" i="9"/>
  <c r="B10" i="9"/>
  <c r="X20" i="17"/>
  <c r="L18" i="17"/>
  <c r="R15" i="17"/>
  <c r="X8" i="17"/>
  <c r="F6" i="17"/>
  <c r="E139" i="9"/>
  <c r="AC80" i="9"/>
  <c r="R20" i="17"/>
  <c r="K18" i="17"/>
  <c r="L8" i="17"/>
  <c r="J18" i="17"/>
  <c r="F135" i="9"/>
  <c r="AE30" i="9"/>
  <c r="H30" i="9" s="1"/>
  <c r="N20" i="17"/>
  <c r="I18" i="17"/>
  <c r="J8" i="17"/>
  <c r="X18" i="17"/>
  <c r="K89" i="7" l="1"/>
  <c r="L89" i="7" s="1"/>
  <c r="H372" i="7"/>
  <c r="AB959" i="9"/>
  <c r="B957" i="9"/>
  <c r="F28" i="12"/>
  <c r="K444" i="7"/>
  <c r="L444" i="7" s="1"/>
  <c r="K389" i="7"/>
  <c r="L389" i="7" s="1"/>
  <c r="E143" i="9"/>
  <c r="E145" i="9" s="1"/>
  <c r="C466" i="9"/>
  <c r="B466" i="9" s="1"/>
  <c r="K336" i="7"/>
  <c r="L336" i="7" s="1"/>
  <c r="L339" i="7" s="1"/>
  <c r="H51" i="6" s="1"/>
  <c r="K349" i="7" s="1"/>
  <c r="L349" i="7" s="1"/>
  <c r="I224" i="7"/>
  <c r="J224" i="7" s="1"/>
  <c r="J225" i="7" s="1"/>
  <c r="G34" i="6" s="1"/>
  <c r="J113" i="5" s="1"/>
  <c r="K113" i="5" s="1"/>
  <c r="I469" i="7"/>
  <c r="J469" i="7" s="1"/>
  <c r="J470" i="7" s="1"/>
  <c r="G71" i="6" s="1"/>
  <c r="J116" i="5" s="1"/>
  <c r="K116" i="5" s="1"/>
  <c r="K435" i="7"/>
  <c r="L435" i="7" s="1"/>
  <c r="L438" i="7" s="1"/>
  <c r="H66" i="6" s="1"/>
  <c r="K375" i="7" s="1"/>
  <c r="L375" i="7" s="1"/>
  <c r="E72" i="12"/>
  <c r="J72" i="12"/>
  <c r="J36" i="12"/>
  <c r="E36" i="12"/>
  <c r="E51" i="12"/>
  <c r="J51" i="12"/>
  <c r="F126" i="9"/>
  <c r="E468" i="9"/>
  <c r="K480" i="7"/>
  <c r="L480" i="7" s="1"/>
  <c r="L482" i="7" s="1"/>
  <c r="H73" i="6" s="1"/>
  <c r="L123" i="5" s="1"/>
  <c r="M123" i="5" s="1"/>
  <c r="K474" i="7"/>
  <c r="L474" i="7" s="1"/>
  <c r="L476" i="7" s="1"/>
  <c r="H72" i="6" s="1"/>
  <c r="L122" i="5" s="1"/>
  <c r="M122" i="5" s="1"/>
  <c r="M117" i="5" s="1"/>
  <c r="J93" i="12"/>
  <c r="E93" i="12"/>
  <c r="G46" i="12"/>
  <c r="F45" i="12"/>
  <c r="E22" i="12"/>
  <c r="J22" i="12"/>
  <c r="B622" i="9"/>
  <c r="AH624" i="9"/>
  <c r="J15" i="12"/>
  <c r="E15" i="12"/>
  <c r="F137" i="9"/>
  <c r="J44" i="12"/>
  <c r="E44" i="12"/>
  <c r="C4" i="17"/>
  <c r="D1" i="1" s="1"/>
  <c r="E294" i="7"/>
  <c r="H294" i="7"/>
  <c r="K315" i="7"/>
  <c r="L315" i="7" s="1"/>
  <c r="K345" i="7"/>
  <c r="L345" i="7" s="1"/>
  <c r="K425" i="7"/>
  <c r="L425" i="7" s="1"/>
  <c r="K39" i="7"/>
  <c r="L39" i="7" s="1"/>
  <c r="K417" i="7"/>
  <c r="L417" i="7" s="1"/>
  <c r="F448" i="7"/>
  <c r="AE965" i="9"/>
  <c r="H965" i="9" s="1"/>
  <c r="AA969" i="9"/>
  <c r="AE969" i="9"/>
  <c r="H969" i="9" s="1"/>
  <c r="AA967" i="9"/>
  <c r="AA965" i="9"/>
  <c r="B963" i="9"/>
  <c r="L16" i="9"/>
  <c r="L118" i="9"/>
  <c r="L66" i="9"/>
  <c r="D611" i="9"/>
  <c r="F4" i="11"/>
  <c r="L239" i="9"/>
  <c r="L499" i="9"/>
  <c r="L969" i="9"/>
  <c r="I969" i="9" s="1"/>
  <c r="F467" i="7"/>
  <c r="F473" i="7"/>
  <c r="F360" i="7"/>
  <c r="H223" i="7"/>
  <c r="F223" i="7" s="1"/>
  <c r="E223" i="7"/>
  <c r="C488" i="9"/>
  <c r="B488" i="9" s="1"/>
  <c r="F392" i="9"/>
  <c r="F172" i="7"/>
  <c r="K175" i="7"/>
  <c r="F238" i="7"/>
  <c r="E36" i="6" s="1"/>
  <c r="J250" i="7"/>
  <c r="F247" i="7"/>
  <c r="J29" i="12"/>
  <c r="E29" i="12"/>
  <c r="F204" i="7"/>
  <c r="L227" i="9"/>
  <c r="L327" i="9"/>
  <c r="L377" i="9"/>
  <c r="F7" i="12"/>
  <c r="L340" i="9"/>
  <c r="K160" i="7"/>
  <c r="L160" i="7" s="1"/>
  <c r="E218" i="7"/>
  <c r="H218" i="7"/>
  <c r="F218" i="7" s="1"/>
  <c r="J65" i="12"/>
  <c r="E65" i="12"/>
  <c r="AA422" i="9"/>
  <c r="AE422" i="9"/>
  <c r="H422" i="9" s="1"/>
  <c r="B416" i="9"/>
  <c r="AA420" i="9"/>
  <c r="AE420" i="9"/>
  <c r="H420" i="9" s="1"/>
  <c r="AA418" i="9"/>
  <c r="AE418" i="9"/>
  <c r="H418" i="9" s="1"/>
  <c r="E555" i="9"/>
  <c r="G12" i="8"/>
  <c r="J35" i="5" s="1"/>
  <c r="K35" i="5" s="1"/>
  <c r="E255" i="7"/>
  <c r="H255" i="7"/>
  <c r="E386" i="7"/>
  <c r="H386" i="7"/>
  <c r="E421" i="7"/>
  <c r="H421" i="7"/>
  <c r="F421" i="7" s="1"/>
  <c r="F4" i="6"/>
  <c r="G25" i="7" s="1"/>
  <c r="F11" i="7"/>
  <c r="E4" i="6" s="1"/>
  <c r="E37" i="12"/>
  <c r="H37" i="12"/>
  <c r="L160" i="9"/>
  <c r="I160" i="9" s="1"/>
  <c r="L422" i="9"/>
  <c r="I422" i="9" s="1"/>
  <c r="L97" i="9"/>
  <c r="I97" i="9" s="1"/>
  <c r="L678" i="9"/>
  <c r="I678" i="9" s="1"/>
  <c r="L570" i="9"/>
  <c r="I570" i="9" s="1"/>
  <c r="L820" i="9"/>
  <c r="I820" i="9" s="1"/>
  <c r="L1020" i="9"/>
  <c r="I1020" i="9" s="1"/>
  <c r="L772" i="9"/>
  <c r="I772" i="9" s="1"/>
  <c r="G60" i="12"/>
  <c r="F59" i="12"/>
  <c r="E76" i="7"/>
  <c r="H76" i="7"/>
  <c r="F76" i="7" s="1"/>
  <c r="F39" i="12"/>
  <c r="E123" i="12"/>
  <c r="H123" i="12"/>
  <c r="F188" i="7"/>
  <c r="L76" i="12"/>
  <c r="H13" i="11" s="1"/>
  <c r="L606" i="9" s="1"/>
  <c r="I606" i="9" s="1"/>
  <c r="H362" i="7"/>
  <c r="F362" i="7" s="1"/>
  <c r="E362" i="7"/>
  <c r="H32" i="12"/>
  <c r="C314" i="9"/>
  <c r="F143" i="9"/>
  <c r="F145" i="9" s="1"/>
  <c r="D97" i="9"/>
  <c r="E97" i="9"/>
  <c r="C122" i="9"/>
  <c r="B122" i="9" s="1"/>
  <c r="B564" i="9"/>
  <c r="AA566" i="9"/>
  <c r="AA568" i="9"/>
  <c r="AA570" i="9"/>
  <c r="AC566" i="9"/>
  <c r="H566" i="9" s="1"/>
  <c r="AC568" i="9"/>
  <c r="H568" i="9" s="1"/>
  <c r="AC570" i="9"/>
  <c r="H570" i="9" s="1"/>
  <c r="H337" i="7"/>
  <c r="F337" i="7" s="1"/>
  <c r="E337" i="7"/>
  <c r="H429" i="7"/>
  <c r="F429" i="7" s="1"/>
  <c r="E429" i="7"/>
  <c r="E16" i="12"/>
  <c r="H16" i="12"/>
  <c r="F80" i="12"/>
  <c r="G81" i="12"/>
  <c r="H87" i="7"/>
  <c r="F87" i="7" s="1"/>
  <c r="E87" i="7"/>
  <c r="E100" i="12"/>
  <c r="J100" i="12"/>
  <c r="E189" i="7"/>
  <c r="H189" i="7"/>
  <c r="F189" i="7" s="1"/>
  <c r="AB704" i="9"/>
  <c r="B700" i="9"/>
  <c r="C141" i="9"/>
  <c r="B141" i="9" s="1"/>
  <c r="D143" i="9"/>
  <c r="B592" i="9"/>
  <c r="Z598" i="9"/>
  <c r="AJ598" i="9"/>
  <c r="C251" i="9"/>
  <c r="E95" i="7"/>
  <c r="H95" i="7"/>
  <c r="F194" i="7"/>
  <c r="E73" i="12"/>
  <c r="H73" i="12"/>
  <c r="G88" i="12"/>
  <c r="F87" i="12"/>
  <c r="F283" i="7"/>
  <c r="J107" i="12"/>
  <c r="E107" i="12"/>
  <c r="E112" i="7"/>
  <c r="H112" i="7"/>
  <c r="F112" i="7" s="1"/>
  <c r="H71" i="7"/>
  <c r="E71" i="7"/>
  <c r="I78" i="7"/>
  <c r="J78" i="7" s="1"/>
  <c r="I89" i="7"/>
  <c r="J89" i="7" s="1"/>
  <c r="E82" i="7"/>
  <c r="H82" i="7"/>
  <c r="E52" i="12"/>
  <c r="H52" i="12"/>
  <c r="B251" i="9"/>
  <c r="G157" i="5"/>
  <c r="G156" i="5" s="1"/>
  <c r="G155" i="5" s="1"/>
  <c r="I156" i="5"/>
  <c r="I155" i="5" s="1"/>
  <c r="F216" i="7"/>
  <c r="E229" i="7"/>
  <c r="H229" i="7"/>
  <c r="F229" i="7" s="1"/>
  <c r="F110" i="7"/>
  <c r="C73" i="9"/>
  <c r="B73" i="9" s="1"/>
  <c r="D75" i="9"/>
  <c r="C75" i="9" s="1"/>
  <c r="D93" i="9"/>
  <c r="F93" i="9"/>
  <c r="D214" i="9"/>
  <c r="C212" i="9"/>
  <c r="B212" i="9" s="1"/>
  <c r="AB698" i="9"/>
  <c r="AI698" i="9"/>
  <c r="B696" i="9"/>
  <c r="F247" i="9"/>
  <c r="D247" i="9"/>
  <c r="D781" i="9"/>
  <c r="C781" i="9" s="1"/>
  <c r="C779" i="9"/>
  <c r="B779" i="9" s="1"/>
  <c r="D944" i="9"/>
  <c r="C944" i="9" s="1"/>
  <c r="C940" i="9"/>
  <c r="B940" i="9" s="1"/>
  <c r="L16" i="7"/>
  <c r="E16" i="7"/>
  <c r="H33" i="7"/>
  <c r="E443" i="7"/>
  <c r="H443" i="7"/>
  <c r="F443" i="7" s="1"/>
  <c r="F241" i="7"/>
  <c r="E37" i="7"/>
  <c r="H37" i="7"/>
  <c r="E115" i="12"/>
  <c r="H115" i="12"/>
  <c r="B477" i="9"/>
  <c r="K105" i="7"/>
  <c r="L105" i="7" s="1"/>
  <c r="L107" i="7" s="1"/>
  <c r="H16" i="6" s="1"/>
  <c r="K96" i="7"/>
  <c r="L96" i="7" s="1"/>
  <c r="L98" i="7" s="1"/>
  <c r="H15" i="6" s="1"/>
  <c r="F167" i="7"/>
  <c r="H468" i="7"/>
  <c r="F468" i="7" s="1"/>
  <c r="E468" i="7"/>
  <c r="E59" i="7"/>
  <c r="H59" i="7"/>
  <c r="F59" i="7" s="1"/>
  <c r="E390" i="9"/>
  <c r="D390" i="9"/>
  <c r="C390" i="9" s="1"/>
  <c r="B390" i="9" s="1"/>
  <c r="F390" i="9"/>
  <c r="F53" i="6"/>
  <c r="G330" i="7" s="1"/>
  <c r="F357" i="7"/>
  <c r="E53" i="6" s="1"/>
  <c r="L162" i="7"/>
  <c r="F162" i="7" s="1"/>
  <c r="E162" i="7"/>
  <c r="E95" i="9"/>
  <c r="F95" i="9"/>
  <c r="D638" i="9"/>
  <c r="E249" i="9"/>
  <c r="F249" i="9"/>
  <c r="D137" i="9"/>
  <c r="C133" i="9"/>
  <c r="B133" i="9" s="1"/>
  <c r="C126" i="9"/>
  <c r="B126" i="9" s="1"/>
  <c r="C430" i="9"/>
  <c r="B430" i="9" s="1"/>
  <c r="D916" i="9"/>
  <c r="E916" i="9"/>
  <c r="F916" i="9"/>
  <c r="E73" i="7"/>
  <c r="H73" i="7"/>
  <c r="F73" i="7" s="1"/>
  <c r="H29" i="7"/>
  <c r="E29" i="7"/>
  <c r="C135" i="9"/>
  <c r="B135" i="9" s="1"/>
  <c r="E94" i="12"/>
  <c r="H94" i="12"/>
  <c r="F50" i="7"/>
  <c r="F222" i="7"/>
  <c r="G67" i="12"/>
  <c r="F66" i="12"/>
  <c r="E382" i="7"/>
  <c r="H382" i="7"/>
  <c r="F382" i="7" s="1"/>
  <c r="E65" i="7"/>
  <c r="H65" i="7"/>
  <c r="F65" i="7" s="1"/>
  <c r="G267" i="7"/>
  <c r="F266" i="7"/>
  <c r="E237" i="9"/>
  <c r="F237" i="9"/>
  <c r="C432" i="9"/>
  <c r="B594" i="9"/>
  <c r="AB598" i="9"/>
  <c r="AE768" i="9"/>
  <c r="H768" i="9" s="1"/>
  <c r="AE770" i="9"/>
  <c r="H770" i="9" s="1"/>
  <c r="AE772" i="9"/>
  <c r="H772" i="9" s="1"/>
  <c r="B766" i="9"/>
  <c r="AA772" i="9"/>
  <c r="AA770" i="9"/>
  <c r="AA768" i="9"/>
  <c r="E1020" i="9"/>
  <c r="F1020" i="9"/>
  <c r="D1020" i="9"/>
  <c r="K110" i="5"/>
  <c r="G190" i="7"/>
  <c r="G243" i="7"/>
  <c r="G230" i="7"/>
  <c r="G60" i="7"/>
  <c r="G224" i="7"/>
  <c r="G469" i="7"/>
  <c r="H205" i="7"/>
  <c r="H206" i="7" s="1"/>
  <c r="M110" i="5"/>
  <c r="I180" i="5"/>
  <c r="G181" i="5"/>
  <c r="G180" i="5" s="1"/>
  <c r="F228" i="7"/>
  <c r="H388" i="7"/>
  <c r="F388" i="7" s="1"/>
  <c r="E388" i="7"/>
  <c r="H309" i="7"/>
  <c r="E309" i="7"/>
  <c r="J369" i="7"/>
  <c r="G55" i="6" s="1"/>
  <c r="H23" i="12"/>
  <c r="E23" i="12"/>
  <c r="K143" i="7"/>
  <c r="L143" i="7" s="1"/>
  <c r="L145" i="7" s="1"/>
  <c r="H22" i="6" s="1"/>
  <c r="K310" i="7" s="1"/>
  <c r="L310" i="7" s="1"/>
  <c r="K161" i="7"/>
  <c r="L161" i="7" s="1"/>
  <c r="K151" i="7"/>
  <c r="L151" i="7" s="1"/>
  <c r="L153" i="7" s="1"/>
  <c r="H23" i="6" s="1"/>
  <c r="K304" i="7" s="1"/>
  <c r="L304" i="7" s="1"/>
  <c r="D664" i="9"/>
  <c r="C662" i="9"/>
  <c r="B662" i="9" s="1"/>
  <c r="J124" i="12"/>
  <c r="G20" i="11" s="1"/>
  <c r="E448" i="7"/>
  <c r="E481" i="7"/>
  <c r="H481" i="7"/>
  <c r="F481" i="7" s="1"/>
  <c r="B154" i="9"/>
  <c r="AA156" i="9"/>
  <c r="AA158" i="9"/>
  <c r="AA160" i="9"/>
  <c r="AC156" i="9"/>
  <c r="H156" i="9" s="1"/>
  <c r="AC158" i="9"/>
  <c r="H158" i="9" s="1"/>
  <c r="AC160" i="9"/>
  <c r="H160" i="9" s="1"/>
  <c r="J8" i="12"/>
  <c r="E8" i="12"/>
  <c r="D30" i="9"/>
  <c r="E30" i="9"/>
  <c r="E32" i="9" s="1"/>
  <c r="F30" i="9"/>
  <c r="F32" i="9" s="1"/>
  <c r="C477" i="9"/>
  <c r="F490" i="9"/>
  <c r="F468" i="9"/>
  <c r="AA924" i="9"/>
  <c r="AA925" i="9"/>
  <c r="AA926" i="9"/>
  <c r="B910" i="9"/>
  <c r="AC926" i="9"/>
  <c r="H926" i="9" s="1"/>
  <c r="AA934" i="9"/>
  <c r="AE934" i="9"/>
  <c r="H934" i="9" s="1"/>
  <c r="AC925" i="9"/>
  <c r="H925" i="9" s="1"/>
  <c r="AA932" i="9"/>
  <c r="AE932" i="9"/>
  <c r="H932" i="9" s="1"/>
  <c r="AA933" i="9"/>
  <c r="AE933" i="9"/>
  <c r="H933" i="9" s="1"/>
  <c r="AC924" i="9"/>
  <c r="H924" i="9" s="1"/>
  <c r="E1018" i="9"/>
  <c r="F1018" i="9"/>
  <c r="K183" i="7"/>
  <c r="F180" i="7"/>
  <c r="E211" i="7"/>
  <c r="L211" i="7"/>
  <c r="F58" i="7"/>
  <c r="H84" i="7"/>
  <c r="F84" i="7" s="1"/>
  <c r="E84" i="7"/>
  <c r="E21" i="7"/>
  <c r="H21" i="7"/>
  <c r="L293" i="7"/>
  <c r="E293" i="7"/>
  <c r="F372" i="7"/>
  <c r="L82" i="12"/>
  <c r="H14" i="11" s="1"/>
  <c r="L934" i="9" s="1"/>
  <c r="I934" i="9" s="1"/>
  <c r="F79" i="12"/>
  <c r="E88" i="7"/>
  <c r="H88" i="7"/>
  <c r="F88" i="7" s="1"/>
  <c r="E285" i="7"/>
  <c r="H285" i="7"/>
  <c r="F285" i="7" s="1"/>
  <c r="D80" i="9"/>
  <c r="E80" i="9"/>
  <c r="E82" i="9" s="1"/>
  <c r="F80" i="9"/>
  <c r="F82" i="9" s="1"/>
  <c r="D23" i="9"/>
  <c r="E23" i="9"/>
  <c r="E25" i="9" s="1"/>
  <c r="F23" i="9"/>
  <c r="F25" i="9" s="1"/>
  <c r="B624" i="9"/>
  <c r="AA626" i="9"/>
  <c r="AA628" i="9"/>
  <c r="AA630" i="9"/>
  <c r="AG626" i="9"/>
  <c r="H626" i="9" s="1"/>
  <c r="AG628" i="9"/>
  <c r="H628" i="9" s="1"/>
  <c r="AG630" i="9"/>
  <c r="H630" i="9" s="1"/>
  <c r="AA870" i="9"/>
  <c r="AA868" i="9"/>
  <c r="AC868" i="9"/>
  <c r="H868" i="9" s="1"/>
  <c r="AC870" i="9"/>
  <c r="H870" i="9" s="1"/>
  <c r="AA866" i="9"/>
  <c r="AC866" i="9"/>
  <c r="H866" i="9" s="1"/>
  <c r="B864" i="9"/>
  <c r="B814" i="9"/>
  <c r="AA816" i="9"/>
  <c r="AA818" i="9"/>
  <c r="AA820" i="9"/>
  <c r="AC816" i="9"/>
  <c r="H816" i="9" s="1"/>
  <c r="AC818" i="9"/>
  <c r="H818" i="9" s="1"/>
  <c r="AC820" i="9"/>
  <c r="H820" i="9" s="1"/>
  <c r="F1016" i="9"/>
  <c r="D1016" i="9"/>
  <c r="F116" i="7"/>
  <c r="E342" i="7"/>
  <c r="H342" i="7"/>
  <c r="H117" i="7"/>
  <c r="F117" i="7" s="1"/>
  <c r="E117" i="7"/>
  <c r="G274" i="7"/>
  <c r="F272" i="7"/>
  <c r="G275" i="7"/>
  <c r="H217" i="7"/>
  <c r="H436" i="7"/>
  <c r="F436" i="7" s="1"/>
  <c r="E436" i="7"/>
  <c r="F380" i="7"/>
  <c r="F18" i="11"/>
  <c r="J925" i="9" s="1"/>
  <c r="I925" i="9" s="1"/>
  <c r="E58" i="12"/>
  <c r="J58" i="12"/>
  <c r="H77" i="7"/>
  <c r="F77" i="7" s="1"/>
  <c r="E77" i="7"/>
  <c r="G102" i="12"/>
  <c r="F101" i="12"/>
  <c r="F101" i="7"/>
  <c r="H475" i="7"/>
  <c r="F475" i="7" s="1"/>
  <c r="E475" i="7"/>
  <c r="F55" i="6"/>
  <c r="F369" i="7"/>
  <c r="E55" i="6" s="1"/>
  <c r="AA674" i="9"/>
  <c r="AA676" i="9"/>
  <c r="AA678" i="9"/>
  <c r="AC674" i="9"/>
  <c r="H674" i="9" s="1"/>
  <c r="AC676" i="9"/>
  <c r="H676" i="9" s="1"/>
  <c r="AC678" i="9"/>
  <c r="H678" i="9" s="1"/>
  <c r="B672" i="9"/>
  <c r="F479" i="9"/>
  <c r="C464" i="9"/>
  <c r="B464" i="9" s="1"/>
  <c r="D468" i="9"/>
  <c r="AG961" i="9"/>
  <c r="AG967" i="9" s="1"/>
  <c r="H967" i="9" s="1"/>
  <c r="AF963" i="9"/>
  <c r="B959" i="9"/>
  <c r="AA961" i="9"/>
  <c r="AE961" i="9"/>
  <c r="D918" i="9"/>
  <c r="E918" i="9"/>
  <c r="F918" i="9"/>
  <c r="E195" i="7"/>
  <c r="H195" i="7"/>
  <c r="F195" i="7" s="1"/>
  <c r="F64" i="7"/>
  <c r="F128" i="7"/>
  <c r="H131" i="7"/>
  <c r="H441" i="7"/>
  <c r="E441" i="7"/>
  <c r="J86" i="12"/>
  <c r="E86" i="12"/>
  <c r="E242" i="7"/>
  <c r="H242" i="7"/>
  <c r="F242" i="7" s="1"/>
  <c r="E920" i="9" l="1"/>
  <c r="L164" i="7"/>
  <c r="H24" i="6" s="1"/>
  <c r="K311" i="7" s="1"/>
  <c r="L311" i="7" s="1"/>
  <c r="F15" i="12"/>
  <c r="J18" i="12"/>
  <c r="G5" i="11" s="1"/>
  <c r="J54" i="12"/>
  <c r="G10" i="11" s="1"/>
  <c r="F51" i="12"/>
  <c r="J25" i="12"/>
  <c r="G6" i="11" s="1"/>
  <c r="K473" i="9" s="1"/>
  <c r="F22" i="12"/>
  <c r="M105" i="5"/>
  <c r="G9" i="4" s="1"/>
  <c r="F36" i="12"/>
  <c r="J40" i="12"/>
  <c r="G8" i="11" s="1"/>
  <c r="F72" i="12"/>
  <c r="J76" i="12"/>
  <c r="G13" i="11" s="1"/>
  <c r="K602" i="9" s="1"/>
  <c r="I602" i="9" s="1"/>
  <c r="E46" i="12"/>
  <c r="H46" i="12"/>
  <c r="C918" i="9"/>
  <c r="B918" i="9" s="1"/>
  <c r="J96" i="12"/>
  <c r="G16" i="11" s="1"/>
  <c r="K626" i="9" s="1"/>
  <c r="I626" i="9" s="1"/>
  <c r="F93" i="12"/>
  <c r="F44" i="12"/>
  <c r="J47" i="12"/>
  <c r="G9" i="11" s="1"/>
  <c r="L866" i="9" s="1"/>
  <c r="I866" i="9" s="1"/>
  <c r="F967" i="9"/>
  <c r="E967" i="9"/>
  <c r="F31" i="6"/>
  <c r="H136" i="5" s="1"/>
  <c r="E60" i="12"/>
  <c r="H60" i="12"/>
  <c r="E25" i="7"/>
  <c r="H25" i="7"/>
  <c r="F25" i="7" s="1"/>
  <c r="I227" i="9"/>
  <c r="F227" i="9"/>
  <c r="E102" i="12"/>
  <c r="H102" i="12"/>
  <c r="H120" i="7"/>
  <c r="F628" i="9"/>
  <c r="E628" i="9"/>
  <c r="C80" i="9"/>
  <c r="B80" i="9" s="1"/>
  <c r="D82" i="9"/>
  <c r="C82" i="9" s="1"/>
  <c r="K336" i="9"/>
  <c r="I160" i="7"/>
  <c r="J160" i="7" s="1"/>
  <c r="E230" i="7"/>
  <c r="H230" i="7"/>
  <c r="F230" i="7" s="1"/>
  <c r="E770" i="9"/>
  <c r="F770" i="9"/>
  <c r="C916" i="9"/>
  <c r="B916" i="9" s="1"/>
  <c r="D920" i="9"/>
  <c r="AH600" i="9"/>
  <c r="B598" i="9"/>
  <c r="AJ600" i="9"/>
  <c r="F969" i="9"/>
  <c r="D969" i="9"/>
  <c r="E969" i="9"/>
  <c r="D626" i="9"/>
  <c r="F626" i="9"/>
  <c r="E626" i="9"/>
  <c r="D924" i="9"/>
  <c r="F924" i="9"/>
  <c r="F8" i="12"/>
  <c r="J11" i="12"/>
  <c r="E243" i="7"/>
  <c r="H243" i="7"/>
  <c r="F768" i="9"/>
  <c r="D768" i="9"/>
  <c r="H267" i="7"/>
  <c r="E267" i="7"/>
  <c r="L18" i="7"/>
  <c r="F16" i="7"/>
  <c r="C214" i="9"/>
  <c r="F71" i="7"/>
  <c r="F97" i="9"/>
  <c r="C97" i="9" s="1"/>
  <c r="B97" i="9" s="1"/>
  <c r="F65" i="12"/>
  <c r="J68" i="12"/>
  <c r="G12" i="11" s="1"/>
  <c r="D654" i="9"/>
  <c r="D866" i="9"/>
  <c r="E866" i="9"/>
  <c r="E933" i="9"/>
  <c r="F933" i="9"/>
  <c r="F160" i="9"/>
  <c r="D160" i="9"/>
  <c r="E160" i="9"/>
  <c r="C664" i="9"/>
  <c r="H231" i="7"/>
  <c r="E190" i="7"/>
  <c r="H190" i="7"/>
  <c r="F94" i="12"/>
  <c r="G95" i="12"/>
  <c r="H219" i="7"/>
  <c r="F73" i="12"/>
  <c r="G74" i="12"/>
  <c r="C143" i="9"/>
  <c r="D965" i="9"/>
  <c r="F965" i="9"/>
  <c r="D630" i="9"/>
  <c r="F630" i="9"/>
  <c r="E630" i="9"/>
  <c r="F309" i="7"/>
  <c r="E88" i="12"/>
  <c r="H88" i="12"/>
  <c r="F86" i="12"/>
  <c r="J89" i="12"/>
  <c r="G15" i="11" s="1"/>
  <c r="G111" i="7"/>
  <c r="G284" i="7"/>
  <c r="G361" i="7"/>
  <c r="G474" i="7"/>
  <c r="G381" i="7"/>
  <c r="G480" i="7"/>
  <c r="E275" i="7"/>
  <c r="H275" i="7"/>
  <c r="F275" i="7" s="1"/>
  <c r="F158" i="9"/>
  <c r="E158" i="9"/>
  <c r="F386" i="7"/>
  <c r="F156" i="9"/>
  <c r="D156" i="9"/>
  <c r="C1020" i="9"/>
  <c r="B1020" i="9" s="1"/>
  <c r="K418" i="7"/>
  <c r="L418" i="7" s="1"/>
  <c r="K426" i="7"/>
  <c r="L426" i="7" s="1"/>
  <c r="F123" i="12"/>
  <c r="H124" i="12"/>
  <c r="D418" i="9"/>
  <c r="F418" i="9"/>
  <c r="F29" i="12"/>
  <c r="J32" i="12"/>
  <c r="G7" i="11" s="1"/>
  <c r="E772" i="9"/>
  <c r="F772" i="9"/>
  <c r="D772" i="9"/>
  <c r="L312" i="7"/>
  <c r="H47" i="6" s="1"/>
  <c r="L85" i="5" s="1"/>
  <c r="M85" i="5" s="1"/>
  <c r="K40" i="7"/>
  <c r="L40" i="7" s="1"/>
  <c r="K75" i="7"/>
  <c r="L75" i="7" s="1"/>
  <c r="K86" i="7"/>
  <c r="L86" i="7" s="1"/>
  <c r="K316" i="7"/>
  <c r="L316" i="7" s="1"/>
  <c r="K346" i="7"/>
  <c r="L346" i="7" s="1"/>
  <c r="K445" i="7"/>
  <c r="L445" i="7" s="1"/>
  <c r="K390" i="7"/>
  <c r="L390" i="7" s="1"/>
  <c r="F107" i="12"/>
  <c r="J110" i="12"/>
  <c r="H196" i="7"/>
  <c r="E570" i="9"/>
  <c r="F570" i="9"/>
  <c r="D570" i="9"/>
  <c r="I66" i="9"/>
  <c r="F66" i="9"/>
  <c r="D925" i="9"/>
  <c r="E925" i="9"/>
  <c r="F925" i="9"/>
  <c r="F29" i="7"/>
  <c r="D145" i="9"/>
  <c r="C145" i="9" s="1"/>
  <c r="C137" i="9"/>
  <c r="E330" i="7"/>
  <c r="H330" i="7"/>
  <c r="F52" i="12"/>
  <c r="G53" i="12"/>
  <c r="F95" i="7"/>
  <c r="E568" i="9"/>
  <c r="F568" i="9"/>
  <c r="F255" i="7"/>
  <c r="H257" i="7"/>
  <c r="F420" i="9"/>
  <c r="E420" i="9"/>
  <c r="G38" i="6"/>
  <c r="I217" i="7" s="1"/>
  <c r="F250" i="7"/>
  <c r="E38" i="6" s="1"/>
  <c r="I118" i="9"/>
  <c r="F118" i="9"/>
  <c r="F21" i="7"/>
  <c r="H60" i="7"/>
  <c r="E60" i="7"/>
  <c r="F20" i="6"/>
  <c r="H125" i="5" s="1"/>
  <c r="F131" i="7"/>
  <c r="E20" i="6" s="1"/>
  <c r="F676" i="9"/>
  <c r="E676" i="9"/>
  <c r="H274" i="7"/>
  <c r="E274" i="7"/>
  <c r="D820" i="9"/>
  <c r="F820" i="9"/>
  <c r="E820" i="9"/>
  <c r="AE967" i="9"/>
  <c r="B961" i="9"/>
  <c r="F674" i="9"/>
  <c r="D674" i="9"/>
  <c r="E818" i="9"/>
  <c r="F818" i="9"/>
  <c r="D934" i="9"/>
  <c r="E934" i="9"/>
  <c r="F934" i="9"/>
  <c r="F23" i="12"/>
  <c r="G24" i="12"/>
  <c r="F115" i="12"/>
  <c r="G116" i="12"/>
  <c r="F253" i="9"/>
  <c r="E81" i="12"/>
  <c r="H81" i="12"/>
  <c r="F566" i="9"/>
  <c r="D566" i="9"/>
  <c r="I340" i="9"/>
  <c r="F340" i="9"/>
  <c r="I16" i="9"/>
  <c r="F16" i="9"/>
  <c r="F678" i="9"/>
  <c r="D678" i="9"/>
  <c r="C678" i="9" s="1"/>
  <c r="B678" i="9" s="1"/>
  <c r="E678" i="9"/>
  <c r="F211" i="7"/>
  <c r="L213" i="7"/>
  <c r="F82" i="7"/>
  <c r="F37" i="12"/>
  <c r="G38" i="12"/>
  <c r="E175" i="7"/>
  <c r="L175" i="7"/>
  <c r="I499" i="9"/>
  <c r="F499" i="9"/>
  <c r="F1022" i="9"/>
  <c r="F1054" i="9" s="1"/>
  <c r="D932" i="9"/>
  <c r="F932" i="9"/>
  <c r="E932" i="9"/>
  <c r="E936" i="9" s="1"/>
  <c r="F441" i="7"/>
  <c r="F58" i="12"/>
  <c r="J61" i="12"/>
  <c r="G11" i="11" s="1"/>
  <c r="K708" i="9" s="1"/>
  <c r="I708" i="9" s="1"/>
  <c r="D868" i="9"/>
  <c r="E868" i="9"/>
  <c r="E67" i="12"/>
  <c r="H67" i="12"/>
  <c r="F342" i="7"/>
  <c r="C23" i="9"/>
  <c r="B23" i="9" s="1"/>
  <c r="D25" i="9"/>
  <c r="C25" i="9" s="1"/>
  <c r="E183" i="7"/>
  <c r="L183" i="7"/>
  <c r="D926" i="9"/>
  <c r="E926" i="9"/>
  <c r="F926" i="9"/>
  <c r="E469" i="7"/>
  <c r="H469" i="7"/>
  <c r="F469" i="7" s="1"/>
  <c r="F37" i="7"/>
  <c r="F100" i="12"/>
  <c r="J103" i="12"/>
  <c r="G17" i="11" s="1"/>
  <c r="D422" i="9"/>
  <c r="C422" i="9" s="1"/>
  <c r="B422" i="9" s="1"/>
  <c r="E422" i="9"/>
  <c r="F422" i="9"/>
  <c r="I377" i="9"/>
  <c r="F377" i="9"/>
  <c r="I239" i="9"/>
  <c r="F239" i="9"/>
  <c r="F294" i="7"/>
  <c r="H296" i="7"/>
  <c r="C30" i="9"/>
  <c r="B30" i="9" s="1"/>
  <c r="D32" i="9"/>
  <c r="C32" i="9" s="1"/>
  <c r="D870" i="9"/>
  <c r="E870" i="9"/>
  <c r="F870" i="9"/>
  <c r="C468" i="9"/>
  <c r="D816" i="9"/>
  <c r="F816" i="9"/>
  <c r="I111" i="7"/>
  <c r="J111" i="7" s="1"/>
  <c r="J113" i="7" s="1"/>
  <c r="G17" i="6" s="1"/>
  <c r="J118" i="5" s="1"/>
  <c r="K118" i="5" s="1"/>
  <c r="I381" i="7"/>
  <c r="J381" i="7" s="1"/>
  <c r="J383" i="7" s="1"/>
  <c r="G57" i="6" s="1"/>
  <c r="J121" i="5" s="1"/>
  <c r="K121" i="5" s="1"/>
  <c r="I284" i="7"/>
  <c r="J284" i="7" s="1"/>
  <c r="J286" i="7" s="1"/>
  <c r="G43" i="6" s="1"/>
  <c r="J119" i="5" s="1"/>
  <c r="K119" i="5" s="1"/>
  <c r="I361" i="7"/>
  <c r="J361" i="7" s="1"/>
  <c r="J363" i="7" s="1"/>
  <c r="G54" i="6" s="1"/>
  <c r="J120" i="5" s="1"/>
  <c r="K120" i="5" s="1"/>
  <c r="I474" i="7"/>
  <c r="J474" i="7" s="1"/>
  <c r="J476" i="7" s="1"/>
  <c r="G72" i="6" s="1"/>
  <c r="J122" i="5" s="1"/>
  <c r="K122" i="5" s="1"/>
  <c r="I480" i="7"/>
  <c r="J480" i="7" s="1"/>
  <c r="J482" i="7" s="1"/>
  <c r="G73" i="6" s="1"/>
  <c r="J123" i="5" s="1"/>
  <c r="K123" i="5" s="1"/>
  <c r="F293" i="7"/>
  <c r="L296" i="7"/>
  <c r="H44" i="6" s="1"/>
  <c r="K54" i="7" s="1"/>
  <c r="L54" i="7" s="1"/>
  <c r="H224" i="7"/>
  <c r="F224" i="7" s="1"/>
  <c r="E224" i="7"/>
  <c r="F920" i="9"/>
  <c r="B698" i="9"/>
  <c r="Z704" i="9"/>
  <c r="AL704" i="9"/>
  <c r="F16" i="12"/>
  <c r="G17" i="12"/>
  <c r="F7" i="11"/>
  <c r="I327" i="9"/>
  <c r="F327" i="9"/>
  <c r="J225" i="9"/>
  <c r="J325" i="9"/>
  <c r="J375" i="9"/>
  <c r="C870" i="9" l="1"/>
  <c r="B870" i="9" s="1"/>
  <c r="K12" i="9"/>
  <c r="K114" i="9"/>
  <c r="K62" i="9"/>
  <c r="H470" i="7"/>
  <c r="C772" i="9"/>
  <c r="B772" i="9" s="1"/>
  <c r="I473" i="9"/>
  <c r="E473" i="9"/>
  <c r="C934" i="9"/>
  <c r="B934" i="9" s="1"/>
  <c r="F99" i="9"/>
  <c r="F822" i="9"/>
  <c r="F854" i="9" s="1"/>
  <c r="F805" i="9" s="1"/>
  <c r="F866" i="9"/>
  <c r="I105" i="7"/>
  <c r="J105" i="7" s="1"/>
  <c r="J107" i="7" s="1"/>
  <c r="G16" i="6" s="1"/>
  <c r="I96" i="7"/>
  <c r="J96" i="7" s="1"/>
  <c r="J98" i="7" s="1"/>
  <c r="G15" i="6" s="1"/>
  <c r="F774" i="9"/>
  <c r="F804" i="9" s="1"/>
  <c r="I150" i="7"/>
  <c r="J150" i="7" s="1"/>
  <c r="I182" i="7"/>
  <c r="J182" i="7" s="1"/>
  <c r="J185" i="7" s="1"/>
  <c r="G27" i="6" s="1"/>
  <c r="I427" i="7" s="1"/>
  <c r="J427" i="7" s="1"/>
  <c r="I159" i="7"/>
  <c r="J159" i="7" s="1"/>
  <c r="I174" i="7"/>
  <c r="J174" i="7" s="1"/>
  <c r="J177" i="7" s="1"/>
  <c r="G26" i="6" s="1"/>
  <c r="I419" i="7" s="1"/>
  <c r="J419" i="7" s="1"/>
  <c r="I487" i="7"/>
  <c r="J487" i="7" s="1"/>
  <c r="J489" i="7" s="1"/>
  <c r="G74" i="6" s="1"/>
  <c r="I66" i="7" s="1"/>
  <c r="J66" i="7" s="1"/>
  <c r="J68" i="7" s="1"/>
  <c r="G12" i="6" s="1"/>
  <c r="J109" i="5" s="1"/>
  <c r="K109" i="5" s="1"/>
  <c r="K108" i="5" s="1"/>
  <c r="F46" i="12"/>
  <c r="H47" i="12"/>
  <c r="F680" i="9"/>
  <c r="F682" i="9" s="1"/>
  <c r="C925" i="9"/>
  <c r="B925" i="9" s="1"/>
  <c r="F35" i="6"/>
  <c r="H114" i="5" s="1"/>
  <c r="F231" i="7"/>
  <c r="E35" i="6" s="1"/>
  <c r="F928" i="9"/>
  <c r="B600" i="9"/>
  <c r="AA602" i="9"/>
  <c r="AA604" i="9"/>
  <c r="AA606" i="9"/>
  <c r="AC602" i="9"/>
  <c r="H602" i="9" s="1"/>
  <c r="AC604" i="9"/>
  <c r="H604" i="9" s="1"/>
  <c r="AC606" i="9"/>
  <c r="H606" i="9" s="1"/>
  <c r="C227" i="9"/>
  <c r="B227" i="9" s="1"/>
  <c r="F229" i="9"/>
  <c r="H17" i="12"/>
  <c r="E17" i="12"/>
  <c r="C340" i="9"/>
  <c r="B340" i="9" s="1"/>
  <c r="F342" i="9"/>
  <c r="J217" i="7"/>
  <c r="E217" i="7"/>
  <c r="F424" i="9"/>
  <c r="F435" i="9" s="1"/>
  <c r="F454" i="9" s="1"/>
  <c r="F88" i="12"/>
  <c r="H89" i="12"/>
  <c r="D555" i="9"/>
  <c r="F12" i="8"/>
  <c r="H35" i="5" s="1"/>
  <c r="I336" i="9"/>
  <c r="E336" i="9"/>
  <c r="F71" i="6"/>
  <c r="H116" i="5" s="1"/>
  <c r="F470" i="7"/>
  <c r="E71" i="6" s="1"/>
  <c r="K117" i="5"/>
  <c r="F44" i="6"/>
  <c r="G54" i="7" s="1"/>
  <c r="F296" i="7"/>
  <c r="E44" i="6" s="1"/>
  <c r="F936" i="9"/>
  <c r="F946" i="9" s="1"/>
  <c r="E24" i="12"/>
  <c r="H24" i="12"/>
  <c r="E53" i="12"/>
  <c r="H53" i="12"/>
  <c r="C66" i="9"/>
  <c r="B66" i="9" s="1"/>
  <c r="F68" i="9"/>
  <c r="F102" i="9" s="1"/>
  <c r="F104" i="9" s="1"/>
  <c r="H74" i="12"/>
  <c r="E74" i="12"/>
  <c r="I161" i="7"/>
  <c r="J161" i="7" s="1"/>
  <c r="J164" i="7" s="1"/>
  <c r="G24" i="6" s="1"/>
  <c r="I311" i="7" s="1"/>
  <c r="J311" i="7" s="1"/>
  <c r="I143" i="7"/>
  <c r="J143" i="7" s="1"/>
  <c r="J145" i="7" s="1"/>
  <c r="G22" i="6" s="1"/>
  <c r="I310" i="7" s="1"/>
  <c r="J310" i="7" s="1"/>
  <c r="I151" i="7"/>
  <c r="J151" i="7" s="1"/>
  <c r="J153" i="7" s="1"/>
  <c r="G23" i="6" s="1"/>
  <c r="I304" i="7" s="1"/>
  <c r="J304" i="7" s="1"/>
  <c r="H5" i="6"/>
  <c r="K33" i="7" s="1"/>
  <c r="F18" i="7"/>
  <c r="E5" i="6" s="1"/>
  <c r="D928" i="9"/>
  <c r="K247" i="9"/>
  <c r="K386" i="9"/>
  <c r="K484" i="9"/>
  <c r="K235" i="9"/>
  <c r="K495" i="9"/>
  <c r="K965" i="9"/>
  <c r="C866" i="9"/>
  <c r="B866" i="9" s="1"/>
  <c r="D872" i="9"/>
  <c r="F67" i="12"/>
  <c r="H68" i="12"/>
  <c r="C932" i="9"/>
  <c r="B932" i="9" s="1"/>
  <c r="H32" i="6"/>
  <c r="K205" i="7" s="1"/>
  <c r="F213" i="7"/>
  <c r="E32" i="6" s="1"/>
  <c r="I125" i="5"/>
  <c r="F125" i="5"/>
  <c r="F161" i="9"/>
  <c r="K156" i="9"/>
  <c r="K418" i="9"/>
  <c r="K93" i="9"/>
  <c r="K674" i="9"/>
  <c r="K566" i="9"/>
  <c r="K768" i="9"/>
  <c r="K816" i="9"/>
  <c r="K1016" i="9"/>
  <c r="H15" i="8"/>
  <c r="L31" i="5" s="1"/>
  <c r="M31" i="5" s="1"/>
  <c r="F241" i="9"/>
  <c r="C239" i="9"/>
  <c r="F1005" i="9"/>
  <c r="H18" i="8"/>
  <c r="L36" i="5" s="1"/>
  <c r="M36" i="5" s="1"/>
  <c r="F330" i="7"/>
  <c r="H331" i="7"/>
  <c r="C160" i="9"/>
  <c r="B160" i="9" s="1"/>
  <c r="F267" i="7"/>
  <c r="H269" i="7"/>
  <c r="F60" i="12"/>
  <c r="H61" i="12"/>
  <c r="I325" i="9"/>
  <c r="D325" i="9"/>
  <c r="I225" i="9"/>
  <c r="D225" i="9"/>
  <c r="H225" i="7"/>
  <c r="C327" i="9"/>
  <c r="F329" i="9"/>
  <c r="F344" i="9" s="1"/>
  <c r="F347" i="9" s="1"/>
  <c r="F354" i="9" s="1"/>
  <c r="B239" i="9"/>
  <c r="F60" i="7"/>
  <c r="H61" i="7"/>
  <c r="F39" i="6"/>
  <c r="F257" i="7"/>
  <c r="E39" i="6" s="1"/>
  <c r="C570" i="9"/>
  <c r="B570" i="9" s="1"/>
  <c r="F20" i="11"/>
  <c r="F124" i="12"/>
  <c r="E20" i="11" s="1"/>
  <c r="E480" i="7"/>
  <c r="H480" i="7"/>
  <c r="F33" i="6"/>
  <c r="H107" i="5" s="1"/>
  <c r="C626" i="9"/>
  <c r="C920" i="9"/>
  <c r="E116" i="12"/>
  <c r="H116" i="12"/>
  <c r="F755" i="9"/>
  <c r="H14" i="8"/>
  <c r="L32" i="5" s="1"/>
  <c r="M32" i="5" s="1"/>
  <c r="B704" i="9"/>
  <c r="AH706" i="9"/>
  <c r="AJ706" i="9"/>
  <c r="I375" i="9"/>
  <c r="D375" i="9"/>
  <c r="F501" i="9"/>
  <c r="F504" i="9" s="1"/>
  <c r="F554" i="9" s="1"/>
  <c r="C499" i="9"/>
  <c r="B499" i="9" s="1"/>
  <c r="H381" i="7"/>
  <c r="E381" i="7"/>
  <c r="F81" i="12"/>
  <c r="H82" i="12"/>
  <c r="E474" i="7"/>
  <c r="H474" i="7"/>
  <c r="C630" i="9"/>
  <c r="B630" i="9" s="1"/>
  <c r="F18" i="6"/>
  <c r="G446" i="7" s="1"/>
  <c r="F120" i="7"/>
  <c r="E18" i="6" s="1"/>
  <c r="I136" i="5"/>
  <c r="F32" i="12"/>
  <c r="E7" i="11" s="1"/>
  <c r="C926" i="9"/>
  <c r="B926" i="9" s="1"/>
  <c r="J158" i="9"/>
  <c r="J420" i="9"/>
  <c r="J95" i="9"/>
  <c r="J676" i="9"/>
  <c r="J568" i="9"/>
  <c r="J770" i="9"/>
  <c r="J818" i="9"/>
  <c r="J1018" i="9"/>
  <c r="F183" i="7"/>
  <c r="L185" i="7"/>
  <c r="H27" i="6" s="1"/>
  <c r="K427" i="7" s="1"/>
  <c r="L427" i="7" s="1"/>
  <c r="L430" i="7" s="1"/>
  <c r="H65" i="6" s="1"/>
  <c r="L83" i="5" s="1"/>
  <c r="M83" i="5" s="1"/>
  <c r="F175" i="7"/>
  <c r="L177" i="7"/>
  <c r="H26" i="6" s="1"/>
  <c r="K419" i="7" s="1"/>
  <c r="L419" i="7" s="1"/>
  <c r="L422" i="7" s="1"/>
  <c r="H64" i="6" s="1"/>
  <c r="L84" i="5" s="1"/>
  <c r="M84" i="5" s="1"/>
  <c r="C820" i="9"/>
  <c r="B820" i="9" s="1"/>
  <c r="F29" i="6"/>
  <c r="G319" i="7" s="1"/>
  <c r="F196" i="7"/>
  <c r="E29" i="6" s="1"/>
  <c r="E361" i="7"/>
  <c r="H361" i="7"/>
  <c r="F971" i="9"/>
  <c r="E95" i="12"/>
  <c r="H95" i="12"/>
  <c r="F243" i="7"/>
  <c r="H244" i="7"/>
  <c r="F102" i="12"/>
  <c r="H103" i="12"/>
  <c r="B327" i="9"/>
  <c r="C377" i="9"/>
  <c r="B377" i="9" s="1"/>
  <c r="F379" i="9"/>
  <c r="F394" i="9" s="1"/>
  <c r="F397" i="9" s="1"/>
  <c r="F404" i="9" s="1"/>
  <c r="C118" i="9"/>
  <c r="F128" i="9"/>
  <c r="F164" i="9" s="1"/>
  <c r="F204" i="9" s="1"/>
  <c r="G18" i="11"/>
  <c r="K924" i="9" s="1"/>
  <c r="F110" i="12"/>
  <c r="E18" i="11" s="1"/>
  <c r="E284" i="7"/>
  <c r="H284" i="7"/>
  <c r="E872" i="9"/>
  <c r="E904" i="9" s="1"/>
  <c r="H38" i="12"/>
  <c r="E38" i="12"/>
  <c r="F18" i="9"/>
  <c r="F34" i="9" s="1"/>
  <c r="F54" i="9" s="1"/>
  <c r="C16" i="9"/>
  <c r="B16" i="9" s="1"/>
  <c r="F274" i="7"/>
  <c r="H280" i="7"/>
  <c r="B118" i="9"/>
  <c r="H111" i="7"/>
  <c r="E111" i="7"/>
  <c r="F190" i="7"/>
  <c r="H191" i="7"/>
  <c r="G4" i="11"/>
  <c r="F11" i="12"/>
  <c r="E4" i="11" s="1"/>
  <c r="C969" i="9"/>
  <c r="B969" i="9" s="1"/>
  <c r="F9" i="11" l="1"/>
  <c r="L868" i="9" s="1"/>
  <c r="F47" i="12"/>
  <c r="E9" i="11" s="1"/>
  <c r="F974" i="9"/>
  <c r="F1004" i="9" s="1"/>
  <c r="F905" i="9" s="1"/>
  <c r="E479" i="9"/>
  <c r="C473" i="9"/>
  <c r="B473" i="9" s="1"/>
  <c r="E62" i="9"/>
  <c r="I62" i="9"/>
  <c r="E114" i="9"/>
  <c r="I114" i="9"/>
  <c r="I418" i="7"/>
  <c r="J418" i="7" s="1"/>
  <c r="J422" i="7" s="1"/>
  <c r="G64" i="6" s="1"/>
  <c r="J84" i="5" s="1"/>
  <c r="K84" i="5" s="1"/>
  <c r="I426" i="7"/>
  <c r="J426" i="7" s="1"/>
  <c r="J430" i="7" s="1"/>
  <c r="G65" i="6" s="1"/>
  <c r="J83" i="5" s="1"/>
  <c r="K83" i="5" s="1"/>
  <c r="I12" i="9"/>
  <c r="E12" i="9"/>
  <c r="I316" i="7"/>
  <c r="J316" i="7" s="1"/>
  <c r="I445" i="7"/>
  <c r="J445" i="7" s="1"/>
  <c r="I75" i="7"/>
  <c r="J75" i="7" s="1"/>
  <c r="I40" i="7"/>
  <c r="J40" i="7" s="1"/>
  <c r="I86" i="7"/>
  <c r="J86" i="7" s="1"/>
  <c r="I346" i="7"/>
  <c r="J346" i="7" s="1"/>
  <c r="I390" i="7"/>
  <c r="J390" i="7" s="1"/>
  <c r="F105" i="9"/>
  <c r="H6" i="8"/>
  <c r="K325" i="7" s="1"/>
  <c r="L325" i="7" s="1"/>
  <c r="I235" i="9"/>
  <c r="E235" i="9"/>
  <c r="F602" i="9"/>
  <c r="D602" i="9"/>
  <c r="E602" i="9"/>
  <c r="F305" i="9"/>
  <c r="H8" i="8"/>
  <c r="I768" i="9"/>
  <c r="E768" i="9"/>
  <c r="I484" i="9"/>
  <c r="E484" i="9"/>
  <c r="F405" i="9"/>
  <c r="H10" i="8"/>
  <c r="L33" i="5" s="1"/>
  <c r="M33" i="5" s="1"/>
  <c r="I495" i="9"/>
  <c r="E495" i="9"/>
  <c r="F95" i="12"/>
  <c r="H96" i="12"/>
  <c r="F14" i="11"/>
  <c r="J933" i="9" s="1"/>
  <c r="F82" i="12"/>
  <c r="E14" i="11" s="1"/>
  <c r="F50" i="6"/>
  <c r="H11" i="5" s="1"/>
  <c r="F331" i="7"/>
  <c r="E50" i="6" s="1"/>
  <c r="I566" i="9"/>
  <c r="E566" i="9"/>
  <c r="C566" i="9" s="1"/>
  <c r="L205" i="7"/>
  <c r="E205" i="7"/>
  <c r="I386" i="9"/>
  <c r="E386" i="9"/>
  <c r="I420" i="9"/>
  <c r="D420" i="9"/>
  <c r="I1016" i="9"/>
  <c r="E1016" i="9"/>
  <c r="F480" i="7"/>
  <c r="H482" i="7"/>
  <c r="F34" i="6"/>
  <c r="H113" i="5" s="1"/>
  <c r="F225" i="7"/>
  <c r="E34" i="6" s="1"/>
  <c r="I674" i="9"/>
  <c r="E674" i="9"/>
  <c r="I247" i="9"/>
  <c r="E247" i="9"/>
  <c r="F55" i="9"/>
  <c r="H5" i="8"/>
  <c r="J219" i="7"/>
  <c r="F217" i="7"/>
  <c r="F37" i="6"/>
  <c r="H115" i="5" s="1"/>
  <c r="F244" i="7"/>
  <c r="E37" i="6" s="1"/>
  <c r="I107" i="5"/>
  <c r="F74" i="12"/>
  <c r="H76" i="12"/>
  <c r="F355" i="9"/>
  <c r="H9" i="8"/>
  <c r="F116" i="12"/>
  <c r="H117" i="12"/>
  <c r="J338" i="9"/>
  <c r="G160" i="7"/>
  <c r="C225" i="9"/>
  <c r="D229" i="9"/>
  <c r="I93" i="9"/>
  <c r="E93" i="9"/>
  <c r="F116" i="5"/>
  <c r="I116" i="5"/>
  <c r="G116" i="5" s="1"/>
  <c r="F111" i="7"/>
  <c r="H113" i="7"/>
  <c r="F361" i="7"/>
  <c r="H363" i="7"/>
  <c r="B225" i="9"/>
  <c r="I418" i="9"/>
  <c r="E418" i="9"/>
  <c r="F12" i="11"/>
  <c r="F68" i="12"/>
  <c r="E12" i="11" s="1"/>
  <c r="F53" i="12"/>
  <c r="H54" i="12"/>
  <c r="F5" i="9"/>
  <c r="H4" i="8"/>
  <c r="I1018" i="9"/>
  <c r="D1018" i="9"/>
  <c r="F28" i="6"/>
  <c r="H112" i="5" s="1"/>
  <c r="F191" i="7"/>
  <c r="E28" i="6" s="1"/>
  <c r="F38" i="12"/>
  <c r="H40" i="12"/>
  <c r="F381" i="7"/>
  <c r="H383" i="7"/>
  <c r="I158" i="9"/>
  <c r="D158" i="9"/>
  <c r="F42" i="6"/>
  <c r="F280" i="7"/>
  <c r="E42" i="6" s="1"/>
  <c r="K223" i="9"/>
  <c r="K323" i="9"/>
  <c r="K373" i="9"/>
  <c r="I818" i="9"/>
  <c r="D818" i="9"/>
  <c r="C325" i="9"/>
  <c r="D329" i="9"/>
  <c r="I156" i="9"/>
  <c r="E156" i="9"/>
  <c r="E342" i="9"/>
  <c r="C336" i="9"/>
  <c r="E855" i="9"/>
  <c r="G16" i="8"/>
  <c r="I770" i="9"/>
  <c r="D770" i="9"/>
  <c r="G78" i="7"/>
  <c r="G89" i="7"/>
  <c r="B325" i="9"/>
  <c r="L33" i="7"/>
  <c r="F33" i="7" s="1"/>
  <c r="E33" i="7"/>
  <c r="F24" i="12"/>
  <c r="H25" i="12"/>
  <c r="B336" i="9"/>
  <c r="F17" i="12"/>
  <c r="H18" i="12"/>
  <c r="F114" i="5"/>
  <c r="I114" i="5"/>
  <c r="G114" i="5" s="1"/>
  <c r="B706" i="9"/>
  <c r="AA708" i="9"/>
  <c r="AA710" i="9"/>
  <c r="AA712" i="9"/>
  <c r="AC708" i="9"/>
  <c r="H708" i="9" s="1"/>
  <c r="AC710" i="9"/>
  <c r="H710" i="9" s="1"/>
  <c r="AC712" i="9"/>
  <c r="H712" i="9" s="1"/>
  <c r="F15" i="11"/>
  <c r="F89" i="12"/>
  <c r="E15" i="11" s="1"/>
  <c r="F604" i="9"/>
  <c r="E604" i="9"/>
  <c r="F474" i="7"/>
  <c r="H476" i="7"/>
  <c r="I816" i="9"/>
  <c r="E816" i="9"/>
  <c r="F455" i="9"/>
  <c r="H11" i="8"/>
  <c r="B626" i="9"/>
  <c r="F61" i="7"/>
  <c r="E11" i="6" s="1"/>
  <c r="F11" i="6"/>
  <c r="H111" i="5" s="1"/>
  <c r="D904" i="9"/>
  <c r="I35" i="5"/>
  <c r="F255" i="9"/>
  <c r="F258" i="9" s="1"/>
  <c r="F304" i="9" s="1"/>
  <c r="I924" i="9"/>
  <c r="E924" i="9"/>
  <c r="F41" i="6"/>
  <c r="F269" i="7"/>
  <c r="E41" i="6" s="1"/>
  <c r="G125" i="5"/>
  <c r="G124" i="5" s="1"/>
  <c r="I124" i="5"/>
  <c r="H54" i="7"/>
  <c r="F54" i="7" s="1"/>
  <c r="E54" i="7"/>
  <c r="F284" i="7"/>
  <c r="H286" i="7"/>
  <c r="E319" i="7"/>
  <c r="H319" i="7"/>
  <c r="F319" i="7" s="1"/>
  <c r="I568" i="9"/>
  <c r="B568" i="9" s="1"/>
  <c r="D568" i="9"/>
  <c r="C568" i="9" s="1"/>
  <c r="E446" i="7"/>
  <c r="H446" i="7"/>
  <c r="F446" i="7" s="1"/>
  <c r="F17" i="11"/>
  <c r="F103" i="12"/>
  <c r="E17" i="11" s="1"/>
  <c r="I676" i="9"/>
  <c r="D676" i="9"/>
  <c r="C375" i="9"/>
  <c r="B375" i="9" s="1"/>
  <c r="D379" i="9"/>
  <c r="F11" i="11"/>
  <c r="J710" i="9" s="1"/>
  <c r="I710" i="9" s="1"/>
  <c r="F61" i="12"/>
  <c r="E11" i="11" s="1"/>
  <c r="J312" i="7"/>
  <c r="G47" i="6" s="1"/>
  <c r="J85" i="5" s="1"/>
  <c r="K85" i="5" s="1"/>
  <c r="I95" i="9"/>
  <c r="D95" i="9"/>
  <c r="I965" i="9"/>
  <c r="E965" i="9"/>
  <c r="F606" i="9"/>
  <c r="D606" i="9"/>
  <c r="E606" i="9"/>
  <c r="B566" i="9" l="1"/>
  <c r="H17" i="8"/>
  <c r="L20" i="5" s="1"/>
  <c r="M20" i="5" s="1"/>
  <c r="E128" i="9"/>
  <c r="C114" i="9"/>
  <c r="B114" i="9" s="1"/>
  <c r="E68" i="9"/>
  <c r="C62" i="9"/>
  <c r="B62" i="9" s="1"/>
  <c r="E18" i="9"/>
  <c r="E34" i="9" s="1"/>
  <c r="E54" i="9" s="1"/>
  <c r="C12" i="9"/>
  <c r="B12" i="9" s="1"/>
  <c r="I868" i="9"/>
  <c r="F868" i="9"/>
  <c r="E490" i="9"/>
  <c r="C484" i="9"/>
  <c r="C95" i="9"/>
  <c r="B95" i="9" s="1"/>
  <c r="D99" i="9"/>
  <c r="E928" i="9"/>
  <c r="C924" i="9"/>
  <c r="K83" i="7"/>
  <c r="L83" i="7" s="1"/>
  <c r="L90" i="7" s="1"/>
  <c r="H14" i="6" s="1"/>
  <c r="L57" i="5" s="1"/>
  <c r="M57" i="5" s="1"/>
  <c r="K72" i="7"/>
  <c r="L72" i="7" s="1"/>
  <c r="L79" i="7" s="1"/>
  <c r="H13" i="6" s="1"/>
  <c r="L56" i="5" s="1"/>
  <c r="M56" i="5" s="1"/>
  <c r="K168" i="7"/>
  <c r="L168" i="7" s="1"/>
  <c r="L169" i="7" s="1"/>
  <c r="H25" i="6" s="1"/>
  <c r="L34" i="5" s="1"/>
  <c r="M34" i="5" s="1"/>
  <c r="K387" i="7"/>
  <c r="L387" i="7" s="1"/>
  <c r="L392" i="7" s="1"/>
  <c r="H58" i="6" s="1"/>
  <c r="L82" i="5" s="1"/>
  <c r="M82" i="5" s="1"/>
  <c r="K442" i="7"/>
  <c r="L442" i="7" s="1"/>
  <c r="L449" i="7" s="1"/>
  <c r="H67" i="6" s="1"/>
  <c r="L81" i="5" s="1"/>
  <c r="M81" i="5" s="1"/>
  <c r="M80" i="5" s="1"/>
  <c r="G8" i="4" s="1"/>
  <c r="E710" i="9"/>
  <c r="F710" i="9"/>
  <c r="D710" i="9"/>
  <c r="E161" i="9"/>
  <c r="E164" i="9" s="1"/>
  <c r="E204" i="9" s="1"/>
  <c r="C156" i="9"/>
  <c r="C158" i="9"/>
  <c r="B158" i="9" s="1"/>
  <c r="D161" i="9"/>
  <c r="F17" i="6"/>
  <c r="H118" i="5" s="1"/>
  <c r="F113" i="7"/>
  <c r="E17" i="6" s="1"/>
  <c r="I338" i="9"/>
  <c r="D338" i="9"/>
  <c r="E1022" i="9"/>
  <c r="E1054" i="9" s="1"/>
  <c r="C1016" i="9"/>
  <c r="B1016" i="9" s="1"/>
  <c r="F54" i="12"/>
  <c r="E10" i="11" s="1"/>
  <c r="F10" i="11"/>
  <c r="F205" i="9"/>
  <c r="H7" i="8"/>
  <c r="E822" i="9"/>
  <c r="E854" i="9" s="1"/>
  <c r="C816" i="9"/>
  <c r="F57" i="6"/>
  <c r="H121" i="5" s="1"/>
  <c r="F383" i="7"/>
  <c r="E57" i="6" s="1"/>
  <c r="K123" i="7"/>
  <c r="L123" i="7" s="1"/>
  <c r="K407" i="7"/>
  <c r="L407" i="7" s="1"/>
  <c r="K412" i="7"/>
  <c r="L412" i="7" s="1"/>
  <c r="K452" i="7"/>
  <c r="L452" i="7" s="1"/>
  <c r="C420" i="9"/>
  <c r="D424" i="9"/>
  <c r="F96" i="12"/>
  <c r="E16" i="11" s="1"/>
  <c r="F16" i="11"/>
  <c r="J628" i="9" s="1"/>
  <c r="E708" i="9"/>
  <c r="F708" i="9"/>
  <c r="D708" i="9"/>
  <c r="B156" i="9"/>
  <c r="D855" i="9"/>
  <c r="F16" i="8"/>
  <c r="B924" i="9"/>
  <c r="G33" i="6"/>
  <c r="J107" i="5" s="1"/>
  <c r="F219" i="7"/>
  <c r="E33" i="6" s="1"/>
  <c r="I933" i="9"/>
  <c r="D933" i="9"/>
  <c r="F43" i="6"/>
  <c r="H119" i="5" s="1"/>
  <c r="F286" i="7"/>
  <c r="E43" i="6" s="1"/>
  <c r="F72" i="6"/>
  <c r="H122" i="5" s="1"/>
  <c r="F476" i="7"/>
  <c r="E72" i="6" s="1"/>
  <c r="E89" i="7"/>
  <c r="H89" i="7"/>
  <c r="F89" i="7" s="1"/>
  <c r="F40" i="12"/>
  <c r="E8" i="11" s="1"/>
  <c r="F8" i="11"/>
  <c r="G161" i="7"/>
  <c r="G143" i="7"/>
  <c r="G151" i="7"/>
  <c r="E253" i="9"/>
  <c r="C247" i="9"/>
  <c r="B247" i="9" s="1"/>
  <c r="E392" i="9"/>
  <c r="C386" i="9"/>
  <c r="B386" i="9" s="1"/>
  <c r="C602" i="9"/>
  <c r="F19" i="11"/>
  <c r="F117" i="12"/>
  <c r="E19" i="11" s="1"/>
  <c r="K22" i="7"/>
  <c r="L22" i="7" s="1"/>
  <c r="L26" i="7" s="1"/>
  <c r="H6" i="6" s="1"/>
  <c r="K260" i="7" s="1"/>
  <c r="L260" i="7" s="1"/>
  <c r="L262" i="7" s="1"/>
  <c r="H40" i="6" s="1"/>
  <c r="L134" i="5" s="1"/>
  <c r="M134" i="5" s="1"/>
  <c r="K30" i="7"/>
  <c r="L30" i="7" s="1"/>
  <c r="L34" i="7" s="1"/>
  <c r="H7" i="6" s="1"/>
  <c r="L132" i="5" s="1"/>
  <c r="M132" i="5" s="1"/>
  <c r="B816" i="9"/>
  <c r="B420" i="9"/>
  <c r="H78" i="7"/>
  <c r="F78" i="7" s="1"/>
  <c r="E78" i="7"/>
  <c r="C818" i="9"/>
  <c r="D822" i="9"/>
  <c r="E424" i="9"/>
  <c r="E435" i="9" s="1"/>
  <c r="E454" i="9" s="1"/>
  <c r="C418" i="9"/>
  <c r="B418" i="9" s="1"/>
  <c r="K38" i="7"/>
  <c r="L38" i="7" s="1"/>
  <c r="L41" i="7" s="1"/>
  <c r="H8" i="6" s="1"/>
  <c r="L59" i="5" s="1"/>
  <c r="M59" i="5" s="1"/>
  <c r="K373" i="7"/>
  <c r="L373" i="7" s="1"/>
  <c r="L377" i="7" s="1"/>
  <c r="H56" i="6" s="1"/>
  <c r="L133" i="5" s="1"/>
  <c r="M133" i="5" s="1"/>
  <c r="K343" i="7"/>
  <c r="L343" i="7" s="1"/>
  <c r="L350" i="7" s="1"/>
  <c r="H52" i="6" s="1"/>
  <c r="L131" i="5" s="1"/>
  <c r="M131" i="5" s="1"/>
  <c r="F13" i="11"/>
  <c r="J604" i="9" s="1"/>
  <c r="F76" i="12"/>
  <c r="E13" i="11" s="1"/>
  <c r="E501" i="9"/>
  <c r="C495" i="9"/>
  <c r="C606" i="9"/>
  <c r="B606" i="9" s="1"/>
  <c r="C676" i="9"/>
  <c r="B676" i="9" s="1"/>
  <c r="D680" i="9"/>
  <c r="C770" i="9"/>
  <c r="D774" i="9"/>
  <c r="B818" i="9"/>
  <c r="E680" i="9"/>
  <c r="E682" i="9" s="1"/>
  <c r="C674" i="9"/>
  <c r="B495" i="9"/>
  <c r="E241" i="9"/>
  <c r="C235" i="9"/>
  <c r="B770" i="9"/>
  <c r="I373" i="9"/>
  <c r="E373" i="9"/>
  <c r="I112" i="5"/>
  <c r="G112" i="5" s="1"/>
  <c r="F112" i="5"/>
  <c r="E99" i="9"/>
  <c r="E102" i="9" s="1"/>
  <c r="E104" i="9" s="1"/>
  <c r="C93" i="9"/>
  <c r="B93" i="9" s="1"/>
  <c r="B674" i="9"/>
  <c r="L206" i="7"/>
  <c r="F205" i="7"/>
  <c r="B235" i="9"/>
  <c r="E971" i="9"/>
  <c r="C965" i="9"/>
  <c r="B965" i="9" s="1"/>
  <c r="F111" i="5"/>
  <c r="I111" i="5"/>
  <c r="F5" i="11"/>
  <c r="F18" i="12"/>
  <c r="E5" i="11" s="1"/>
  <c r="I305" i="7"/>
  <c r="J305" i="7" s="1"/>
  <c r="J306" i="7" s="1"/>
  <c r="G46" i="6" s="1"/>
  <c r="J15" i="5" s="1"/>
  <c r="K15" i="5" s="1"/>
  <c r="I300" i="7"/>
  <c r="J300" i="7" s="1"/>
  <c r="I124" i="7"/>
  <c r="J124" i="7" s="1"/>
  <c r="I326" i="7"/>
  <c r="J326" i="7" s="1"/>
  <c r="I395" i="7"/>
  <c r="J395" i="7" s="1"/>
  <c r="J396" i="7" s="1"/>
  <c r="G59" i="6" s="1"/>
  <c r="J7" i="5" s="1"/>
  <c r="K7" i="5" s="1"/>
  <c r="I403" i="7"/>
  <c r="J403" i="7" s="1"/>
  <c r="J404" i="7" s="1"/>
  <c r="G61" i="6" s="1"/>
  <c r="J9" i="5" s="1"/>
  <c r="K9" i="5" s="1"/>
  <c r="I453" i="7"/>
  <c r="J453" i="7" s="1"/>
  <c r="I463" i="7"/>
  <c r="J463" i="7" s="1"/>
  <c r="I408" i="7"/>
  <c r="J408" i="7" s="1"/>
  <c r="I458" i="7"/>
  <c r="J458" i="7" s="1"/>
  <c r="I413" i="7"/>
  <c r="J413" i="7" s="1"/>
  <c r="I399" i="7"/>
  <c r="J399" i="7" s="1"/>
  <c r="J400" i="7" s="1"/>
  <c r="G60" i="6" s="1"/>
  <c r="J8" i="5" s="1"/>
  <c r="K8" i="5" s="1"/>
  <c r="I323" i="9"/>
  <c r="E323" i="9"/>
  <c r="C1018" i="9"/>
  <c r="B1018" i="9" s="1"/>
  <c r="D1022" i="9"/>
  <c r="F54" i="6"/>
  <c r="H120" i="5" s="1"/>
  <c r="F363" i="7"/>
  <c r="E54" i="6" s="1"/>
  <c r="I106" i="5"/>
  <c r="L572" i="9"/>
  <c r="F113" i="5"/>
  <c r="I113" i="5"/>
  <c r="G113" i="5" s="1"/>
  <c r="J237" i="9"/>
  <c r="J497" i="9"/>
  <c r="J967" i="9"/>
  <c r="F73" i="6"/>
  <c r="H123" i="5" s="1"/>
  <c r="F482" i="7"/>
  <c r="E73" i="6" s="1"/>
  <c r="J249" i="9"/>
  <c r="J388" i="9"/>
  <c r="J486" i="9"/>
  <c r="I223" i="9"/>
  <c r="E223" i="9"/>
  <c r="K299" i="7"/>
  <c r="L299" i="7" s="1"/>
  <c r="K462" i="7"/>
  <c r="L462" i="7" s="1"/>
  <c r="K457" i="7"/>
  <c r="L457" i="7" s="1"/>
  <c r="I115" i="5"/>
  <c r="G115" i="5" s="1"/>
  <c r="F115" i="5"/>
  <c r="B484" i="9"/>
  <c r="G85" i="7"/>
  <c r="G74" i="7"/>
  <c r="G389" i="7"/>
  <c r="G444" i="7"/>
  <c r="E712" i="9"/>
  <c r="F712" i="9"/>
  <c r="D712" i="9"/>
  <c r="F6" i="11"/>
  <c r="J475" i="9" s="1"/>
  <c r="F25" i="12"/>
  <c r="E6" i="11" s="1"/>
  <c r="G39" i="7"/>
  <c r="G425" i="7"/>
  <c r="G315" i="7"/>
  <c r="G417" i="7"/>
  <c r="G345" i="7"/>
  <c r="E160" i="7"/>
  <c r="H160" i="7"/>
  <c r="F160" i="7" s="1"/>
  <c r="I11" i="5"/>
  <c r="G11" i="5" s="1"/>
  <c r="F11" i="5"/>
  <c r="E774" i="9"/>
  <c r="E804" i="9" s="1"/>
  <c r="C768" i="9"/>
  <c r="B768" i="9" s="1"/>
  <c r="C868" i="9" l="1"/>
  <c r="B868" i="9" s="1"/>
  <c r="F872" i="9"/>
  <c r="E5" i="9"/>
  <c r="G4" i="8"/>
  <c r="C161" i="9"/>
  <c r="C710" i="9"/>
  <c r="B710" i="9" s="1"/>
  <c r="E55" i="9"/>
  <c r="G5" i="8"/>
  <c r="J14" i="9"/>
  <c r="J116" i="9"/>
  <c r="J64" i="9"/>
  <c r="C933" i="9"/>
  <c r="B933" i="9" s="1"/>
  <c r="D936" i="9"/>
  <c r="I628" i="9"/>
  <c r="D628" i="9"/>
  <c r="C628" i="9" s="1"/>
  <c r="L632" i="9" s="1"/>
  <c r="F121" i="5"/>
  <c r="I121" i="5"/>
  <c r="G121" i="5" s="1"/>
  <c r="D804" i="9"/>
  <c r="C774" i="9"/>
  <c r="E1005" i="9"/>
  <c r="G18" i="8"/>
  <c r="J36" i="5" s="1"/>
  <c r="K36" i="5" s="1"/>
  <c r="E417" i="7"/>
  <c r="H417" i="7"/>
  <c r="E85" i="7"/>
  <c r="H85" i="7"/>
  <c r="F85" i="7" s="1"/>
  <c r="I388" i="9"/>
  <c r="D388" i="9"/>
  <c r="G150" i="7"/>
  <c r="G182" i="7"/>
  <c r="G159" i="7"/>
  <c r="G174" i="7"/>
  <c r="G487" i="7"/>
  <c r="C338" i="9"/>
  <c r="D342" i="9"/>
  <c r="E345" i="7"/>
  <c r="H345" i="7"/>
  <c r="F345" i="7" s="1"/>
  <c r="E74" i="7"/>
  <c r="H74" i="7"/>
  <c r="F74" i="7" s="1"/>
  <c r="I486" i="9"/>
  <c r="D486" i="9"/>
  <c r="E315" i="7"/>
  <c r="H315" i="7"/>
  <c r="I249" i="9"/>
  <c r="D249" i="9"/>
  <c r="I572" i="9"/>
  <c r="F572" i="9"/>
  <c r="G111" i="5"/>
  <c r="G110" i="5" s="1"/>
  <c r="I110" i="5"/>
  <c r="E379" i="9"/>
  <c r="C373" i="9"/>
  <c r="B373" i="9" s="1"/>
  <c r="C680" i="9"/>
  <c r="D682" i="9"/>
  <c r="G136" i="7"/>
  <c r="G336" i="7"/>
  <c r="G435" i="7"/>
  <c r="K107" i="5"/>
  <c r="F107" i="5"/>
  <c r="C424" i="9"/>
  <c r="D435" i="9"/>
  <c r="B338" i="9"/>
  <c r="E425" i="7"/>
  <c r="H425" i="7"/>
  <c r="E405" i="9"/>
  <c r="G10" i="8"/>
  <c r="J33" i="5" s="1"/>
  <c r="K33" i="5" s="1"/>
  <c r="B602" i="9"/>
  <c r="H39" i="7"/>
  <c r="F39" i="7" s="1"/>
  <c r="E39" i="7"/>
  <c r="D854" i="9"/>
  <c r="C822" i="9"/>
  <c r="F122" i="5"/>
  <c r="I122" i="5"/>
  <c r="G122" i="5" s="1"/>
  <c r="E805" i="9"/>
  <c r="G15" i="8"/>
  <c r="J31" i="5" s="1"/>
  <c r="K31" i="5" s="1"/>
  <c r="F118" i="5"/>
  <c r="I118" i="5"/>
  <c r="E389" i="7"/>
  <c r="H389" i="7"/>
  <c r="F389" i="7" s="1"/>
  <c r="F123" i="5"/>
  <c r="I123" i="5"/>
  <c r="G123" i="5" s="1"/>
  <c r="G124" i="7"/>
  <c r="G326" i="7"/>
  <c r="G395" i="7"/>
  <c r="G399" i="7"/>
  <c r="G413" i="7"/>
  <c r="G408" i="7"/>
  <c r="G300" i="7"/>
  <c r="G453" i="7"/>
  <c r="G463" i="7"/>
  <c r="G403" i="7"/>
  <c r="G458" i="7"/>
  <c r="G305" i="7"/>
  <c r="K51" i="7"/>
  <c r="L51" i="7" s="1"/>
  <c r="L55" i="7" s="1"/>
  <c r="H10" i="6" s="1"/>
  <c r="L135" i="5" s="1"/>
  <c r="M135" i="5" s="1"/>
  <c r="K318" i="7"/>
  <c r="L318" i="7" s="1"/>
  <c r="L322" i="7" s="1"/>
  <c r="H48" i="6" s="1"/>
  <c r="L58" i="5" s="1"/>
  <c r="M58" i="5" s="1"/>
  <c r="M55" i="5" s="1"/>
  <c r="G7" i="4" s="1"/>
  <c r="I475" i="9"/>
  <c r="D475" i="9"/>
  <c r="E946" i="9"/>
  <c r="E974" i="9" s="1"/>
  <c r="E1004" i="9" s="1"/>
  <c r="C928" i="9"/>
  <c r="E755" i="9"/>
  <c r="G14" i="8"/>
  <c r="J32" i="5" s="1"/>
  <c r="K32" i="5" s="1"/>
  <c r="C712" i="9"/>
  <c r="B712" i="9" s="1"/>
  <c r="I497" i="9"/>
  <c r="D497" i="9"/>
  <c r="I120" i="5"/>
  <c r="G120" i="5" s="1"/>
  <c r="F120" i="5"/>
  <c r="F119" i="5"/>
  <c r="I119" i="5"/>
  <c r="G119" i="5" s="1"/>
  <c r="G96" i="7"/>
  <c r="G105" i="7"/>
  <c r="C99" i="9"/>
  <c r="I967" i="9"/>
  <c r="D967" i="9"/>
  <c r="I237" i="9"/>
  <c r="D237" i="9"/>
  <c r="D1054" i="9"/>
  <c r="C1022" i="9"/>
  <c r="H31" i="6"/>
  <c r="L136" i="5" s="1"/>
  <c r="F206" i="7"/>
  <c r="E31" i="6" s="1"/>
  <c r="E151" i="7"/>
  <c r="H151" i="7"/>
  <c r="F151" i="7" s="1"/>
  <c r="C708" i="9"/>
  <c r="B708" i="9" s="1"/>
  <c r="D714" i="9"/>
  <c r="C714" i="9" s="1"/>
  <c r="E105" i="9"/>
  <c r="G6" i="8"/>
  <c r="I325" i="7" s="1"/>
  <c r="J325" i="7" s="1"/>
  <c r="J327" i="7" s="1"/>
  <c r="G49" i="6" s="1"/>
  <c r="J10" i="5" s="1"/>
  <c r="K10" i="5" s="1"/>
  <c r="E143" i="7"/>
  <c r="H143" i="7"/>
  <c r="F714" i="9"/>
  <c r="F717" i="9" s="1"/>
  <c r="F754" i="9" s="1"/>
  <c r="E717" i="9"/>
  <c r="E754" i="9" s="1"/>
  <c r="E444" i="7"/>
  <c r="H444" i="7"/>
  <c r="F444" i="7" s="1"/>
  <c r="E229" i="9"/>
  <c r="C223" i="9"/>
  <c r="B223" i="9" s="1"/>
  <c r="E329" i="9"/>
  <c r="C323" i="9"/>
  <c r="B323" i="9" s="1"/>
  <c r="I604" i="9"/>
  <c r="D604" i="9"/>
  <c r="C604" i="9" s="1"/>
  <c r="L608" i="9" s="1"/>
  <c r="E161" i="7"/>
  <c r="H161" i="7"/>
  <c r="F161" i="7" s="1"/>
  <c r="E714" i="9"/>
  <c r="E504" i="9"/>
  <c r="E554" i="9" s="1"/>
  <c r="I462" i="7" l="1"/>
  <c r="J462" i="7" s="1"/>
  <c r="J464" i="7" s="1"/>
  <c r="G70" i="6" s="1"/>
  <c r="J13" i="5" s="1"/>
  <c r="K13" i="5" s="1"/>
  <c r="I299" i="7"/>
  <c r="J299" i="7" s="1"/>
  <c r="J301" i="7" s="1"/>
  <c r="G45" i="6" s="1"/>
  <c r="J16" i="5" s="1"/>
  <c r="K16" i="5" s="1"/>
  <c r="I457" i="7"/>
  <c r="J457" i="7" s="1"/>
  <c r="J459" i="7" s="1"/>
  <c r="G69" i="6" s="1"/>
  <c r="J12" i="5" s="1"/>
  <c r="K12" i="5" s="1"/>
  <c r="F904" i="9"/>
  <c r="C872" i="9"/>
  <c r="I608" i="9"/>
  <c r="F608" i="9"/>
  <c r="E255" i="9"/>
  <c r="E258" i="9" s="1"/>
  <c r="E304" i="9" s="1"/>
  <c r="C229" i="9"/>
  <c r="E344" i="9"/>
  <c r="E347" i="9" s="1"/>
  <c r="E354" i="9" s="1"/>
  <c r="C329" i="9"/>
  <c r="H458" i="7"/>
  <c r="D805" i="9"/>
  <c r="C854" i="9"/>
  <c r="F15" i="8"/>
  <c r="H31" i="5" s="1"/>
  <c r="C388" i="9"/>
  <c r="D392" i="9"/>
  <c r="B388" i="9"/>
  <c r="H105" i="7"/>
  <c r="E105" i="7"/>
  <c r="H463" i="7"/>
  <c r="E394" i="9"/>
  <c r="E397" i="9" s="1"/>
  <c r="E404" i="9" s="1"/>
  <c r="C379" i="9"/>
  <c r="B628" i="9"/>
  <c r="H453" i="7"/>
  <c r="H300" i="7"/>
  <c r="C435" i="9"/>
  <c r="D454" i="9"/>
  <c r="F417" i="7"/>
  <c r="C936" i="9"/>
  <c r="D946" i="9"/>
  <c r="E905" i="9"/>
  <c r="G17" i="8"/>
  <c r="J20" i="5" s="1"/>
  <c r="K20" i="5" s="1"/>
  <c r="F574" i="9"/>
  <c r="C572" i="9"/>
  <c r="C342" i="9"/>
  <c r="D344" i="9"/>
  <c r="F632" i="9"/>
  <c r="I632" i="9"/>
  <c r="M136" i="5"/>
  <c r="G136" i="5" s="1"/>
  <c r="F136" i="5"/>
  <c r="C475" i="9"/>
  <c r="D479" i="9"/>
  <c r="H413" i="7"/>
  <c r="B572" i="9"/>
  <c r="I64" i="9"/>
  <c r="D64" i="9"/>
  <c r="H403" i="7"/>
  <c r="H96" i="7"/>
  <c r="E96" i="7"/>
  <c r="I117" i="5"/>
  <c r="G118" i="5"/>
  <c r="G117" i="5" s="1"/>
  <c r="C249" i="9"/>
  <c r="B249" i="9" s="1"/>
  <c r="D253" i="9"/>
  <c r="C253" i="9" s="1"/>
  <c r="I116" i="9"/>
  <c r="D116" i="9"/>
  <c r="F143" i="7"/>
  <c r="H145" i="7"/>
  <c r="C1054" i="9"/>
  <c r="D1005" i="9"/>
  <c r="F18" i="8"/>
  <c r="H36" i="5" s="1"/>
  <c r="H395" i="7"/>
  <c r="E435" i="7"/>
  <c r="H435" i="7"/>
  <c r="E174" i="7"/>
  <c r="H174" i="7"/>
  <c r="I14" i="9"/>
  <c r="D14" i="9"/>
  <c r="E455" i="9"/>
  <c r="G11" i="8"/>
  <c r="H408" i="7"/>
  <c r="H326" i="7"/>
  <c r="E336" i="7"/>
  <c r="H336" i="7"/>
  <c r="F315" i="7"/>
  <c r="E159" i="7"/>
  <c r="H159" i="7"/>
  <c r="C804" i="9"/>
  <c r="D755" i="9"/>
  <c r="F14" i="8"/>
  <c r="H32" i="5" s="1"/>
  <c r="E655" i="9"/>
  <c r="G13" i="8"/>
  <c r="J37" i="5" s="1"/>
  <c r="K37" i="5" s="1"/>
  <c r="H399" i="7"/>
  <c r="C497" i="9"/>
  <c r="B497" i="9" s="1"/>
  <c r="D501" i="9"/>
  <c r="C501" i="9" s="1"/>
  <c r="H124" i="7"/>
  <c r="E136" i="7"/>
  <c r="H136" i="7"/>
  <c r="E182" i="7"/>
  <c r="H182" i="7"/>
  <c r="I452" i="7"/>
  <c r="J452" i="7" s="1"/>
  <c r="J454" i="7" s="1"/>
  <c r="G68" i="6" s="1"/>
  <c r="J17" i="5" s="1"/>
  <c r="K17" i="5" s="1"/>
  <c r="I123" i="7"/>
  <c r="J123" i="7" s="1"/>
  <c r="J125" i="7" s="1"/>
  <c r="G19" i="6" s="1"/>
  <c r="J14" i="5" s="1"/>
  <c r="K14" i="5" s="1"/>
  <c r="I407" i="7"/>
  <c r="J407" i="7" s="1"/>
  <c r="J409" i="7" s="1"/>
  <c r="G62" i="6" s="1"/>
  <c r="J18" i="5" s="1"/>
  <c r="K18" i="5" s="1"/>
  <c r="I412" i="7"/>
  <c r="J412" i="7" s="1"/>
  <c r="J414" i="7" s="1"/>
  <c r="G63" i="6" s="1"/>
  <c r="J19" i="5" s="1"/>
  <c r="K19" i="5" s="1"/>
  <c r="F655" i="9"/>
  <c r="H13" i="8"/>
  <c r="L37" i="5" s="1"/>
  <c r="M37" i="5" s="1"/>
  <c r="B475" i="9"/>
  <c r="K106" i="5"/>
  <c r="K105" i="5" s="1"/>
  <c r="F9" i="4" s="1"/>
  <c r="G107" i="5"/>
  <c r="G106" i="5" s="1"/>
  <c r="E487" i="7"/>
  <c r="H487" i="7"/>
  <c r="C237" i="9"/>
  <c r="D241" i="9"/>
  <c r="B604" i="9"/>
  <c r="B237" i="9"/>
  <c r="C967" i="9"/>
  <c r="B967" i="9" s="1"/>
  <c r="D971" i="9"/>
  <c r="C971" i="9" s="1"/>
  <c r="H305" i="7"/>
  <c r="F425" i="7"/>
  <c r="C682" i="9"/>
  <c r="D717" i="9"/>
  <c r="C486" i="9"/>
  <c r="B486" i="9" s="1"/>
  <c r="D490" i="9"/>
  <c r="C490" i="9" s="1"/>
  <c r="E150" i="7"/>
  <c r="H150" i="7"/>
  <c r="F855" i="9" l="1"/>
  <c r="H16" i="8"/>
  <c r="C904" i="9"/>
  <c r="K6" i="5"/>
  <c r="F5" i="4" s="1"/>
  <c r="C479" i="9"/>
  <c r="D504" i="9"/>
  <c r="C241" i="9"/>
  <c r="D255" i="9"/>
  <c r="C946" i="9"/>
  <c r="D974" i="9"/>
  <c r="D754" i="9"/>
  <c r="C717" i="9"/>
  <c r="F182" i="7"/>
  <c r="H185" i="7"/>
  <c r="I32" i="5"/>
  <c r="G32" i="5" s="1"/>
  <c r="F32" i="5"/>
  <c r="F36" i="5"/>
  <c r="I36" i="5"/>
  <c r="G36" i="5" s="1"/>
  <c r="F96" i="7"/>
  <c r="H98" i="7"/>
  <c r="E355" i="9"/>
  <c r="G9" i="8"/>
  <c r="F487" i="7"/>
  <c r="H489" i="7"/>
  <c r="I72" i="7"/>
  <c r="J72" i="7" s="1"/>
  <c r="J79" i="7" s="1"/>
  <c r="G13" i="6" s="1"/>
  <c r="J56" i="5" s="1"/>
  <c r="K56" i="5" s="1"/>
  <c r="I168" i="7"/>
  <c r="J168" i="7" s="1"/>
  <c r="J169" i="7" s="1"/>
  <c r="G25" i="6" s="1"/>
  <c r="J34" i="5" s="1"/>
  <c r="K34" i="5" s="1"/>
  <c r="K30" i="5" s="1"/>
  <c r="F6" i="4" s="1"/>
  <c r="I83" i="7"/>
  <c r="J83" i="7" s="1"/>
  <c r="J90" i="7" s="1"/>
  <c r="G14" i="6" s="1"/>
  <c r="J57" i="5" s="1"/>
  <c r="K57" i="5" s="1"/>
  <c r="I442" i="7"/>
  <c r="J442" i="7" s="1"/>
  <c r="J449" i="7" s="1"/>
  <c r="G67" i="6" s="1"/>
  <c r="J81" i="5" s="1"/>
  <c r="K81" i="5" s="1"/>
  <c r="I387" i="7"/>
  <c r="J387" i="7" s="1"/>
  <c r="J392" i="7" s="1"/>
  <c r="G58" i="6" s="1"/>
  <c r="J82" i="5" s="1"/>
  <c r="K82" i="5" s="1"/>
  <c r="C64" i="9"/>
  <c r="D68" i="9"/>
  <c r="H396" i="7"/>
  <c r="H138" i="7"/>
  <c r="F136" i="7"/>
  <c r="C755" i="9"/>
  <c r="E14" i="8"/>
  <c r="C1005" i="9"/>
  <c r="E18" i="8"/>
  <c r="F174" i="7"/>
  <c r="H177" i="7"/>
  <c r="F159" i="7"/>
  <c r="H164" i="7"/>
  <c r="F22" i="6"/>
  <c r="G310" i="7" s="1"/>
  <c r="F145" i="7"/>
  <c r="E22" i="6" s="1"/>
  <c r="H404" i="7"/>
  <c r="C454" i="9"/>
  <c r="D405" i="9"/>
  <c r="F10" i="8"/>
  <c r="H33" i="5" s="1"/>
  <c r="F105" i="7"/>
  <c r="H107" i="7"/>
  <c r="E305" i="9"/>
  <c r="G8" i="8"/>
  <c r="C14" i="9"/>
  <c r="B14" i="9" s="1"/>
  <c r="D18" i="9"/>
  <c r="F635" i="9"/>
  <c r="C635" i="9" s="1"/>
  <c r="C632" i="9"/>
  <c r="B632" i="9" s="1"/>
  <c r="C116" i="9"/>
  <c r="B116" i="9" s="1"/>
  <c r="D128" i="9"/>
  <c r="E205" i="9"/>
  <c r="G7" i="8"/>
  <c r="B64" i="9"/>
  <c r="F611" i="9"/>
  <c r="C611" i="9" s="1"/>
  <c r="C608" i="9"/>
  <c r="B608" i="9" s="1"/>
  <c r="C344" i="9"/>
  <c r="D347" i="9"/>
  <c r="C392" i="9"/>
  <c r="D394" i="9"/>
  <c r="F336" i="7"/>
  <c r="H339" i="7"/>
  <c r="F150" i="7"/>
  <c r="H153" i="7"/>
  <c r="H400" i="7"/>
  <c r="F435" i="7"/>
  <c r="H438" i="7"/>
  <c r="C574" i="9"/>
  <c r="F31" i="5"/>
  <c r="I31" i="5"/>
  <c r="M130" i="5"/>
  <c r="G10" i="4" s="1"/>
  <c r="C805" i="9"/>
  <c r="E15" i="8"/>
  <c r="C855" i="9" l="1"/>
  <c r="E16" i="8"/>
  <c r="K124" i="7"/>
  <c r="K399" i="7"/>
  <c r="K413" i="7"/>
  <c r="K453" i="7"/>
  <c r="K300" i="7"/>
  <c r="K395" i="7"/>
  <c r="K463" i="7"/>
  <c r="K408" i="7"/>
  <c r="K458" i="7"/>
  <c r="K403" i="7"/>
  <c r="K305" i="7"/>
  <c r="K326" i="7"/>
  <c r="F638" i="9"/>
  <c r="K80" i="5"/>
  <c r="F8" i="4" s="1"/>
  <c r="C394" i="9"/>
  <c r="D397" i="9"/>
  <c r="F27" i="6"/>
  <c r="G427" i="7" s="1"/>
  <c r="F185" i="7"/>
  <c r="E27" i="6" s="1"/>
  <c r="C405" i="9"/>
  <c r="E10" i="8"/>
  <c r="D354" i="9"/>
  <c r="C347" i="9"/>
  <c r="F74" i="6"/>
  <c r="G66" i="7" s="1"/>
  <c r="F489" i="7"/>
  <c r="E74" i="6" s="1"/>
  <c r="D655" i="9"/>
  <c r="C754" i="9"/>
  <c r="F13" i="8"/>
  <c r="H37" i="5" s="1"/>
  <c r="F61" i="6"/>
  <c r="H9" i="5" s="1"/>
  <c r="C974" i="9"/>
  <c r="D1004" i="9"/>
  <c r="F66" i="6"/>
  <c r="G375" i="7" s="1"/>
  <c r="F438" i="7"/>
  <c r="E66" i="6" s="1"/>
  <c r="C18" i="9"/>
  <c r="D34" i="9"/>
  <c r="F21" i="6"/>
  <c r="G320" i="7" s="1"/>
  <c r="F138" i="7"/>
  <c r="E21" i="6" s="1"/>
  <c r="I38" i="7"/>
  <c r="J38" i="7" s="1"/>
  <c r="J41" i="7" s="1"/>
  <c r="G8" i="6" s="1"/>
  <c r="J59" i="5" s="1"/>
  <c r="K59" i="5" s="1"/>
  <c r="I343" i="7"/>
  <c r="J343" i="7" s="1"/>
  <c r="J350" i="7" s="1"/>
  <c r="G52" i="6" s="1"/>
  <c r="J131" i="5" s="1"/>
  <c r="K131" i="5" s="1"/>
  <c r="I373" i="7"/>
  <c r="J373" i="7" s="1"/>
  <c r="J377" i="7" s="1"/>
  <c r="G56" i="6" s="1"/>
  <c r="J133" i="5" s="1"/>
  <c r="K133" i="5" s="1"/>
  <c r="F59" i="6"/>
  <c r="H7" i="5" s="1"/>
  <c r="F60" i="6"/>
  <c r="H8" i="5" s="1"/>
  <c r="E310" i="7"/>
  <c r="H310" i="7"/>
  <c r="F15" i="6"/>
  <c r="F98" i="7"/>
  <c r="E15" i="6" s="1"/>
  <c r="C255" i="9"/>
  <c r="D258" i="9"/>
  <c r="I22" i="7"/>
  <c r="J22" i="7" s="1"/>
  <c r="J26" i="7" s="1"/>
  <c r="G6" i="6" s="1"/>
  <c r="I260" i="7" s="1"/>
  <c r="J260" i="7" s="1"/>
  <c r="J262" i="7" s="1"/>
  <c r="G40" i="6" s="1"/>
  <c r="J134" i="5" s="1"/>
  <c r="K134" i="5" s="1"/>
  <c r="I30" i="7"/>
  <c r="J30" i="7" s="1"/>
  <c r="J34" i="7" s="1"/>
  <c r="G7" i="6" s="1"/>
  <c r="J132" i="5" s="1"/>
  <c r="K132" i="5" s="1"/>
  <c r="F24" i="6"/>
  <c r="G311" i="7" s="1"/>
  <c r="F164" i="7"/>
  <c r="E24" i="6" s="1"/>
  <c r="D102" i="9"/>
  <c r="C68" i="9"/>
  <c r="G31" i="5"/>
  <c r="F153" i="7"/>
  <c r="E23" i="6" s="1"/>
  <c r="F23" i="6"/>
  <c r="G304" i="7" s="1"/>
  <c r="C504" i="9"/>
  <c r="D554" i="9"/>
  <c r="F654" i="9"/>
  <c r="C638" i="9"/>
  <c r="I51" i="7"/>
  <c r="J51" i="7" s="1"/>
  <c r="J55" i="7" s="1"/>
  <c r="G10" i="6" s="1"/>
  <c r="J135" i="5" s="1"/>
  <c r="K135" i="5" s="1"/>
  <c r="I318" i="7"/>
  <c r="J318" i="7" s="1"/>
  <c r="J322" i="7" s="1"/>
  <c r="G48" i="6" s="1"/>
  <c r="J58" i="5" s="1"/>
  <c r="K58" i="5" s="1"/>
  <c r="K55" i="5" s="1"/>
  <c r="F16" i="6"/>
  <c r="F107" i="7"/>
  <c r="E16" i="6" s="1"/>
  <c r="F26" i="6"/>
  <c r="G419" i="7" s="1"/>
  <c r="F177" i="7"/>
  <c r="E26" i="6" s="1"/>
  <c r="F51" i="6"/>
  <c r="G349" i="7" s="1"/>
  <c r="F339" i="7"/>
  <c r="E51" i="6" s="1"/>
  <c r="D164" i="9"/>
  <c r="C128" i="9"/>
  <c r="F33" i="5"/>
  <c r="I33" i="5"/>
  <c r="G33" i="5" s="1"/>
  <c r="L403" i="7" l="1"/>
  <c r="E403" i="7"/>
  <c r="L458" i="7"/>
  <c r="E458" i="7"/>
  <c r="L408" i="7"/>
  <c r="E408" i="7"/>
  <c r="L463" i="7"/>
  <c r="E463" i="7"/>
  <c r="L395" i="7"/>
  <c r="E395" i="7"/>
  <c r="L300" i="7"/>
  <c r="E300" i="7"/>
  <c r="L453" i="7"/>
  <c r="E453" i="7"/>
  <c r="L413" i="7"/>
  <c r="E413" i="7"/>
  <c r="L399" i="7"/>
  <c r="E399" i="7"/>
  <c r="L124" i="7"/>
  <c r="E124" i="7"/>
  <c r="L326" i="7"/>
  <c r="E326" i="7"/>
  <c r="L305" i="7"/>
  <c r="E305" i="7"/>
  <c r="F7" i="4"/>
  <c r="K5" i="5"/>
  <c r="C164" i="9"/>
  <c r="D204" i="9"/>
  <c r="C554" i="9"/>
  <c r="D455" i="9"/>
  <c r="F11" i="8"/>
  <c r="H304" i="7"/>
  <c r="E304" i="7"/>
  <c r="E320" i="7"/>
  <c r="H320" i="7"/>
  <c r="F320" i="7" s="1"/>
  <c r="C34" i="9"/>
  <c r="D54" i="9"/>
  <c r="E66" i="7"/>
  <c r="H66" i="7"/>
  <c r="F555" i="9"/>
  <c r="H12" i="8"/>
  <c r="L35" i="5" s="1"/>
  <c r="C654" i="9"/>
  <c r="F310" i="7"/>
  <c r="D305" i="9"/>
  <c r="C354" i="9"/>
  <c r="F8" i="8"/>
  <c r="E349" i="7"/>
  <c r="H349" i="7"/>
  <c r="F349" i="7" s="1"/>
  <c r="G426" i="7"/>
  <c r="G418" i="7"/>
  <c r="H419" i="7"/>
  <c r="F419" i="7" s="1"/>
  <c r="E419" i="7"/>
  <c r="H375" i="7"/>
  <c r="F375" i="7" s="1"/>
  <c r="E375" i="7"/>
  <c r="G75" i="7"/>
  <c r="G40" i="7"/>
  <c r="G86" i="7"/>
  <c r="G316" i="7"/>
  <c r="G390" i="7"/>
  <c r="G445" i="7"/>
  <c r="G346" i="7"/>
  <c r="I8" i="5"/>
  <c r="D905" i="9"/>
  <c r="F17" i="8"/>
  <c r="H20" i="5" s="1"/>
  <c r="C1004" i="9"/>
  <c r="C102" i="9"/>
  <c r="D104" i="9"/>
  <c r="E311" i="7"/>
  <c r="H311" i="7"/>
  <c r="F311" i="7" s="1"/>
  <c r="I7" i="5"/>
  <c r="I9" i="5"/>
  <c r="E427" i="7"/>
  <c r="H427" i="7"/>
  <c r="F427" i="7" s="1"/>
  <c r="K130" i="5"/>
  <c r="F10" i="4" s="1"/>
  <c r="F37" i="5"/>
  <c r="I37" i="5"/>
  <c r="G37" i="5" s="1"/>
  <c r="D404" i="9"/>
  <c r="C397" i="9"/>
  <c r="D304" i="9"/>
  <c r="C258" i="9"/>
  <c r="C655" i="9"/>
  <c r="E13" i="8"/>
  <c r="L306" i="7" l="1"/>
  <c r="H46" i="6" s="1"/>
  <c r="L15" i="5" s="1"/>
  <c r="M15" i="5" s="1"/>
  <c r="F305" i="7"/>
  <c r="L327" i="7"/>
  <c r="H49" i="6" s="1"/>
  <c r="L10" i="5" s="1"/>
  <c r="M10" i="5" s="1"/>
  <c r="F326" i="7"/>
  <c r="L396" i="7"/>
  <c r="F395" i="7"/>
  <c r="H312" i="7"/>
  <c r="F47" i="6" s="1"/>
  <c r="H85" i="5" s="1"/>
  <c r="L125" i="7"/>
  <c r="H19" i="6" s="1"/>
  <c r="L14" i="5" s="1"/>
  <c r="M14" i="5" s="1"/>
  <c r="F124" i="7"/>
  <c r="L464" i="7"/>
  <c r="H70" i="6" s="1"/>
  <c r="L13" i="5" s="1"/>
  <c r="M13" i="5" s="1"/>
  <c r="F463" i="7"/>
  <c r="L400" i="7"/>
  <c r="F399" i="7"/>
  <c r="L409" i="7"/>
  <c r="H62" i="6" s="1"/>
  <c r="L18" i="5" s="1"/>
  <c r="M18" i="5" s="1"/>
  <c r="F408" i="7"/>
  <c r="L301" i="7"/>
  <c r="H45" i="6" s="1"/>
  <c r="L16" i="5" s="1"/>
  <c r="M16" i="5" s="1"/>
  <c r="F300" i="7"/>
  <c r="L414" i="7"/>
  <c r="H63" i="6" s="1"/>
  <c r="L19" i="5" s="1"/>
  <c r="M19" i="5" s="1"/>
  <c r="F413" i="7"/>
  <c r="L459" i="7"/>
  <c r="H69" i="6" s="1"/>
  <c r="L12" i="5" s="1"/>
  <c r="M12" i="5" s="1"/>
  <c r="F458" i="7"/>
  <c r="L454" i="7"/>
  <c r="H68" i="6" s="1"/>
  <c r="L17" i="5" s="1"/>
  <c r="M17" i="5" s="1"/>
  <c r="F453" i="7"/>
  <c r="L404" i="7"/>
  <c r="F403" i="7"/>
  <c r="E390" i="7"/>
  <c r="H390" i="7"/>
  <c r="F390" i="7" s="1"/>
  <c r="E86" i="7"/>
  <c r="H86" i="7"/>
  <c r="F86" i="7" s="1"/>
  <c r="C305" i="9"/>
  <c r="E8" i="8"/>
  <c r="D55" i="9"/>
  <c r="C104" i="9"/>
  <c r="F5" i="8"/>
  <c r="E40" i="7"/>
  <c r="H40" i="7"/>
  <c r="F40" i="7" s="1"/>
  <c r="F312" i="7"/>
  <c r="E47" i="6" s="1"/>
  <c r="C404" i="9"/>
  <c r="D355" i="9"/>
  <c r="F9" i="8"/>
  <c r="F304" i="7"/>
  <c r="H306" i="7"/>
  <c r="G72" i="7"/>
  <c r="G168" i="7"/>
  <c r="G83" i="7"/>
  <c r="G387" i="7"/>
  <c r="G442" i="7"/>
  <c r="C555" i="9"/>
  <c r="E12" i="8"/>
  <c r="E418" i="7"/>
  <c r="H418" i="7"/>
  <c r="M35" i="5"/>
  <c r="F35" i="5"/>
  <c r="C455" i="9"/>
  <c r="E11" i="8"/>
  <c r="D105" i="9"/>
  <c r="C204" i="9"/>
  <c r="F6" i="8"/>
  <c r="G325" i="7" s="1"/>
  <c r="E75" i="7"/>
  <c r="H75" i="7"/>
  <c r="F75" i="7" s="1"/>
  <c r="C905" i="9"/>
  <c r="E17" i="8"/>
  <c r="F20" i="5"/>
  <c r="I20" i="5"/>
  <c r="G20" i="5" s="1"/>
  <c r="E346" i="7"/>
  <c r="H346" i="7"/>
  <c r="F346" i="7" s="1"/>
  <c r="H426" i="7"/>
  <c r="E426" i="7"/>
  <c r="E445" i="7"/>
  <c r="H445" i="7"/>
  <c r="F445" i="7" s="1"/>
  <c r="F66" i="7"/>
  <c r="H68" i="7"/>
  <c r="K182" i="5"/>
  <c r="F11" i="4" s="1"/>
  <c r="F4" i="4"/>
  <c r="C304" i="9"/>
  <c r="D205" i="9"/>
  <c r="F7" i="8"/>
  <c r="E316" i="7"/>
  <c r="H316" i="7"/>
  <c r="G30" i="7"/>
  <c r="G22" i="7"/>
  <c r="D5" i="9"/>
  <c r="C54" i="9"/>
  <c r="F4" i="8"/>
  <c r="H60" i="6" l="1"/>
  <c r="L8" i="5" s="1"/>
  <c r="F400" i="7"/>
  <c r="E60" i="6" s="1"/>
  <c r="H59" i="6"/>
  <c r="L7" i="5" s="1"/>
  <c r="F396" i="7"/>
  <c r="E59" i="6" s="1"/>
  <c r="H61" i="6"/>
  <c r="L9" i="5" s="1"/>
  <c r="F404" i="7"/>
  <c r="E61" i="6" s="1"/>
  <c r="F85" i="5"/>
  <c r="I85" i="5"/>
  <c r="G85" i="5" s="1"/>
  <c r="E22" i="7"/>
  <c r="H22" i="7"/>
  <c r="H442" i="7"/>
  <c r="E442" i="7"/>
  <c r="C105" i="9"/>
  <c r="E6" i="8"/>
  <c r="E83" i="7"/>
  <c r="H83" i="7"/>
  <c r="G123" i="7"/>
  <c r="G407" i="7"/>
  <c r="G412" i="7"/>
  <c r="G452" i="7"/>
  <c r="H30" i="7"/>
  <c r="E30" i="7"/>
  <c r="E387" i="7"/>
  <c r="H387" i="7"/>
  <c r="E168" i="7"/>
  <c r="H168" i="7"/>
  <c r="C55" i="9"/>
  <c r="E5" i="8"/>
  <c r="E325" i="7"/>
  <c r="H325" i="7"/>
  <c r="F426" i="7"/>
  <c r="H430" i="7"/>
  <c r="H72" i="7"/>
  <c r="E72" i="7"/>
  <c r="F46" i="6"/>
  <c r="H15" i="5" s="1"/>
  <c r="F306" i="7"/>
  <c r="E46" i="6" s="1"/>
  <c r="C205" i="9"/>
  <c r="E7" i="8"/>
  <c r="F316" i="7"/>
  <c r="G35" i="5"/>
  <c r="M30" i="5"/>
  <c r="G38" i="7"/>
  <c r="G373" i="7"/>
  <c r="G343" i="7"/>
  <c r="D9" i="3"/>
  <c r="J18" i="4"/>
  <c r="D15" i="4"/>
  <c r="J15" i="4"/>
  <c r="D17" i="4"/>
  <c r="D17" i="3" s="1"/>
  <c r="D12" i="4"/>
  <c r="D10" i="3" s="1"/>
  <c r="D18" i="4"/>
  <c r="D18" i="3" s="1"/>
  <c r="J17" i="4"/>
  <c r="F418" i="7"/>
  <c r="H422" i="7"/>
  <c r="F12" i="6"/>
  <c r="H109" i="5" s="1"/>
  <c r="F68" i="7"/>
  <c r="E12" i="6" s="1"/>
  <c r="C355" i="9"/>
  <c r="E9" i="8"/>
  <c r="G51" i="7"/>
  <c r="G318" i="7"/>
  <c r="G299" i="7"/>
  <c r="G462" i="7"/>
  <c r="G457" i="7"/>
  <c r="C5" i="9"/>
  <c r="E4" i="8"/>
  <c r="D13" i="4" l="1"/>
  <c r="D13" i="3" s="1"/>
  <c r="M9" i="5"/>
  <c r="G9" i="5" s="1"/>
  <c r="F9" i="5"/>
  <c r="M7" i="5"/>
  <c r="F7" i="5"/>
  <c r="M8" i="5"/>
  <c r="G8" i="5" s="1"/>
  <c r="F8" i="5"/>
  <c r="D14" i="4"/>
  <c r="D14" i="3" s="1"/>
  <c r="F325" i="7"/>
  <c r="H327" i="7"/>
  <c r="H407" i="7"/>
  <c r="E407" i="7"/>
  <c r="E123" i="7"/>
  <c r="H123" i="7"/>
  <c r="F83" i="7"/>
  <c r="H90" i="7"/>
  <c r="F168" i="7"/>
  <c r="H169" i="7"/>
  <c r="D15" i="3"/>
  <c r="D16" i="4"/>
  <c r="D16" i="3" s="1"/>
  <c r="J16" i="4"/>
  <c r="F387" i="7"/>
  <c r="H392" i="7"/>
  <c r="F64" i="6"/>
  <c r="H84" i="5" s="1"/>
  <c r="F422" i="7"/>
  <c r="E64" i="6" s="1"/>
  <c r="F15" i="5"/>
  <c r="I15" i="5"/>
  <c r="G15" i="5" s="1"/>
  <c r="F442" i="7"/>
  <c r="H449" i="7"/>
  <c r="E457" i="7"/>
  <c r="H457" i="7"/>
  <c r="D11" i="3"/>
  <c r="F22" i="7"/>
  <c r="H26" i="7"/>
  <c r="G6" i="4"/>
  <c r="I109" i="5"/>
  <c r="F109" i="5"/>
  <c r="E462" i="7"/>
  <c r="H462" i="7"/>
  <c r="E343" i="7"/>
  <c r="H343" i="7"/>
  <c r="F72" i="7"/>
  <c r="H79" i="7"/>
  <c r="F30" i="7"/>
  <c r="H34" i="7"/>
  <c r="E51" i="7"/>
  <c r="H51" i="7"/>
  <c r="F65" i="6"/>
  <c r="H83" i="5" s="1"/>
  <c r="F430" i="7"/>
  <c r="E65" i="6" s="1"/>
  <c r="E452" i="7"/>
  <c r="H452" i="7"/>
  <c r="E299" i="7"/>
  <c r="H299" i="7"/>
  <c r="E373" i="7"/>
  <c r="H373" i="7"/>
  <c r="E318" i="7"/>
  <c r="H318" i="7"/>
  <c r="E38" i="7"/>
  <c r="H38" i="7"/>
  <c r="E412" i="7"/>
  <c r="H412" i="7"/>
  <c r="G7" i="5" l="1"/>
  <c r="M6" i="5"/>
  <c r="F412" i="7"/>
  <c r="H414" i="7"/>
  <c r="H454" i="7"/>
  <c r="F452" i="7"/>
  <c r="F25" i="6"/>
  <c r="H34" i="5" s="1"/>
  <c r="F169" i="7"/>
  <c r="E25" i="6" s="1"/>
  <c r="F67" i="6"/>
  <c r="H81" i="5" s="1"/>
  <c r="F449" i="7"/>
  <c r="E67" i="6" s="1"/>
  <c r="F83" i="5"/>
  <c r="I83" i="5"/>
  <c r="G83" i="5" s="1"/>
  <c r="F14" i="6"/>
  <c r="H57" i="5" s="1"/>
  <c r="F90" i="7"/>
  <c r="E14" i="6" s="1"/>
  <c r="F34" i="7"/>
  <c r="E7" i="6" s="1"/>
  <c r="F7" i="6"/>
  <c r="H132" i="5" s="1"/>
  <c r="H125" i="7"/>
  <c r="F123" i="7"/>
  <c r="F38" i="7"/>
  <c r="H41" i="7"/>
  <c r="F6" i="6"/>
  <c r="G260" i="7" s="1"/>
  <c r="F26" i="7"/>
  <c r="E6" i="6" s="1"/>
  <c r="I84" i="5"/>
  <c r="G84" i="5" s="1"/>
  <c r="F84" i="5"/>
  <c r="G109" i="5"/>
  <c r="G108" i="5" s="1"/>
  <c r="G105" i="5" s="1"/>
  <c r="D9" i="4" s="1"/>
  <c r="I108" i="5"/>
  <c r="I105" i="5" s="1"/>
  <c r="E9" i="4" s="1"/>
  <c r="F58" i="6"/>
  <c r="H82" i="5" s="1"/>
  <c r="F392" i="7"/>
  <c r="E58" i="6" s="1"/>
  <c r="F79" i="7"/>
  <c r="E13" i="6" s="1"/>
  <c r="F13" i="6"/>
  <c r="H56" i="5" s="1"/>
  <c r="H409" i="7"/>
  <c r="F407" i="7"/>
  <c r="F462" i="7"/>
  <c r="H464" i="7"/>
  <c r="F51" i="7"/>
  <c r="H55" i="7"/>
  <c r="F318" i="7"/>
  <c r="H322" i="7"/>
  <c r="F299" i="7"/>
  <c r="H301" i="7"/>
  <c r="F49" i="6"/>
  <c r="H10" i="5" s="1"/>
  <c r="F327" i="7"/>
  <c r="E49" i="6" s="1"/>
  <c r="F373" i="7"/>
  <c r="H377" i="7"/>
  <c r="F343" i="7"/>
  <c r="H350" i="7"/>
  <c r="H459" i="7"/>
  <c r="F457" i="7"/>
  <c r="G5" i="4" l="1"/>
  <c r="M5" i="5"/>
  <c r="F70" i="6"/>
  <c r="H13" i="5" s="1"/>
  <c r="F464" i="7"/>
  <c r="E70" i="6" s="1"/>
  <c r="I57" i="5"/>
  <c r="G57" i="5" s="1"/>
  <c r="F57" i="5"/>
  <c r="F56" i="6"/>
  <c r="H133" i="5" s="1"/>
  <c r="F377" i="7"/>
  <c r="E56" i="6" s="1"/>
  <c r="H260" i="7"/>
  <c r="E260" i="7"/>
  <c r="F8" i="6"/>
  <c r="H59" i="5" s="1"/>
  <c r="F41" i="7"/>
  <c r="E8" i="6" s="1"/>
  <c r="F52" i="6"/>
  <c r="H131" i="5" s="1"/>
  <c r="F350" i="7"/>
  <c r="E52" i="6" s="1"/>
  <c r="F81" i="5"/>
  <c r="I81" i="5"/>
  <c r="F62" i="6"/>
  <c r="H18" i="5" s="1"/>
  <c r="F409" i="7"/>
  <c r="E62" i="6" s="1"/>
  <c r="F10" i="5"/>
  <c r="I10" i="5"/>
  <c r="F56" i="5"/>
  <c r="I56" i="5"/>
  <c r="F125" i="7"/>
  <c r="E19" i="6" s="1"/>
  <c r="F19" i="6"/>
  <c r="H14" i="5" s="1"/>
  <c r="I34" i="5"/>
  <c r="F34" i="5"/>
  <c r="F45" i="6"/>
  <c r="H16" i="5" s="1"/>
  <c r="F301" i="7"/>
  <c r="E45" i="6" s="1"/>
  <c r="I132" i="5"/>
  <c r="G132" i="5" s="1"/>
  <c r="F132" i="5"/>
  <c r="F10" i="6"/>
  <c r="H135" i="5" s="1"/>
  <c r="F55" i="7"/>
  <c r="E10" i="6" s="1"/>
  <c r="F48" i="6"/>
  <c r="H58" i="5" s="1"/>
  <c r="F322" i="7"/>
  <c r="E48" i="6" s="1"/>
  <c r="I82" i="5"/>
  <c r="G82" i="5" s="1"/>
  <c r="F82" i="5"/>
  <c r="F68" i="6"/>
  <c r="H17" i="5" s="1"/>
  <c r="F454" i="7"/>
  <c r="E68" i="6" s="1"/>
  <c r="F63" i="6"/>
  <c r="H19" i="5" s="1"/>
  <c r="F414" i="7"/>
  <c r="E63" i="6" s="1"/>
  <c r="F69" i="6"/>
  <c r="H12" i="5" s="1"/>
  <c r="F459" i="7"/>
  <c r="E69" i="6" s="1"/>
  <c r="M182" i="5" l="1"/>
  <c r="G11" i="4" s="1"/>
  <c r="D12" i="3" s="1"/>
  <c r="G4" i="4"/>
  <c r="G34" i="5"/>
  <c r="G30" i="5" s="1"/>
  <c r="D6" i="4" s="1"/>
  <c r="I30" i="5"/>
  <c r="E6" i="4" s="1"/>
  <c r="F260" i="7"/>
  <c r="H262" i="7"/>
  <c r="I17" i="5"/>
  <c r="G17" i="5" s="1"/>
  <c r="F17" i="5"/>
  <c r="F59" i="5"/>
  <c r="I59" i="5"/>
  <c r="G59" i="5" s="1"/>
  <c r="F58" i="5"/>
  <c r="I58" i="5"/>
  <c r="G58" i="5" s="1"/>
  <c r="F12" i="5"/>
  <c r="I12" i="5"/>
  <c r="G12" i="5" s="1"/>
  <c r="F133" i="5"/>
  <c r="I133" i="5"/>
  <c r="G133" i="5" s="1"/>
  <c r="G10" i="5"/>
  <c r="F131" i="5"/>
  <c r="I131" i="5"/>
  <c r="G56" i="5"/>
  <c r="G55" i="5" s="1"/>
  <c r="D7" i="4" s="1"/>
  <c r="I55" i="5"/>
  <c r="E7" i="4" s="1"/>
  <c r="I19" i="5"/>
  <c r="G19" i="5" s="1"/>
  <c r="F19" i="5"/>
  <c r="F18" i="5"/>
  <c r="I18" i="5"/>
  <c r="G18" i="5" s="1"/>
  <c r="I135" i="5"/>
  <c r="G135" i="5" s="1"/>
  <c r="F135" i="5"/>
  <c r="G81" i="5"/>
  <c r="G80" i="5" s="1"/>
  <c r="D8" i="4" s="1"/>
  <c r="I80" i="5"/>
  <c r="E8" i="4" s="1"/>
  <c r="F14" i="5"/>
  <c r="I14" i="5"/>
  <c r="G14" i="5" s="1"/>
  <c r="I16" i="5"/>
  <c r="G16" i="5" s="1"/>
  <c r="F16" i="5"/>
  <c r="F13" i="5"/>
  <c r="I13" i="5"/>
  <c r="G13" i="5" s="1"/>
  <c r="I6" i="5" l="1"/>
  <c r="E5" i="4" s="1"/>
  <c r="G131" i="5"/>
  <c r="F40" i="6"/>
  <c r="H134" i="5" s="1"/>
  <c r="F262" i="7"/>
  <c r="E40" i="6" s="1"/>
  <c r="G6" i="5"/>
  <c r="D5" i="4" l="1"/>
  <c r="F134" i="5"/>
  <c r="I134" i="5"/>
  <c r="G134" i="5" l="1"/>
  <c r="G130" i="5" s="1"/>
  <c r="I130" i="5"/>
  <c r="E10" i="4" l="1"/>
  <c r="I5" i="5"/>
  <c r="D10" i="4"/>
  <c r="G5" i="5"/>
  <c r="I182" i="5" l="1"/>
  <c r="E11" i="4" s="1"/>
  <c r="E4" i="4"/>
  <c r="G182" i="5"/>
  <c r="D11" i="4" s="1"/>
  <c r="D4" i="4"/>
  <c r="D21" i="4" l="1"/>
  <c r="D21" i="3" s="1"/>
  <c r="D22" i="4"/>
  <c r="D22" i="3" s="1"/>
  <c r="D23" i="4"/>
  <c r="D23" i="3" s="1"/>
  <c r="D5" i="3"/>
  <c r="D19" i="4"/>
  <c r="E19" i="4" s="1"/>
  <c r="J19" i="4"/>
  <c r="D20" i="4"/>
  <c r="D20" i="3" s="1"/>
  <c r="D8" i="3" l="1"/>
  <c r="D19" i="3"/>
  <c r="F19" i="3"/>
  <c r="D24" i="4"/>
  <c r="D25" i="4" l="1"/>
  <c r="D25" i="3" s="1"/>
  <c r="D24" i="3"/>
  <c r="D26" i="4" l="1"/>
  <c r="L26" i="4" l="1"/>
  <c r="J26" i="4"/>
  <c r="J27" i="4" l="1"/>
  <c r="E27" i="4" s="1"/>
  <c r="J28" i="4" l="1"/>
  <c r="J30" i="4" l="1"/>
  <c r="J31" i="4" s="1"/>
  <c r="J34" i="4" s="1"/>
  <c r="I27" i="4" s="1"/>
  <c r="L27" i="4" l="1"/>
  <c r="L28" i="4" s="1"/>
  <c r="L30" i="4" l="1"/>
  <c r="L31" i="4" s="1"/>
  <c r="L34" i="4" s="1"/>
  <c r="K27" i="4" s="1"/>
  <c r="D27" i="4" s="1"/>
  <c r="D26" i="3" l="1"/>
  <c r="D28" i="4"/>
  <c r="D27" i="3" l="1"/>
  <c r="D30" i="4"/>
  <c r="D29" i="3" s="1"/>
  <c r="D31" i="4" l="1"/>
  <c r="D30" i="3" l="1"/>
  <c r="D34" i="4"/>
  <c r="D33" i="3" s="1"/>
  <c r="E28" i="3" l="1"/>
  <c r="E6" i="3"/>
  <c r="E7" i="3"/>
  <c r="E31" i="3"/>
  <c r="E32" i="3"/>
  <c r="E9" i="3"/>
  <c r="E14" i="3"/>
  <c r="E18" i="3"/>
  <c r="E10" i="3"/>
  <c r="E17" i="3"/>
  <c r="E13" i="3"/>
  <c r="E15" i="3"/>
  <c r="E16" i="3"/>
  <c r="E11" i="3"/>
  <c r="E12" i="3"/>
  <c r="E23" i="3"/>
  <c r="E20" i="3"/>
  <c r="E22" i="3"/>
  <c r="E5" i="3"/>
  <c r="E21" i="3"/>
  <c r="E19" i="3"/>
  <c r="E8" i="3"/>
  <c r="E24" i="3"/>
  <c r="E25" i="3"/>
  <c r="E26" i="3"/>
  <c r="E29" i="3"/>
  <c r="E27" i="3"/>
  <c r="E30" i="3"/>
</calcChain>
</file>

<file path=xl/comments1.xml><?xml version="1.0" encoding="utf-8"?>
<comments xmlns="http://schemas.openxmlformats.org/spreadsheetml/2006/main">
  <authors>
    <author/>
  </authors>
  <commentList>
    <comment ref="D4" authorId="0" shapeId="0">
      <text>
        <r>
          <rPr>
            <sz val="9"/>
            <color theme="1"/>
            <rFont val="굴림체"/>
            <family val="3"/>
            <charset val="129"/>
          </rPr>
          <t>해당 페이지 이동은 아래의 HyperLink(→) 셀을 클릭하세요!!</t>
        </r>
      </text>
    </comment>
  </commentList>
</comments>
</file>

<file path=xl/comments10.xml><?xml version="1.0" encoding="utf-8"?>
<comments xmlns="http://schemas.openxmlformats.org/spreadsheetml/2006/main">
  <authors>
    <author/>
  </authors>
  <commentList>
    <comment ref="J1" authorId="0" shapeId="0">
      <text>
        <r>
          <rPr>
            <sz val="9"/>
            <color theme="1"/>
            <rFont val="굴림체"/>
            <family val="3"/>
            <charset val="129"/>
          </rPr>
          <t>해당 위치로 이동은 아래의 HyperLink(→) 셀을 클릭하세요!!</t>
        </r>
      </text>
    </comment>
  </commentList>
</comments>
</file>

<file path=xl/comments11.xml><?xml version="1.0" encoding="utf-8"?>
<comments xmlns="http://schemas.openxmlformats.org/spreadsheetml/2006/main">
  <authors>
    <author/>
  </authors>
  <commentList>
    <comment ref="J3" authorId="0" shapeId="0">
      <text>
        <r>
          <rPr>
            <sz val="9"/>
            <color theme="1"/>
            <rFont val="굴림체"/>
            <family val="3"/>
            <charset val="129"/>
          </rPr>
          <t>주의) 현재행 아래 내용을 수정 또는 삭제하지 마십시요.</t>
        </r>
      </text>
    </comment>
    <comment ref="K3" authorId="0" shapeId="0">
      <text>
        <r>
          <rPr>
            <sz val="9"/>
            <color theme="1"/>
            <rFont val="굴림체"/>
            <family val="3"/>
            <charset val="129"/>
          </rPr>
          <t>해당 위치로 이동은 아래의 HyperLink(→) 셀을 클릭하세요!!</t>
        </r>
      </text>
    </comment>
  </commentList>
</comments>
</file>

<file path=xl/comments12.xml><?xml version="1.0" encoding="utf-8"?>
<comments xmlns="http://schemas.openxmlformats.org/spreadsheetml/2006/main">
  <authors>
    <author/>
  </authors>
  <commentList>
    <comment ref="N4" authorId="0" shapeId="0">
      <text>
        <r>
          <rPr>
            <sz val="9"/>
            <color theme="1"/>
            <rFont val="굴림체"/>
            <family val="3"/>
            <charset val="129"/>
          </rPr>
          <t>주의) 현재행 아래 내용을 수정 또는 삭제하지 마십시요.</t>
        </r>
      </text>
    </comment>
    <comment ref="Z4" authorId="0" shapeId="0">
      <text>
        <r>
          <rPr>
            <sz val="9"/>
            <color theme="1"/>
            <rFont val="굴림체"/>
            <family val="3"/>
            <charset val="129"/>
          </rPr>
          <t>해당 위치로 이동은 아래의 HyperLink(→) 셀을 클릭하세요!!</t>
        </r>
      </text>
    </comment>
  </commentList>
</comments>
</file>

<file path=xl/comments13.xml><?xml version="1.0" encoding="utf-8"?>
<comments xmlns="http://schemas.openxmlformats.org/spreadsheetml/2006/main">
  <authors>
    <author/>
  </authors>
  <commentList>
    <comment ref="G3" authorId="0" shapeId="0">
      <text>
        <r>
          <rPr>
            <sz val="9"/>
            <color theme="1"/>
            <rFont val="굴림체"/>
            <family val="3"/>
            <charset val="129"/>
          </rPr>
          <t>주의) 현재행 아래 내용을 수정 또는 삭제하지 마십시요.</t>
        </r>
      </text>
    </comment>
    <comment ref="H3" authorId="0" shapeId="0">
      <text>
        <r>
          <rPr>
            <sz val="9"/>
            <color theme="1"/>
            <rFont val="굴림체"/>
            <family val="3"/>
            <charset val="129"/>
          </rPr>
          <t>해당 위치로 이동은 아래의 HyperLink(→) 셀을 클릭하세요!!</t>
        </r>
      </text>
    </comment>
  </commentList>
</comments>
</file>

<file path=xl/comments14.xml><?xml version="1.0" encoding="utf-8"?>
<comments xmlns="http://schemas.openxmlformats.org/spreadsheetml/2006/main">
  <authors>
    <author/>
  </authors>
  <commentList>
    <comment ref="G3" authorId="0" shapeId="0">
      <text>
        <r>
          <rPr>
            <sz val="9"/>
            <color theme="1"/>
            <rFont val="굴림체"/>
            <family val="3"/>
            <charset val="129"/>
          </rPr>
          <t>주의) 현재행 아래 내용을 수정 또는 삭제하지 마십시요.</t>
        </r>
      </text>
    </comment>
    <comment ref="H3" authorId="0" shapeId="0">
      <text>
        <r>
          <rPr>
            <sz val="9"/>
            <color theme="1"/>
            <rFont val="굴림체"/>
            <family val="3"/>
            <charset val="129"/>
          </rPr>
          <t>해당 위치로 이동은 아래의 HyperLink(→) 셀을 클릭하세요!!</t>
        </r>
      </text>
    </comment>
  </commentList>
</comments>
</file>

<file path=xl/comments15.xml><?xml version="1.0" encoding="utf-8"?>
<comments xmlns="http://schemas.openxmlformats.org/spreadsheetml/2006/main">
  <authors>
    <author/>
  </authors>
  <commentList>
    <comment ref="G3" authorId="0" shapeId="0">
      <text>
        <r>
          <rPr>
            <sz val="9"/>
            <color theme="1"/>
            <rFont val="굴림체"/>
            <family val="3"/>
            <charset val="129"/>
          </rPr>
          <t>주의) 현재행 아래 내용을 수정 또는 삭제하지 마십시요.</t>
        </r>
      </text>
    </comment>
    <comment ref="H3" authorId="0" shapeId="0">
      <text>
        <r>
          <rPr>
            <sz val="9"/>
            <color theme="1"/>
            <rFont val="굴림체"/>
            <family val="3"/>
            <charset val="129"/>
          </rPr>
          <t>해당 위치로 이동은 아래의 HyperLink(→) 셀을 클릭하세요!!</t>
        </r>
      </text>
    </comment>
  </commentList>
</comments>
</file>

<file path=xl/comments16.xml><?xml version="1.0" encoding="utf-8"?>
<comments xmlns="http://schemas.openxmlformats.org/spreadsheetml/2006/main">
  <authors>
    <author/>
  </authors>
  <commentList>
    <comment ref="R4" authorId="0" shapeId="0">
      <text>
        <r>
          <rPr>
            <sz val="9"/>
            <color theme="1"/>
            <rFont val="굴림체"/>
            <family val="3"/>
            <charset val="129"/>
          </rPr>
          <t>주의) 현재행 아래 내용을 수정 또는 삭제하지 마십시요.</t>
        </r>
      </text>
    </comment>
    <comment ref="S4" authorId="0" shapeId="0">
      <text>
        <r>
          <rPr>
            <sz val="9"/>
            <color theme="1"/>
            <rFont val="굴림체"/>
            <family val="3"/>
            <charset val="129"/>
          </rPr>
          <t>해당 위치로 이동은 아래의 HyperLink(→) 셀을 클릭하세요!!</t>
        </r>
      </text>
    </comment>
  </commentList>
</comments>
</file>

<file path=xl/comments2.xml><?xml version="1.0" encoding="utf-8"?>
<comments xmlns="http://schemas.openxmlformats.org/spreadsheetml/2006/main">
  <authors>
    <author/>
  </authors>
  <commentList>
    <comment ref="A2" authorId="0" shapeId="0">
      <text>
        <r>
          <rPr>
            <sz val="9"/>
            <color theme="1"/>
            <rFont val="굴림체"/>
            <family val="3"/>
            <charset val="129"/>
          </rPr>
          <t>해당 위치로 이동은 아래의 HyperLink(→) 셀을 클릭하세요!!</t>
        </r>
      </text>
    </comment>
    <comment ref="B8" authorId="0" shapeId="0">
      <text>
        <r>
          <rPr>
            <sz val="9"/>
            <color theme="1"/>
            <rFont val="굴림체"/>
            <family val="3"/>
            <charset val="129"/>
          </rPr>
          <t>해당 위치로 이동은 아래의 HyperLink(→) 셀을 클릭하세요!!</t>
        </r>
      </text>
    </comment>
  </commentList>
</comments>
</file>

<file path=xl/comments3.xml><?xml version="1.0" encoding="utf-8"?>
<comments xmlns="http://schemas.openxmlformats.org/spreadsheetml/2006/main">
  <authors>
    <author/>
  </authors>
  <commentList>
    <comment ref="H4" authorId="0" shapeId="0">
      <text>
        <r>
          <rPr>
            <sz val="9"/>
            <color theme="1"/>
            <rFont val="굴림체"/>
            <family val="3"/>
            <charset val="129"/>
          </rPr>
          <t>해당 위치로 이동은 아래의 HyperLink(→) 셀을 클릭하세요!!</t>
        </r>
      </text>
    </comment>
  </commentList>
</comments>
</file>

<file path=xl/comments4.xml><?xml version="1.0" encoding="utf-8"?>
<comments xmlns="http://schemas.openxmlformats.org/spreadsheetml/2006/main">
  <authors>
    <author/>
  </authors>
  <commentList>
    <comment ref="H3" authorId="0" shapeId="0">
      <text>
        <r>
          <rPr>
            <sz val="9"/>
            <color theme="1"/>
            <rFont val="굴림체"/>
            <family val="3"/>
            <charset val="129"/>
          </rPr>
          <t>주의) 현재행 아래 내용을 수정 또는 삭제하지 마십시요.</t>
        </r>
      </text>
    </comment>
    <comment ref="Q3" authorId="0" shapeId="0">
      <text>
        <r>
          <rPr>
            <sz val="9"/>
            <color theme="1"/>
            <rFont val="굴림체"/>
            <family val="3"/>
            <charset val="129"/>
          </rPr>
          <t>해당 위치로 이동은 아래의 HyperLink(→) 셀을 클릭하세요!!</t>
        </r>
      </text>
    </comment>
    <comment ref="I27" authorId="0" shapeId="0">
      <text>
        <r>
          <rPr>
            <sz val="9"/>
            <color theme="1"/>
            <rFont val="굴림체"/>
            <family val="3"/>
            <charset val="129"/>
          </rPr>
          <t>이윤보정액 : 총공사비 금액이 다를경우 임의조정(±α) 하십시요</t>
        </r>
      </text>
    </comment>
    <comment ref="K27" authorId="0" shapeId="0">
      <text>
        <r>
          <rPr>
            <sz val="9"/>
            <color theme="1"/>
            <rFont val="굴림체"/>
            <family val="3"/>
            <charset val="129"/>
          </rPr>
          <t>I열의 이윤보정시
 1. K열의 계삭식 삭제
 2. I열의 값 조정(±α)</t>
        </r>
      </text>
    </comment>
    <comment ref="I30" authorId="0" shapeId="0">
      <text>
        <r>
          <rPr>
            <sz val="9"/>
            <color theme="1"/>
            <rFont val="굴림체"/>
            <family val="3"/>
            <charset val="129"/>
          </rPr>
          <t>부가세보정 : 총공사비 금액에 1원 차이 발생할 경우 부가세 조정(+1) 하십시요</t>
        </r>
      </text>
    </comment>
    <comment ref="I32" authorId="0" shapeId="0">
      <text>
        <r>
          <rPr>
            <sz val="9"/>
            <color theme="1"/>
            <rFont val="굴림체"/>
            <family val="3"/>
            <charset val="129"/>
          </rPr>
          <t>관급자재대(도급자설치) : 원자재대 금액을 입력하세요.</t>
        </r>
      </text>
    </comment>
    <comment ref="O32" authorId="0" shapeId="0">
      <text>
        <r>
          <rPr>
            <sz val="9"/>
            <color theme="1"/>
            <rFont val="굴림체"/>
            <family val="3"/>
            <charset val="129"/>
          </rPr>
          <t>조달수수료</t>
        </r>
      </text>
    </comment>
    <comment ref="I33" authorId="0" shapeId="0">
      <text>
        <r>
          <rPr>
            <sz val="9"/>
            <color theme="1"/>
            <rFont val="굴림체"/>
            <family val="3"/>
            <charset val="129"/>
          </rPr>
          <t>관급자재대(관급자설치) : 원자재대 금액을 입력하세요.</t>
        </r>
      </text>
    </comment>
    <comment ref="D34" authorId="0" shapeId="0">
      <text>
        <r>
          <rPr>
            <sz val="9"/>
            <color theme="1"/>
            <rFont val="굴림체"/>
            <family val="3"/>
            <charset val="129"/>
          </rPr>
          <t>총공사비 금액이 절사기준과 다를경우 회색으로 표기됩니다.</t>
        </r>
      </text>
    </comment>
  </commentList>
</comments>
</file>

<file path=xl/comments5.xml><?xml version="1.0" encoding="utf-8"?>
<comments xmlns="http://schemas.openxmlformats.org/spreadsheetml/2006/main">
  <authors>
    <author/>
  </authors>
  <commentList>
    <comment ref="O4" authorId="0" shapeId="0">
      <text>
        <r>
          <rPr>
            <sz val="9"/>
            <color theme="1"/>
            <rFont val="굴림체"/>
            <family val="3"/>
            <charset val="129"/>
          </rPr>
          <t>주의) 현재행 아래 내용을 수정 또는 삭제하지 마십시요.</t>
        </r>
      </text>
    </comment>
    <comment ref="AC4" authorId="0" shapeId="0">
      <text>
        <r>
          <rPr>
            <sz val="9"/>
            <color theme="1"/>
            <rFont val="굴림체"/>
            <family val="3"/>
            <charset val="129"/>
          </rPr>
          <t>해당 위치로 이동은 아래의 HyperLink(→) 셀을 클릭하세요!!</t>
        </r>
      </text>
    </comment>
  </commentList>
</comments>
</file>

<file path=xl/comments6.xml><?xml version="1.0" encoding="utf-8"?>
<comments xmlns="http://schemas.openxmlformats.org/spreadsheetml/2006/main">
  <authors>
    <author/>
  </authors>
  <commentList>
    <comment ref="J3" authorId="0" shapeId="0">
      <text>
        <r>
          <rPr>
            <sz val="9"/>
            <color theme="1"/>
            <rFont val="굴림체"/>
            <family val="3"/>
            <charset val="129"/>
          </rPr>
          <t>주의) 현재행 아래 내용을 수정 또는 삭제하지 마십시요.</t>
        </r>
      </text>
    </comment>
    <comment ref="K3" authorId="0" shapeId="0">
      <text>
        <r>
          <rPr>
            <sz val="9"/>
            <color theme="1"/>
            <rFont val="굴림체"/>
            <family val="3"/>
            <charset val="129"/>
          </rPr>
          <t>해당 위치로 이동은 아래의 HyperLink(→) 셀을 클릭하세요!!</t>
        </r>
      </text>
    </comment>
  </commentList>
</comments>
</file>

<file path=xl/comments7.xml><?xml version="1.0" encoding="utf-8"?>
<comments xmlns="http://schemas.openxmlformats.org/spreadsheetml/2006/main">
  <authors>
    <author/>
  </authors>
  <commentList>
    <comment ref="N4" authorId="0" shapeId="0">
      <text>
        <r>
          <rPr>
            <sz val="9"/>
            <color theme="1"/>
            <rFont val="굴림체"/>
            <family val="3"/>
            <charset val="129"/>
          </rPr>
          <t>주의) 현재행 아래 내용을 수정 또는 삭제하지 마십시요.</t>
        </r>
      </text>
    </comment>
    <comment ref="Z4" authorId="0" shapeId="0">
      <text>
        <r>
          <rPr>
            <sz val="9"/>
            <color theme="1"/>
            <rFont val="굴림체"/>
            <family val="3"/>
            <charset val="129"/>
          </rPr>
          <t>해당 위치로 이동은 아래의 HyperLink(→) 셀을 클릭하세요!!</t>
        </r>
      </text>
    </comment>
  </commentList>
</comments>
</file>

<file path=xl/comments8.xml><?xml version="1.0" encoding="utf-8"?>
<comments xmlns="http://schemas.openxmlformats.org/spreadsheetml/2006/main">
  <authors>
    <author/>
  </authors>
  <commentList>
    <comment ref="J3" authorId="0" shapeId="0">
      <text>
        <r>
          <rPr>
            <sz val="9"/>
            <color theme="1"/>
            <rFont val="굴림체"/>
            <family val="3"/>
            <charset val="129"/>
          </rPr>
          <t>주의) 현재행 아래 내용을 수정 또는 삭제하지 마십시요.</t>
        </r>
      </text>
    </comment>
    <comment ref="K3" authorId="0" shapeId="0">
      <text>
        <r>
          <rPr>
            <sz val="9"/>
            <color theme="1"/>
            <rFont val="굴림체"/>
            <family val="3"/>
            <charset val="129"/>
          </rPr>
          <t>해당 위치로 이동은 아래의 HyperLink(→) 셀을 클릭하세요!!</t>
        </r>
      </text>
    </comment>
  </commentList>
</comments>
</file>

<file path=xl/comments9.xml><?xml version="1.0" encoding="utf-8"?>
<comments xmlns="http://schemas.openxmlformats.org/spreadsheetml/2006/main">
  <authors>
    <author/>
  </authors>
  <commentList>
    <comment ref="G4" authorId="0" shapeId="0">
      <text>
        <r>
          <rPr>
            <sz val="9"/>
            <color theme="1"/>
            <rFont val="굴림체"/>
            <family val="3"/>
            <charset val="129"/>
          </rPr>
          <t>주의) 현재행 아래 내용을 수정 또는 삭제하지 마십시요.</t>
        </r>
      </text>
    </comment>
    <comment ref="Y4" authorId="0" shapeId="0">
      <text>
        <r>
          <rPr>
            <sz val="9"/>
            <color theme="1"/>
            <rFont val="굴림체"/>
            <family val="3"/>
            <charset val="129"/>
          </rPr>
          <t>해당 위치로 이동은 아래의 HyperLink(→) 셀을 클릭하세요!!</t>
        </r>
      </text>
    </comment>
  </commentList>
</comments>
</file>

<file path=xl/sharedStrings.xml><?xml version="1.0" encoding="utf-8"?>
<sst xmlns="http://schemas.openxmlformats.org/spreadsheetml/2006/main" count="7635" uniqueCount="2153">
  <si>
    <t>일위대가 목록표</t>
  </si>
  <si>
    <t>공사명 : 2024년 야외 관람환경 개선사업</t>
  </si>
  <si>
    <t>호표</t>
  </si>
  <si>
    <t>명      칭</t>
  </si>
  <si>
    <t>규      격</t>
  </si>
  <si>
    <t>단위</t>
  </si>
  <si>
    <t>합  계</t>
  </si>
  <si>
    <t>재 료 비</t>
  </si>
  <si>
    <t>노 무 비</t>
  </si>
  <si>
    <t>경  비</t>
  </si>
  <si>
    <t>비  고</t>
  </si>
  <si>
    <t>제   1호표</t>
  </si>
  <si>
    <t>PE관 접합 및 부설</t>
  </si>
  <si>
    <t>D200,밴드접합 및 부설</t>
  </si>
  <si>
    <t>개소</t>
  </si>
  <si>
    <t>B01576</t>
  </si>
  <si>
    <t xml:space="preserve"> 제    2 호표</t>
  </si>
  <si>
    <t>제   2호표</t>
  </si>
  <si>
    <t>D300,밴드접합 및 부설</t>
  </si>
  <si>
    <t>B01260</t>
  </si>
  <si>
    <t xml:space="preserve"> 제    3 호표</t>
  </si>
  <si>
    <t>제   3호표</t>
  </si>
  <si>
    <t>PE이중벽관</t>
  </si>
  <si>
    <t>D200</t>
  </si>
  <si>
    <t>m</t>
  </si>
  <si>
    <t>B02431</t>
  </si>
  <si>
    <t xml:space="preserve"> 제    4 호표</t>
  </si>
  <si>
    <t>제   4호표</t>
  </si>
  <si>
    <t>D300</t>
  </si>
  <si>
    <t>B01259</t>
  </si>
  <si>
    <t xml:space="preserve"> 제    5 호표</t>
  </si>
  <si>
    <t>제   5호표</t>
  </si>
  <si>
    <t>게비온장식가벽</t>
  </si>
  <si>
    <t>W300*H900</t>
  </si>
  <si>
    <t>B03046</t>
  </si>
  <si>
    <t xml:space="preserve"> 제    6 호표</t>
  </si>
  <si>
    <t>제   6호표</t>
  </si>
  <si>
    <t>관목식재(군식)</t>
  </si>
  <si>
    <t>H=0.3~0.7m</t>
  </si>
  <si>
    <t>주</t>
  </si>
  <si>
    <t>B00970</t>
  </si>
  <si>
    <t xml:space="preserve"> 제    7 호표</t>
  </si>
  <si>
    <t>제   7호표</t>
  </si>
  <si>
    <t>금속제배수로</t>
  </si>
  <si>
    <t>W150</t>
  </si>
  <si>
    <t>B03065</t>
  </si>
  <si>
    <t xml:space="preserve"> 제    8 호표</t>
  </si>
  <si>
    <t>제   8호표</t>
  </si>
  <si>
    <t>노랑말채</t>
  </si>
  <si>
    <t>H0.5(6치포트)</t>
  </si>
  <si>
    <t>B03068</t>
  </si>
  <si>
    <t xml:space="preserve"> 제    9 호표</t>
  </si>
  <si>
    <t>제   9호표</t>
  </si>
  <si>
    <t>느티나무</t>
  </si>
  <si>
    <t>H4.0xR15</t>
  </si>
  <si>
    <t>B01864</t>
  </si>
  <si>
    <t xml:space="preserve"> 제   10 호표</t>
  </si>
  <si>
    <t>제  10호표</t>
  </si>
  <si>
    <t>데크쉼터A</t>
  </si>
  <si>
    <t>A=158.0㎡</t>
  </si>
  <si>
    <t>B03042</t>
  </si>
  <si>
    <t xml:space="preserve"> 제   11 호표</t>
  </si>
  <si>
    <t>제  11호표</t>
  </si>
  <si>
    <t>데크쉼터B</t>
  </si>
  <si>
    <t>A=136.0㎡</t>
  </si>
  <si>
    <t>B03043</t>
  </si>
  <si>
    <t xml:space="preserve"> 제   12 호표</t>
  </si>
  <si>
    <t>제  12호표</t>
  </si>
  <si>
    <t>레미콘타설(장비사용타설)</t>
  </si>
  <si>
    <t>무근구조물</t>
  </si>
  <si>
    <t>㎥</t>
  </si>
  <si>
    <t>B00095</t>
  </si>
  <si>
    <t xml:space="preserve"> 제   13 호표</t>
  </si>
  <si>
    <t>제  13호표</t>
  </si>
  <si>
    <t>무근구조물,레미콘포함</t>
  </si>
  <si>
    <t>B01810</t>
  </si>
  <si>
    <t xml:space="preserve"> 제   14 호표</t>
  </si>
  <si>
    <t>제  14호표</t>
  </si>
  <si>
    <t>매발톱꽃</t>
  </si>
  <si>
    <t>10cm</t>
  </si>
  <si>
    <t>본</t>
  </si>
  <si>
    <t>B03071</t>
  </si>
  <si>
    <t xml:space="preserve"> 제   15 호표</t>
  </si>
  <si>
    <t>제  15호표</t>
  </si>
  <si>
    <t>모르타르(모래체가름제외)</t>
  </si>
  <si>
    <t>1 : 3</t>
  </si>
  <si>
    <t>B00157</t>
  </si>
  <si>
    <t xml:space="preserve"> 제   16 호표</t>
  </si>
  <si>
    <t>제  16호표</t>
  </si>
  <si>
    <t>바닥기초(철거)</t>
  </si>
  <si>
    <t>T500</t>
  </si>
  <si>
    <t>㎡</t>
  </si>
  <si>
    <t>B03036</t>
  </si>
  <si>
    <t xml:space="preserve"> 제   17 호표</t>
  </si>
  <si>
    <t>제  17호표</t>
  </si>
  <si>
    <t>바크포설</t>
  </si>
  <si>
    <t>T50</t>
  </si>
  <si>
    <t>B03062</t>
  </si>
  <si>
    <t xml:space="preserve"> 제   18 호표</t>
  </si>
  <si>
    <t>제  18호표</t>
  </si>
  <si>
    <t>보강토블록쌓기</t>
  </si>
  <si>
    <t>기초, 마감블럭 등</t>
  </si>
  <si>
    <t>B00847</t>
  </si>
  <si>
    <t xml:space="preserve"> 제   19 호표</t>
  </si>
  <si>
    <t>제  19호표</t>
  </si>
  <si>
    <t>보도용 블록 인력 철거</t>
  </si>
  <si>
    <t>A-Type,360m2/day</t>
  </si>
  <si>
    <t>B03054</t>
  </si>
  <si>
    <t xml:space="preserve"> 제   20 호표</t>
  </si>
  <si>
    <t>제  20호표</t>
  </si>
  <si>
    <t>보도용 블록 장비사용 철거</t>
  </si>
  <si>
    <t>A-Type,600m2/day</t>
  </si>
  <si>
    <t>B00216</t>
  </si>
  <si>
    <t xml:space="preserve"> 제   21 호표</t>
  </si>
  <si>
    <t>제  21호표</t>
  </si>
  <si>
    <t>보도용 블록 재설치</t>
  </si>
  <si>
    <t>A-Type,260m2/day</t>
  </si>
  <si>
    <t>B03055</t>
  </si>
  <si>
    <t xml:space="preserve"> 제   22 호표</t>
  </si>
  <si>
    <t>제  22호표</t>
  </si>
  <si>
    <t>보조기층포설다짐</t>
  </si>
  <si>
    <t>적벽돌재포장 보조기층</t>
  </si>
  <si>
    <t>B03067</t>
  </si>
  <si>
    <t xml:space="preserve"> 제   23 호표</t>
  </si>
  <si>
    <t>제  23호표</t>
  </si>
  <si>
    <t>보차도경계석(화강암,곡선)</t>
  </si>
  <si>
    <t>300mm미만(A-Type),150m/day</t>
  </si>
  <si>
    <t>B03052</t>
  </si>
  <si>
    <t xml:space="preserve"> 제   24 호표</t>
  </si>
  <si>
    <t>제  24호표</t>
  </si>
  <si>
    <t>보차도경계석(화강암,직선)</t>
  </si>
  <si>
    <t>300mm미만(A-Type),170m/day</t>
  </si>
  <si>
    <t>B02263</t>
  </si>
  <si>
    <t xml:space="preserve"> 제   25 호표</t>
  </si>
  <si>
    <t>제  25호표</t>
  </si>
  <si>
    <t>부들레야</t>
  </si>
  <si>
    <t>B03069</t>
  </si>
  <si>
    <t xml:space="preserve"> 제   26 호표</t>
  </si>
  <si>
    <t>제  26호표</t>
  </si>
  <si>
    <t>부직포</t>
  </si>
  <si>
    <t>B02682</t>
  </si>
  <si>
    <t xml:space="preserve"> 제   27 호표</t>
  </si>
  <si>
    <t>제  27호표</t>
  </si>
  <si>
    <t>부직포깔기</t>
  </si>
  <si>
    <t>B02683</t>
  </si>
  <si>
    <t xml:space="preserve"> 제   28 호표</t>
  </si>
  <si>
    <t>제  28호표</t>
  </si>
  <si>
    <t>분기관</t>
  </si>
  <si>
    <t>B03066</t>
  </si>
  <si>
    <t xml:space="preserve"> 제   29 호표</t>
  </si>
  <si>
    <t>제  29호표</t>
  </si>
  <si>
    <t>분기관 천공 및 접합</t>
  </si>
  <si>
    <t>본관D500초과~900이하,연결관D300</t>
  </si>
  <si>
    <t>B02037</t>
  </si>
  <si>
    <t xml:space="preserve"> 제   30 호표</t>
  </si>
  <si>
    <t>제  30호표</t>
  </si>
  <si>
    <t>블루엔젤</t>
  </si>
  <si>
    <t>H1.5</t>
  </si>
  <si>
    <t>B01989</t>
  </si>
  <si>
    <t xml:space="preserve"> 제   31 호표</t>
  </si>
  <si>
    <t>제  31호표</t>
  </si>
  <si>
    <t>삼색버들</t>
  </si>
  <si>
    <t>B03070</t>
  </si>
  <si>
    <t xml:space="preserve"> 제   32 호표</t>
  </si>
  <si>
    <t>제  32호표</t>
  </si>
  <si>
    <t>삼색조팝</t>
  </si>
  <si>
    <t>H0.3xW0.3</t>
  </si>
  <si>
    <t>B03057</t>
  </si>
  <si>
    <t xml:space="preserve"> 제   33 호표</t>
  </si>
  <si>
    <t>제  33호표</t>
  </si>
  <si>
    <t>석재판붙임</t>
  </si>
  <si>
    <t>습식(화강석,바닥)</t>
  </si>
  <si>
    <t>B00187</t>
  </si>
  <si>
    <t xml:space="preserve"> 제   34 호표</t>
  </si>
  <si>
    <t>제  34호표</t>
  </si>
  <si>
    <t>설구화</t>
  </si>
  <si>
    <t>H0.5</t>
  </si>
  <si>
    <t>B03058</t>
  </si>
  <si>
    <t xml:space="preserve"> 제   35 호표</t>
  </si>
  <si>
    <t>제  35호표</t>
  </si>
  <si>
    <t>수고식재(인력)</t>
  </si>
  <si>
    <t>H=2.0m 이하,지주목세우지않음</t>
  </si>
  <si>
    <t>B03004</t>
  </si>
  <si>
    <t xml:space="preserve"> 제   36 호표</t>
  </si>
  <si>
    <t>제  36호표</t>
  </si>
  <si>
    <t>앵커볼트 설치</t>
  </si>
  <si>
    <t>Φ16이하,데크기초용</t>
  </si>
  <si>
    <t>개</t>
  </si>
  <si>
    <t>B00568</t>
  </si>
  <si>
    <t xml:space="preserve"> 제   37 호표</t>
  </si>
  <si>
    <t>제  37호표</t>
  </si>
  <si>
    <t>연결관</t>
  </si>
  <si>
    <t>식</t>
  </si>
  <si>
    <t>B03064</t>
  </si>
  <si>
    <t xml:space="preserve"> 제   38 호표</t>
  </si>
  <si>
    <t>제  38호표</t>
  </si>
  <si>
    <t>와이어메시 바닥깔기</t>
  </si>
  <si>
    <t>B01225</t>
  </si>
  <si>
    <t xml:space="preserve"> 제   39 호표</t>
  </si>
  <si>
    <t>제  39호표</t>
  </si>
  <si>
    <t>유로폼</t>
  </si>
  <si>
    <t>간단,0~7m</t>
  </si>
  <si>
    <t>B00015</t>
  </si>
  <si>
    <t xml:space="preserve"> 제   40 호표</t>
  </si>
  <si>
    <t>제  40호표</t>
  </si>
  <si>
    <t>은사초</t>
  </si>
  <si>
    <t>7치포트</t>
  </si>
  <si>
    <t>B03060</t>
  </si>
  <si>
    <t xml:space="preserve"> 제   41 호표</t>
  </si>
  <si>
    <t>제  41호표</t>
  </si>
  <si>
    <t>잡철물제작및설치</t>
  </si>
  <si>
    <t>제품설치,일반철재</t>
  </si>
  <si>
    <t>Ton</t>
  </si>
  <si>
    <t>B02859</t>
  </si>
  <si>
    <t xml:space="preserve"> 제   42 호표</t>
  </si>
  <si>
    <t>제  42호표</t>
  </si>
  <si>
    <t>적벽돌경계(철거)</t>
  </si>
  <si>
    <t>W100</t>
  </si>
  <si>
    <t>B03038</t>
  </si>
  <si>
    <t xml:space="preserve"> 제   43 호표</t>
  </si>
  <si>
    <t>제  43호표</t>
  </si>
  <si>
    <t>적벽돌포장(철거)</t>
  </si>
  <si>
    <t>T70</t>
  </si>
  <si>
    <t>B03037</t>
  </si>
  <si>
    <t xml:space="preserve"> 제   44 호표</t>
  </si>
  <si>
    <t>제  44호표</t>
  </si>
  <si>
    <t>적벽돌포장재포장</t>
  </si>
  <si>
    <t>B03053</t>
  </si>
  <si>
    <t xml:space="preserve"> 제   45 호표</t>
  </si>
  <si>
    <t>제  45호표</t>
  </si>
  <si>
    <t>조경용경관블럭플랜터</t>
  </si>
  <si>
    <t>W300xH450</t>
  </si>
  <si>
    <t>B03045</t>
  </si>
  <si>
    <t xml:space="preserve"> 제   46 호표</t>
  </si>
  <si>
    <t>제  46호표</t>
  </si>
  <si>
    <t>조형벤치A(철거)</t>
  </si>
  <si>
    <t>400xH420xL2500</t>
  </si>
  <si>
    <t>EA</t>
  </si>
  <si>
    <t>B03031</t>
  </si>
  <si>
    <t xml:space="preserve"> 제   47 호표</t>
  </si>
  <si>
    <t>제  47호표</t>
  </si>
  <si>
    <t>조형벤치B(철거)</t>
  </si>
  <si>
    <t>600xL750</t>
  </si>
  <si>
    <t>B03032</t>
  </si>
  <si>
    <t xml:space="preserve"> 제   48 호표</t>
  </si>
  <si>
    <t>제  48호표</t>
  </si>
  <si>
    <t>중량구조물 설치</t>
  </si>
  <si>
    <t>850-1150kg미만</t>
  </si>
  <si>
    <t>B00533</t>
  </si>
  <si>
    <t xml:space="preserve"> 제   49 호표</t>
  </si>
  <si>
    <t>제  49호표</t>
  </si>
  <si>
    <t>집수정</t>
  </si>
  <si>
    <t>500x500</t>
  </si>
  <si>
    <t>B03063</t>
  </si>
  <si>
    <t xml:space="preserve"> 제   50 호표</t>
  </si>
  <si>
    <t>제  50호표</t>
  </si>
  <si>
    <t>철골재 철거</t>
  </si>
  <si>
    <t>B01185</t>
  </si>
  <si>
    <t xml:space="preserve"> 제   51 호표</t>
  </si>
  <si>
    <t>제  51호표</t>
  </si>
  <si>
    <t>체리세이지</t>
  </si>
  <si>
    <t>10cm분</t>
  </si>
  <si>
    <t>B03072</t>
  </si>
  <si>
    <t xml:space="preserve"> 제   52 호표</t>
  </si>
  <si>
    <t>제  52호표</t>
  </si>
  <si>
    <t>초화류식재</t>
  </si>
  <si>
    <t>양호</t>
  </si>
  <si>
    <t>B00960</t>
  </si>
  <si>
    <t xml:space="preserve"> 제   53 호표</t>
  </si>
  <si>
    <t>제  53호표</t>
  </si>
  <si>
    <t>측구수로관</t>
  </si>
  <si>
    <t>W300</t>
  </si>
  <si>
    <t>B01794</t>
  </si>
  <si>
    <t xml:space="preserve"> 제   54 호표</t>
  </si>
  <si>
    <t>제  54호표</t>
  </si>
  <si>
    <t>캄파눌라</t>
  </si>
  <si>
    <t>B03073</t>
  </si>
  <si>
    <t xml:space="preserve"> 제   55 호표</t>
  </si>
  <si>
    <t>제  55호표</t>
  </si>
  <si>
    <t>탄성포장</t>
  </si>
  <si>
    <t>T15</t>
  </si>
  <si>
    <t>B02585</t>
  </si>
  <si>
    <t xml:space="preserve"> 제   56 호표</t>
  </si>
  <si>
    <t>제  56호표</t>
  </si>
  <si>
    <t>통석벤치A(철거)</t>
  </si>
  <si>
    <t>1800x400xH400</t>
  </si>
  <si>
    <t>B03028</t>
  </si>
  <si>
    <t xml:space="preserve"> 제   57 호표</t>
  </si>
  <si>
    <t>제  57호표</t>
  </si>
  <si>
    <t>통석벤치B(철거)</t>
  </si>
  <si>
    <t>710x400xH400</t>
  </si>
  <si>
    <t>B03029</t>
  </si>
  <si>
    <t xml:space="preserve"> 제   58 호표</t>
  </si>
  <si>
    <t>제  58호표</t>
  </si>
  <si>
    <t>통석벤치C(철거)</t>
  </si>
  <si>
    <t>400x400xH400</t>
  </si>
  <si>
    <t>B03030</t>
  </si>
  <si>
    <t xml:space="preserve"> 제   59 호표</t>
  </si>
  <si>
    <t>제  59호표</t>
  </si>
  <si>
    <t>트렌치A(철거)</t>
  </si>
  <si>
    <t>W200</t>
  </si>
  <si>
    <t>B03040</t>
  </si>
  <si>
    <t xml:space="preserve"> 제   60 호표</t>
  </si>
  <si>
    <t>제  60호표</t>
  </si>
  <si>
    <t>트렌치B(철거)</t>
  </si>
  <si>
    <t>W470</t>
  </si>
  <si>
    <t>B03041</t>
  </si>
  <si>
    <t xml:space="preserve"> 제   61 호표</t>
  </si>
  <si>
    <t>제  61호표</t>
  </si>
  <si>
    <t>포장구분경계석(곡선)</t>
  </si>
  <si>
    <t>100x100x1000</t>
  </si>
  <si>
    <t>B03051</t>
  </si>
  <si>
    <t xml:space="preserve"> 제   62 호표</t>
  </si>
  <si>
    <t>제  62호표</t>
  </si>
  <si>
    <t>포장구분경계석(직선)</t>
  </si>
  <si>
    <t>B03050</t>
  </si>
  <si>
    <t xml:space="preserve"> 제   63 호표</t>
  </si>
  <si>
    <t>제  63호표</t>
  </si>
  <si>
    <t>플륨관 설치</t>
  </si>
  <si>
    <t>300-500kg미만</t>
  </si>
  <si>
    <t>B01425</t>
  </si>
  <si>
    <t xml:space="preserve"> 제   64 호표</t>
  </si>
  <si>
    <t>제  64호표</t>
  </si>
  <si>
    <t>화강석판석포장</t>
  </si>
  <si>
    <t>T30,백색계열</t>
  </si>
  <si>
    <t>B03049</t>
  </si>
  <si>
    <t xml:space="preserve"> 제   65 호표</t>
  </si>
  <si>
    <t>제  65호표</t>
  </si>
  <si>
    <t>화강석판석포장(철거)</t>
  </si>
  <si>
    <t>T30</t>
  </si>
  <si>
    <t>B03039</t>
  </si>
  <si>
    <t xml:space="preserve"> 제   66 호표</t>
  </si>
  <si>
    <t>제  66호표</t>
  </si>
  <si>
    <t>화분A(철거)</t>
  </si>
  <si>
    <t>D400xH400</t>
  </si>
  <si>
    <t>B03034</t>
  </si>
  <si>
    <t xml:space="preserve"> 제   67 호표</t>
  </si>
  <si>
    <t>제  67호표</t>
  </si>
  <si>
    <t>화분B(철거)</t>
  </si>
  <si>
    <t>D300xH300</t>
  </si>
  <si>
    <t>B03035</t>
  </si>
  <si>
    <t xml:space="preserve"> 제   68 호표</t>
  </si>
  <si>
    <t>제  68호표</t>
  </si>
  <si>
    <t>황금조팝</t>
  </si>
  <si>
    <t>B03059</t>
  </si>
  <si>
    <t xml:space="preserve"> 제   69 호표</t>
  </si>
  <si>
    <t>제  69호표</t>
  </si>
  <si>
    <t>황금좀눈향</t>
  </si>
  <si>
    <t>5치포트</t>
  </si>
  <si>
    <t>B03061</t>
  </si>
  <si>
    <t xml:space="preserve"> 제   70 호표</t>
  </si>
  <si>
    <t>제  70호표</t>
  </si>
  <si>
    <t>휴케라</t>
  </si>
  <si>
    <t>15cm분</t>
  </si>
  <si>
    <t>B03074</t>
  </si>
  <si>
    <t xml:space="preserve"> 제   71 호표</t>
  </si>
  <si>
    <t>제  71호표</t>
  </si>
  <si>
    <t>흉고직경식재</t>
  </si>
  <si>
    <t>B10~17(R12~20)</t>
  </si>
  <si>
    <t>B03007</t>
  </si>
  <si>
    <t>단 가 산 출 근 거</t>
  </si>
  <si>
    <t>STmate</t>
  </si>
  <si>
    <t>단가산출근거 목록표</t>
  </si>
  <si>
    <t>구조물 헐기(무근)</t>
  </si>
  <si>
    <t>T=30cm미만(대형브레이커+0.7㎥)</t>
  </si>
  <si>
    <t>D00007</t>
  </si>
  <si>
    <t>구조물 헐기(무근) T=30cm이상(대형브레이커+0.7㎥)  / ㎥</t>
  </si>
  <si>
    <t>T=30cm이상(대형브레이커+0.7㎥)</t>
  </si>
  <si>
    <t>D00003</t>
  </si>
  <si>
    <t>구조물 헐기(철근) T=30cm미만(대형브레이커+0.7㎥)  / ㎥</t>
  </si>
  <si>
    <t>구조물 헐기(철근)</t>
  </si>
  <si>
    <t>D00014</t>
  </si>
  <si>
    <t>기초다짐및뒷채움 소형장비사용  / ㎥</t>
  </si>
  <si>
    <t>기초다짐및뒷채움</t>
  </si>
  <si>
    <t>소형장비사용</t>
  </si>
  <si>
    <t>D00259</t>
  </si>
  <si>
    <t>기초지정 모래지정  / ㎥</t>
  </si>
  <si>
    <t>기초지정</t>
  </si>
  <si>
    <t>모래지정</t>
  </si>
  <si>
    <t>D01175</t>
  </si>
  <si>
    <t>기초지정 잡석지정  / ㎥</t>
  </si>
  <si>
    <t>잡석지정</t>
  </si>
  <si>
    <t>D01136</t>
  </si>
  <si>
    <t>되메우기 백호(0.7㎥)90%+인력10%  / ㎥</t>
  </si>
  <si>
    <t>되메우기</t>
  </si>
  <si>
    <t>백호(0.7㎥)90%+인력10%</t>
  </si>
  <si>
    <t>D00215</t>
  </si>
  <si>
    <t>보조기층포설및다짐 인력식 소규모 장비사용 시공  / ㎥</t>
  </si>
  <si>
    <t>보조기층포설및다짐</t>
  </si>
  <si>
    <t>인력식 소규모 장비사용 시공</t>
  </si>
  <si>
    <t>D00569</t>
  </si>
  <si>
    <t>사토운반(토사) 덤프20톤+백호0.7㎥  / ㎥</t>
  </si>
  <si>
    <t>사토운반(토사)</t>
  </si>
  <si>
    <t>덤프20톤+백호0.7㎥</t>
  </si>
  <si>
    <t>D01168</t>
  </si>
  <si>
    <t>순성토운반(토사) 덤프10.5톤+백호0.7㎥  / ㎥</t>
  </si>
  <si>
    <t>순성토운반(토사)</t>
  </si>
  <si>
    <t>덤프10.5톤+백호0.7㎥</t>
  </si>
  <si>
    <t>D00158</t>
  </si>
  <si>
    <t>잔토처리(현장내) 백호(0.7㎥)90%+인력10%  / ㎥</t>
  </si>
  <si>
    <t>잔토처리(현장내)</t>
  </si>
  <si>
    <t>D00256</t>
  </si>
  <si>
    <t>터파기 백호0.7㎥(100%)  / ㎥</t>
  </si>
  <si>
    <t>터파기</t>
  </si>
  <si>
    <t>백호0.7㎥(100%)</t>
  </si>
  <si>
    <t>D00180</t>
  </si>
  <si>
    <t>폐기물상차 백호0.7㎥  / ㎥</t>
  </si>
  <si>
    <t>폐기물상차</t>
  </si>
  <si>
    <t>백호0.7㎥</t>
  </si>
  <si>
    <t>D00034</t>
  </si>
  <si>
    <t>포장절단 콘크리트포장(450m/day)  / m</t>
  </si>
  <si>
    <t>포장절단</t>
  </si>
  <si>
    <t>콘크리트포장(450m/day)</t>
  </si>
  <si>
    <t>D01154</t>
  </si>
  <si>
    <t>흙쌓기(토사) 백호0.7㎥  / ㎥</t>
  </si>
  <si>
    <t>흙쌓기(토사)</t>
  </si>
  <si>
    <t>D00169</t>
  </si>
  <si>
    <t>수량부분 값 수정은 아래의 연두색 부분에</t>
  </si>
  <si>
    <t>중기 목록표</t>
  </si>
  <si>
    <t>1</t>
  </si>
  <si>
    <t>굴삭기(무한궤도)</t>
  </si>
  <si>
    <t>0.2㎥</t>
  </si>
  <si>
    <t>시간</t>
  </si>
  <si>
    <t>X00033</t>
  </si>
  <si>
    <t>제 2 호표</t>
  </si>
  <si>
    <t>2</t>
  </si>
  <si>
    <t>0.4㎥</t>
  </si>
  <si>
    <t>X00038</t>
  </si>
  <si>
    <t>제 3 호표</t>
  </si>
  <si>
    <t>3</t>
  </si>
  <si>
    <t>0.6㎥</t>
  </si>
  <si>
    <t>X00042</t>
  </si>
  <si>
    <t>제 4 호표</t>
  </si>
  <si>
    <t>4</t>
  </si>
  <si>
    <t>0.7㎥</t>
  </si>
  <si>
    <t>X00047</t>
  </si>
  <si>
    <t>제 5 호표</t>
  </si>
  <si>
    <t>5</t>
  </si>
  <si>
    <t>0.7㎥,(브레이커조합)</t>
  </si>
  <si>
    <t>X00050</t>
  </si>
  <si>
    <t>제 6 호표</t>
  </si>
  <si>
    <t>6</t>
  </si>
  <si>
    <t>0.7㎥,(암석)</t>
  </si>
  <si>
    <t>X00048</t>
  </si>
  <si>
    <t>제 7 호표</t>
  </si>
  <si>
    <t>7</t>
  </si>
  <si>
    <t>굴삭기(타이어)</t>
  </si>
  <si>
    <t>X00072</t>
  </si>
  <si>
    <t>제 8 호표</t>
  </si>
  <si>
    <t>8</t>
  </si>
  <si>
    <t>덤프트럭</t>
  </si>
  <si>
    <t>10.5톤</t>
  </si>
  <si>
    <t>X00150</t>
  </si>
  <si>
    <t>제 9 호표</t>
  </si>
  <si>
    <t>9</t>
  </si>
  <si>
    <t>2.5톤</t>
  </si>
  <si>
    <t>X00138</t>
  </si>
  <si>
    <t>제 10 호표</t>
  </si>
  <si>
    <t>10</t>
  </si>
  <si>
    <t>20톤,(자동덮개)</t>
  </si>
  <si>
    <t>X00160</t>
  </si>
  <si>
    <t>제 11 호표</t>
  </si>
  <si>
    <t>11</t>
  </si>
  <si>
    <t>동력분무기</t>
  </si>
  <si>
    <t>4.85㎾</t>
  </si>
  <si>
    <t>X00603</t>
  </si>
  <si>
    <t>제 12 호표</t>
  </si>
  <si>
    <t>12</t>
  </si>
  <si>
    <t>물탱크(살수차)</t>
  </si>
  <si>
    <t>5500ℓ</t>
  </si>
  <si>
    <t>X00595</t>
  </si>
  <si>
    <t>제 13 호표</t>
  </si>
  <si>
    <t>13</t>
  </si>
  <si>
    <t>불도저(무한궤도)</t>
  </si>
  <si>
    <t>32톤</t>
  </si>
  <si>
    <t>X00013</t>
  </si>
  <si>
    <t>제 14 호표</t>
  </si>
  <si>
    <t>14</t>
  </si>
  <si>
    <t>진동롤러(핸드가이드식)</t>
  </si>
  <si>
    <t>0.7톤</t>
  </si>
  <si>
    <t>X00180</t>
  </si>
  <si>
    <t>제 15 호표</t>
  </si>
  <si>
    <t>15</t>
  </si>
  <si>
    <t>커터(콘크리트 및 아스팔트용)</t>
  </si>
  <si>
    <t>320-440mm</t>
  </si>
  <si>
    <t>X00387</t>
  </si>
  <si>
    <t>제 16 호표</t>
  </si>
  <si>
    <t>16</t>
  </si>
  <si>
    <t>크레인(타이어)</t>
  </si>
  <si>
    <t>10톤</t>
  </si>
  <si>
    <t>X00247</t>
  </si>
  <si>
    <t>제 17 호표</t>
  </si>
  <si>
    <t>17</t>
  </si>
  <si>
    <t>플레이트 콤팩터</t>
  </si>
  <si>
    <t>1.5톤</t>
  </si>
  <si>
    <t>X00231</t>
  </si>
  <si>
    <t>=== 엑셀파일에 작성에 대한 안내문(반드시 읽어보세요) ===</t>
  </si>
  <si>
    <t>재료비 목록표</t>
  </si>
  <si>
    <t>단   가</t>
  </si>
  <si>
    <t>90˚엘보</t>
  </si>
  <si>
    <t>32(하)</t>
  </si>
  <si>
    <t>_x0007_`COD|M21145_x0005_`QTY1|1_x0005_`BQC|_x0005_`EQC|_x0005_`JDC|_x0005_`WQC|_x0005_`EDT|_x0005_`</t>
  </si>
  <si>
    <t>LPG 가스</t>
  </si>
  <si>
    <t>kg</t>
  </si>
  <si>
    <t>789</t>
  </si>
  <si>
    <t>_x0007_`COD|M03218_x0005_`QTY1|1_x0005_`BQC|_x0005_`EQC|_x0005_`JDC|_x0005_`WQC|_x0005_`EDT|2020-01-01_x0005_`</t>
  </si>
  <si>
    <t>726</t>
  </si>
  <si>
    <t>_x0007_`COD|M20239_x0005_`QTY1|1_x0005_`BQC|_x0005_`EQC|_x0005_`JDC|_x0005_`WQC|_x0005_`EDT|_x0005_`</t>
  </si>
  <si>
    <t>800</t>
  </si>
  <si>
    <t>_x0007_`COD|M19969_x0005_`QTY1|1_x0005_`BQC|_x0005_`EQC|_x0005_`JDC|_x0005_`WQC|_x0005_`EDT|_x0005_`</t>
  </si>
  <si>
    <t>PE이중벽이음관</t>
  </si>
  <si>
    <t>83</t>
  </si>
  <si>
    <t>_x0007_`COD|M20574_x0005_`QTY1|1_x0005_`BQC|_x0005_`EQC|_x0005_`JDC|_x0005_`WQC|_x0005_`EDT|_x0005_`</t>
  </si>
  <si>
    <t>벤25286459</t>
  </si>
  <si>
    <t>_x0007_`COD|M20471_x0005_`QTY1|1_x0005_`BQC|_x0005_`EQC|_x0005_`JDC|_x0005_`WQC|_x0005_`EDT|_x0005_`</t>
  </si>
  <si>
    <t>W1000xD300xH1000</t>
  </si>
  <si>
    <t>47(하)</t>
  </si>
  <si>
    <t>_x0007_`COD|M21154_x0005_`QTY1|1_x0005_`BQC|_x0005_`EQC|_x0005_`JDC|_x0005_`WQC|_x0005_`EDT|_x0005_`</t>
  </si>
  <si>
    <t>경유</t>
  </si>
  <si>
    <t>저유황</t>
  </si>
  <si>
    <t>L</t>
  </si>
  <si>
    <t>M00001</t>
  </si>
  <si>
    <t>_x0007_`COD|M00001_x0005_`QTY1|1_x0005_`BQC|_x0005_`EQC|_x0005_`JDC|1510150520282163_x0005_`WQC|_x0005_`EDT|2024.01.02_x0005_`</t>
  </si>
  <si>
    <t>고 철</t>
  </si>
  <si>
    <t>중량A</t>
  </si>
  <si>
    <t>184</t>
  </si>
  <si>
    <t>_x0007_`COD|M21072_x0005_`QTY1|1_x0005_`BQC|_x0005_`EQC|_x0005_`JDC|_x0005_`WQC|_x0005_`EDT|_x0005_`</t>
  </si>
  <si>
    <t>그레이팅받침</t>
  </si>
  <si>
    <t>600x600x50x4T</t>
  </si>
  <si>
    <t>277</t>
  </si>
  <si>
    <t>_x0007_`COD|M21104_x0005_`QTY1|1_x0005_`BQC|_x0005_`EQC|_x0005_`JDC|_x0005_`WQC|_x0005_`EDT|_x0005_`</t>
  </si>
  <si>
    <t>150x250</t>
  </si>
  <si>
    <t>거가167</t>
  </si>
  <si>
    <t>_x0007_`COD|M21149_x0005_`QTY1|1_x0005_`BQC|_x0005_`EQC|_x0005_`JDC|_x0005_`WQC|_x0005_`EDT|_x0005_`</t>
  </si>
  <si>
    <t>내부코너패널</t>
  </si>
  <si>
    <t>(200+200)×1200㎜</t>
  </si>
  <si>
    <t>매</t>
  </si>
  <si>
    <t>307</t>
  </si>
  <si>
    <t>_x0007_`COD|M00541_x0005_`QTY1|1_x0005_`BQC|_x0005_`EQC|_x0005_`JDC|_x0005_`WQC|_x0005_`EDT|2020-01-01_x0005_`</t>
  </si>
  <si>
    <t>서울시</t>
  </si>
  <si>
    <t>_x0007_`COD|M21159_x0005_`QTY1|1_x0005_`BQC|_x0005_`EQC|_x0005_`JDC|_x0005_`WQC|_x0005_`EDT|_x0005_`</t>
  </si>
  <si>
    <t>185</t>
  </si>
  <si>
    <t>_x0007_`COD|M20041_x0005_`QTY1|1_x0005_`BQC|_x0005_`EQC|_x0005_`JDC|_x0005_`WQC|_x0005_`EDT|_x0005_`</t>
  </si>
  <si>
    <t>디자인그레이팅</t>
  </si>
  <si>
    <t>H47x3Tx400x998</t>
  </si>
  <si>
    <t>71</t>
  </si>
  <si>
    <t>_x0007_`COD|M21144_x0005_`QTY1|1_x0005_`BQC|_x0005_`EQC|_x0005_`JDC|_x0005_`WQC|_x0005_`EDT|_x0005_`</t>
  </si>
  <si>
    <t>레미콘</t>
  </si>
  <si>
    <t>25-18-8</t>
  </si>
  <si>
    <t>대가  57호표</t>
  </si>
  <si>
    <t>_x0007_`COD|M20246_x0005_`QTY1|1_x0005_`BQC|_x0005_`EQC|_x0005_`JDC|_x0005_`WQC|_x0005_`EDT|_x0005_`</t>
  </si>
  <si>
    <t>마 사 토</t>
  </si>
  <si>
    <t>운반비별도</t>
  </si>
  <si>
    <t>306</t>
  </si>
  <si>
    <t>_x0007_`COD|M03977_x0005_`QTY1|1_x0005_`BQC|_x0005_`EQC|_x0005_`JDC|_x0005_`WQC|_x0005_`EDT|2020-01-01_x0005_`</t>
  </si>
  <si>
    <t>18</t>
  </si>
  <si>
    <t>_x0007_`COD|B03029_x0005_`QTY1|1_x0005_`EXI|0_x0005_`IPR|0_x0005_`BLA|F_x0005_`</t>
  </si>
  <si>
    <t>_x0007_`COD|M21162_x0005_`QTY1|1_x0005_`BQC|_x0005_`EQC|_x0005_`JDC|_x0005_`WQC|_x0005_`EDT|_x0005_`</t>
  </si>
  <si>
    <t>19</t>
  </si>
  <si>
    <t>모 래(도착도)</t>
  </si>
  <si>
    <t>강모래</t>
  </si>
  <si>
    <t>24269989</t>
  </si>
  <si>
    <t>_x0007_`COD|M03747_x0005_`QTY1|1_x0005_`BQC|_x0005_`EQC|_x0005_`JDC|_x0005_`WQC|_x0005_`EDT|2020-01-01_x0005_`</t>
  </si>
  <si>
    <t>20</t>
  </si>
  <si>
    <t>목재데크시스템</t>
  </si>
  <si>
    <t>1000x1000x76</t>
  </si>
  <si>
    <t>115</t>
  </si>
  <si>
    <t>_x0007_`COD|M21150_x0005_`QTY1|1_x0005_`BQC|_x0005_`EQC|_x0005_`JDC|_x0005_`WQC|_x0005_`EDT|_x0005_`</t>
  </si>
  <si>
    <t>21</t>
  </si>
  <si>
    <t>물</t>
  </si>
  <si>
    <t>ℓ</t>
  </si>
  <si>
    <t>188</t>
  </si>
  <si>
    <t>_x0007_`COD|M04987_x0005_`QTY1|1_x0005_`BQC|_x0005_`EQC|_x0005_`JDC|_x0005_`WQC|_x0005_`EDT|2020-01-01_x0005_`</t>
  </si>
  <si>
    <t>22</t>
  </si>
  <si>
    <t>미끄럼방지가공</t>
  </si>
  <si>
    <t>100x1000,직선</t>
  </si>
  <si>
    <t>24(하)</t>
  </si>
  <si>
    <t>_x0007_`COD|M21137_x0005_`QTY1|1_x0005_`BQC|_x0005_`EQC|_x0005_`JDC|_x0005_`WQC|_x0005_`EDT|_x0005_`</t>
  </si>
  <si>
    <t>23</t>
  </si>
  <si>
    <t>바크</t>
  </si>
  <si>
    <t>수목멀칭용</t>
  </si>
  <si>
    <t>331</t>
  </si>
  <si>
    <t>_x0007_`COD|M20136_x0005_`QTY1|1_x0005_`BQC|_x0005_`EQC|_x0005_`JDC|_x0005_`WQC|_x0005_`EDT|_x0005_`</t>
  </si>
  <si>
    <t>24</t>
  </si>
  <si>
    <t>하25</t>
  </si>
  <si>
    <t>_x0007_`COD|M21160_x0005_`QTY1|1_x0005_`BQC|_x0005_`EQC|_x0005_`JDC|_x0005_`WQC|_x0005_`EDT|_x0005_`</t>
  </si>
  <si>
    <t>25</t>
  </si>
  <si>
    <t>부숙톱밥퇴비</t>
  </si>
  <si>
    <t>조경용 20KG/포</t>
  </si>
  <si>
    <t>296</t>
  </si>
  <si>
    <t>_x0007_`COD|M19937_x0005_`QTY1|1_x0005_`BQC|_x0005_`EQC|_x0005_`JDC|_x0005_`WQC|_x0005_`EDT|_x0005_`</t>
  </si>
  <si>
    <t>26</t>
  </si>
  <si>
    <t>부직포(필터매트)</t>
  </si>
  <si>
    <t>1t/m (250g/㎡)</t>
  </si>
  <si>
    <t>269</t>
  </si>
  <si>
    <t>_x0007_`COD|M05842_x0005_`QTY1|1_x0005_`BQC|_x0005_`EQC|_x0005_`JDC|_x0005_`WQC|_x0005_`EDT|2020-01-01_x0005_`</t>
  </si>
  <si>
    <t>27</t>
  </si>
  <si>
    <t>분기관연결구</t>
  </si>
  <si>
    <t>D300,PE이중벽관</t>
  </si>
  <si>
    <t>B03029_1</t>
  </si>
  <si>
    <t>_x0007_`COD|M20378_x0005_`QTY1|1_x0005_`BQC|_x0005_`EQC|_x0005_`JDC|_x0005_`WQC|_x0005_`EDT|_x0005_`</t>
  </si>
  <si>
    <t>28</t>
  </si>
  <si>
    <t>블레이드</t>
  </si>
  <si>
    <t>14"×3.2mm</t>
  </si>
  <si>
    <t>대가  56호표</t>
  </si>
  <si>
    <t>_x0007_`COD|M04983_x0005_`QTY1|1_x0005_`BQC|_x0005_`EQC|_x0005_`JDC|_x0005_`WQC|_x0005_`EDT|2020-01-01_x0005_`</t>
  </si>
  <si>
    <t>29</t>
  </si>
  <si>
    <t>23595748</t>
  </si>
  <si>
    <t>_x0007_`COD|M20358_x0005_`QTY1|1_x0005_`BQC|_x0005_`EQC|_x0005_`JDC|_x0005_`WQC|_x0005_`EDT|_x0005_`</t>
  </si>
  <si>
    <t>30</t>
  </si>
  <si>
    <t>사각벤치</t>
  </si>
  <si>
    <t>2300x2300x740</t>
  </si>
  <si>
    <t>23811253</t>
  </si>
  <si>
    <t>_x0007_`COD|M21151_x0005_`QTY1|1_x0005_`BQC|_x0005_`EQC|_x0005_`JDC|_x0005_`WQC|_x0005_`EDT|_x0005_`</t>
  </si>
  <si>
    <t>31</t>
  </si>
  <si>
    <t>사각파라솔</t>
  </si>
  <si>
    <t>3000x3250</t>
  </si>
  <si>
    <t>1478</t>
  </si>
  <si>
    <t>_x0007_`COD|M21152_x0005_`QTY1|1_x0005_`BQC|_x0005_`EQC|_x0005_`JDC|_x0005_`WQC|_x0005_`EDT|_x0005_`</t>
  </si>
  <si>
    <t>32</t>
  </si>
  <si>
    <t>산 소</t>
  </si>
  <si>
    <t>6000ℓ/병</t>
  </si>
  <si>
    <t>_x0007_`COD|B03028_x0005_`QTY1|1_x0005_`EXI|0_x0005_`IPR|0_x0005_`BLA|F_x0005_`</t>
  </si>
  <si>
    <t>_x0007_`COD|M03207_x0005_`QTY1|1_x0005_`BQC|_x0005_`EQC|_x0005_`JDC|_x0005_`WQC|_x0005_`EDT|2020-01-01_x0005_`</t>
  </si>
  <si>
    <t>33</t>
  </si>
  <si>
    <t>E4_1</t>
  </si>
  <si>
    <t>_x0007_`COD|M21161_x0005_`QTY1|1_x0005_`BQC|_x0005_`EQC|_x0005_`JDC|_x0005_`WQC|_x0005_`EDT|_x0005_`</t>
  </si>
  <si>
    <t>34</t>
  </si>
  <si>
    <t>B03028_1</t>
  </si>
  <si>
    <t>_x0007_`COD|M21139_x0005_`QTY1|1_x0005_`BQC|_x0005_`EQC|_x0005_`JDC|_x0005_`WQC|_x0005_`EDT|_x0005_`</t>
  </si>
  <si>
    <t>35</t>
  </si>
  <si>
    <t>철거공</t>
  </si>
  <si>
    <t>_x0007_`COD|M21140_x0005_`QTY1|1_x0005_`BQC|_x0005_`EQC|_x0005_`JDC|_x0005_`WQC|_x0005_`EDT|_x0005_`</t>
  </si>
  <si>
    <t>36</t>
  </si>
  <si>
    <t>셋트앵커</t>
  </si>
  <si>
    <t>ø3/8″ 길이 70㎜</t>
  </si>
  <si>
    <t>1.</t>
  </si>
  <si>
    <t>_x0007_`COD|M20354_x0005_`QTY1|1_x0005_`BQC|_x0005_`EQC|_x0005_`JDC|_x0005_`WQC|_x0005_`EDT|_x0005_`</t>
  </si>
  <si>
    <t>37</t>
  </si>
  <si>
    <t>스틸그레이팅뚜껑(디자인형)</t>
  </si>
  <si>
    <t>600x600x50</t>
  </si>
  <si>
    <t>E5_1</t>
  </si>
  <si>
    <t>_x0007_`COD|M20283_x0005_`QTY1|1_x0005_`BQC|_x0005_`EQC|_x0005_`JDC|_x0005_`WQC|_x0005_`EDT|_x0005_`</t>
  </si>
  <si>
    <t>38</t>
  </si>
  <si>
    <t>시멘트</t>
  </si>
  <si>
    <t>33(하)</t>
  </si>
  <si>
    <t>_x0007_`COD|M04017_x0005_`QTY1|1_x0005_`BQC|_x0005_`EQC|_x0005_`JDC|_x0005_`WQC|_x0005_`EDT|2020-01-01_x0005_`</t>
  </si>
  <si>
    <t>39</t>
  </si>
  <si>
    <t>아세틸렌</t>
  </si>
  <si>
    <t>98% (용접용)</t>
  </si>
  <si>
    <t>7.</t>
  </si>
  <si>
    <t>_x0007_`COD|M03205_x0005_`QTY1|1_x0005_`BQC|_x0005_`EQC|_x0005_`JDC|_x0005_`WQC|_x0005_`EDT|2020-01-01_x0005_`</t>
  </si>
  <si>
    <t>40</t>
  </si>
  <si>
    <t>앵글</t>
  </si>
  <si>
    <t>50*50*5T</t>
  </si>
  <si>
    <t>2024년 야외 관람환경 개선사업</t>
  </si>
  <si>
    <t>_x0007_`COD|M20353_x0005_`QTY1|1_x0005_`BQC|_x0005_`EQC|_x0005_`JDC|_x0005_`WQC|_x0005_`EDT|_x0005_`</t>
  </si>
  <si>
    <t>41</t>
  </si>
  <si>
    <t>에폭시접합제</t>
  </si>
  <si>
    <t>206</t>
  </si>
  <si>
    <t>_x0007_`COD|M19903_x0005_`QTY1|1_x0005_`BQC|_x0005_`EQC|_x0005_`JDC|_x0005_`WQC|_x0005_`EDT|_x0005_`</t>
  </si>
  <si>
    <t>42</t>
  </si>
  <si>
    <t>와이어메쉬(용접철망)</t>
  </si>
  <si>
    <t>#8, 150×150</t>
  </si>
  <si>
    <t>107</t>
  </si>
  <si>
    <t>_x0007_`COD|M06537_x0005_`QTY1|1_x0005_`BQC|_x0005_`EQC|_x0005_`JDC|_x0005_`WQC|_x0005_`EDT|2020-01-01_x0005_`</t>
  </si>
  <si>
    <t>43</t>
  </si>
  <si>
    <t>유로폼패널</t>
  </si>
  <si>
    <t>600×1200㎜</t>
  </si>
  <si>
    <t>313</t>
  </si>
  <si>
    <t>_x0007_`COD|M00536_x0005_`QTY1|1_x0005_`BQC|_x0005_`EQC|_x0005_`JDC|_x0005_`WQC|_x0005_`EDT|2020-01-01_x0005_`</t>
  </si>
  <si>
    <t>44</t>
  </si>
  <si>
    <t>174</t>
  </si>
  <si>
    <t>_x0007_`COD|M20273_x0005_`QTY1|1_x0005_`BQC|_x0005_`EQC|_x0005_`JDC|_x0005_`WQC|_x0005_`EDT|_x0005_`</t>
  </si>
  <si>
    <t>45</t>
  </si>
  <si>
    <t>이형맨홀(사각)</t>
  </si>
  <si>
    <t>23522041</t>
  </si>
  <si>
    <t>_x0007_`COD|M21103_x0005_`QTY1|1_x0005_`BQC|_x0005_`EQC|_x0005_`JDC|_x0005_`WQC|_x0005_`EDT|_x0005_`</t>
  </si>
  <si>
    <t>46</t>
  </si>
  <si>
    <t>인조잔디포장A</t>
  </si>
  <si>
    <t>T35</t>
  </si>
  <si>
    <t>24964657</t>
  </si>
  <si>
    <t>_x0007_`COD|M21155_x0005_`QTY1|1_x0005_`BQC|_x0005_`EQC|_x0005_`JDC|_x0005_`WQC|_x0005_`EDT|_x0005_`</t>
  </si>
  <si>
    <t>47</t>
  </si>
  <si>
    <t>인조잔디포장B</t>
  </si>
  <si>
    <t>T20</t>
  </si>
  <si>
    <t>292</t>
  </si>
  <si>
    <t>_x0007_`COD|M21156_x0005_`QTY1|1_x0005_`BQC|_x0005_`EQC|_x0005_`JDC|_x0005_`WQC|_x0005_`EDT|_x0005_`</t>
  </si>
  <si>
    <t>48</t>
  </si>
  <si>
    <t>잡 석</t>
  </si>
  <si>
    <t>D25mm</t>
  </si>
  <si>
    <t>345</t>
  </si>
  <si>
    <t>_x0007_`COD|M21146_x0005_`QTY1|1_x0005_`BQC|_x0005_`EQC|_x0005_`JDC|_x0005_`WQC|_x0005_`EDT|_x0005_`</t>
  </si>
  <si>
    <t>49</t>
  </si>
  <si>
    <t>D40mm</t>
  </si>
  <si>
    <t>326</t>
  </si>
  <si>
    <t>_x0007_`COD|M19902_x0005_`QTY1|1_x0005_`BQC|_x0005_`EQC|_x0005_`JDC|_x0005_`WQC|_x0005_`EDT|_x0005_`</t>
  </si>
  <si>
    <t>50</t>
  </si>
  <si>
    <t>지주목(삼발이중형)</t>
  </si>
  <si>
    <t>φ60*1800*3 활생목(체결자재부착)</t>
  </si>
  <si>
    <t>조</t>
  </si>
  <si>
    <t>613</t>
  </si>
  <si>
    <t>_x0007_`COD|M19939_x0005_`QTY1|1_x0005_`BQC|_x0005_`EQC|_x0005_`JDC|_x0005_`WQC|_x0005_`EDT|_x0005_`</t>
  </si>
  <si>
    <t>51</t>
  </si>
  <si>
    <t>125</t>
  </si>
  <si>
    <t>_x0007_`COD|M21163_x0005_`QTY1|1_x0005_`BQC|_x0005_`EQC|_x0005_`JDC|_x0005_`WQC|_x0005_`EDT|_x0005_`</t>
  </si>
  <si>
    <t>52</t>
  </si>
  <si>
    <t>체육시설탄성포장재</t>
  </si>
  <si>
    <t>T15,칼라</t>
  </si>
  <si>
    <t>자체견적</t>
  </si>
  <si>
    <t>_x0007_`COD|M21135_x0005_`QTY1|1_x0005_`BQC|_x0005_`EQC|_x0005_`JDC|_x0005_`WQC|_x0005_`EDT|_x0005_`</t>
  </si>
  <si>
    <t>53</t>
  </si>
  <si>
    <t>초가지붕정비</t>
  </si>
  <si>
    <t>8000x7000</t>
  </si>
  <si>
    <t>278</t>
  </si>
  <si>
    <t>_x0007_`COD|M21166_x0005_`QTY1|1_x0005_`BQC|_x0005_`EQC|_x0005_`JDC|_x0005_`WQC|_x0005_`EDT|_x0005_`</t>
  </si>
  <si>
    <t>54</t>
  </si>
  <si>
    <t>300x300x2000</t>
  </si>
  <si>
    <t>1032</t>
  </si>
  <si>
    <t>_x0007_`COD|M21143_x0005_`QTY1|1_x0005_`BQC|_x0005_`EQC|_x0005_`JDC|_x0005_`WQC|_x0005_`EDT|_x0005_`</t>
  </si>
  <si>
    <t>55</t>
  </si>
  <si>
    <t>치즐(0.7㎥)</t>
  </si>
  <si>
    <t>■</t>
  </si>
  <si>
    <t>_x0007_`COD|M00010_x0005_`QTY1|1_x0005_`BQC|_x0005_`EQC|_x0005_`JDC|_x0005_`WQC|_x0005_`EDT|_x0005_`</t>
  </si>
  <si>
    <t>56</t>
  </si>
  <si>
    <t>E10_1</t>
  </si>
  <si>
    <t>_x0007_`COD|M21164_x0005_`QTY1|1_x0005_`BQC|_x0005_`EQC|_x0005_`JDC|_x0005_`WQC|_x0005_`EDT|_x0005_`</t>
  </si>
  <si>
    <t>57</t>
  </si>
  <si>
    <t>콘크리트받침대</t>
  </si>
  <si>
    <t>150x200~390용(연결부속품포함)</t>
  </si>
  <si>
    <t>18(하)</t>
  </si>
  <si>
    <t>_x0007_`COD|M21147_x0005_`QTY1|1_x0005_`BQC|_x0005_`EQC|_x0005_`JDC|_x0005_`WQC|_x0005_`EDT|_x0005_`</t>
  </si>
  <si>
    <t>58</t>
  </si>
  <si>
    <t>콘크리트분리막</t>
  </si>
  <si>
    <t>T0.06mm,PE필름</t>
  </si>
  <si>
    <t>23220245</t>
  </si>
  <si>
    <t>_x0007_`COD|M19895_x0005_`QTY1|1_x0005_`BQC|_x0005_`EQC|_x0005_`JDC|_x0005_`WQC|_x0005_`EDT|_x0005_`</t>
  </si>
  <si>
    <t>59</t>
  </si>
  <si>
    <t>콘크리트호안 및 옹벽블록</t>
  </si>
  <si>
    <t>W435xL225xH150mm</t>
  </si>
  <si>
    <t>24315711</t>
  </si>
  <si>
    <t>_x0007_`COD|M20652_x0005_`QTY1|1_x0005_`BQC|_x0005_`EQC|_x0005_`JDC|_x0005_`WQC|_x0005_`EDT|_x0005_`</t>
  </si>
  <si>
    <t>60</t>
  </si>
  <si>
    <t>콘크리트호안및옹벽블록</t>
  </si>
  <si>
    <t>300xH75,블록캡</t>
  </si>
  <si>
    <t>24788468</t>
  </si>
  <si>
    <t>_x0007_`COD|M21119_x0005_`QTY1|1_x0005_`BQC|_x0005_`EQC|_x0005_`JDC|_x0005_`WQC|_x0005_`EDT|_x0005_`</t>
  </si>
  <si>
    <t>61</t>
  </si>
  <si>
    <t>평상A</t>
  </si>
  <si>
    <t>2200x2200x450</t>
  </si>
  <si>
    <t>24788466</t>
  </si>
  <si>
    <t>_x0007_`COD|M21158_x0005_`QTY1|1_x0005_`BQC|_x0005_`EQC|_x0005_`JDC|_x0005_`WQC|_x0005_`EDT|_x0005_`</t>
  </si>
  <si>
    <t>62</t>
  </si>
  <si>
    <t>평상B</t>
  </si>
  <si>
    <t>2400x2400xH450</t>
  </si>
  <si>
    <t>_x0007_`JTYP|0_x0005_`ACTL|F_x0005_`</t>
  </si>
  <si>
    <t>_x0007_`COD|M21153_x0005_`QTY1|1_x0005_`BQC|_x0005_`EQC|_x0005_`JDC|_x0005_`WQC|_x0005_`EDT|_x0005_`</t>
  </si>
  <si>
    <t>63</t>
  </si>
  <si>
    <t>혼합골재(도착도)</t>
  </si>
  <si>
    <t>D=40mm(보조기층용)</t>
  </si>
  <si>
    <t>457</t>
  </si>
  <si>
    <t>_x0007_`COD|M19894_x0005_`QTY1|1_x0005_`BQC|_x0005_`EQC|_x0005_`JDC|_x0005_`WQC|_x0005_`EDT|_x0005_`</t>
  </si>
  <si>
    <t>64</t>
  </si>
  <si>
    <t>화강석(판재)</t>
  </si>
  <si>
    <t>포천석(버너,30mm)</t>
  </si>
  <si>
    <t>149</t>
  </si>
  <si>
    <t>_x0007_`COD|M19919_x0005_`QTY1|1_x0005_`BQC|_x0005_`EQC|_x0005_`JDC|_x0005_`WQC|_x0005_`EDT|_x0005_`</t>
  </si>
  <si>
    <t>65</t>
  </si>
  <si>
    <t>화강석경계석</t>
  </si>
  <si>
    <t>100x100x1000,곡선</t>
  </si>
  <si>
    <t>금    액</t>
  </si>
  <si>
    <t>_x0007_`COD|M21138_x0005_`QTY1|1_x0005_`BQC|_x0005_`EQC|_x0005_`JDC|_x0005_`WQC|_x0005_`EDT|_x0005_`</t>
  </si>
  <si>
    <t>66</t>
  </si>
  <si>
    <t>100x100x1000,직선</t>
  </si>
  <si>
    <t>_x0007_`COD|M21136_x0005_`QTY1|1_x0005_`BQC|_x0005_`EQC|_x0005_`JDC|_x0005_`WQC|_x0005_`EDT|_x0005_`</t>
  </si>
  <si>
    <t>67</t>
  </si>
  <si>
    <t>수   량</t>
  </si>
  <si>
    <t>_x0007_`COD|M21141_x0005_`QTY1|1_x0005_`BQC|_x0005_`EQC|_x0005_`JDC|_x0005_`WQC|_x0005_`EDT|_x0005_`</t>
  </si>
  <si>
    <t>68</t>
  </si>
  <si>
    <t>공   종</t>
  </si>
  <si>
    <t>_x0007_`COD|M21142_x0005_`QTY1|1_x0005_`BQC|_x0005_`EQC|_x0005_`JDC|_x0005_`WQC|_x0005_`EDT|_x0005_`</t>
  </si>
  <si>
    <t>69</t>
  </si>
  <si>
    <t>휘발유</t>
  </si>
  <si>
    <t>무연</t>
  </si>
  <si>
    <t>M00002</t>
  </si>
  <si>
    <t>_x0007_`COD|M00002_x0005_`QTY1|1_x0005_`BQC|_x0005_`EQC|_x0005_`JDC|1510150620282203_x0005_`WQC|_x0005_`EDT|2024.01.02_x0005_`</t>
  </si>
  <si>
    <t>70</t>
  </si>
  <si>
    <t>설 계 내 역 서</t>
  </si>
  <si>
    <t>_x0007_`COD|M21165_x0005_`QTY1|1_x0005_`BQC|_x0005_`EQC|_x0005_`JDC|_x0005_`WQC|_x0005_`EDT|_x0005_`</t>
  </si>
  <si>
    <t>노무비 목록표</t>
  </si>
  <si>
    <t>건설기계운전사</t>
  </si>
  <si>
    <t>인</t>
  </si>
  <si>
    <t>L00048</t>
  </si>
  <si>
    <t>_x0007_`COD|L00048_x0005_`QTY1|1_x0005_`BQC|01000000076_x0005_`EQC|01000001048_x0005_`JDC|L001010101000048_x0005_`WQC|_x0005_`EDT|2024.상_x0005_`</t>
  </si>
  <si>
    <t>배관공(수도)</t>
  </si>
  <si>
    <t>L00040</t>
  </si>
  <si>
    <t>_x0007_`COD|L00040_x0005_`QTY1|1_x0005_`BQC|01000000026_x0005_`EQC|01000001040_x0005_`JDC|L001010101000040_x0005_`WQC|_x0005_`EDT|2024.상_x0005_`</t>
  </si>
  <si>
    <t>보통인부</t>
  </si>
  <si>
    <t>L00002</t>
  </si>
  <si>
    <t>_x0007_`COD|L00002_x0005_`QTY1|1_x0005_`BQC|01000000075_x0005_`EQC|01000001002_x0005_`JDC|L001010101000002_x0005_`WQC|_x0005_`EDT|2024.상_x0005_`</t>
  </si>
  <si>
    <t>석공</t>
  </si>
  <si>
    <t>L00033</t>
  </si>
  <si>
    <t>_x0007_`COD|L00033_x0005_`QTY1|1_x0005_`BQC|01000000011_x0005_`EQC|01000001033_x0005_`JDC|L001010101000033_x0005_`WQC|_x0005_`EDT|2024.상_x0005_`</t>
  </si>
  <si>
    <t>용접공</t>
  </si>
  <si>
    <t>L00012</t>
  </si>
  <si>
    <t>_x0007_`COD|L00012_x0005_`QTY1|1_x0005_`BQC|01000000098_x0005_`EQC|01000001012_x0005_`JDC|L001010101000012_x0005_`WQC|_x0005_`EDT|2024.상_x0005_`</t>
  </si>
  <si>
    <t>일반기계운전사</t>
  </si>
  <si>
    <t>L00050</t>
  </si>
  <si>
    <t>_x0007_`COD|L00050_x0005_`QTY1|1_x0005_`BQC|01000000079_x0005_`EQC|01000001050_x0005_`JDC|L001010101000050_x0005_`WQC|_x0005_`EDT|2024.상_x0005_`</t>
  </si>
  <si>
    <t>조경공</t>
  </si>
  <si>
    <t>L00038</t>
  </si>
  <si>
    <t>_x0007_`COD|L00038_x0005_`QTY1|1_x0005_`BQC|01000000044_x0005_`EQC|01000001038_x0005_`JDC|L001010101000038_x0005_`WQC|_x0005_`EDT|2024.상_x0005_`</t>
  </si>
  <si>
    <t>철골공</t>
  </si>
  <si>
    <t>L00011</t>
  </si>
  <si>
    <t>_x0007_`COD|L00011_x0005_`QTY1|1_x0005_`BQC|01000000005_x0005_`EQC|01000001011_x0005_`JDC|L001010101000011_x0005_`WQC|_x0005_`EDT|2024.상_x0005_`</t>
  </si>
  <si>
    <t>철공</t>
  </si>
  <si>
    <t>L00009</t>
  </si>
  <si>
    <t>_x0007_`COD|L00009_x0005_`QTY1|1_x0005_`BQC|01000000006_x0005_`EQC|01000001009_x0005_`JDC|L001010101000009_x0005_`WQC|_x0005_`EDT|2024.상_x0005_`</t>
  </si>
  <si>
    <t>콘크리트공</t>
  </si>
  <si>
    <t>L00013</t>
  </si>
  <si>
    <t>_x0007_`COD|L00013_x0005_`QTY1|1_x0005_`BQC|01000000023_x0005_`EQC|01000001013_x0005_`JDC|L001010101000013_x0005_`WQC|_x0005_`EDT|2024.상_x0005_`</t>
  </si>
  <si>
    <t>특별인부</t>
  </si>
  <si>
    <t>L00003</t>
  </si>
  <si>
    <t>_x0007_`COD|L00003_x0005_`QTY1|1_x0005_`BQC|01000000074_x0005_`EQC|01000001003_x0005_`JDC|L001010101000003_x0005_`WQC|_x0005_`EDT|2024.상_x0005_`</t>
  </si>
  <si>
    <t>포설공</t>
  </si>
  <si>
    <t>L00018</t>
  </si>
  <si>
    <t>_x0007_`COD|L00018_x0005_`QTY1|1_x0005_`BQC|01000000039_x0005_`EQC|01000001018_x0005_`JDC|L001010101000018_x0005_`WQC|_x0005_`EDT|2024.상_x0005_`</t>
  </si>
  <si>
    <t>포장공</t>
  </si>
  <si>
    <t>L00019</t>
  </si>
  <si>
    <t>_x0007_`COD|L00019_x0005_`QTY1|1_x0005_`BQC|01000000038_x0005_`EQC|01000001019_x0005_`JDC|L001010101000019_x0005_`WQC|_x0005_`EDT|2024.상_x0005_`</t>
  </si>
  <si>
    <t>형틀목공</t>
  </si>
  <si>
    <t>L00007</t>
  </si>
  <si>
    <t>_x0007_`COD|L00007_x0005_`QTY1|1_x0005_`BQC|01000000003_x0005_`EQC|01000001007_x0005_`JDC|L001010101000007_x0005_`WQC|_x0005_`EDT|2024.상_x0005_`</t>
  </si>
  <si>
    <t>화물차운전사</t>
  </si>
  <si>
    <t>L00049</t>
  </si>
  <si>
    <t>_x0007_`COD|L00049_x0005_`QTY1|1_x0005_`BQC|01000000078_x0005_`EQC|01000001049_x0005_`JDC|L001010101000049_x0005_`WQC|_x0005_`EDT|2024.상_x0005_`</t>
  </si>
  <si>
    <t>경비 목록표</t>
  </si>
  <si>
    <t>천원</t>
  </si>
  <si>
    <t>S00033</t>
  </si>
  <si>
    <t>_x0007_`COD|S00033_x0005_`QTY1|1_x0005_`BQC|_x0005_`EQC|02020100200_x0005_`JDC|0000020100200000_x0005_`WQC|_x0005_`EDT|2024_x0005_`</t>
  </si>
  <si>
    <t>S00038</t>
  </si>
  <si>
    <t>_x0007_`COD|S00038_x0005_`QTY1|1_x0005_`BQC|_x0005_`EQC|02020100400_x0005_`JDC|0000020100400000_x0005_`WQC|_x0005_`EDT|2024_x0005_`</t>
  </si>
  <si>
    <t>S00042</t>
  </si>
  <si>
    <t>_x0007_`COD|S00042_x0005_`QTY1|1_x0005_`BQC|_x0005_`EQC|02020100600_x0005_`JDC|0000020100600000_x0005_`WQC|_x0005_`EDT|2024_x0005_`</t>
  </si>
  <si>
    <t>S00047</t>
  </si>
  <si>
    <t>_x0007_`COD|S00047_x0005_`QTY1|1_x0005_`BQC|_x0005_`EQC|02020100700_x0005_`JDC|0000020100700000_x0005_`WQC|_x0005_`EDT|2024_x0005_`</t>
  </si>
  <si>
    <t>S00072</t>
  </si>
  <si>
    <t>_x0007_`COD|S00072_x0005_`QTY1|1_x0005_`BQC|_x0005_`EQC|02021100600_x0005_`JDC|0000021100600000_x0005_`WQC|_x0005_`EDT|2024_x0005_`</t>
  </si>
  <si>
    <t>대형 브레이커</t>
  </si>
  <si>
    <t>S00088</t>
  </si>
  <si>
    <t>_x0007_`COD|S00088_x0005_`QTY1|1_x0005_`BQC|_x0005_`EQC|02023000070_x0005_`JDC|0000023000070000_x0005_`WQC|_x0005_`EDT|2024_x0005_`</t>
  </si>
  <si>
    <t>S00150</t>
  </si>
  <si>
    <t>_x0007_`COD|S00150_x0005_`QTY1|1_x0005_`BQC|_x0005_`EQC|02060201050_x0005_`JDC|0000060201050000_x0005_`WQC|_x0005_`EDT|2024_x0005_`</t>
  </si>
  <si>
    <t>S00138</t>
  </si>
  <si>
    <t>_x0007_`COD|S00138_x0005_`QTY1|1_x0005_`BQC|_x0005_`EQC|02060200250_x0005_`JDC|0000060200250000_x0005_`WQC|_x0005_`EDT|2024_x0005_`</t>
  </si>
  <si>
    <t>20톤</t>
  </si>
  <si>
    <t>S00159</t>
  </si>
  <si>
    <t>_x0007_`COD|S00159_x0005_`QTY1|1_x0005_`BQC|_x0005_`EQC|02060202000_x0005_`JDC|0000060202000000_x0005_`WQC|_x0005_`EDT|2024_x0005_`</t>
  </si>
  <si>
    <t>덤프트럭 자동덮개시설</t>
  </si>
  <si>
    <t>20톤용</t>
  </si>
  <si>
    <t>S00165</t>
  </si>
  <si>
    <t>_x0007_`COD|S00165_x0005_`QTY1|1_x0005_`BQC|11하' 신규_x0005_`EQC|02061002000_x0005_`JDC|0000061002000000_x0005_`WQC|_x0005_`EDT|2024_x0005_`</t>
  </si>
  <si>
    <t>S00603</t>
  </si>
  <si>
    <t>_x0007_`COD|S00603_x0005_`QTY1|1_x0005_`BQC|14상' 신규_x0005_`EQC|02721004850_x0005_`JDC|0000721004850000_x0005_`WQC|_x0005_`EDT|2024_x0005_`</t>
  </si>
  <si>
    <t>S00595</t>
  </si>
  <si>
    <t>_x0007_`COD|S00595_x0005_`QTY1|1_x0005_`BQC|_x0005_`EQC|02720400550_x0005_`JDC|0000720400550000_x0005_`WQC|_x0005_`EDT|2024_x0005_`</t>
  </si>
  <si>
    <t>S00013</t>
  </si>
  <si>
    <t>_x0007_`COD|S00013_x0005_`QTY1|1_x0005_`BQC|_x0005_`EQC|02010100320_x0005_`JDC|0000010100320000_x0005_`WQC|_x0005_`EDT|2024_x0005_`</t>
  </si>
  <si>
    <t>조달수수료</t>
  </si>
  <si>
    <t>재료비의 0.54%</t>
  </si>
  <si>
    <t>%</t>
  </si>
  <si>
    <t>S19840</t>
  </si>
  <si>
    <t>_x0007_`COD|S19840_x0005_`QTY1|1_x0005_`UNT|M%_x0005_`BQC|_x0005_`EQC|_x0005_`JDC|_x0005_`WQC|_x0005_`EDT|_x0005_`</t>
  </si>
  <si>
    <t>S00180</t>
  </si>
  <si>
    <t>_x0007_`COD|S00180_x0005_`QTY1|1_x0005_`BQC|_x0005_`EQC|02130500070_x0005_`JDC|0000130500070000_x0005_`WQC|_x0005_`EDT|2024_x0005_`</t>
  </si>
  <si>
    <t>S00387</t>
  </si>
  <si>
    <t>_x0007_`COD|S00387_x0005_`QTY1|1_x0005_`BQC|_x0005_`EQC|02443004000_x0005_`JDC|0000443004000000_x0005_`WQC|_x0005_`EDT|2024_x0005_`</t>
  </si>
  <si>
    <t>S00247</t>
  </si>
  <si>
    <t>_x0007_`COD|S00247_x0005_`QTY1|1_x0005_`BQC|_x0005_`EQC|02210400100_x0005_`JDC|0000210400100000_x0005_`WQC|_x0005_`EDT|2024_x0005_`</t>
  </si>
  <si>
    <t>S00231</t>
  </si>
  <si>
    <t>_x0007_`COD|S00231_x0005_`QTY1|1_x0005_`BQC|_x0005_`EQC|02173000150_x0005_`JDC|0000173000150000_x0005_`WQC|_x0005_`EDT|2024_x0005_`</t>
  </si>
  <si>
    <t>1. 환  율</t>
  </si>
  <si>
    <t>100,000$ 미만</t>
  </si>
  <si>
    <t>100,000$ 이상</t>
  </si>
  <si>
    <t>유로화(€)</t>
  </si>
  <si>
    <t>엔화(100￥)</t>
  </si>
  <si>
    <t>2. 인 건 비</t>
  </si>
  <si>
    <t>*  1/8 * 16/12 * 25/20  =</t>
  </si>
  <si>
    <t>3. 단가 및 재료비</t>
  </si>
  <si>
    <t>NO</t>
  </si>
  <si>
    <t>단 가 명</t>
  </si>
  <si>
    <t>규    격</t>
  </si>
  <si>
    <t>가  격</t>
  </si>
  <si>
    <t>자재단가 대비표</t>
  </si>
  <si>
    <t>가격 정보</t>
  </si>
  <si>
    <t>페이지</t>
  </si>
  <si>
    <t>물가 자료</t>
  </si>
  <si>
    <t>물가 정보</t>
  </si>
  <si>
    <t>견적1</t>
  </si>
  <si>
    <t>견적2</t>
  </si>
  <si>
    <t>적용 단가</t>
  </si>
  <si>
    <t>이전단가</t>
  </si>
  <si>
    <t>최소단가</t>
  </si>
  <si>
    <t>위치</t>
  </si>
  <si>
    <t>물가지명</t>
  </si>
  <si>
    <t>별명</t>
  </si>
  <si>
    <t>가.정</t>
  </si>
  <si>
    <t>물.자</t>
  </si>
  <si>
    <t>물.정</t>
  </si>
  <si>
    <t>견.1</t>
  </si>
  <si>
    <t>견.2</t>
  </si>
  <si>
    <t>810</t>
  </si>
  <si>
    <t>729</t>
  </si>
  <si>
    <t>1430</t>
  </si>
  <si>
    <t>224</t>
  </si>
  <si>
    <t>88</t>
  </si>
  <si>
    <t>B03030_1</t>
  </si>
  <si>
    <t>_x0007_`COD|B03030_x0005_`QTY1|1_x0005_`EXI|0_x0005_`IPR|0_x0005_`BLA|F_x0005_`</t>
  </si>
  <si>
    <t>대가  58호표</t>
  </si>
  <si>
    <t>B03031_1</t>
  </si>
  <si>
    <t>_x0007_`COD|B03031_x0005_`QTY1|1_x0005_`EXI|0_x0005_`IPR|0_x0005_`BLA|F_x0005_`</t>
  </si>
  <si>
    <t>대가  46호표</t>
  </si>
  <si>
    <t>B03032_1</t>
  </si>
  <si>
    <t>_x0007_`COD|B03032_x0005_`QTY1|1_x0005_`EXI|0_x0005_`IPR|0_x0005_`BLA|F_x0005_`</t>
  </si>
  <si>
    <t>대가  47호표</t>
  </si>
  <si>
    <t>B03034_1</t>
  </si>
  <si>
    <t>_x0007_`COD|B03034_x0005_`QTY1|1_x0005_`EXI|0_x0005_`IPR|0_x0005_`BLA|F_x0005_`</t>
  </si>
  <si>
    <t>대가  66호표</t>
  </si>
  <si>
    <t>B03035_1</t>
  </si>
  <si>
    <t>_x0007_`COD|B03035_x0005_`QTY1|1_x0005_`EXI|0_x0005_`IPR|0_x0005_`BLA|F_x0005_`</t>
  </si>
  <si>
    <t>대가  67호표</t>
  </si>
  <si>
    <t>B03036_1</t>
  </si>
  <si>
    <t>_x0007_`COD|B03036_x0005_`QTY1|1_x0005_`EXI|0_x0005_`IPR|0_x0005_`BLA|F_x0005_`</t>
  </si>
  <si>
    <t>대가  16호표</t>
  </si>
  <si>
    <t>B03037_1</t>
  </si>
  <si>
    <t>_x0007_`COD|B03037_x0005_`QTY1|1_x0005_`EXI|0_x0005_`IPR|0_x0005_`BLA|F_x0005_`</t>
  </si>
  <si>
    <t>대가  43호표</t>
  </si>
  <si>
    <t>B03038_1</t>
  </si>
  <si>
    <t>_x0007_`COD|B03038_x0005_`QTY1|1_x0005_`EXI|0_x0005_`IPR|0_x0005_`BLA|F_x0005_`</t>
  </si>
  <si>
    <t>대가  42호표</t>
  </si>
  <si>
    <t>B03039_1</t>
  </si>
  <si>
    <t>_x0007_`COD|B03039_x0005_`QTY1|1_x0005_`EXI|0_x0005_`IPR|0_x0005_`BLA|F_x0005_`</t>
  </si>
  <si>
    <t>대가  65호표</t>
  </si>
  <si>
    <t>B03040_1</t>
  </si>
  <si>
    <t>_x0007_`COD|B03040_x0005_`QTY1|1_x0005_`EXI|0_x0005_`IPR|0_x0005_`BLA|F_x0005_`</t>
  </si>
  <si>
    <t>대가  59호표</t>
  </si>
  <si>
    <t>B03041_1</t>
  </si>
  <si>
    <t>_x0007_`COD|B03041_x0005_`QTY1|1_x0005_`EXI|0_x0005_`IPR|0_x0005_`BLA|F_x0005_`</t>
  </si>
  <si>
    <t>대가  60호표</t>
  </si>
  <si>
    <t>D01154_1</t>
  </si>
  <si>
    <t>_x0007_`COD|D01154_x0005_`QTY1|1_x0005_`EXI|0_x0005_`IPR|0_x0005_`BLA|F_x0005_`PSKP|1_x0005_`</t>
  </si>
  <si>
    <t>산근  14호표</t>
  </si>
  <si>
    <t>_x0007_`COD|S19840_x0005_`QTY1|1_x0005_`EXI|0_x0005_`IPR|0_x0005_`BLA|F_x0005_`PSKP|1_x0005_`</t>
  </si>
  <si>
    <t>2.</t>
  </si>
  <si>
    <t>토공</t>
  </si>
  <si>
    <t>D00180_1</t>
  </si>
  <si>
    <t>_x0007_`COD|D00180_x0005_`QTY1|1_x0005_`EXI|0_x0005_`IPR|0_x0005_`BLA|F_x0005_`</t>
  </si>
  <si>
    <t>산근  12호표</t>
  </si>
  <si>
    <t>D00256_1</t>
  </si>
  <si>
    <t>_x0007_`COD|D00256_x0005_`QTY1|1_x0005_`EXI|0_x0005_`IPR|0_x0005_`BLA|F_x0005_`</t>
  </si>
  <si>
    <t>산근  11호표</t>
  </si>
  <si>
    <t>D00215_1</t>
  </si>
  <si>
    <t>_x0007_`COD|D00215_x0005_`QTY1|1_x0005_`EXI|0_x0005_`IPR|0_x0005_`BLA|F_x0005_`</t>
  </si>
  <si>
    <t>산근   7호표</t>
  </si>
  <si>
    <t>B03067_1</t>
  </si>
  <si>
    <t>_x0007_`COD|B03067_x0005_`QTY1|1_x0005_`EXI|0_x0005_`IPR|0_x0005_`BLA|F_x0005_`</t>
  </si>
  <si>
    <t>대가  22호표</t>
  </si>
  <si>
    <t>D01168_1</t>
  </si>
  <si>
    <t>_x0007_`COD|D01168_x0005_`QTY1|1_x0005_`EXI|0_x0005_`IPR|0_x0005_`BLA|F_x0005_`</t>
  </si>
  <si>
    <t>산근   9호표</t>
  </si>
  <si>
    <t>D00169_1</t>
  </si>
  <si>
    <t>_x0007_`COD|D00169_x0005_`QTY1|1_x0005_`EXI|0_x0005_`IPR|0_x0005_`BLA|F_x0005_`</t>
  </si>
  <si>
    <t>산근  15호표</t>
  </si>
  <si>
    <t>D00158_1</t>
  </si>
  <si>
    <t>_x0007_`COD|D00158_x0005_`QTY1|1_x0005_`EXI|0_x0005_`IPR|0_x0005_`BLA|F_x0005_`PSKP|1_x0005_`</t>
  </si>
  <si>
    <t>산근  10호표</t>
  </si>
  <si>
    <t>3.</t>
  </si>
  <si>
    <t>시설공</t>
  </si>
  <si>
    <t>B03042_1</t>
  </si>
  <si>
    <t>_x0007_`COD|B03042_x0005_`QTY1|1_x0005_`EXI|0_x0005_`IPR|0_x0005_`BLA|F_x0005_`</t>
  </si>
  <si>
    <t>대가  10호표</t>
  </si>
  <si>
    <t>B03043_1</t>
  </si>
  <si>
    <t>_x0007_`COD|B03043_x0005_`QTY1|1_x0005_`EXI|0_x0005_`IPR|0_x0005_`BLA|F_x0005_`</t>
  </si>
  <si>
    <t>대가  11호표</t>
  </si>
  <si>
    <t>B03045_1</t>
  </si>
  <si>
    <t>_x0007_`COD|B03045_x0005_`QTY1|1_x0005_`EXI|0_x0005_`IPR|0_x0005_`BLA|F_x0005_`</t>
  </si>
  <si>
    <t>대가  45호표</t>
  </si>
  <si>
    <t>B03046_1</t>
  </si>
  <si>
    <t>_x0007_`COD|B03046_x0005_`QTY1|1_x0005_`EXI|0_x0005_`IPR|0_x0005_`BLA|F_x0005_`</t>
  </si>
  <si>
    <t>대가   5호표</t>
  </si>
  <si>
    <t>M21166_1</t>
  </si>
  <si>
    <t>_x0007_`COD|M21166_x0005_`QTY1|1_x0005_`EXI|0_x0005_`IPR|0_x0005_`KWN|0_x0005_`BLA|F_x0005_`PSKP|1_x0005_`</t>
  </si>
  <si>
    <t>M21166</t>
  </si>
  <si>
    <t>4.</t>
  </si>
  <si>
    <t>B03049_1</t>
  </si>
  <si>
    <t>_x0007_`COD|B03049_x0005_`QTY1|1_x0005_`EXI|0_x0005_`IPR|0_x0005_`BLA|F_x0005_`</t>
  </si>
  <si>
    <t>대가  64호표</t>
  </si>
  <si>
    <t>B02585_1</t>
  </si>
  <si>
    <t>_x0007_`COD|B02585_x0005_`QTY1|1_x0005_`EXI|0_x0005_`IPR|0_x0005_`BLA|F_x0005_`</t>
  </si>
  <si>
    <t>대가  55호표</t>
  </si>
  <si>
    <t>B03050_1</t>
  </si>
  <si>
    <t>_x0007_`COD|B03050_x0005_`QTY1|1_x0005_`EXI|0_x0005_`IPR|0_x0005_`BLA|F_x0005_`</t>
  </si>
  <si>
    <t>대가  62호표</t>
  </si>
  <si>
    <t>B03051_1</t>
  </si>
  <si>
    <t>_x0007_`COD|B03051_x0005_`QTY1|1_x0005_`EXI|0_x0005_`IPR|0_x0005_`BLA|F_x0005_`</t>
  </si>
  <si>
    <t>대가  61호표</t>
  </si>
  <si>
    <t>B03053_1</t>
  </si>
  <si>
    <t>_x0007_`COD|B03053_x0005_`QTY1|1_x0005_`EXI|0_x0005_`IPR|0_x0005_`BLA|F_x0005_`PSKP|1_x0005_`</t>
  </si>
  <si>
    <t>대가  44호표</t>
  </si>
  <si>
    <t>5.</t>
  </si>
  <si>
    <t>식재공</t>
  </si>
  <si>
    <t>우배수공</t>
  </si>
  <si>
    <t>6.</t>
  </si>
  <si>
    <t>1)</t>
  </si>
  <si>
    <t>상록교목</t>
  </si>
  <si>
    <t>B01989_1</t>
  </si>
  <si>
    <t>E3_1</t>
  </si>
  <si>
    <t>_x0007_`COD|B01989_x0005_`QTY1|1_x0005_`EXI|0_x0005_`IPR|0_x0005_`BLA|F_x0005_`</t>
  </si>
  <si>
    <t>대가  30호표</t>
  </si>
  <si>
    <t>2)</t>
  </si>
  <si>
    <t>낙엽교목</t>
  </si>
  <si>
    <t>B01864_1</t>
  </si>
  <si>
    <t>_x0007_`COD|B01864_x0005_`QTY1|1_x0005_`EXI|0_x0005_`IPR|0_x0005_`BLA|F_x0005_`</t>
  </si>
  <si>
    <t>대가   9호표</t>
  </si>
  <si>
    <t>3)</t>
  </si>
  <si>
    <t>낙엽관목</t>
  </si>
  <si>
    <t>B03068_1</t>
  </si>
  <si>
    <t>_x0007_`COD|B03068_x0005_`QTY1|1_x0005_`EXI|0_x0005_`IPR|0_x0005_`BLA|F_x0005_`</t>
  </si>
  <si>
    <t>대가   8호표</t>
  </si>
  <si>
    <t>B03069_1</t>
  </si>
  <si>
    <t>_x0007_`COD|B03069_x0005_`QTY1|1_x0005_`EXI|0_x0005_`IPR|0_x0005_`BLA|F_x0005_`</t>
  </si>
  <si>
    <t>대가  25호표</t>
  </si>
  <si>
    <t>B03070_1</t>
  </si>
  <si>
    <t>_x0007_`COD|B03070_x0005_`QTY1|1_x0005_`EXI|0_x0005_`IPR|0_x0005_`BLA|F_x0005_`</t>
  </si>
  <si>
    <t>대가  31호표</t>
  </si>
  <si>
    <t>B03057_1</t>
  </si>
  <si>
    <t>_x0007_`COD|B03057_x0005_`QTY1|1_x0005_`EXI|0_x0005_`IPR|0_x0005_`BLA|F_x0005_`</t>
  </si>
  <si>
    <t>대가  32호표</t>
  </si>
  <si>
    <t>B03058_1</t>
  </si>
  <si>
    <t>_x0007_`COD|B03058_x0005_`QTY1|1_x0005_`EXI|0_x0005_`IPR|0_x0005_`BLA|F_x0005_`</t>
  </si>
  <si>
    <t>대가  34호표</t>
  </si>
  <si>
    <t>B03059_1</t>
  </si>
  <si>
    <t>_x0007_`COD|B03059_x0005_`QTY1|1_x0005_`EXI|0_x0005_`IPR|0_x0005_`BLA|F_x0005_`</t>
  </si>
  <si>
    <t>대가  68호표</t>
  </si>
  <si>
    <t>4)</t>
  </si>
  <si>
    <t>초화및지피류</t>
  </si>
  <si>
    <t>B03071_1</t>
  </si>
  <si>
    <t>_x0007_`COD|B03071_x0005_`QTY1|1_x0005_`EXI|0_x0005_`IPR|0_x0005_`BLA|F_x0005_`</t>
  </si>
  <si>
    <t>대가  14호표</t>
  </si>
  <si>
    <t>B03060_1</t>
  </si>
  <si>
    <t>_x0007_`COD|B03060_x0005_`QTY1|1_x0005_`EXI|0_x0005_`IPR|0_x0005_`BLA|F_x0005_`</t>
  </si>
  <si>
    <t>대가  40호표</t>
  </si>
  <si>
    <t>B03072_1</t>
  </si>
  <si>
    <t>_x0007_`COD|B03072_x0005_`QTY1|1_x0005_`EXI|0_x0005_`IPR|0_x0005_`BLA|F_x0005_`</t>
  </si>
  <si>
    <t>대가  51호표</t>
  </si>
  <si>
    <t>B03073_1</t>
  </si>
  <si>
    <t>_x0007_`COD|B03073_x0005_`QTY1|1_x0005_`EXI|0_x0005_`IPR|0_x0005_`BLA|F_x0005_`</t>
  </si>
  <si>
    <t>대가  54호표</t>
  </si>
  <si>
    <t>B03061_1</t>
  </si>
  <si>
    <t>_x0007_`COD|B03061_x0005_`QTY1|1_x0005_`EXI|0_x0005_`IPR|0_x0005_`BLA|F_x0005_`</t>
  </si>
  <si>
    <t>대가  69호표</t>
  </si>
  <si>
    <t>B03074_1</t>
  </si>
  <si>
    <t>_x0007_`COD|B03074_x0005_`QTY1|1_x0005_`EXI|0_x0005_`IPR|0_x0005_`BLA|F_x0005_`</t>
  </si>
  <si>
    <t>대가  70호표</t>
  </si>
  <si>
    <t>5)</t>
  </si>
  <si>
    <t>식재부대공</t>
  </si>
  <si>
    <t>B03062_1</t>
  </si>
  <si>
    <t>_x0007_`COD|B03062_x0005_`QTY1|1_x0005_`EXI|0_x0005_`IPR|0_x0005_`BLA|F_x0005_`PSKP|1_x0005_`</t>
  </si>
  <si>
    <t>대가  17호표</t>
  </si>
  <si>
    <t>B03063_1</t>
  </si>
  <si>
    <t>_x0007_`COD|B03063_x0005_`QTY1|1_x0005_`EXI|0_x0005_`IPR|0_x0005_`BLA|F_x0005_`</t>
  </si>
  <si>
    <t>대가  49호표</t>
  </si>
  <si>
    <t>B01259_1</t>
  </si>
  <si>
    <t>_x0007_`COD|B01259_x0005_`QTY1|1_x0005_`EXI|0_x0005_`IPR|0_x0005_`BLA|F_x0005_`</t>
  </si>
  <si>
    <t>대가   4호표</t>
  </si>
  <si>
    <t>B01794_1</t>
  </si>
  <si>
    <t>_x0007_`COD|B01794_x0005_`QTY1|1_x0005_`EXI|0_x0005_`IPR|0_x0005_`BLA|F_x0005_`</t>
  </si>
  <si>
    <t>대가  53호표</t>
  </si>
  <si>
    <t>B03064_1</t>
  </si>
  <si>
    <t>_x0007_`COD|B03064_x0005_`QTY1|1_x0005_`EXI|0_x0005_`IPR|0_x0005_`BLA|F_x0005_`</t>
  </si>
  <si>
    <t>대가  37호표</t>
  </si>
  <si>
    <t>B03065_1</t>
  </si>
  <si>
    <t>_x0007_`COD|B03065_x0005_`QTY1|1_x0005_`EXI|0_x0005_`IPR|0_x0005_`BLA|F_x0005_`</t>
  </si>
  <si>
    <t>대가   7호표</t>
  </si>
  <si>
    <t>B03066_1</t>
  </si>
  <si>
    <t>_x0007_`COD|B03066_x0005_`QTY1|1_x0005_`EXI|0_x0005_`IPR|0_x0005_`BLA|F_x0005_`PSKP|1_x0005_`</t>
  </si>
  <si>
    <t>대가  28호표</t>
  </si>
  <si>
    <t>관급자재대</t>
  </si>
  <si>
    <t>(제외금액)</t>
  </si>
  <si>
    <t>C3_1</t>
  </si>
  <si>
    <t>총 괄 내 역 서</t>
  </si>
  <si>
    <t>관급자관급자재대</t>
  </si>
  <si>
    <t>M21150_1</t>
  </si>
  <si>
    <t>E2_1</t>
  </si>
  <si>
    <t>_x0007_`COD|M21150_x0005_`QTY1|1_x0005_`EXI|0_x0005_`IPR|0_x0005_`KWN|0_x0005_`BLA|F_x0005_`</t>
  </si>
  <si>
    <t>M21150</t>
  </si>
  <si>
    <t>M21151_1</t>
  </si>
  <si>
    <t>_x0007_`COD|M21151_x0005_`QTY1|1_x0005_`EXI|0_x0005_`IPR|0_x0005_`KWN|0_x0005_`BLA|F_x0005_`</t>
  </si>
  <si>
    <t>M21151</t>
  </si>
  <si>
    <t>M21152_1</t>
  </si>
  <si>
    <t>_x0007_`COD|M21152_x0005_`QTY1|1_x0005_`EXI|0_x0005_`IPR|0_x0005_`KWN|0_x0005_`BLA|F_x0005_`</t>
  </si>
  <si>
    <t>M21152</t>
  </si>
  <si>
    <t>M21158_1</t>
  </si>
  <si>
    <t>_x0007_`COD|M21158_x0005_`QTY1|1_x0005_`EXI|0_x0005_`IPR|0_x0005_`KWN|0_x0005_`BLA|F_x0005_`</t>
  </si>
  <si>
    <t>M21158</t>
  </si>
  <si>
    <t>M21153_1</t>
  </si>
  <si>
    <t>_x0007_`COD|M21153_x0005_`QTY1|1_x0005_`EXI|0_x0005_`IPR|0_x0005_`KWN|0_x0005_`BLA|F_x0005_`</t>
  </si>
  <si>
    <t>M21153</t>
  </si>
  <si>
    <t>M21154_1</t>
  </si>
  <si>
    <t>_x0007_`COD|M21154_x0005_`QTY1|1_x0005_`EXI|0_x0005_`IPR|0_x0005_`KWN|0_x0005_`BLA|F_x0005_`</t>
  </si>
  <si>
    <t>M21154</t>
  </si>
  <si>
    <t>M21155_1</t>
  </si>
  <si>
    <t>_x0007_`COD|M21155_x0005_`QTY1|1_x0005_`EXI|0_x0005_`IPR|0_x0005_`KWN|0_x0005_`BLA|F_x0005_`</t>
  </si>
  <si>
    <t>M21155</t>
  </si>
  <si>
    <t>M21156_1</t>
  </si>
  <si>
    <t>_x0007_`COD|M21156_x0005_`QTY1|1_x0005_`EXI|0_x0005_`IPR|0_x0005_`KWN|0_x0005_`BLA|F_x0005_`</t>
  </si>
  <si>
    <t>M21156</t>
  </si>
  <si>
    <t>S19840_1</t>
  </si>
  <si>
    <t>_x0007_`COD|S19840_x0005_`QTY1|1_x0005_`EXI|0_x0005_`IPR|0_x0005_`BLA|F_x0005_`</t>
  </si>
  <si>
    <t>도급자관급자재대</t>
  </si>
  <si>
    <t>M20652_1</t>
  </si>
  <si>
    <t>_x0007_`COD|M20652_x0005_`QTY1|1_x0005_`EXI|0_x0005_`IPR|0_x0005_`KWN|0_x0005_`BLA|F_x0005_`</t>
  </si>
  <si>
    <t>M20652</t>
  </si>
  <si>
    <t>M21119_1</t>
  </si>
  <si>
    <t>_x0007_`COD|M21119_x0005_`QTY1|1_x0005_`EXI|0_x0005_`IPR|0_x0005_`KWN|0_x0005_`BLA|F_x0005_`</t>
  </si>
  <si>
    <t>M21119</t>
  </si>
  <si>
    <t>8.</t>
  </si>
  <si>
    <t>고재처리</t>
  </si>
  <si>
    <t>M21072_1</t>
  </si>
  <si>
    <t>_x0007_`COD|M21072_x0005_`QTY1|1_x0005_`EXI|0_x0005_`IPR|0_x0005_`KWN|0_x0005_`BLA|F_x0005_`</t>
  </si>
  <si>
    <t>M21072</t>
  </si>
  <si>
    <t xml:space="preserve">    가.</t>
  </si>
  <si>
    <t>순공사비계</t>
  </si>
  <si>
    <t xml:space="preserve"> 1. 간접노무비</t>
  </si>
  <si>
    <t>_x0007_`DTP|201_x0005_`QTY1|1_x0005_`BDC|_x0005_`SRE|LA_x0005_`</t>
  </si>
  <si>
    <t xml:space="preserve"> 2. 산재보험료</t>
  </si>
  <si>
    <t>_x0007_`DTP|301_x0005_`QTY1|1_x0005_`BDC|_x0005_`SRE|SA_x0005_`</t>
  </si>
  <si>
    <t xml:space="preserve"> 3. 고용보험료</t>
  </si>
  <si>
    <t>_x0007_`DTP|302_x0005_`QTY1|1_x0005_`BDC|_x0005_`SRE|SA_x0005_`</t>
  </si>
  <si>
    <t xml:space="preserve"> 4. 건강보험료</t>
  </si>
  <si>
    <t>_x0007_`DTP|303_x0005_`QTY1|1_x0005_`BDC|_x0005_`SRE|SA_x0005_`</t>
  </si>
  <si>
    <t xml:space="preserve"> 5. 노인장기요양보험료</t>
  </si>
  <si>
    <t>_x0007_`DTP|310_x0005_`QTY1|1_x0005_`BDC|_x0005_`SRE|SA_x0005_`</t>
  </si>
  <si>
    <t xml:space="preserve"> 6. 연금보험료</t>
  </si>
  <si>
    <t>_x0007_`DTP|304_x0005_`QTY1|1_x0005_`BDC|_x0005_`SRE|SA_x0005_`</t>
  </si>
  <si>
    <t xml:space="preserve"> 7. 퇴직공제부금비</t>
  </si>
  <si>
    <t>_x0007_`DTP|305_x0005_`QTY1|1_x0005_`BDC|_x0005_`SRE|SA_x0005_`</t>
  </si>
  <si>
    <t xml:space="preserve"> 8. 산업안전보건관리비</t>
  </si>
  <si>
    <t>A）관급재/1.1포함 적용</t>
  </si>
  <si>
    <t>_x0007_`DTP|306_x0005_`QTY1|1_x0005_`BDC|_x0005_`SRE|SA_x0005_`ANK|1_x0005_`</t>
  </si>
  <si>
    <t>공사기간: 착공일로부터 90일</t>
  </si>
  <si>
    <t>공 사 원 가 계 산 서</t>
  </si>
  <si>
    <t xml:space="preserve"> 9. 기타경비</t>
  </si>
  <si>
    <t>_x0007_`DTP|321_x0005_`QTY1|1_x0005_`BDC|_x0005_`SRE|SA_x0005_`</t>
  </si>
  <si>
    <t>10. 하도급대금지급보증 수수료</t>
  </si>
  <si>
    <t>_x0007_`DTP|308_x0005_`QTY1|1_x0005_`BDC|_x0005_`SRE|SA_x0005_`</t>
  </si>
  <si>
    <t>11. 환경보전비</t>
  </si>
  <si>
    <t>_x0007_`DTP|309_x0005_`QTY1|1_x0005_`BDC|_x0005_`SRE|SA_x0005_`</t>
  </si>
  <si>
    <t>12. 건설기계대여금지급보증 금액</t>
  </si>
  <si>
    <t>_x0007_`DTP|311_x0005_`QTY1|1_x0005_`BDC|_x0005_`SRE|SA_x0005_`</t>
  </si>
  <si>
    <t xml:space="preserve">    나.</t>
  </si>
  <si>
    <t xml:space="preserve">    소   계</t>
  </si>
  <si>
    <t>_x0007_`DTP|400_x0005_`QTY1|1_x0005_`BDC|_x0005_`SRE|TA-F_x0005_`</t>
  </si>
  <si>
    <t>13. 일반관리비</t>
  </si>
  <si>
    <t>_x0007_`DTP|401_x0005_`QTY1|1_x0005_`BDC|_x0005_`SRE|TA_x0005_`</t>
  </si>
  <si>
    <t xml:space="preserve">    다.</t>
  </si>
  <si>
    <t>_x0007_`DTP|410_x0005_`QTY1|1_x0005_`BDC|_x0005_`SRE|TA-F_x0005_`</t>
  </si>
  <si>
    <t>14. 이   윤</t>
  </si>
  <si>
    <t>_x0007_`DTP|402_x0005_`QTY1|1_x0005_`BDC|_x0005_`SRE|TA_x0005_`</t>
  </si>
  <si>
    <t xml:space="preserve">    라.</t>
  </si>
  <si>
    <t xml:space="preserve">    공급가액</t>
  </si>
  <si>
    <t>_x0007_`DTP|500_x0005_`QTY1|1_x0005_`BDC|_x0005_`SRE|TA-F_x0005_`</t>
  </si>
  <si>
    <t>15. 작업설 등(△)</t>
  </si>
  <si>
    <t>_x0007_`DTP|504_x0005_`QTY1|1_x0005_`BDC|_x0005_`SRE|TA_x0005_`</t>
  </si>
  <si>
    <t>16. 부가가치세</t>
  </si>
  <si>
    <t>_x0007_`DTP|502_x0005_`QTY1|1_x0005_`BDC|_x0005_`SRE|TA_x0005_`</t>
  </si>
  <si>
    <t xml:space="preserve">    마.</t>
  </si>
  <si>
    <t xml:space="preserve">    도급공사비</t>
  </si>
  <si>
    <t>_x0007_`DTP|600_x0005_`QTY1|1_x0005_`BDC|_x0005_`SRE|TA-F_x0005_`</t>
  </si>
  <si>
    <t>17. 관급자재대(도급자설치)</t>
  </si>
  <si>
    <t>_x0007_`DTP|653_x0005_`QTY1|1_x0005_`BDC|_x0005_`SRE|TA-3_x0005_`</t>
  </si>
  <si>
    <t>18. 관급자재대(관급자설치)</t>
  </si>
  <si>
    <t>_x0007_`DTP|654_x0005_`QTY1|1_x0005_`BDC|_x0005_`SRE|TA-3_x0005_`</t>
  </si>
  <si>
    <t xml:space="preserve">    바.</t>
  </si>
  <si>
    <t xml:space="preserve">    총공사비</t>
  </si>
  <si>
    <t>_x0007_`DTP|700_x0005_`QTY1|1_x0005_`BDC|_x0005_`SRE|TA-F_x0005_`</t>
  </si>
  <si>
    <t xml:space="preserve">    비    목</t>
  </si>
  <si>
    <t xml:space="preserve">구    분    </t>
  </si>
  <si>
    <t>구 성 비</t>
  </si>
  <si>
    <t>비    고</t>
  </si>
  <si>
    <t>직  접  재  료  비</t>
  </si>
  <si>
    <t>간  접  재  료  비</t>
  </si>
  <si>
    <t>작업설,부산물등(△)</t>
  </si>
  <si>
    <t>소              계</t>
  </si>
  <si>
    <t>직  접  노  무  비</t>
  </si>
  <si>
    <t>간  접  노  무  비</t>
  </si>
  <si>
    <t>산   출    경   비</t>
  </si>
  <si>
    <t>산  재  보  험  료</t>
  </si>
  <si>
    <t>고  용  보  험  료</t>
  </si>
  <si>
    <t>건  강  보  험  료</t>
  </si>
  <si>
    <t>노인장기요양보험료</t>
  </si>
  <si>
    <t>연  금  보  험  료</t>
  </si>
  <si>
    <t>퇴 직 공 제 부 금 비</t>
  </si>
  <si>
    <t>산업안전보건관리비</t>
  </si>
  <si>
    <t>기   타    경   비</t>
  </si>
  <si>
    <t>하도급지급보증 수수료</t>
  </si>
  <si>
    <t>환  경  보  전  비</t>
  </si>
  <si>
    <t>건설기계대여금지급보증 금액</t>
  </si>
  <si>
    <t>일   반   관   리   비</t>
  </si>
  <si>
    <t>이                  윤</t>
  </si>
  <si>
    <t>총        원        가</t>
  </si>
  <si>
    <t>작  업  설     등 (△)</t>
  </si>
  <si>
    <t>부   가   가   치   세</t>
  </si>
  <si>
    <t>도   급   공   사   비</t>
  </si>
  <si>
    <t>관급자재대(도급자설치)</t>
  </si>
  <si>
    <t>관급자재대(관급자설치)</t>
  </si>
  <si>
    <t>총     공     사     비</t>
  </si>
  <si>
    <t>순 공 사 원 가</t>
  </si>
  <si>
    <t>경    비</t>
  </si>
  <si>
    <t>일 위 대 가 표</t>
  </si>
  <si>
    <t xml:space="preserve"> 제    1 호표</t>
  </si>
  <si>
    <t>_x0007_`COD|L00040_x0005_`EXI|0_x0005_`DVD|F_x0005_`BMK| _x0005_`IPR|1_x0005_`BLA|F_x0005_`</t>
  </si>
  <si>
    <t>1_01</t>
  </si>
  <si>
    <t>L00040_1</t>
  </si>
  <si>
    <t>_1</t>
  </si>
  <si>
    <t xml:space="preserve">L00040 </t>
  </si>
  <si>
    <t>_x0007_`COD|L00002_x0005_`EXI|0_x0005_`DVD|F_x0005_`BMK| _x0005_`IPR|1_x0005_`BLA|F_x0005_`</t>
  </si>
  <si>
    <t>L00002_1</t>
  </si>
  <si>
    <t xml:space="preserve">L00002 </t>
  </si>
  <si>
    <t>공구손료 및 잡재료</t>
  </si>
  <si>
    <t>노무비의 %</t>
  </si>
  <si>
    <t>_x0007_`COD|PR_x0005_`EXI|1_x0005_`DVD|F_x0005_`BMK| _x0005_`IPR|0_x0005_`EQC|A01_x0005_`PRI|2_x0005_`PRO|3_x0005_`UNI|%_x0005_`BLA|F_x0005_`</t>
  </si>
  <si>
    <t>PRA01_1</t>
  </si>
  <si>
    <t>*건설표준품셈(6-5-2)적용</t>
  </si>
  <si>
    <t>_x0007_`COD|_x0005_`EXI|1_x0005_`</t>
  </si>
  <si>
    <t xml:space="preserve">       </t>
  </si>
  <si>
    <t>T7_1</t>
  </si>
  <si>
    <t>_x0007_`COD|M03747_x0005_`EXI|0_x0005_`DVD|F_x0005_`BMK| _x0005_`IPR|0_x0005_`KWN|0_x0005_`BLA|F_x0005_`</t>
  </si>
  <si>
    <t>M03747_1</t>
  </si>
  <si>
    <t xml:space="preserve">M03747 </t>
  </si>
  <si>
    <t>_x0007_`COD|D01175_x0005_`EXI|0_x0005_`DVD|F_x0005_`BMK| _x0005_`IPR|0_x0005_`BLA|F_x0005_`</t>
  </si>
  <si>
    <t>D01175_1</t>
  </si>
  <si>
    <t>산근   5호표</t>
  </si>
  <si>
    <t>_x0007_`COD|M20239_x0005_`EXI|0_x0005_`DVD|F_x0005_`BMK| _x0005_`IPR|0_x0005_`KWN|0_x0005_`BLA|F_x0005_`</t>
  </si>
  <si>
    <t>M20239_1</t>
  </si>
  <si>
    <t xml:space="preserve">M20239 </t>
  </si>
  <si>
    <t>_x0007_`COD|M20574_x0005_`EXI|0_x0005_`DVD|F_x0005_`BMK| _x0005_`IPR|0_x0005_`KWN|0_x0005_`BLA|F_x0005_`</t>
  </si>
  <si>
    <t>M20574_1</t>
  </si>
  <si>
    <t xml:space="preserve">M20574 </t>
  </si>
  <si>
    <t>_x0007_`COD|B01576_x0005_`EXI|0_x0005_`DVD|F_x0005_`BMK| _x0005_`IPR|0_x0005_`BLA|F_x0005_`</t>
  </si>
  <si>
    <t>B01576_1</t>
  </si>
  <si>
    <t>대가   1호표</t>
  </si>
  <si>
    <t>_x0007_`COD|M19969_x0005_`EXI|0_x0005_`DVD|F_x0005_`BMK| _x0005_`IPR|0_x0005_`KWN|0_x0005_`BLA|F_x0005_`</t>
  </si>
  <si>
    <t>M19969_1</t>
  </si>
  <si>
    <t xml:space="preserve">M19969 </t>
  </si>
  <si>
    <t>_x0007_`COD|M20471_x0005_`EXI|0_x0005_`DVD|F_x0005_`BMK| _x0005_`IPR|0_x0005_`KWN|0_x0005_`BLA|F_x0005_`</t>
  </si>
  <si>
    <t>M20471_1</t>
  </si>
  <si>
    <t xml:space="preserve">M20471 </t>
  </si>
  <si>
    <t>_x0007_`COD|B01260_x0005_`EXI|0_x0005_`DVD|F_x0005_`BMK| _x0005_`IPR|0_x0005_`BLA|F_x0005_`</t>
  </si>
  <si>
    <t>B01260_1</t>
  </si>
  <si>
    <t>대가   2호표</t>
  </si>
  <si>
    <t>_x0007_`COD|M19894_x0005_`EXI|0_x0005_`DVD|F_x0005_`BMK| _x0005_`IPR|0_x0005_`KWN|0_x0005_`BLA|F_x0005_`</t>
  </si>
  <si>
    <t>M19894_1</t>
  </si>
  <si>
    <t xml:space="preserve">M19894 </t>
  </si>
  <si>
    <t>_x0007_`COD|D01136_x0005_`EXI|0_x0005_`DVD|F_x0005_`BMK| _x0005_`IPR|0_x0005_`BLA|F_x0005_`</t>
  </si>
  <si>
    <t>D01136_1</t>
  </si>
  <si>
    <t>산근   6호표</t>
  </si>
  <si>
    <t>_x0007_`COD|B00015_x0005_`EXI|0_x0005_`DVD|F_x0005_`BMK| _x0005_`IPR|0_x0005_`BLA|F_x0005_`</t>
  </si>
  <si>
    <t>B00015_1</t>
  </si>
  <si>
    <t>대가  39호표</t>
  </si>
  <si>
    <t>_x0007_`COD|B01810_x0005_`EXI|0_x0005_`DVD|F_x0005_`BMK| _x0005_`IPR|0_x0005_`BLA|F_x0005_`</t>
  </si>
  <si>
    <t>B01810_1</t>
  </si>
  <si>
    <t>대가  13호표</t>
  </si>
  <si>
    <t>_x0007_`COD|L00038_x0005_`EXI|0_x0005_`DVD|F_x0005_`BMK| _x0005_`IPR|0_x0005_`BLA|F_x0005_`</t>
  </si>
  <si>
    <t>L00038_1</t>
  </si>
  <si>
    <t xml:space="preserve">L00038 </t>
  </si>
  <si>
    <t>_x0007_`COD|L00002_x0005_`EXI|0_x0005_`DVD|F_x0005_`BMK| _x0005_`IPR|0_x0005_`BLA|F_x0005_`</t>
  </si>
  <si>
    <t>*건설표준품셈(4-2-3)적용</t>
  </si>
  <si>
    <t>_x0007_`COD|M21146_x0005_`EXI|0_x0005_`DVD|F_x0005_`BMK| _x0005_`IPR|0_x0005_`KWN|0_x0005_`BLA|F_x0005_`</t>
  </si>
  <si>
    <t>M21146_1</t>
  </si>
  <si>
    <t xml:space="preserve">M21146 </t>
  </si>
  <si>
    <t>_x0007_`COD|D00259_x0005_`EXI|0_x0005_`DVD|F_x0005_`BMK| _x0005_`IPR|0_x0005_`BLA|F_x0005_`</t>
  </si>
  <si>
    <t>D00259_1</t>
  </si>
  <si>
    <t>산근   4호표</t>
  </si>
  <si>
    <t>_x0007_`COD|M21147_x0005_`EXI|0_x0005_`DVD|F_x0005_`BMK| _x0005_`IPR|0_x0005_`KWN|0_x0005_`BLA|F_x0005_`</t>
  </si>
  <si>
    <t>M21147_1</t>
  </si>
  <si>
    <t xml:space="preserve">M21147 </t>
  </si>
  <si>
    <t>_x0007_`COD|M21149_x0005_`EXI|0_x0005_`DVD|F_x0005_`BMK| _x0005_`IPR|0_x0005_`KWN|0_x0005_`BLA|F_x0005_`</t>
  </si>
  <si>
    <t>M21149_1</t>
  </si>
  <si>
    <t xml:space="preserve">M21149 </t>
  </si>
  <si>
    <t>_x0007_`COD|B02859_x0005_`EXI|0_x0005_`DVD|F_x0005_`BMK| _x0005_`IPR|0_x0005_`BLA|F_x0005_`</t>
  </si>
  <si>
    <t>B02859_1</t>
  </si>
  <si>
    <t>대가  41호표</t>
  </si>
  <si>
    <t>_x0007_`COD|M21159_x0005_`EXI|0_x0005_`DVD|F_x0005_`BMK| _x0005_`IPR|0_x0005_`KWN|0_x0005_`BLA|F_x0005_`</t>
  </si>
  <si>
    <t>M21159_1</t>
  </si>
  <si>
    <t xml:space="preserve">M21159 </t>
  </si>
  <si>
    <t>_x0007_`COD|M19937_x0005_`EXI|0_x0005_`DVD|F_x0005_`BMK| _x0005_`IPR|0_x0005_`KWN|0_x0005_`BLA|F_x0005_`</t>
  </si>
  <si>
    <t>M19937_1</t>
  </si>
  <si>
    <t xml:space="preserve">M19937 </t>
  </si>
  <si>
    <t>_x0007_`COD|B00970_x0005_`EXI|0_x0005_`DVD|F_x0005_`BMK| _x0005_`IPR|0_x0005_`BLA|F_x0005_`</t>
  </si>
  <si>
    <t>B00970_1</t>
  </si>
  <si>
    <t>대가   6호표</t>
  </si>
  <si>
    <t>_x0007_`COD|M20041_x0005_`EXI|0_x0005_`DVD|F_x0005_`BMK| _x0005_`IPR|0_x0005_`KWN|0_x0005_`BLA|F_x0005_`</t>
  </si>
  <si>
    <t>M20041_1</t>
  </si>
  <si>
    <t xml:space="preserve">M20041 </t>
  </si>
  <si>
    <t>_x0007_`COD|B03007_x0005_`EXI|0_x0005_`DVD|F_x0005_`BMK| _x0005_`IPR|0_x0005_`BLA|F_x0005_`</t>
  </si>
  <si>
    <t>B03007_1</t>
  </si>
  <si>
    <t>대가  71호표</t>
  </si>
  <si>
    <t>_x0007_`COD|M19939_x0005_`EXI|0_x0005_`DVD|F_x0005_`BMK| _x0005_`IPR|0_x0005_`KWN|0_x0005_`BLA|F_x0005_`</t>
  </si>
  <si>
    <t>M19939_1</t>
  </si>
  <si>
    <t xml:space="preserve">M19939 </t>
  </si>
  <si>
    <t>_x0007_`COD|D00569_x0005_`EXI|0_x0005_`DVD|F_x0005_`BMK| _x0005_`IPR|0_x0005_`BLA|F_x0005_`</t>
  </si>
  <si>
    <t>D00569_1</t>
  </si>
  <si>
    <t>산근   8호표</t>
  </si>
  <si>
    <t>_x0007_`COD|M19895_x0005_`EXI|0_x0005_`DVD|F_x0005_`BMK| _x0005_`IPR|0_x0005_`KWN|0_x0005_`BLA|F_x0005_`</t>
  </si>
  <si>
    <t>M19895_1</t>
  </si>
  <si>
    <t xml:space="preserve">M19895 </t>
  </si>
  <si>
    <t>_x0007_`COD|B01225_x0005_`EXI|0_x0005_`DVD|F_x0005_`BMK| _x0005_`IPR|0_x0005_`BLA|F_x0005_`</t>
  </si>
  <si>
    <t>B01225_1</t>
  </si>
  <si>
    <t>대가  38호표</t>
  </si>
  <si>
    <t>_x0007_`COD|M20353_x0005_`EXI|0_x0005_`DVD|F_x0005_`BMK| _x0005_`IPR|0_x0005_`KWN|0_x0005_`BLA|F_x0005_`</t>
  </si>
  <si>
    <t>M20353_1</t>
  </si>
  <si>
    <t xml:space="preserve">M20353 </t>
  </si>
  <si>
    <t>_x0007_`COD|M20354_x0005_`EXI|0_x0005_`DVD|F_x0005_`BMK| _x0005_`IPR|0_x0005_`KWN|0_x0005_`BLA|F_x0005_`</t>
  </si>
  <si>
    <t>M20354_1</t>
  </si>
  <si>
    <t xml:space="preserve">M20354 </t>
  </si>
  <si>
    <t>_x0007_`COD|B00568_x0005_`EXI|0_x0005_`DVD|F_x0005_`BMK| _x0005_`IPR|0_x0005_`BLA|F_x0005_`</t>
  </si>
  <si>
    <t>B00568_1</t>
  </si>
  <si>
    <t>대가  36호표</t>
  </si>
  <si>
    <t>_x0007_`COD|L00013_x0005_`EXI|0_x0005_`DVD|F_x0005_`BMK| _x0005_`IPR|1_x0005_`BLA|F_x0005_`</t>
  </si>
  <si>
    <t>L00013_1</t>
  </si>
  <si>
    <t xml:space="preserve">L00013 </t>
  </si>
  <si>
    <t>공구손료 및 경장비(진동기)의 기계경비</t>
  </si>
  <si>
    <t>노무비의</t>
  </si>
  <si>
    <t>_x0007_`COD|PR_x0005_`EXI|1_x0005_`DVD|F_x0005_`BMK| _x0005_`IPR|0_x0005_`EQC|A01_x0005_`PRI|2_x0005_`PRO|1_x0005_`UNI|%_x0005_`BLA|F_x0005_`</t>
  </si>
  <si>
    <t>_x0007_`COD|X00072_x0005_`EXI|0_x0005_`DVD|F_x0005_`BMK| _x0005_`IPR|0_x0005_`BLA|F_x0005_`</t>
  </si>
  <si>
    <t>X00072_1</t>
  </si>
  <si>
    <t xml:space="preserve">X00072 </t>
  </si>
  <si>
    <t>*건설표준품셈(6-1-1)적용</t>
  </si>
  <si>
    <t>_x0007_`COD|M20246_x0005_`EXI|0_x0005_`DVD|F_x0005_`BMK| _x0005_`IPR|0_x0005_`KWN|0_x0005_`BLA|F_x0005_`</t>
  </si>
  <si>
    <t>M20246_1</t>
  </si>
  <si>
    <t xml:space="preserve">M20246 </t>
  </si>
  <si>
    <t>_x0007_`COD|M21162_x0005_`EXI|0_x0005_`DVD|F_x0005_`BMK| _x0005_`IPR|0_x0005_`KWN|0_x0005_`BLA|F_x0005_`</t>
  </si>
  <si>
    <t>M21162_1</t>
  </si>
  <si>
    <t xml:space="preserve">M21162 </t>
  </si>
  <si>
    <t>_x0007_`COD|B00960_x0005_`EXI|0_x0005_`DVD|F_x0005_`BMK| _x0005_`IPR|0_x0005_`BLA|F_x0005_`</t>
  </si>
  <si>
    <t>B00960_1</t>
  </si>
  <si>
    <t>대가  52호표</t>
  </si>
  <si>
    <t>_x0007_`COD|M04017_x0005_`EXI|0_x0005_`DVD|F_x0005_`BMK| _x0005_`IPR|0_x0005_`KWN|0_x0005_`BLA|F_x0005_`</t>
  </si>
  <si>
    <t>M04017_1</t>
  </si>
  <si>
    <t xml:space="preserve">M04017 </t>
  </si>
  <si>
    <t>*건설표준품셈(9-1-1)</t>
  </si>
  <si>
    <t>_x0007_`COD|D00003_x0005_`EXI|0_x0005_`DVD|F_x0005_`BMK| _x0005_`IPR|0_x0005_`BLA|F_x0005_`</t>
  </si>
  <si>
    <t>D00003_1</t>
  </si>
  <si>
    <t>산근   2호표</t>
  </si>
  <si>
    <t>_x0007_`COD|D00034_x0005_`EXI|0_x0005_`DVD|F_x0005_`BMK| _x0005_`IPR|0_x0005_`BLA|F_x0005_`</t>
  </si>
  <si>
    <t>D00034_1</t>
  </si>
  <si>
    <t>산근  13호표</t>
  </si>
  <si>
    <t>_x0007_`COD|M20136_x0005_`EXI|0_x0005_`DVD|F_x0005_`BMK| _x0005_`IPR|0_x0005_`KWN|0_x0005_`BLA|F_x0005_`</t>
  </si>
  <si>
    <t>M20136_1</t>
  </si>
  <si>
    <t xml:space="preserve">M20136 </t>
  </si>
  <si>
    <t>*조경공사적산기준(표4.4-10)적용</t>
  </si>
  <si>
    <t>_x0007_`COD|L00003_x0005_`EXI|0_x0005_`DVD|F_x0005_`BMK| _x0005_`IPR|0_x0005_`BLA|F_x0005_`</t>
  </si>
  <si>
    <t>L00003_1</t>
  </si>
  <si>
    <t xml:space="preserve">L00003 </t>
  </si>
  <si>
    <t>_x0007_`COD|X00247_x0005_`EXI|0_x0005_`DVD|F_x0005_`BMK| _x0005_`IPR|0_x0005_`BLA|F_x0005_`</t>
  </si>
  <si>
    <t>X00247_1</t>
  </si>
  <si>
    <t xml:space="preserve">X00247 </t>
  </si>
  <si>
    <t>*건설표준품셈(3-6-2)적용</t>
  </si>
  <si>
    <t>_x0007_`COD|L00019_x0005_`EXI|0_x0005_`DVD|F_x0005_`BMK| _x0005_`IPR|1_x0005_`BLA|F_x0005_`</t>
  </si>
  <si>
    <t>L00019_1</t>
  </si>
  <si>
    <t xml:space="preserve">L00019 </t>
  </si>
  <si>
    <t>_x0007_`COD|X00138_x0005_`EXI|0_x0005_`DVD|F_x0005_`BMK| _x0005_`IPR|0_x0005_`BLA|F_x0005_`</t>
  </si>
  <si>
    <t>X00138_1</t>
  </si>
  <si>
    <t xml:space="preserve">X00138 </t>
  </si>
  <si>
    <t>*건설표준품셈(2-1-24)적용</t>
  </si>
  <si>
    <t>_x0007_`COD|L00019_x0005_`EXI|0_x0005_`DVD|F_x0005_`BMK| _x0005_`IPR|0_x0005_`BLA|F_x0005_`</t>
  </si>
  <si>
    <t>_x0007_`COD|X00038_x0005_`EXI|0_x0005_`DVD|F_x0005_`BMK| _x0005_`IPR|0_x0005_`BLA|F_x0005_`</t>
  </si>
  <si>
    <t>X00038_1</t>
  </si>
  <si>
    <t xml:space="preserve">X00038 </t>
  </si>
  <si>
    <t>*건설표준품셈(2-1-25)적용</t>
  </si>
  <si>
    <t>_x0007_`COD|L00003_x0005_`EXI|0_x0005_`DVD|F_x0005_`BMK| _x0005_`IPR|1_x0005_`BLA|F_x0005_`</t>
  </si>
  <si>
    <t>_x0007_`COD|X00231_x0005_`EXI|0_x0005_`DVD|F_x0005_`BMK| _x0005_`IPR|0_x0005_`BLA|F_x0005_`</t>
  </si>
  <si>
    <t>X00231_1</t>
  </si>
  <si>
    <t xml:space="preserve">X00231 </t>
  </si>
  <si>
    <t>공구손료 및 기계경비</t>
  </si>
  <si>
    <t>*건설표준품셈(2-1-26)적용</t>
  </si>
  <si>
    <t>*건설표준품셈(1-9-2)적용</t>
  </si>
  <si>
    <t>_x0007_`COD|M21160_x0005_`EXI|0_x0005_`DVD|F_x0005_`BMK| _x0005_`IPR|0_x0005_`KWN|0_x0005_`BLA|F_x0005_`</t>
  </si>
  <si>
    <t>M21160_1</t>
  </si>
  <si>
    <t xml:space="preserve">M21160 </t>
  </si>
  <si>
    <t>_x0007_`COD|M05842_x0005_`EXI|0_x0005_`DVD|F_x0005_`BMK| _x0005_`IPR|0_x0005_`KWN|0_x0005_`BLA|F_x0005_`</t>
  </si>
  <si>
    <t>M05842_1</t>
  </si>
  <si>
    <t xml:space="preserve">M05842 </t>
  </si>
  <si>
    <t>_x0007_`COD|B02683_x0005_`EXI|0_x0005_`DVD|F_x0005_`BMK| _x0005_`IPR|0_x0005_`BLA|F_x0005_`</t>
  </si>
  <si>
    <t>B02683_1</t>
  </si>
  <si>
    <t>대가  27호표</t>
  </si>
  <si>
    <t>*건설표준품셈(2-11-1)적용</t>
  </si>
  <si>
    <t>_x0007_`COD|M20378_x0005_`EXI|0_x0005_`DVD|F_x0005_`BMK| _x0005_`IPR|0_x0005_`KWN|0_x0005_`BLA|F_x0005_`</t>
  </si>
  <si>
    <t>M20378_1</t>
  </si>
  <si>
    <t xml:space="preserve">M20378 </t>
  </si>
  <si>
    <t>_x0007_`COD|B02037_x0005_`EXI|0_x0005_`DVD|F_x0005_`BMK| _x0005_`IPR|0_x0005_`BLA|F_x0005_`</t>
  </si>
  <si>
    <t>B02037_1</t>
  </si>
  <si>
    <t>대가  29호표</t>
  </si>
  <si>
    <t>*건설표준품셈(6-6-4)적용</t>
  </si>
  <si>
    <t>_x0007_`COD|M20358_x0005_`EXI|0_x0005_`DVD|F_x0005_`BMK| _x0005_`IPR|0_x0005_`KWN|0_x0005_`BLA|F_x0005_`</t>
  </si>
  <si>
    <t>M20358_1</t>
  </si>
  <si>
    <t xml:space="preserve">M20358 </t>
  </si>
  <si>
    <t>_x0007_`COD|B03004_x0005_`EXI|0_x0005_`DVD|F_x0005_`BMK| _x0005_`IPR|0_x0005_`BLA|F_x0005_`</t>
  </si>
  <si>
    <t>B03004_1</t>
  </si>
  <si>
    <t>대가  35호표</t>
  </si>
  <si>
    <t>_x0007_`COD|M21161_x0005_`EXI|0_x0005_`DVD|F_x0005_`BMK| _x0005_`IPR|0_x0005_`KWN|0_x0005_`BLA|F_x0005_`</t>
  </si>
  <si>
    <t>M21161_1</t>
  </si>
  <si>
    <t xml:space="preserve">M21161 </t>
  </si>
  <si>
    <t>_x0007_`COD|M21139_x0005_`EXI|0_x0005_`DVD|F_x0005_`BMK| _x0005_`IPR|0_x0005_`KWN|0_x0005_`BLA|F_x0005_`</t>
  </si>
  <si>
    <t>M21139_1</t>
  </si>
  <si>
    <t xml:space="preserve">M21139 </t>
  </si>
  <si>
    <t>_x0007_`COD|L00033_x0005_`EXI|0_x0005_`DVD|F_x0005_`BMK| _x0005_`IPR|1_x0005_`BLA|F_x0005_`</t>
  </si>
  <si>
    <t>L00033_1</t>
  </si>
  <si>
    <t xml:space="preserve">L00033 </t>
  </si>
  <si>
    <t>공구손료 및 경장비의 기계경비</t>
  </si>
  <si>
    <t>*건설표준품셈(7-4-1)적용</t>
  </si>
  <si>
    <t>_x0007_`COD|M21140_x0005_`EXI|0_x0005_`DVD|F_x0005_`BMK| _x0005_`IPR|0_x0005_`KWN|0_x0005_`BLA|F_x0005_`</t>
  </si>
  <si>
    <t>M21140_1</t>
  </si>
  <si>
    <t xml:space="preserve">M21140 </t>
  </si>
  <si>
    <t>*건설표준품셈(4-3-4)적용</t>
  </si>
  <si>
    <t>_x0007_`COD|L00011_x0005_`EXI|0_x0005_`DVD|F_x0005_`BMK| _x0005_`IPR|1_x0005_`BLA|F_x0005_`</t>
  </si>
  <si>
    <t>L00011_1</t>
  </si>
  <si>
    <t xml:space="preserve">L00011 </t>
  </si>
  <si>
    <t>공구손료 및 경장비</t>
  </si>
  <si>
    <t>*건설표준품셈(1-2-6)적용</t>
  </si>
  <si>
    <t>철골50%,특별50%적용</t>
  </si>
  <si>
    <t>_x0007_`COD|B02431_x0005_`EXI|0_x0005_`DVD|F_x0005_`BMK| _x0005_`IPR|0_x0005_`BLA|F_x0005_`</t>
  </si>
  <si>
    <t>B02431_1</t>
  </si>
  <si>
    <t>대가   3호표</t>
  </si>
  <si>
    <t>_x0007_`COD|M21145_x0005_`EXI|0_x0005_`DVD|F_x0005_`BMK| _x0005_`IPR|0_x0005_`KWN|0_x0005_`BLA|F_x0005_`</t>
  </si>
  <si>
    <t>M21145_1</t>
  </si>
  <si>
    <t xml:space="preserve">M21145 </t>
  </si>
  <si>
    <t>_x0007_`COD|M06537_x0005_`EXI|0_x0005_`DVD|F_x0005_`BMK| _x0005_`IPR|1_x0005_`KWN|0_x0005_`BLA|F_x0005_`</t>
  </si>
  <si>
    <t>M06537_1</t>
  </si>
  <si>
    <t xml:space="preserve">M06537 </t>
  </si>
  <si>
    <t>잡재료 및 소모재료</t>
  </si>
  <si>
    <t>주재료비의 %</t>
  </si>
  <si>
    <t>_x0007_`COD|PR_x0005_`EXI|1_x0005_`DVD|F_x0005_`BMK| _x0005_`IPR|0_x0005_`EQC|A01_x0005_`PRI|1_x0005_`PRO|1_x0005_`UNI|%_x0005_`BLA|F_x0005_`</t>
  </si>
  <si>
    <t>*건설표준품셈(8-1-3)적용</t>
  </si>
  <si>
    <t>_x0007_`COD|M00536_x0005_`EXI|0_x0005_`DVD|F_x0005_`BMK| _x0005_`IPR|1_x0005_`KWN|0_x0005_`BLA|F_x0005_`</t>
  </si>
  <si>
    <t>M00536_1</t>
  </si>
  <si>
    <t xml:space="preserve">M00536 </t>
  </si>
  <si>
    <t>_x0007_`COD|M00541_x0005_`EXI|0_x0005_`DVD|F_x0005_`BMK| _x0005_`IPR|1_x0005_`KWN|0_x0005_`BLA|F_x0005_`</t>
  </si>
  <si>
    <t>M00541_1</t>
  </si>
  <si>
    <t xml:space="preserve">M00541 </t>
  </si>
  <si>
    <t>부자재(웨지핀,플랫타이,강관파이프,후크)</t>
  </si>
  <si>
    <t>주재료비의</t>
  </si>
  <si>
    <t>소모자재(박리제 등)</t>
  </si>
  <si>
    <t>주자재비의 %</t>
  </si>
  <si>
    <t>_x0007_`COD|L00007_x0005_`EXI|0_x0005_`DVD|F_x0005_`BMK| _x0005_`IPR|1_x0005_`BLA|F_x0005_`</t>
  </si>
  <si>
    <t>L00007_1</t>
  </si>
  <si>
    <t xml:space="preserve">L00007 </t>
  </si>
  <si>
    <t>*건설표준품셈(6-3-3)적용</t>
  </si>
  <si>
    <t>_x0007_`COD|M20273_x0005_`EXI|0_x0005_`DVD|F_x0005_`BMK| _x0005_`IPR|0_x0005_`KWN|0_x0005_`BLA|F_x0005_`</t>
  </si>
  <si>
    <t>M20273_1</t>
  </si>
  <si>
    <t xml:space="preserve">M20273 </t>
  </si>
  <si>
    <t>_x0007_`COD|L00009_x0005_`EXI|0_x0005_`DVD|F_x0005_`BMK| _x0005_`IPR|1_x0005_`BLA|F_x0005_`</t>
  </si>
  <si>
    <t>L00009_1</t>
  </si>
  <si>
    <t xml:space="preserve">L00009 </t>
  </si>
  <si>
    <t>_x0007_`COD|L00012_x0005_`EXI|0_x0005_`DVD|F_x0005_`BMK| _x0005_`IPR|1_x0005_`BLA|F_x0005_`</t>
  </si>
  <si>
    <t>L00012_1</t>
  </si>
  <si>
    <t xml:space="preserve">L00012 </t>
  </si>
  <si>
    <t>잡재료비</t>
  </si>
  <si>
    <t>*건설표준품셈(8-3-1)적용</t>
  </si>
  <si>
    <t>_x0007_`COD|D00007_x0005_`EXI|0_x0005_`DVD|F_x0005_`BMK| _x0005_`IPR|0_x0005_`BLA|F_x0005_`</t>
  </si>
  <si>
    <t>D00007_1</t>
  </si>
  <si>
    <t>산근   1호표</t>
  </si>
  <si>
    <t>_x0007_`COD|B00216_x0005_`EXI|0_x0005_`DVD|F_x0005_`BMK| _x0005_`IPR|0_x0005_`BLA|F_x0005_`</t>
  </si>
  <si>
    <t>B00216_1</t>
  </si>
  <si>
    <t>대가  20호표</t>
  </si>
  <si>
    <t>_x0007_`COD|B03054_x0005_`EXI|0_x0005_`DVD|F_x0005_`BMK| _x0005_`IPR|0_x0005_`BLA|F_x0005_`</t>
  </si>
  <si>
    <t>B03054_1</t>
  </si>
  <si>
    <t>대가  19호표</t>
  </si>
  <si>
    <t>_x0007_`COD|B03055_x0005_`EXI|0_x0005_`DVD|F_x0005_`BMK| _x0005_`IPR|0_x0005_`BLA|F_x0005_`</t>
  </si>
  <si>
    <t>B03055_1</t>
  </si>
  <si>
    <t>대가  21호표</t>
  </si>
  <si>
    <t>_x0007_`COD|M19902_x0005_`EXI|0_x0005_`DVD|F_x0005_`BMK| _x0005_`IPR|0_x0005_`KWN|0_x0005_`BLA|F_x0005_`</t>
  </si>
  <si>
    <t>M19902_1</t>
  </si>
  <si>
    <t xml:space="preserve">M19902 </t>
  </si>
  <si>
    <t>_x0007_`COD|B02682_x0005_`EXI|0_x0005_`DVD|F_x0005_`BMK| _x0005_`IPR|0_x0005_`BLA|F_x0005_`</t>
  </si>
  <si>
    <t>B02682_1</t>
  </si>
  <si>
    <t>대가  26호표</t>
  </si>
  <si>
    <t>_x0007_`COD|B00847_x0005_`EXI|0_x0005_`DVD|F_x0005_`BMK| _x0005_`IPR|0_x0005_`BLA|F_x0005_`</t>
  </si>
  <si>
    <t>B00847_1</t>
  </si>
  <si>
    <t>대가  18호표</t>
  </si>
  <si>
    <t>_x0007_`COD|M19903_x0005_`EXI|0_x0005_`DVD|F_x0005_`BMK| _x0005_`IPR|0_x0005_`KWN|0_x0005_`BLA|F_x0005_`</t>
  </si>
  <si>
    <t>M19903_1</t>
  </si>
  <si>
    <t xml:space="preserve">M19903 </t>
  </si>
  <si>
    <t>_x0007_`COD|D00014_x0005_`EXI|0_x0005_`DVD|F_x0005_`BMK| _x0005_`IPR|0_x0005_`BLA|F_x0005_`</t>
  </si>
  <si>
    <t>D00014_1</t>
  </si>
  <si>
    <t>산근   3호표</t>
  </si>
  <si>
    <t>_x0007_`COD|B01185_x0005_`EXI|0_x0005_`DVD|F_x0005_`BMK| _x0005_`IPR|0_x0005_`BLA|F_x0005_`</t>
  </si>
  <si>
    <t>B01185_1</t>
  </si>
  <si>
    <t>대가  50호표</t>
  </si>
  <si>
    <t>_x0007_`COD|X00247_x0005_`EXI|0_x0005_`DVD|F_x0005_`BMK| _x0005_`IPR|1_x0005_`BLA|F_x0005_`</t>
  </si>
  <si>
    <t>공구손료</t>
  </si>
  <si>
    <t>*2022년건설표준품셈(6-7-2)적용</t>
  </si>
  <si>
    <t>_x0007_`COD|M21103_x0005_`EXI|0_x0005_`DVD|F_x0005_`BMK| _x0005_`IPR|0_x0005_`KWN|0_x0005_`BLA|F_x0005_`</t>
  </si>
  <si>
    <t>M21103_1</t>
  </si>
  <si>
    <t xml:space="preserve">M21103 </t>
  </si>
  <si>
    <t>_x0007_`COD|M21104_x0005_`EXI|0_x0005_`DVD|F_x0005_`BMK| _x0005_`IPR|0_x0005_`KWN|0_x0005_`BLA|F_x0005_`</t>
  </si>
  <si>
    <t>M21104_1</t>
  </si>
  <si>
    <t xml:space="preserve">M21104 </t>
  </si>
  <si>
    <t>_x0007_`COD|M20283_x0005_`EXI|0_x0005_`DVD|F_x0005_`BMK| _x0005_`IPR|0_x0005_`KWN|0_x0005_`BLA|F_x0005_`</t>
  </si>
  <si>
    <t>M20283_1</t>
  </si>
  <si>
    <t xml:space="preserve">M20283 </t>
  </si>
  <si>
    <t>_x0007_`COD|B00533_x0005_`EXI|0_x0005_`DVD|F_x0005_`BMK| _x0005_`IPR|0_x0005_`BLA|F_x0005_`</t>
  </si>
  <si>
    <t>B00533_1</t>
  </si>
  <si>
    <t>대가  48호표</t>
  </si>
  <si>
    <t>_x0007_`COD|M03218_x0005_`EXI|0_x0005_`DVD|F_x0005_`BMK| _x0005_`IPR|0_x0005_`KWN|0_x0005_`BLA|F_x0005_`</t>
  </si>
  <si>
    <t>M03218_1</t>
  </si>
  <si>
    <t xml:space="preserve">M03218 </t>
  </si>
  <si>
    <t>*건설표준품셈(3-1-3)적용</t>
  </si>
  <si>
    <t>_x0007_`COD|M21163_x0005_`EXI|0_x0005_`DVD|F_x0005_`BMK| _x0005_`IPR|0_x0005_`KWN|0_x0005_`BLA|F_x0005_`</t>
  </si>
  <si>
    <t>M21163_1</t>
  </si>
  <si>
    <t xml:space="preserve">M21163 </t>
  </si>
  <si>
    <t>*건설표준품셈(4-1-3)적용</t>
  </si>
  <si>
    <t>_x0007_`COD|M21143_x0005_`EXI|0_x0005_`DVD|F_x0005_`BMK| _x0005_`IPR|0_x0005_`KWN|0_x0005_`BLA|F_x0005_`</t>
  </si>
  <si>
    <t>M21143_1</t>
  </si>
  <si>
    <t xml:space="preserve">M21143 </t>
  </si>
  <si>
    <t>_x0007_`COD|B01425_x0005_`EXI|0_x0005_`DVD|F_x0005_`BMK| _x0005_`IPR|0_x0005_`BLA|F_x0005_`</t>
  </si>
  <si>
    <t>B01425_1</t>
  </si>
  <si>
    <t>대가  63호표</t>
  </si>
  <si>
    <t>_x0007_`COD|M21144_x0005_`EXI|0_x0005_`DVD|F_x0005_`BMK| _x0005_`IPR|0_x0005_`KWN|0_x0005_`BLA|F_x0005_`</t>
  </si>
  <si>
    <t>M21144_1</t>
  </si>
  <si>
    <t xml:space="preserve">M21144 </t>
  </si>
  <si>
    <t>_x0007_`COD|M21164_x0005_`EXI|0_x0005_`DVD|F_x0005_`BMK| _x0005_`IPR|0_x0005_`KWN|0_x0005_`BLA|F_x0005_`</t>
  </si>
  <si>
    <t>M21164_1</t>
  </si>
  <si>
    <t xml:space="preserve">M21164 </t>
  </si>
  <si>
    <t>_x0007_`COD|M21135_x0005_`EXI|0_x0005_`DVD|F_x0005_`BMK| _x0005_`IPR|0_x0005_`KWN|0_x0005_`BLA|F_x0005_`</t>
  </si>
  <si>
    <t>M21135_1</t>
  </si>
  <si>
    <t xml:space="preserve">M21135 </t>
  </si>
  <si>
    <t>_x0007_`COD|B00095_x0005_`EXI|0_x0005_`DVD|F_x0005_`BMK| _x0005_`IPR|0_x0005_`BLA|F_x0005_`</t>
  </si>
  <si>
    <t>B00095_1</t>
  </si>
  <si>
    <t>대가  12호표</t>
  </si>
  <si>
    <t>_x0007_`COD|B03052_x0005_`EXI|0_x0005_`DVD|F_x0005_`BMK| _x0005_`IPR|0_x0005_`BLA|F_x0005_`</t>
  </si>
  <si>
    <t>B03052_1</t>
  </si>
  <si>
    <t>대가  23호표</t>
  </si>
  <si>
    <t>_x0007_`COD|M21138_x0005_`EXI|0_x0005_`DVD|F_x0005_`BMK| _x0005_`IPR|0_x0005_`KWN|0_x0005_`BLA|F_x0005_`</t>
  </si>
  <si>
    <t>M21138_1</t>
  </si>
  <si>
    <t xml:space="preserve">M21138 </t>
  </si>
  <si>
    <t>_x0007_`COD|M21137_x0005_`EXI|0_x0005_`DVD|F_x0005_`BMK| _x0005_`IPR|0_x0005_`KWN|0_x0005_`BLA|F_x0005_`</t>
  </si>
  <si>
    <t>M21137_1</t>
  </si>
  <si>
    <t xml:space="preserve">M21137 </t>
  </si>
  <si>
    <t>_x0007_`COD|B02263_x0005_`EXI|0_x0005_`DVD|F_x0005_`BMK| _x0005_`IPR|0_x0005_`BLA|F_x0005_`</t>
  </si>
  <si>
    <t>B02263_1</t>
  </si>
  <si>
    <t>대가  24호표</t>
  </si>
  <si>
    <t>_x0007_`COD|M21136_x0005_`EXI|0_x0005_`DVD|F_x0005_`BMK| _x0005_`IPR|0_x0005_`KWN|0_x0005_`BLA|F_x0005_`</t>
  </si>
  <si>
    <t>M21136_1</t>
  </si>
  <si>
    <t xml:space="preserve">M21136 </t>
  </si>
  <si>
    <t>공구손료 및 소모재료</t>
  </si>
  <si>
    <t>*건설표준품셈(6-7-1)적용</t>
  </si>
  <si>
    <t>_x0007_`COD|B00157_x0005_`EXI|0_x0005_`DVD|F_x0005_`BMK| _x0005_`IPR|0_x0005_`BLA|F_x0005_`</t>
  </si>
  <si>
    <t>B00157_1</t>
  </si>
  <si>
    <t>대가  15호표</t>
  </si>
  <si>
    <t>_x0007_`COD|M19919_x0005_`EXI|0_x0005_`DVD|F_x0005_`BMK| _x0005_`IPR|0_x0005_`KWN|0_x0005_`BLA|F_x0005_`</t>
  </si>
  <si>
    <t>M19919_1</t>
  </si>
  <si>
    <t xml:space="preserve">M19919 </t>
  </si>
  <si>
    <t>_x0007_`COD|B00187_x0005_`EXI|0_x0005_`DVD|F_x0005_`BMK| _x0005_`IPR|0_x0005_`BLA|F_x0005_`</t>
  </si>
  <si>
    <t>B00187_1</t>
  </si>
  <si>
    <t>대가  33호표</t>
  </si>
  <si>
    <t>_x0007_`COD|M21141_x0005_`EXI|0_x0005_`DVD|F_x0005_`BMK| _x0005_`IPR|0_x0005_`KWN|0_x0005_`BLA|F_x0005_`</t>
  </si>
  <si>
    <t>M21141_1</t>
  </si>
  <si>
    <t xml:space="preserve">M21141 </t>
  </si>
  <si>
    <t>_x0007_`COD|M21142_x0005_`EXI|0_x0005_`DVD|F_x0005_`BMK| _x0005_`IPR|0_x0005_`KWN|0_x0005_`BLA|F_x0005_`</t>
  </si>
  <si>
    <t>M21142_1</t>
  </si>
  <si>
    <t xml:space="preserve">M21142 </t>
  </si>
  <si>
    <t>_x0007_`COD|M21165_x0005_`EXI|0_x0005_`DVD|F_x0005_`BMK| _x0005_`IPR|0_x0005_`KWN|0_x0005_`BLA|F_x0005_`</t>
  </si>
  <si>
    <t>M21165_1</t>
  </si>
  <si>
    <t xml:space="preserve">M21165 </t>
  </si>
  <si>
    <t>*건설표준품셈(4-3-5)적용</t>
  </si>
  <si>
    <t>공  종</t>
  </si>
  <si>
    <t>산   출   근   거</t>
  </si>
  <si>
    <t>산  출  내  역</t>
  </si>
  <si>
    <t>QTY</t>
  </si>
  <si>
    <t>T</t>
  </si>
  <si>
    <t>M</t>
  </si>
  <si>
    <t>S</t>
  </si>
  <si>
    <t>구조물 헐기(무근) T=30cm미만(대형브레이커+0.7㎥)  / ㎥</t>
  </si>
  <si>
    <t>_x0007_</t>
  </si>
  <si>
    <t>_x0007_'1. 대형브레이카  +굴삭기(0.7㎥)'  '&lt;&lt; 8-2-15 &gt;&gt;'</t>
  </si>
  <si>
    <t xml:space="preserve"> 1. 대형브레이카  +굴삭기(0.7㎥)    &lt;&lt; 8-2-15 &gt;&gt; </t>
  </si>
  <si>
    <t>_x0007_    Q = 5.9 ='㎥/hr'</t>
  </si>
  <si>
    <t>_x0007_   '노무비 :'&amp;X00050L&amp; / Q =</t>
  </si>
  <si>
    <t>=</t>
  </si>
  <si>
    <t>X00050L</t>
  </si>
  <si>
    <t>X00050_1</t>
  </si>
  <si>
    <t>1/</t>
  </si>
  <si>
    <t>_x0007_   '재료비 :'&amp;X00050M&amp; / Q =</t>
  </si>
  <si>
    <t>X00050M</t>
  </si>
  <si>
    <t>_x0007_   '경  비 :'&amp;X00050S&amp; / Q =</t>
  </si>
  <si>
    <t>X00050S</t>
  </si>
  <si>
    <t>_x0007_(=)</t>
  </si>
  <si>
    <t>소계</t>
  </si>
  <si>
    <t>T1_1</t>
  </si>
  <si>
    <t>_x0007_'2. 보조인부'</t>
  </si>
  <si>
    <t xml:space="preserve"> 2. 보조인부 </t>
  </si>
  <si>
    <t>_x0007_   '보통인부 :'&amp;L00002&amp; * 1'인'/ (8'hr'* Q ) =</t>
  </si>
  <si>
    <t>1*</t>
  </si>
  <si>
    <t>/(</t>
  </si>
  <si>
    <t>*</t>
  </si>
  <si>
    <t>)</t>
  </si>
  <si>
    <t>_x0007_'3. 치즐소모비'</t>
  </si>
  <si>
    <t xml:space="preserve"> 3. 치즐소모비 </t>
  </si>
  <si>
    <t>_x0007_   '치즐(0.7㎥) ' &amp;M00010&amp; * 0.01'본'/ Q =</t>
  </si>
  <si>
    <t>M00010</t>
  </si>
  <si>
    <t>M00010_1</t>
  </si>
  <si>
    <t>/</t>
  </si>
  <si>
    <t>_x0007_(==)</t>
  </si>
  <si>
    <t>계</t>
  </si>
  <si>
    <t>T2_1</t>
  </si>
  <si>
    <t>총        계</t>
  </si>
  <si>
    <t>_x0007_    Q = 4.6 ='㎥/hr'</t>
  </si>
  <si>
    <t>_x0007_   '보통인부 :'&amp;L00002&amp; * 1'인'/ (8'hr'* Q) =</t>
  </si>
  <si>
    <t>_x0007_   '치즐(0.7㎥)'  &amp;M00010&amp;  * 0.01'본'/ Q =</t>
  </si>
  <si>
    <t>_x0007_'4. 들어내기 : 굴삭기(무한궤도)  (0.7㎥)'</t>
  </si>
  <si>
    <t xml:space="preserve"> 4. 들어내기 : 굴삭기(무한궤도)  (0.7㎥) </t>
  </si>
  <si>
    <t>_x0007_    q = 0.7 ,   f = 1/1.5 = ,   K = 0.55</t>
  </si>
  <si>
    <t>_x0007_    E = 0.45,   Cm = 20'sec (135˚)'</t>
  </si>
  <si>
    <t>,</t>
  </si>
  <si>
    <t>_x0007_    Q = 3600*q*K*f*E / Cm ='㎥/hr'</t>
  </si>
  <si>
    <t>_x0007_   '노무비 :'&amp;X00047L&amp; / Q =</t>
  </si>
  <si>
    <t>X00047L</t>
  </si>
  <si>
    <t>X00047_1</t>
  </si>
  <si>
    <t>_x0007_   '재료비 :'&amp;X00047M&amp; / Q =</t>
  </si>
  <si>
    <t>X00047M</t>
  </si>
  <si>
    <t>_x0007_   '경  비 :'&amp;X00047S&amp; / Q =</t>
  </si>
  <si>
    <t>X00047S</t>
  </si>
  <si>
    <t>_x0007_(===)</t>
  </si>
  <si>
    <t>합계</t>
  </si>
  <si>
    <t>T3_1</t>
  </si>
  <si>
    <t>_x0007_'1. 구조물깨기'  '&lt;&lt; 8-2-15 &gt;&gt;'</t>
  </si>
  <si>
    <t xml:space="preserve"> 1. 구조물깨기    &lt;&lt; 8-2-15 &gt;&gt; </t>
  </si>
  <si>
    <t>_x0007_ '가. 대형브레이카  +굴삭기(0.7㎥)'</t>
  </si>
  <si>
    <t xml:space="preserve">  가. 대형브레이카  +굴삭기(0.7㎥) </t>
  </si>
  <si>
    <t>_x0007_    Q = 3.3 ='㎥/hr'</t>
  </si>
  <si>
    <t>_x0007_ '나. 보조인부'</t>
  </si>
  <si>
    <t xml:space="preserve">  나. 보조인부 </t>
  </si>
  <si>
    <t>_x0007_ '다. 치즐소모비'</t>
  </si>
  <si>
    <t xml:space="preserve">  다. 치즐소모비 </t>
  </si>
  <si>
    <t>_x0007_   '치즐(0.7㎥)'  &amp;M00010&amp; * 0.01'본'/ Q =</t>
  </si>
  <si>
    <t>_x0007_'2. 장애물제거(철근,파이프등)'  '&lt;&lt; 18-3 &gt;&gt;'</t>
  </si>
  <si>
    <t xml:space="preserve"> 2. 장애물제거(철근,파이프등)    &lt;&lt; 18-3 &gt;&gt; </t>
  </si>
  <si>
    <t>_x0007_   '산소  (6000ℓ/병)'  &amp;M03207&amp; * 135'ℓ'=</t>
  </si>
  <si>
    <t>M03207</t>
  </si>
  <si>
    <t>M03207_1</t>
  </si>
  <si>
    <t>_x0007_   '아세틸렌  (98%(용접용)'  &amp;M03205&amp; *0.05'kg'=</t>
  </si>
  <si>
    <t>M03205</t>
  </si>
  <si>
    <t>M03205_1</t>
  </si>
  <si>
    <t>_x0007_   '용 접 공 :'&amp;L00012&amp; * 0.02'인'=</t>
  </si>
  <si>
    <t>_x0007_   '보통인부 :'&amp;L00002&amp; * 0.08'인'=</t>
  </si>
  <si>
    <t>_x0007_'3. 들어내기 : 굴삭기(무한궤도)  (0.7㎥)'</t>
  </si>
  <si>
    <t xml:space="preserve"> 3. 들어내기 : 굴삭기(무한궤도)  (0.7㎥) </t>
  </si>
  <si>
    <t>_x0007_    q = 0.7  ,   f =  1/1.5 = ,     K = 0.55</t>
  </si>
  <si>
    <t>_x0007_    E = 0.45 ,   Cm = 20'sec (135˚)'</t>
  </si>
  <si>
    <t>_x0007_'1. 기초잡석 : 별도계상&lt;&lt;3-2-2&gt;&gt;'</t>
  </si>
  <si>
    <t xml:space="preserve"> 1. 기초잡석 : 별도계상&lt;&lt;3-2-2&gt;&gt; </t>
  </si>
  <si>
    <t>_x0007_'2. 인  력'</t>
  </si>
  <si>
    <t xml:space="preserve"> 2. 인  력 </t>
  </si>
  <si>
    <t>_x0007_   '보통인부 :'&amp;L00002&amp; * 0.018'인'=</t>
  </si>
  <si>
    <t>_x0007_'3. 기  계'</t>
  </si>
  <si>
    <t xml:space="preserve"> 3. 기  계 </t>
  </si>
  <si>
    <t>_x0007_ '가. 굴삭기(무한궤도)  (0.2㎥)'</t>
  </si>
  <si>
    <t xml:space="preserve">  가. 굴삭기(무한궤도)  (0.2㎥) </t>
  </si>
  <si>
    <t>_x0007_    Q = 0.07'hr'</t>
  </si>
  <si>
    <t>_x0007_   '노무비 :'&amp;X00033L&amp; * Q =</t>
  </si>
  <si>
    <t>X00033L</t>
  </si>
  <si>
    <t>X00033_1</t>
  </si>
  <si>
    <t>_x0007_   '재료비 :'&amp;X00033M&amp; * Q =</t>
  </si>
  <si>
    <t>X00033M</t>
  </si>
  <si>
    <t>_x0007_   '경  비 :'&amp;X00033S&amp; * Q =</t>
  </si>
  <si>
    <t>X00033S</t>
  </si>
  <si>
    <t>_x0007_ '나. 물탱크   (5500ℓ)'</t>
  </si>
  <si>
    <t xml:space="preserve">  나. 물탱크   (5500ℓ) </t>
  </si>
  <si>
    <t>_x0007_    Q = 0.01'hr'</t>
  </si>
  <si>
    <t>_x0007_   '노무비 :'&amp;X00595L&amp; * Q =</t>
  </si>
  <si>
    <t>X00595L</t>
  </si>
  <si>
    <t>X00595_1</t>
  </si>
  <si>
    <t>_x0007_   '재료비 :'&amp;X00595M&amp; * Q =</t>
  </si>
  <si>
    <t>X00595M</t>
  </si>
  <si>
    <t>_x0007_   '경  비 :'&amp;X00595S&amp; * Q =</t>
  </si>
  <si>
    <t>X00595S</t>
  </si>
  <si>
    <t>_x0007_ '다. 진동로울러(핸드가이드식)  (0.7Ton)'</t>
  </si>
  <si>
    <t xml:space="preserve">  다. 진동로울러(핸드가이드식)  (0.7Ton) </t>
  </si>
  <si>
    <t>_x0007_    Q = 0.096'hr'</t>
  </si>
  <si>
    <t>_x0007_   '노무비 :'&amp;X00180L&amp; * Q =</t>
  </si>
  <si>
    <t>X00180L</t>
  </si>
  <si>
    <t>X00180_1</t>
  </si>
  <si>
    <t>_x0007_   '재료비 :'&amp;X00180M&amp; * Q =</t>
  </si>
  <si>
    <t>X00180M</t>
  </si>
  <si>
    <t>_x0007_   '경  비 :'&amp;X00180S&amp; * Q =</t>
  </si>
  <si>
    <t>X00180S</t>
  </si>
  <si>
    <t>_x0007_'1. 기초잡석 : 별도계상'&lt;&lt;3-2-4&gt;&gt;</t>
  </si>
  <si>
    <t xml:space="preserve"> 1. 기초잡석 : 별도계상 &lt;&lt;3-2-4&gt;&gt;</t>
  </si>
  <si>
    <t>_x0007_   '보통인부 :'&amp;L00002&amp; * 0.015'인'=</t>
  </si>
  <si>
    <t>_x0007_    Q = 0.056'hr'</t>
  </si>
  <si>
    <t>_x0007_ '나. 플레이트 콤팩터(1.5Ton)'</t>
  </si>
  <si>
    <t xml:space="preserve">  나. 플레이트 콤팩터(1.5Ton) </t>
  </si>
  <si>
    <t>_x0007_    Q = 0.062'hr'</t>
  </si>
  <si>
    <t>_x0007_   '노무비 :'&amp;X00231L&amp; * Q =</t>
  </si>
  <si>
    <t>X00231L</t>
  </si>
  <si>
    <t>_x0007_   '재료비 :'&amp;X00231M&amp; * Q =</t>
  </si>
  <si>
    <t>X00231M</t>
  </si>
  <si>
    <t>_x0007_   '경  비 :'&amp;X00231S&amp; * Q =</t>
  </si>
  <si>
    <t>X00231S</t>
  </si>
  <si>
    <t>_x0007_'1. 기초잡석 : 별도계상' '&lt;3-2-4&gt;'</t>
  </si>
  <si>
    <t xml:space="preserve"> 1. 기초잡석 : 별도계상   &lt;3-2-4&gt; </t>
  </si>
  <si>
    <t>_x0007_ '나. 진동로울러(핸드가이드식)  (0.7Ton)'</t>
  </si>
  <si>
    <t xml:space="preserve">  나. 진동로울러(핸드가이드식)  (0.7Ton) </t>
  </si>
  <si>
    <t>_x0007_    Q = 0.086'hr'</t>
  </si>
  <si>
    <t>_x0007_'1. 기 계 (90%)'</t>
  </si>
  <si>
    <t xml:space="preserve"> 1. 기 계 (90%) </t>
  </si>
  <si>
    <t>_x0007_   '굴삭기(무한궤도)   (0.7㎥)'</t>
  </si>
  <si>
    <t xml:space="preserve">    굴삭기(무한궤도)   (0.7㎥) </t>
  </si>
  <si>
    <t>_x0007_    q = 0.7'㎥',   f = 0.98 / 1.24 = ,    K = 1.1</t>
  </si>
  <si>
    <t>_x0007_    E = (0.75+0.65)/2= ,    Cm = 20'sec (135˚)'</t>
  </si>
  <si>
    <t>_x0007_   '노무비 :'&amp;X00047L&amp; / Q * 0.9 =</t>
  </si>
  <si>
    <t>(</t>
  </si>
  <si>
    <t>+</t>
  </si>
  <si>
    <t>)/</t>
  </si>
  <si>
    <t>_x0007_   '재료비 :'&amp;X00047M&amp; / Q * 0.9 =</t>
  </si>
  <si>
    <t>_x0007_   '경  비 :'&amp;X00047S&amp; / Q * 0.9 =</t>
  </si>
  <si>
    <t>_x0007_'2. 인 력 (10%)'</t>
  </si>
  <si>
    <t xml:space="preserve"> 2. 인 력 (10%) </t>
  </si>
  <si>
    <t>_x0007_   '보통인부 :'&amp;L00002&amp; * 0.1'인'* 0.1 =</t>
  </si>
  <si>
    <t>_x0007_ '※ 1일 시공량 :'Qd = 150'㎥/일&lt;&lt;1-3-1&gt;&gt;'</t>
  </si>
  <si>
    <t>_x0007_    '시간당 시공량 :'Q = Qd / 8'hr'='㎥/hr'</t>
  </si>
  <si>
    <t>_x0007_'1. 배치인원'</t>
  </si>
  <si>
    <t xml:space="preserve"> 1. 배치인원 </t>
  </si>
  <si>
    <t>_x0007_   '포 설 공 :'&amp;L00018&amp; * 2'인'/ Qd =</t>
  </si>
  <si>
    <t>L00018_1</t>
  </si>
  <si>
    <t>_x0007_   '보통인부 :'&amp;L00002&amp; * 2'인'/ Qd =</t>
  </si>
  <si>
    <t>_x0007_'2. 포  설 : 굴삭기(무한궤도)   (0.6㎥)'</t>
  </si>
  <si>
    <t xml:space="preserve"> 2. 포  설 : 굴삭기(무한궤도)   (0.6㎥) </t>
  </si>
  <si>
    <t>_x0007_   '노무비 :'&amp;X00042L&amp; / Q =</t>
  </si>
  <si>
    <t>X00042L</t>
  </si>
  <si>
    <t>X00042_1</t>
  </si>
  <si>
    <t>_x0007_   '재료비 :'&amp;X00042M&amp; / Q =</t>
  </si>
  <si>
    <t>X00042M</t>
  </si>
  <si>
    <t>_x0007_   '경  비 :'&amp;X00042S&amp; / Q =</t>
  </si>
  <si>
    <t>X00042S</t>
  </si>
  <si>
    <t>_x0007_'3. 다  짐 : 진동로울러(핸드가이드식)   (0.7Ton)'</t>
  </si>
  <si>
    <t xml:space="preserve"> 3. 다  짐 : 진동로울러(핸드가이드식)   (0.7Ton) </t>
  </si>
  <si>
    <t>_x0007_   '노무비 :'&amp;X00180L&amp; / Q =</t>
  </si>
  <si>
    <t>_x0007_   '재료비 :'&amp;X00180M&amp; / Q =</t>
  </si>
  <si>
    <t>_x0007_   '경  비 :'&amp;X00180S&amp; / Q =</t>
  </si>
  <si>
    <t>_x0007_'4. 살  수 : 물탱크   (5500ℓ)'</t>
  </si>
  <si>
    <t xml:space="preserve"> 4. 살  수 : 물탱크   (5500ℓ) </t>
  </si>
  <si>
    <t>_x0007_   '노무비 :'&amp;X00595L&amp; / Q * 0.5'대'=</t>
  </si>
  <si>
    <t>_x0007_   '재료비 :'&amp;X00595M&amp; / Q * 0.5'대'=</t>
  </si>
  <si>
    <t>_x0007_   '경  비 :'&amp;X00595S&amp; / Q * 0.5'대'=</t>
  </si>
  <si>
    <t>_x0007_'1. 적 재 : 굴삭기(무한궤도)   (0.7㎥)'</t>
  </si>
  <si>
    <t xml:space="preserve"> 1. 적 재 : 굴삭기(무한궤도)   (0.7㎥) </t>
  </si>
  <si>
    <t>_x0007_    qs = 0.7 ,   f = 1/ 1.24 = ,   K = 1.1</t>
  </si>
  <si>
    <t>_x0007_    Es = 0.8 ,   Cms = 20'sec(135˚)'</t>
  </si>
  <si>
    <t>_x0007_    Q = 3600*qs*K*f*Es / Cms ='㎥/hr'</t>
  </si>
  <si>
    <t>_x0007_   '노무비 :'&amp;X00047L&amp; / Q :=A01-&gt;</t>
  </si>
  <si>
    <t>X00047:제외</t>
  </si>
  <si>
    <t>_x0007_'2. 운 반 : 덤프트럭(자동덮개)  (20Ton)'</t>
  </si>
  <si>
    <t>_x0007_   '재료비 :'&amp;X00047M&amp; / Q :=A01-&gt;</t>
  </si>
  <si>
    <t>_x0007_   '경  비 :'&amp;X00047S&amp; / Q :=A01-&gt;</t>
  </si>
  <si>
    <t>_x0007_   '손료계산 :'&amp;PA01:S&amp; * 100'%' =</t>
  </si>
  <si>
    <t>PR_1</t>
  </si>
  <si>
    <t xml:space="preserve">_x0007_   </t>
  </si>
  <si>
    <t>T2_1:C</t>
  </si>
  <si>
    <t xml:space="preserve"> 2. 운 반 : 덤프트럭(자동덮개)  (20Ton) </t>
  </si>
  <si>
    <t>_x0007_            '(비포장)                (포장도로)'</t>
  </si>
  <si>
    <t xml:space="preserve">             (비포장)                (포장도로) </t>
  </si>
  <si>
    <t>_x0007_   '현장'    L1=0.1'km',' 현장입구'  L2=2'km     사토장'</t>
  </si>
  <si>
    <t>_x0007_    '⊙ -------------------- ⊙ -------------------- ⊙'</t>
  </si>
  <si>
    <t xml:space="preserve">     ⊙ -------------------- ⊙ -------------------- ⊙ </t>
  </si>
  <si>
    <t>_x0007_            V1=10'km/hr',            V3=30'km/hr'</t>
  </si>
  <si>
    <t>_x0007_            V2=15'km/hr',            V4=35'km/hr'</t>
  </si>
  <si>
    <t>_x0007_    T = 20'ton',  rt = 1.6'ton/㎥', Lo = 1.24 ,  E = 0.9</t>
  </si>
  <si>
    <t>_x0007_    q = T/rt*Lo ='㎥'</t>
  </si>
  <si>
    <t>_x0007_    n = q / ( qs * K ) ='회'</t>
  </si>
  <si>
    <t>_x0007_    t1 = Cms * n / ( 60* Es ) =</t>
  </si>
  <si>
    <t>_x0007_    t2 = (L1/V1 +L1/V2 + L2/V3 + L2/V4) * 60 =</t>
  </si>
  <si>
    <t>_x0007_    t3 = 0.5 ,  t4 = 0.15 ,  t5 = 0.5</t>
  </si>
  <si>
    <t>)*</t>
  </si>
  <si>
    <t>_x0007_    Cm = t1 + t2 + t3 + t4 + t5 =</t>
  </si>
  <si>
    <t>_x0007_    Q = 60*q*f*E / Cm ='㎥/hr'</t>
  </si>
  <si>
    <t>_x0007_   '노무비 :'&amp;X00160L&amp; / Q :=A02-&gt;</t>
  </si>
  <si>
    <t>X00160:제외</t>
  </si>
  <si>
    <t>X00160_1</t>
  </si>
  <si>
    <t>_x0007_'3. 사토장정리 : 불도우저(무한궤도)   (32Ton)   (1/3적용)'</t>
  </si>
  <si>
    <t>1_02</t>
  </si>
  <si>
    <t>_x0007_   '재료비 :'&amp;X00160M&amp; / Q :=A02-&gt;</t>
  </si>
  <si>
    <t>_x0007_   '경  비 :'&amp;X00160S&amp; / Q :=A02-&gt;</t>
  </si>
  <si>
    <t>_x0007_   '손료계산 :'&amp;PA02:S&amp; * 100'%' =</t>
  </si>
  <si>
    <t xml:space="preserve"> 3. 사토장정리 : 불도우저(무한궤도)   (32Ton)   (1/3적용) </t>
  </si>
  <si>
    <t>_x0007_    L = 20'm',  E = 0.7  , f = 1/1.24 =</t>
  </si>
  <si>
    <t>_x0007_    qo = 5.5 ,  H = 0.96 , V1 = 70 , V2 = 78</t>
  </si>
  <si>
    <t>_x0007_    q = qo*H =</t>
  </si>
  <si>
    <t>_x0007_    Cm = L/V1 + L/V2 + 0.25 ='분'</t>
  </si>
  <si>
    <t>_x0007_   '노무비 :'&amp;X00013L&amp; / Q * 1/3 :=A03-&gt;</t>
  </si>
  <si>
    <t>X00013:제외</t>
  </si>
  <si>
    <t>X00013_1</t>
  </si>
  <si>
    <t>_x0007_'1. 굴착 및 적재 : 굴삭기(무한궤도)  (0.7㎥)'</t>
  </si>
  <si>
    <t>1_03</t>
  </si>
  <si>
    <t>_x0007_   '재료비 :'&amp;X00013M&amp; / Q * 1/3 :=A03-&gt;</t>
  </si>
  <si>
    <t>_x0007_   '경  비 :'&amp;X00013S&amp; / Q * 1/3 :=A03-&gt;</t>
  </si>
  <si>
    <t>_x0007_   '손료계산 :'&amp;PA03:S&amp; * 100'%' =</t>
  </si>
  <si>
    <t xml:space="preserve"> 1. 굴착 및 적재 : 굴삭기(무한궤도)  (0.7㎥) </t>
  </si>
  <si>
    <t>_x0007_ '1)재료비'</t>
  </si>
  <si>
    <t xml:space="preserve">  1)재료비 </t>
  </si>
  <si>
    <t>_x0007_  '마사토 :'&amp;M03977&amp; * 1.0'M3'=</t>
  </si>
  <si>
    <t>M03977</t>
  </si>
  <si>
    <t>M03977_1</t>
  </si>
  <si>
    <t>_x0007_  (=)</t>
  </si>
  <si>
    <t xml:space="preserve">_x0007_  </t>
  </si>
  <si>
    <t>_x0007_  '2) 기계경비'</t>
  </si>
  <si>
    <t xml:space="preserve">   2) 기계경비 </t>
  </si>
  <si>
    <t>_x0007_    qs = 0.7 ,  k = 0.9 ,  f = 0.9 / 1.24 =</t>
  </si>
  <si>
    <t>_x0007_    Es = 0.55 ,  Cms = 20'초(135˚)'</t>
  </si>
  <si>
    <t>_x0007_   (=)</t>
  </si>
  <si>
    <t>_x0007_'2. 운 반 : 덤프트럭  (10.5Ton)'</t>
  </si>
  <si>
    <t xml:space="preserve"> 2. 운 반 : 덤프트럭  (10.5Ton) </t>
  </si>
  <si>
    <t>_x0007_            '(비포장)                (2차선포장)               (비포장)'</t>
  </si>
  <si>
    <t xml:space="preserve">             (비포장)                (2차선포장)               (비포장) </t>
  </si>
  <si>
    <t>_x0007_  '채취장'   L1=0.1'km','  포장도'   L2=20'km','   현장입구'   L3=0.1'km    현장'</t>
  </si>
  <si>
    <t>_x0007_    '⊙ -------------------- ⊙ -------------------- ⊙ -------------------- ⊙'</t>
  </si>
  <si>
    <t xml:space="preserve">     ⊙ -------------------- ⊙ -------------------- ⊙ -------------------- ⊙ </t>
  </si>
  <si>
    <t>_x0007_            V1=10'km/hr',            V3=35'km/hr',            V5=10'km/hr'</t>
  </si>
  <si>
    <t>_x0007_            V2=15'km/hr',            V4=35'km/hr',            V6=15'km/hr'</t>
  </si>
  <si>
    <t>_x0007_    T = 10.5'ton',  rt = 1.6'ton/㎥',  Lo = 1.24 ,  E = 0.9</t>
  </si>
  <si>
    <t>_x0007_    t2 = (L1/V1 + L1/V2 + L2/V3 + L2/V4 + L3/V5 + L3/V6) * 60 =</t>
  </si>
  <si>
    <t>_x0007_    t3 = 0.8 ,  t4 = 0.42 ,  t5 = 0.5 ,  t6 = 1.5</t>
  </si>
  <si>
    <t>_x0007_    Cm = t1 + t2 + t3 + t4 + t5 + t6 =</t>
  </si>
  <si>
    <t>_x0007_   '노무비 :'&amp;X00150L&amp; / Q =</t>
  </si>
  <si>
    <t>X00150L</t>
  </si>
  <si>
    <t>X00150_1</t>
  </si>
  <si>
    <t>_x0007_   '재료비 :'&amp;X00150M&amp; / Q =</t>
  </si>
  <si>
    <t>X00150M</t>
  </si>
  <si>
    <t>_x0007_   '경  비 :'&amp;X00150S&amp; / Q =</t>
  </si>
  <si>
    <t>X00150S</t>
  </si>
  <si>
    <t>_x0007_    q = 0.7'㎥',   f = 1 / 1.24 = ,    K = 0.9</t>
  </si>
  <si>
    <t>_x0007_    E = (0.75+0.65)/2= ,    Cm = 18'sec (90˚)'</t>
  </si>
  <si>
    <t>_x0007_'2. 인 력 (10%)'  '&lt;&lt; 3-1-3 &gt;&gt;'</t>
  </si>
  <si>
    <t xml:space="preserve"> 2. 인 력 (10%)    &lt;&lt; 3-1-3 &gt;&gt; </t>
  </si>
  <si>
    <t>_x0007_   '보통인부 :'&amp;L00002&amp; * 0.2'인'* 0.1 =</t>
  </si>
  <si>
    <t>_x0007_'1. 굴삭기(무한궤도)   (0.7㎥)'</t>
  </si>
  <si>
    <t xml:space="preserve"> 1. 굴삭기(무한궤도)   (0.7㎥) </t>
  </si>
  <si>
    <t>_x0007_    q = 0.7'㎥',   f = 1/ 1.24 = ,    K = 0.9</t>
  </si>
  <si>
    <t>_x0007_    E = 0.85-0.05 = ,    Cm = 20'sec (135˚)'</t>
  </si>
  <si>
    <t>_x0007_    q = 0.7 ,    f = 1/ 1.5 = ,     K = 0.55</t>
  </si>
  <si>
    <t>-</t>
  </si>
  <si>
    <t>_x0007_    E = 0.45,    Cm = 20'sec (135˚)'</t>
  </si>
  <si>
    <t>_x0007_   '노무비 :'&amp;X00048L:S&amp; / Q =</t>
  </si>
  <si>
    <t>X00048L</t>
  </si>
  <si>
    <t>X00048_1</t>
  </si>
  <si>
    <t>_x0007_   '재료비 :'&amp;X00048M:S&amp; / Q =</t>
  </si>
  <si>
    <t>X00048M</t>
  </si>
  <si>
    <t>_x0007_   '경  비 :'&amp;X00048S&amp; / Q =</t>
  </si>
  <si>
    <t>X00048S</t>
  </si>
  <si>
    <t>_x0007_'※ 일당 시공량 :'Qd = 450'm/일&lt;&lt;2-1-2&gt;&gt;'</t>
  </si>
  <si>
    <t>_x0007_   '시간당 시공량 :'Q = Qd / 8'hr'='m/일'</t>
  </si>
  <si>
    <t>_x0007_'1. 콘크리트 절단'</t>
  </si>
  <si>
    <t xml:space="preserve"> 1. 콘크리트 절단 </t>
  </si>
  <si>
    <t>_x0007_ '가. 인건비'</t>
  </si>
  <si>
    <t xml:space="preserve">  가. 인건비 </t>
  </si>
  <si>
    <t>_x0007_   '특별인부 :'&amp;L00003&amp; * 1'인'/ Qd =</t>
  </si>
  <si>
    <t>_x0007_   '보통인부 :'&amp;L00002&amp; * 1'인'/ Qd =</t>
  </si>
  <si>
    <t>_x0007_ '나. 커터   (320~400mm)'</t>
  </si>
  <si>
    <t xml:space="preserve">  나. 커터   (320~400mm) </t>
  </si>
  <si>
    <t>_x0007_   '노무비 :'&amp;X00387L&amp; / Q =</t>
  </si>
  <si>
    <t>X00387L</t>
  </si>
  <si>
    <t>X00387_1</t>
  </si>
  <si>
    <t>_x0007_   '재료비 :'&amp;X00387M&amp; / Q =</t>
  </si>
  <si>
    <t>X00387M</t>
  </si>
  <si>
    <t>_x0007_   '경  비 :'&amp;X00387S&amp; / Q =</t>
  </si>
  <si>
    <t>X00387S</t>
  </si>
  <si>
    <t>_x0007_ '다. 동력분무기   (4.85kw)'</t>
  </si>
  <si>
    <t xml:space="preserve">  다. 동력분무기   (4.85kw) </t>
  </si>
  <si>
    <t>_x0007_   '노무비 :'&amp;X00603L&amp; / Q * 0.5'대'=</t>
  </si>
  <si>
    <t>X00603L</t>
  </si>
  <si>
    <t>X00603_1</t>
  </si>
  <si>
    <t>_x0007_   '재료비 :'&amp;X00603M&amp; / Q * 0.5'대'=</t>
  </si>
  <si>
    <t>X00603M</t>
  </si>
  <si>
    <t>_x0007_   '경  비 :'&amp;X00603S&amp; / Q * 0.5'대'=</t>
  </si>
  <si>
    <t>X00603S</t>
  </si>
  <si>
    <t>_x0007_ '라. 소모재료'</t>
  </si>
  <si>
    <t xml:space="preserve">  라. 소모재료 </t>
  </si>
  <si>
    <t>_x0007_   '블레이드  (14"×3.2mm)'  &amp;M04983&amp; * 0.27'EA'/ 100'm'=</t>
  </si>
  <si>
    <t>M04983</t>
  </si>
  <si>
    <t>M04983_1</t>
  </si>
  <si>
    <t>_x0007_   '물 ' &amp;M04987&amp; * 2000'ℓ'/ 100'm'=</t>
  </si>
  <si>
    <t>M04987</t>
  </si>
  <si>
    <t>M04987_1</t>
  </si>
  <si>
    <t>_x0007_'2. 물운반(20ℓ소요) : 물탱크   (5500ℓ)'</t>
  </si>
  <si>
    <t xml:space="preserve"> 2. 물운반(20ℓ소요) : 물탱크   (5500ℓ) </t>
  </si>
  <si>
    <t>_x0007_    L = 1'km',   V = 20'km/hr',    E = 0.9</t>
  </si>
  <si>
    <t>_x0007_    t1 = 5'분(준비)',  t3 = 10'분(흡입)'</t>
  </si>
  <si>
    <t>_x0007_    t4 = 5'분(대기)',  t5 = 20'분(살수)'</t>
  </si>
  <si>
    <t>_x0007_    t2 = (L / V)*2*60='분 (운반)'</t>
  </si>
  <si>
    <t>_x0007_    To = (Cm-t3) / Cm =</t>
  </si>
  <si>
    <t>_x0007_    Q = 60* 5500* E / Cm ='ℓ/hr'</t>
  </si>
  <si>
    <t>_x0007_   '노무비 :'&amp;X00595L&amp; / Q *20'ℓ'=</t>
  </si>
  <si>
    <t>_x0007_   '재료비 :'&amp;X00595M&amp; / Q *20'ℓ'*To =</t>
  </si>
  <si>
    <t>_x0007_   '경  비 :'&amp;X00595S&amp; / Q *20'ℓ'=</t>
  </si>
  <si>
    <t>_x0007_'1. 흙쌓기 및 운반 : 굴삭기(무한궤도)   (0.7㎥)'</t>
  </si>
  <si>
    <t xml:space="preserve"> 1. 흙쌓기 및 운반 : 굴삭기(무한궤도)   (0.7㎥) </t>
  </si>
  <si>
    <t>_x0007_    q = 0.7 ,   f = 0.98 / 1.24 = ,    k = 1.1</t>
  </si>
  <si>
    <t>_x0007_    E = 0.65,  Cm = 20'sec(135˚)'</t>
  </si>
  <si>
    <t>_x0007_    Q = 3600*q*k*f*E / Cm ='㎥/hr'</t>
  </si>
  <si>
    <t>중 기 사 용 료</t>
  </si>
  <si>
    <t>제 1 호표</t>
  </si>
  <si>
    <t>_x0007_`COD|S00033_x0005_`EXI|0_x0005_`DVD|F_x0005_`BMK| _x0005_`IPR|0_x0005_`BLA|F_x0005_`</t>
  </si>
  <si>
    <t>S00033_1</t>
  </si>
  <si>
    <t xml:space="preserve">S00033 </t>
  </si>
  <si>
    <t>_x0007_`COD|L00048_x0005_`EXI|0_x0005_`DVD|F_x0005_`BMK| _x0005_`IPR|0_x0005_`BLA|F_x0005_`</t>
  </si>
  <si>
    <t>L00048_1</t>
  </si>
  <si>
    <t xml:space="preserve">L00048 </t>
  </si>
  <si>
    <t>_x0007_`COD|M00001_x0005_`EXI|0_x0005_`DVD|F_x0005_`BMK| _x0005_`IPR|1_x0005_`KWN|0_x0005_`BLA|F_x0005_`</t>
  </si>
  <si>
    <t>M00001_1</t>
  </si>
  <si>
    <t xml:space="preserve">M00001 </t>
  </si>
  <si>
    <t>잡품</t>
  </si>
  <si>
    <t>주연료의%</t>
  </si>
  <si>
    <t>_x0007_`COD|S00038_x0005_`EXI|0_x0005_`DVD|F_x0005_`BMK| _x0005_`IPR|0_x0005_`BLA|F_x0005_`</t>
  </si>
  <si>
    <t>S00038_1</t>
  </si>
  <si>
    <t xml:space="preserve">S00038 </t>
  </si>
  <si>
    <t>_x0007_`COD|S00042_x0005_`EXI|0_x0005_`DVD|F_x0005_`BMK| _x0005_`IPR|0_x0005_`BLA|F_x0005_`</t>
  </si>
  <si>
    <t>S00042_1</t>
  </si>
  <si>
    <t xml:space="preserve">S00042 </t>
  </si>
  <si>
    <t>_x0007_`COD|S00047_x0005_`EXI|0_x0005_`DVD|F_x0005_`BMK| _x0005_`IPR|0_x0005_`BLA|F_x0005_`</t>
  </si>
  <si>
    <t>S00047_1</t>
  </si>
  <si>
    <t xml:space="preserve">S00047 </t>
  </si>
  <si>
    <t>_x0007_`COD|S00088_x0005_`EXI|0_x0005_`DVD|F_x0005_`BMK| _x0005_`IPR|0_x0005_`BLA|F_x0005_`</t>
  </si>
  <si>
    <t>S00088_1</t>
  </si>
  <si>
    <t xml:space="preserve">S00088 </t>
  </si>
  <si>
    <t>_x0007_`COD|S00072_x0005_`EXI|0_x0005_`DVD|F_x0005_`BMK| _x0005_`IPR|0_x0005_`BLA|F_x0005_`</t>
  </si>
  <si>
    <t>S00072_1</t>
  </si>
  <si>
    <t xml:space="preserve">S00072 </t>
  </si>
  <si>
    <t>_x0007_`COD|S00150_x0005_`EXI|0_x0005_`DVD|F_x0005_`BMK| _x0005_`IPR|0_x0005_`BLA|F_x0005_`</t>
  </si>
  <si>
    <t>S00150_1</t>
  </si>
  <si>
    <t xml:space="preserve">S00150 </t>
  </si>
  <si>
    <t>_x0007_`COD|L00049_x0005_`EXI|0_x0005_`DVD|F_x0005_`BMK| _x0005_`IPR|0_x0005_`BLA|F_x0005_`</t>
  </si>
  <si>
    <t>L00049_1</t>
  </si>
  <si>
    <t xml:space="preserve">L00049 </t>
  </si>
  <si>
    <t>_x0007_`COD|S00138_x0005_`EXI|0_x0005_`DVD|F_x0005_`BMK| _x0005_`IPR|0_x0005_`BLA|F_x0005_`</t>
  </si>
  <si>
    <t>S00138_1</t>
  </si>
  <si>
    <t xml:space="preserve">S00138 </t>
  </si>
  <si>
    <t>_x0007_`COD|S00159_x0005_`EXI|0_x0005_`DVD|F_x0005_`BMK| _x0005_`IPR|0_x0005_`BLA|F_x0005_`</t>
  </si>
  <si>
    <t>S00159_1</t>
  </si>
  <si>
    <t xml:space="preserve">S00159 </t>
  </si>
  <si>
    <t>_x0007_`COD|S00165_x0005_`EXI|0_x0005_`DVD|F_x0005_`BMK| _x0005_`IPR|0_x0005_`BLA|F_x0005_`</t>
  </si>
  <si>
    <t>S00165_1</t>
  </si>
  <si>
    <t xml:space="preserve">S00165 </t>
  </si>
  <si>
    <t>_x0007_`COD|S00603_x0005_`EXI|0_x0005_`DVD|F_x0005_`BMK| _x0005_`IPR|0_x0005_`BLA|F_x0005_`</t>
  </si>
  <si>
    <t>S00603_1</t>
  </si>
  <si>
    <t xml:space="preserve">S00603 </t>
  </si>
  <si>
    <t>_x0007_`COD|M00002_x0005_`EXI|0_x0005_`DVD|F_x0005_`BMK| _x0005_`IPR|1_x0005_`KWN|0_x0005_`BLA|F_x0005_`</t>
  </si>
  <si>
    <t>M00002_1</t>
  </si>
  <si>
    <t xml:space="preserve">M00002 </t>
  </si>
  <si>
    <t>잡재료</t>
  </si>
  <si>
    <t>주연료의 %</t>
  </si>
  <si>
    <t>_x0007_`COD|S00595_x0005_`EXI|0_x0005_`DVD|F_x0005_`BMK| _x0005_`IPR|0_x0005_`BLA|F_x0005_`</t>
  </si>
  <si>
    <t>S00595_1</t>
  </si>
  <si>
    <t xml:space="preserve">S00595 </t>
  </si>
  <si>
    <t>_x0007_`COD|S00013_x0005_`EXI|0_x0005_`DVD|F_x0005_`BMK| _x0005_`IPR|0_x0005_`BLA|F_x0005_`</t>
  </si>
  <si>
    <t>S00013_1</t>
  </si>
  <si>
    <t xml:space="preserve">S00013 </t>
  </si>
  <si>
    <t>_x0007_`COD|S00180_x0005_`EXI|0_x0005_`DVD|F_x0005_`BMK| _x0005_`IPR|0_x0005_`BLA|F_x0005_`</t>
  </si>
  <si>
    <t>S00180_1</t>
  </si>
  <si>
    <t xml:space="preserve">S00180 </t>
  </si>
  <si>
    <t>_x0007_`COD|L00050_x0005_`EXI|0_x0005_`DVD|F_x0005_`BMK| _x0005_`IPR|0_x0005_`BLA|F_x0005_`</t>
  </si>
  <si>
    <t>L00050_1</t>
  </si>
  <si>
    <t xml:space="preserve">L00050 </t>
  </si>
  <si>
    <t>_x0007_`COD|S00387_x0005_`EXI|0_x0005_`DVD|F_x0005_`BMK| _x0005_`IPR|0_x0005_`BLA|F_x0005_`</t>
  </si>
  <si>
    <t>S00387_1</t>
  </si>
  <si>
    <t xml:space="preserve">S00387 </t>
  </si>
  <si>
    <t>_x0007_`COD|S00247_x0005_`EXI|0_x0005_`DVD|F_x0005_`BMK| _x0005_`IPR|0_x0005_`BLA|F_x0005_`</t>
  </si>
  <si>
    <t>S00247_1</t>
  </si>
  <si>
    <t xml:space="preserve">S00247 </t>
  </si>
  <si>
    <t>_x0007_`COD|S00231_x0005_`EXI|0_x0005_`DVD|F_x0005_`BMK| _x0005_`IPR|0_x0005_`BLA|F_x0005_`</t>
  </si>
  <si>
    <t>S00231_1</t>
  </si>
  <si>
    <t xml:space="preserve">S00231 </t>
  </si>
  <si>
    <t>엑셀파일 수정후 계산식 반영이 안될경우 :【 Ctrl+Alt(+Shift)+F9 】</t>
  </si>
  <si>
    <t>◈ 엑셀파일내의 산식은 기초단가, 복합단가, 내역서 및 총괄내역서까지 연결됩니다.</t>
  </si>
  <si>
    <t xml:space="preserve">    (모든산식은 단가만을 불러오며, 명칭, 규격, 단위, 비고.. 등은 TEXT로 입력됩니다)</t>
  </si>
  <si>
    <t>◈ 각 Sheet우측에는 해당 항목을 찾아가는 위치이동(→) 링크가 있으며, 클릭하면 이동됩니다.</t>
  </si>
  <si>
    <t xml:space="preserve">    (Alt + ← 키를 이용하여 찾아갔던 항목을 되돌아 올 수 있습니다.)</t>
  </si>
  <si>
    <t>◈ 자재단가 대비표의 적용단가는 수식이 적용되지 않았으나, 우측에 최소단가 수식을 입력하였습니다.</t>
  </si>
  <si>
    <t>◈ 일위대가표 및 중기사용료 및 총괄내역서의 양식은 일반양식을 적용합니다.</t>
  </si>
  <si>
    <t>◈ [목차] 및 [안내]Sheet의 이름을 변경하지 마시고, Sheet이름을 변경할때 공백문자 및 특수문자를 사용하지 마십시요.</t>
  </si>
  <si>
    <t>※※※     아래의 내용(안내 및 오류)을 확인/검토 하세요     ※※※</t>
  </si>
  <si>
    <t>【설계내역서】165번째줄 에서 사용된【S19840】코드의 %단위(M%) 는 산식을 입력할 수 없으니 손료계산 형식으로 변경하십시요.</t>
  </si>
  <si>
    <t>【설계내역서】169번째줄 에서 사용된【S19840】코드의 %단위(M%) 는 산식을 입력할 수 없으니 손료계산 형식으로 변경하십시요.</t>
  </si>
  <si>
    <t>【총괄내역서】27번째줄의 I열 이윤보정액은 총공사비 금액이 다를경우 임의조정(±α) 하십시요.</t>
  </si>
  <si>
    <t>【총괄내역서】34번째줄의 D열에 계산된 총공사비 금액을 확인하십시요.</t>
  </si>
  <si>
    <t>목    차</t>
  </si>
  <si>
    <t>1. ※※안내※※</t>
  </si>
  <si>
    <t>2. 공사원가계산서</t>
  </si>
  <si>
    <t>3. 총괄내역서</t>
  </si>
  <si>
    <t>4. 설계내역서</t>
  </si>
  <si>
    <t>5. 일위대가목록표</t>
  </si>
  <si>
    <t>6. 일위대가표</t>
  </si>
  <si>
    <t>7. 단가산출근거목록표</t>
  </si>
  <si>
    <t>8. 단가산출근거</t>
  </si>
  <si>
    <t>9. 환율및기초자료</t>
  </si>
  <si>
    <t>10. 중기목록표</t>
  </si>
  <si>
    <t>11. 중기사용료</t>
  </si>
  <si>
    <t>12. 재료비목록표</t>
  </si>
  <si>
    <t>13. 노무비목록표</t>
  </si>
  <si>
    <t>14. 경비목록표</t>
  </si>
  <si>
    <t>15. 자재단가대비표</t>
  </si>
  <si>
    <t>※ 본 엑셀자료는 【STmate w24.06】버전 이상에서 STmate 자료로 다시 등록할 수 있습니다.</t>
  </si>
  <si>
    <t xml:space="preserve">   단, 임의로 수정한 내용(Sheet삭제, 산근내용변경, 기타계산식변경..)은 반영되지 않을 수 있습니다.</t>
  </si>
  <si>
    <t>※※ 현재 Sheet를 수정 또는 삭제하지 마십시요[수정/삭제시 STmate 데이타로 변환할 수 없습니다] ※※</t>
  </si>
  <si>
    <t>[Sheet정보]</t>
  </si>
  <si>
    <t>목차</t>
  </si>
  <si>
    <t>Sheet</t>
  </si>
  <si>
    <t>FPos</t>
  </si>
  <si>
    <t>ITNAME</t>
  </si>
  <si>
    <t>NAME</t>
  </si>
  <si>
    <t>SIZE</t>
  </si>
  <si>
    <t>UNIT</t>
  </si>
  <si>
    <t>SPOS</t>
  </si>
  <si>
    <t>EPOS</t>
  </si>
  <si>
    <t>TAMT</t>
  </si>
  <si>
    <t>TAMOUNT</t>
  </si>
  <si>
    <t>MAMT</t>
  </si>
  <si>
    <t>MAMOUNT</t>
  </si>
  <si>
    <t>LAMT</t>
  </si>
  <si>
    <t>LAMOUNT</t>
  </si>
  <si>
    <t>SAMT</t>
  </si>
  <si>
    <t>SAMOUNT</t>
  </si>
  <si>
    <t>AAMT</t>
  </si>
  <si>
    <t>AAMOUNT</t>
  </si>
  <si>
    <t>NAMT</t>
  </si>
  <si>
    <t>NAMOUNT</t>
  </si>
  <si>
    <t>INFO</t>
  </si>
  <si>
    <t>1. 재료비목록표</t>
  </si>
  <si>
    <t>2. 노무비목록표</t>
  </si>
  <si>
    <t>3. 경비목록표</t>
  </si>
  <si>
    <t>4. 일식목록표</t>
  </si>
  <si>
    <t>5. 환율 및 기초자료</t>
  </si>
  <si>
    <t>6. 중기목록표</t>
  </si>
  <si>
    <t>7. 실적단가표</t>
  </si>
  <si>
    <t>8. 일위대가목록표</t>
  </si>
  <si>
    <t>9. 산출근거목록표</t>
  </si>
  <si>
    <t>10. 자재단가대비표</t>
  </si>
  <si>
    <t>11. 내역서</t>
  </si>
  <si>
    <t>12. 총괄내역서</t>
  </si>
  <si>
    <t>13. 중기사용료</t>
  </si>
  <si>
    <t>14. 일위대가표</t>
  </si>
  <si>
    <t>15. 단가산출근거</t>
  </si>
  <si>
    <t xml:space="preserve">16. </t>
  </si>
  <si>
    <t xml:space="preserve">17. </t>
  </si>
  <si>
    <t>18. 표준시장목록표</t>
  </si>
  <si>
    <t>[공사정보]</t>
  </si>
  <si>
    <t>M_VER</t>
  </si>
  <si>
    <t>24.06</t>
  </si>
  <si>
    <t>PNAME</t>
  </si>
  <si>
    <t>PCLAS</t>
  </si>
  <si>
    <t>0</t>
  </si>
  <si>
    <t>SCLAS</t>
  </si>
  <si>
    <t>K_ORD</t>
  </si>
  <si>
    <t>PRIPR</t>
  </si>
  <si>
    <t>True</t>
  </si>
  <si>
    <t>ACTYP</t>
  </si>
  <si>
    <t>ACTOP</t>
  </si>
  <si>
    <t>[초기값]</t>
  </si>
  <si>
    <t>P_ORD</t>
  </si>
  <si>
    <t>EXNM_</t>
  </si>
  <si>
    <t>RXNM_</t>
  </si>
  <si>
    <t>EXRNM</t>
  </si>
  <si>
    <t>1/8 * 16/12 * 25/20</t>
  </si>
  <si>
    <t>1/8*16/12*25/20*24/15</t>
  </si>
  <si>
    <t>1/8*16/12*25/20*12/10</t>
  </si>
  <si>
    <t>1/8*16/12*25/20*24/5</t>
  </si>
  <si>
    <t>COND_</t>
  </si>
  <si>
    <t>L00048L00049L00050L00052L00053L00054L00055</t>
  </si>
  <si>
    <t>KCDNM</t>
  </si>
  <si>
    <t>JCDNM</t>
  </si>
  <si>
    <t>ECDNM</t>
  </si>
  <si>
    <t>ACDNM</t>
  </si>
  <si>
    <t>BPNNM</t>
  </si>
  <si>
    <t>ZCDNM</t>
  </si>
  <si>
    <t>CHGNM</t>
  </si>
  <si>
    <t>CHBNM</t>
  </si>
  <si>
    <t>CHNNM</t>
  </si>
  <si>
    <t>CUTNM</t>
  </si>
  <si>
    <t>OPTNM</t>
  </si>
  <si>
    <t>SML</t>
  </si>
  <si>
    <t>S_JDA</t>
  </si>
  <si>
    <t>False</t>
  </si>
  <si>
    <t>SUBNM</t>
  </si>
  <si>
    <t>[인쇄정보]</t>
  </si>
  <si>
    <t>BMSTR</t>
  </si>
  <si>
    <t>BMKNM</t>
  </si>
  <si>
    <t>TMLS</t>
  </si>
  <si>
    <t>JEMNM</t>
  </si>
  <si>
    <t>123456</t>
  </si>
  <si>
    <t>JMKN1</t>
  </si>
  <si>
    <t>JMKN2</t>
  </si>
  <si>
    <t>JMKN3</t>
  </si>
  <si>
    <t>JMKN4</t>
  </si>
  <si>
    <t>JMKN5</t>
  </si>
  <si>
    <t>JMKN6</t>
  </si>
  <si>
    <t>CAP_CODE</t>
  </si>
  <si>
    <t>코드번호</t>
  </si>
  <si>
    <t>CAP_NO</t>
  </si>
  <si>
    <t>CAP_IBRD</t>
  </si>
  <si>
    <t>분류번호</t>
  </si>
  <si>
    <t>CAP_EQCOD</t>
  </si>
  <si>
    <t>시설코드</t>
  </si>
  <si>
    <t>CAP_ITNUM</t>
  </si>
  <si>
    <t>CAP_NAME</t>
  </si>
  <si>
    <t>CAP_SIZE</t>
  </si>
  <si>
    <t>CAP_QTY</t>
  </si>
  <si>
    <t>CAP_SUNIT</t>
  </si>
  <si>
    <t>CAP_AMT</t>
  </si>
  <si>
    <t>CAP_PAGE</t>
  </si>
  <si>
    <t>CAP_AMOUNT</t>
  </si>
  <si>
    <t>CAP_BIGO</t>
  </si>
  <si>
    <t>[PREPARE]</t>
  </si>
  <si>
    <t>PREP_VER</t>
  </si>
  <si>
    <t>w24.06</t>
  </si>
  <si>
    <t>PREP_COP</t>
  </si>
  <si>
    <t>(주) 디자인그룹모빌</t>
  </si>
  <si>
    <t>PREP_DATE</t>
  </si>
  <si>
    <t>2024-06-28</t>
  </si>
  <si>
    <t>[.끝.]</t>
  </si>
  <si>
    <t>관급자재집계표</t>
    <phoneticPr fontId="30" type="noConversion"/>
  </si>
  <si>
    <t>품명</t>
    <phoneticPr fontId="30" type="noConversion"/>
  </si>
  <si>
    <t>규격</t>
    <phoneticPr fontId="30" type="noConversion"/>
  </si>
  <si>
    <t>단위</t>
    <phoneticPr fontId="30" type="noConversion"/>
  </si>
  <si>
    <t>수량</t>
    <phoneticPr fontId="30" type="noConversion"/>
  </si>
  <si>
    <t>단가</t>
    <phoneticPr fontId="30" type="noConversion"/>
  </si>
  <si>
    <t>금액</t>
    <phoneticPr fontId="30" type="noConversion"/>
  </si>
  <si>
    <t>물품식별번호</t>
    <phoneticPr fontId="30" type="noConversion"/>
  </si>
  <si>
    <t>비고</t>
    <phoneticPr fontId="30" type="noConversion"/>
  </si>
  <si>
    <t>1. 관급자관급자재대</t>
    <phoneticPr fontId="30" type="noConversion"/>
  </si>
  <si>
    <t>m2</t>
  </si>
  <si>
    <t>2300x2300xH740</t>
  </si>
  <si>
    <t>3000x3250,사각</t>
  </si>
  <si>
    <t>2200x2200xH450</t>
  </si>
  <si>
    <t>인조잔디포장 A</t>
  </si>
  <si>
    <t>인조잔디포장 B</t>
  </si>
  <si>
    <t>소  계</t>
    <phoneticPr fontId="30" type="noConversion"/>
  </si>
  <si>
    <t>2. 도급자관급자재대</t>
    <phoneticPr fontId="30" type="noConversion"/>
  </si>
  <si>
    <t>경관블럭(본체블럭)</t>
  </si>
  <si>
    <t>W435xL225xH150</t>
  </si>
  <si>
    <t>경관블럭(마감블럭)</t>
  </si>
  <si>
    <t>W300*T75</t>
  </si>
  <si>
    <t>합  계</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</si>
</sst>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2" formatCode="_-&quot;₩&quot;* #,##0_-;\-&quot;₩&quot;* #,##0_-;_-&quot;₩&quot;* &quot;-&quot;_-;_-@_-"/>
    <numFmt numFmtId="41" formatCode="_-* #,##0_-;\-* #,##0_-;_-* &quot;-&quot;_-;_-@_-"/>
    <numFmt numFmtId="176" formatCode="#,###"/>
    <numFmt numFmtId="177" formatCode="#,##0.#######;\-#,##0.#######;#"/>
    <numFmt numFmtId="178" formatCode="#,##0.00#"/>
    <numFmt numFmtId="179" formatCode="#,##0.00\ &quot;(원/$)&quot;"/>
    <numFmt numFmtId="180" formatCode="#,##0.00\ &quot;(원/€)&quot;"/>
    <numFmt numFmtId="181" formatCode="#,##0.00\ &quot;(원/100￥)&quot;"/>
    <numFmt numFmtId="182" formatCode="#,##0.00#\ "/>
    <numFmt numFmtId="183" formatCode="#,##0;\-#,##0;#"/>
    <numFmt numFmtId="184" formatCode="#,##0.00#;\-#,##0.00#;#"/>
    <numFmt numFmtId="185" formatCode="#,##0.#######"/>
    <numFmt numFmtId="186" formatCode="#,##0.####;\-#,##0.####;#"/>
    <numFmt numFmtId="187" formatCode="#,##0.###;\-#,##0.###;#"/>
    <numFmt numFmtId="188" formatCode="#,##0.######;\-#,##0.######;#"/>
    <numFmt numFmtId="189" formatCode="0.000\ &quot;%&quot;;;#"/>
    <numFmt numFmtId="190" formatCode="0.#######;\-0.#######;#"/>
    <numFmt numFmtId="191" formatCode="#,##0.#;\-#,##0.#;#"/>
    <numFmt numFmtId="192" formatCode="#,##0.0#;\-#,##0.0#;#"/>
    <numFmt numFmtId="193" formatCode="0_);[Red]\(0\)"/>
  </numFmts>
  <fonts count="37" x14ac:knownFonts="1">
    <font>
      <sz val="11"/>
      <color theme="1"/>
      <name val="맑은 고딕"/>
      <family val="2"/>
      <charset val="129"/>
      <scheme val="minor"/>
    </font>
    <font>
      <b/>
      <u/>
      <sz val="15"/>
      <color indexed="8"/>
      <name val="굴림체"/>
      <family val="3"/>
      <charset val="129"/>
    </font>
    <font>
      <sz val="9"/>
      <color indexed="8"/>
      <name val="굴림체"/>
      <family val="3"/>
      <charset val="129"/>
    </font>
    <font>
      <sz val="9"/>
      <color indexed="22"/>
      <name val="굴림체"/>
      <family val="3"/>
      <charset val="129"/>
    </font>
    <font>
      <sz val="10"/>
      <color indexed="22"/>
      <name val="맑은 고딕"/>
      <family val="3"/>
      <charset val="129"/>
      <scheme val="minor"/>
    </font>
    <font>
      <sz val="9"/>
      <color indexed="12"/>
      <name val="굴림체"/>
      <family val="3"/>
      <charset val="129"/>
    </font>
    <font>
      <sz val="9"/>
      <name val="맑은 고딕"/>
      <family val="3"/>
      <charset val="129"/>
      <scheme val="minor"/>
    </font>
    <font>
      <u/>
      <sz val="9"/>
      <color indexed="22"/>
      <name val="굴림체"/>
      <family val="3"/>
      <charset val="129"/>
    </font>
    <font>
      <sz val="11"/>
      <color indexed="8"/>
      <name val="굴림체"/>
      <family val="3"/>
      <charset val="129"/>
    </font>
    <font>
      <b/>
      <sz val="9"/>
      <color indexed="8"/>
      <name val="굴림체"/>
      <family val="3"/>
      <charset val="129"/>
    </font>
    <font>
      <b/>
      <sz val="10"/>
      <name val="맑은 고딕"/>
      <family val="3"/>
      <charset val="129"/>
      <scheme val="minor"/>
    </font>
    <font>
      <sz val="9"/>
      <color indexed="22"/>
      <name val="맑은 고딕"/>
      <family val="3"/>
      <charset val="129"/>
      <scheme val="minor"/>
    </font>
    <font>
      <sz val="10"/>
      <color indexed="8"/>
      <name val="굴림체"/>
      <family val="3"/>
      <charset val="129"/>
    </font>
    <font>
      <b/>
      <sz val="10"/>
      <color indexed="8"/>
      <name val="굴림체"/>
      <family val="3"/>
      <charset val="129"/>
    </font>
    <font>
      <sz val="9"/>
      <color indexed="17"/>
      <name val="굴림체"/>
      <family val="3"/>
      <charset val="129"/>
    </font>
    <font>
      <sz val="7"/>
      <color indexed="8"/>
      <name val="굴림체"/>
      <family val="3"/>
      <charset val="129"/>
    </font>
    <font>
      <sz val="9"/>
      <color indexed="9"/>
      <name val="굴림체"/>
      <family val="3"/>
      <charset val="129"/>
    </font>
    <font>
      <b/>
      <sz val="12"/>
      <color indexed="12"/>
      <name val="굴림체"/>
      <family val="3"/>
      <charset val="129"/>
    </font>
    <font>
      <b/>
      <sz val="14"/>
      <color indexed="12"/>
      <name val="굴림체"/>
      <family val="3"/>
      <charset val="129"/>
    </font>
    <font>
      <sz val="10"/>
      <color indexed="12"/>
      <name val="굴림체"/>
      <family val="3"/>
      <charset val="129"/>
    </font>
    <font>
      <sz val="10"/>
      <color indexed="9"/>
      <name val="굴림체"/>
      <family val="3"/>
      <charset val="129"/>
    </font>
    <font>
      <b/>
      <sz val="10"/>
      <color indexed="10"/>
      <name val="굴림체"/>
      <family val="3"/>
      <charset val="129"/>
    </font>
    <font>
      <b/>
      <sz val="9"/>
      <color indexed="12"/>
      <name val="굴림체"/>
      <family val="3"/>
      <charset val="129"/>
    </font>
    <font>
      <sz val="20"/>
      <color indexed="8"/>
      <name val="굴림체"/>
      <family val="3"/>
      <charset val="129"/>
    </font>
    <font>
      <sz val="9"/>
      <color indexed="10"/>
      <name val="굴림체"/>
      <family val="3"/>
      <charset val="129"/>
    </font>
    <font>
      <b/>
      <sz val="15"/>
      <color indexed="10"/>
      <name val="굴림체"/>
      <family val="3"/>
      <charset val="129"/>
    </font>
    <font>
      <sz val="8"/>
      <name val="맑은 고딕"/>
      <family val="2"/>
      <charset val="129"/>
      <scheme val="minor"/>
    </font>
    <font>
      <sz val="9"/>
      <color theme="1"/>
      <name val="굴림체"/>
      <family val="3"/>
      <charset val="129"/>
    </font>
    <font>
      <sz val="11"/>
      <name val="돋움"/>
      <family val="3"/>
      <charset val="129"/>
    </font>
    <font>
      <b/>
      <sz val="14"/>
      <name val="맑은 고딕"/>
      <family val="3"/>
      <charset val="129"/>
      <scheme val="minor"/>
    </font>
    <font>
      <sz val="8"/>
      <name val="돋움"/>
      <family val="3"/>
      <charset val="129"/>
    </font>
    <font>
      <b/>
      <sz val="9"/>
      <name val="맑은 고딕"/>
      <family val="3"/>
      <charset val="129"/>
      <scheme val="minor"/>
    </font>
    <font>
      <sz val="9"/>
      <name val="돋움"/>
      <family val="3"/>
      <charset val="129"/>
    </font>
    <font>
      <b/>
      <sz val="9"/>
      <name val="돋움"/>
      <family val="3"/>
      <charset val="129"/>
    </font>
    <font>
      <b/>
      <sz val="9"/>
      <color rgb="FFFF0000"/>
      <name val="굴림체"/>
      <family val="3"/>
      <charset val="129"/>
    </font>
    <font>
      <b/>
      <sz val="9"/>
      <color rgb="FF0000FF"/>
      <name val="굴림체"/>
      <family val="3"/>
      <charset val="129"/>
    </font>
    <font>
      <b/>
      <sz val="11"/>
      <color rgb="FF0000FF"/>
      <name val="맑은 고딕"/>
      <family val="2"/>
      <charset val="129"/>
      <scheme val="minor"/>
    </font>
  </fonts>
  <fills count="10">
    <fill>
      <patternFill patternType="none"/>
    </fill>
    <fill>
      <patternFill patternType="gray125"/>
    </fill>
    <fill>
      <patternFill patternType="solid">
        <fgColor indexed="11"/>
        <bgColor indexed="64"/>
      </patternFill>
    </fill>
    <fill>
      <patternFill patternType="solid">
        <fgColor indexed="8"/>
        <bgColor indexed="64"/>
      </patternFill>
    </fill>
    <fill>
      <patternFill patternType="solid">
        <fgColor indexed="22"/>
        <bgColor indexed="64"/>
      </patternFill>
    </fill>
    <fill>
      <patternFill patternType="solid">
        <fgColor indexed="12"/>
        <bgColor indexed="64"/>
      </patternFill>
    </fill>
    <fill>
      <patternFill patternType="solid">
        <fgColor indexed="21"/>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s>
  <borders count="48">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bottom/>
      <diagonal/>
    </border>
    <border>
      <left style="hair">
        <color indexed="64"/>
      </left>
      <right style="hair">
        <color indexed="64"/>
      </right>
      <top/>
      <bottom/>
      <diagonal/>
    </border>
    <border>
      <left/>
      <right style="hair">
        <color indexed="64"/>
      </right>
      <top/>
      <bottom/>
      <diagonal/>
    </border>
    <border>
      <left style="hair">
        <color indexed="64"/>
      </left>
      <right style="medium">
        <color indexed="64"/>
      </right>
      <top style="hair">
        <color indexed="64"/>
      </top>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28" fillId="0" borderId="0"/>
    <xf numFmtId="41" fontId="28" fillId="0" borderId="0" applyFont="0" applyFill="0" applyBorder="0" applyAlignment="0" applyProtection="0"/>
  </cellStyleXfs>
  <cellXfs count="278">
    <xf numFmtId="0" fontId="0" fillId="0" borderId="0" xfId="0"/>
    <xf numFmtId="49" fontId="2" fillId="0" borderId="0" xfId="0" applyNumberFormat="1" applyFont="1" applyAlignment="1">
      <alignment horizontal="left" vertical="center"/>
    </xf>
    <xf numFmtId="0" fontId="5" fillId="0" borderId="0" xfId="0" applyFont="1" applyAlignment="1">
      <alignment horizontal="left" vertical="center"/>
    </xf>
    <xf numFmtId="0" fontId="6" fillId="0" borderId="0" xfId="0" applyFont="1"/>
    <xf numFmtId="0" fontId="7" fillId="0" borderId="0" xfId="0" applyFont="1" applyAlignment="1">
      <alignment horizontal="center" vertical="center"/>
    </xf>
    <xf numFmtId="0" fontId="0" fillId="0" borderId="0" xfId="0" applyAlignment="1">
      <alignment shrinkToFit="1"/>
    </xf>
    <xf numFmtId="49" fontId="2" fillId="0" borderId="0" xfId="0" applyNumberFormat="1" applyFont="1" applyAlignment="1">
      <alignment horizontal="left" vertical="center" shrinkToFit="1"/>
    </xf>
    <xf numFmtId="49" fontId="2" fillId="0" borderId="1" xfId="0" applyNumberFormat="1" applyFont="1" applyBorder="1" applyAlignment="1">
      <alignment horizontal="center" vertical="center" shrinkToFit="1"/>
    </xf>
    <xf numFmtId="49" fontId="2" fillId="0" borderId="2" xfId="0" applyNumberFormat="1" applyFont="1" applyBorder="1" applyAlignment="1">
      <alignment horizontal="center" vertical="center" shrinkToFit="1"/>
    </xf>
    <xf numFmtId="49" fontId="2" fillId="0" borderId="2" xfId="0" applyNumberFormat="1" applyFont="1" applyBorder="1" applyAlignment="1">
      <alignment horizontal="left" vertical="center" shrinkToFit="1"/>
    </xf>
    <xf numFmtId="176" fontId="2" fillId="0" borderId="3" xfId="0" applyNumberFormat="1" applyFont="1" applyBorder="1" applyAlignment="1">
      <alignment horizontal="right" vertical="center" shrinkToFit="1"/>
    </xf>
    <xf numFmtId="176" fontId="2" fillId="0" borderId="4" xfId="0" applyNumberFormat="1" applyFont="1" applyBorder="1" applyAlignment="1">
      <alignment horizontal="right" vertical="center" shrinkToFit="1"/>
    </xf>
    <xf numFmtId="176" fontId="2" fillId="0" borderId="2" xfId="0" applyNumberFormat="1" applyFont="1" applyBorder="1" applyAlignment="1">
      <alignment horizontal="right" vertical="center" shrinkToFit="1"/>
    </xf>
    <xf numFmtId="49" fontId="2" fillId="0" borderId="5" xfId="0" applyNumberFormat="1" applyFont="1" applyBorder="1" applyAlignment="1">
      <alignment horizontal="center" vertical="center" shrinkToFit="1"/>
    </xf>
    <xf numFmtId="49" fontId="2" fillId="0" borderId="6" xfId="0" applyNumberFormat="1" applyFont="1" applyBorder="1" applyAlignment="1">
      <alignment horizontal="center" vertical="center" shrinkToFit="1"/>
    </xf>
    <xf numFmtId="0" fontId="4" fillId="0" borderId="0" xfId="0" applyFont="1" applyAlignment="1">
      <alignment shrinkToFit="1"/>
    </xf>
    <xf numFmtId="49" fontId="3" fillId="0" borderId="0" xfId="0" applyNumberFormat="1" applyFont="1" applyAlignment="1">
      <alignment horizontal="left" vertical="center" shrinkToFit="1"/>
    </xf>
    <xf numFmtId="0" fontId="6" fillId="0" borderId="0" xfId="0" applyFont="1" applyAlignment="1">
      <alignment shrinkToFit="1"/>
    </xf>
    <xf numFmtId="0" fontId="7" fillId="0" borderId="0" xfId="0" applyFont="1" applyAlignment="1">
      <alignment horizontal="center" vertical="center" shrinkToFit="1"/>
    </xf>
    <xf numFmtId="0" fontId="5" fillId="0" borderId="0" xfId="0" applyFont="1" applyAlignment="1">
      <alignment horizontal="left" vertical="center" shrinkToFit="1"/>
    </xf>
    <xf numFmtId="49" fontId="2" fillId="0" borderId="0" xfId="0" applyNumberFormat="1" applyFont="1" applyAlignment="1">
      <alignment horizontal="center" vertical="center" shrinkToFit="1"/>
    </xf>
    <xf numFmtId="177" fontId="3" fillId="0" borderId="0" xfId="0" applyNumberFormat="1" applyFont="1" applyAlignment="1">
      <alignment horizontal="left" vertical="center" shrinkToFit="1"/>
    </xf>
    <xf numFmtId="178" fontId="2" fillId="0" borderId="2" xfId="0" applyNumberFormat="1" applyFont="1" applyBorder="1" applyAlignment="1">
      <alignment horizontal="right" vertical="center" shrinkToFit="1"/>
    </xf>
    <xf numFmtId="49" fontId="2" fillId="0" borderId="3" xfId="0" applyNumberFormat="1" applyFont="1" applyBorder="1" applyAlignment="1">
      <alignment horizontal="center" vertical="center" shrinkToFit="1"/>
    </xf>
    <xf numFmtId="49" fontId="8" fillId="0" borderId="0" xfId="0" applyNumberFormat="1" applyFont="1" applyAlignment="1">
      <alignment horizontal="left" vertical="center"/>
    </xf>
    <xf numFmtId="49" fontId="2" fillId="0" borderId="7" xfId="0" applyNumberFormat="1" applyFont="1" applyBorder="1" applyAlignment="1">
      <alignment horizontal="center" vertical="center" shrinkToFit="1"/>
    </xf>
    <xf numFmtId="0" fontId="0" fillId="0" borderId="8" xfId="0" applyBorder="1" applyAlignment="1">
      <alignment shrinkToFit="1"/>
    </xf>
    <xf numFmtId="179" fontId="2" fillId="0" borderId="7" xfId="0" applyNumberFormat="1" applyFont="1" applyBorder="1" applyAlignment="1">
      <alignment horizontal="center" vertical="center" shrinkToFit="1"/>
    </xf>
    <xf numFmtId="49" fontId="2" fillId="0" borderId="4" xfId="0" applyNumberFormat="1" applyFont="1" applyBorder="1" applyAlignment="1">
      <alignment horizontal="left" vertical="center" shrinkToFit="1"/>
    </xf>
    <xf numFmtId="49" fontId="2" fillId="0" borderId="7" xfId="0" applyNumberFormat="1" applyFont="1" applyBorder="1" applyAlignment="1">
      <alignment horizontal="left" vertical="center" shrinkToFit="1"/>
    </xf>
    <xf numFmtId="182" fontId="2" fillId="0" borderId="4" xfId="0" applyNumberFormat="1" applyFont="1" applyBorder="1" applyAlignment="1">
      <alignment horizontal="right" vertical="center" shrinkToFit="1"/>
    </xf>
    <xf numFmtId="182" fontId="2" fillId="0" borderId="7" xfId="0" applyNumberFormat="1" applyFont="1" applyBorder="1" applyAlignment="1">
      <alignment horizontal="right" vertical="center" shrinkToFit="1"/>
    </xf>
    <xf numFmtId="49" fontId="2" fillId="0" borderId="4" xfId="0" applyNumberFormat="1" applyFont="1" applyBorder="1" applyAlignment="1">
      <alignment horizontal="center" vertical="center" shrinkToFit="1"/>
    </xf>
    <xf numFmtId="184" fontId="2" fillId="0" borderId="2" xfId="0" applyNumberFormat="1" applyFont="1" applyBorder="1" applyAlignment="1">
      <alignment horizontal="right" vertical="center" shrinkToFit="1"/>
    </xf>
    <xf numFmtId="0" fontId="3" fillId="0" borderId="0" xfId="0" applyFont="1" applyAlignment="1">
      <alignment horizontal="left" vertical="center" shrinkToFit="1"/>
    </xf>
    <xf numFmtId="185" fontId="2" fillId="0" borderId="2" xfId="0" applyNumberFormat="1" applyFont="1" applyBorder="1" applyAlignment="1">
      <alignment horizontal="right" vertical="center" shrinkToFit="1"/>
    </xf>
    <xf numFmtId="176" fontId="2" fillId="0" borderId="0" xfId="0" applyNumberFormat="1" applyFont="1" applyAlignment="1">
      <alignment horizontal="right" vertical="center" shrinkToFit="1"/>
    </xf>
    <xf numFmtId="185" fontId="2" fillId="0" borderId="0" xfId="0" applyNumberFormat="1" applyFont="1" applyAlignment="1">
      <alignment horizontal="right" vertical="center" shrinkToFit="1"/>
    </xf>
    <xf numFmtId="183" fontId="2" fillId="0" borderId="0" xfId="0" applyNumberFormat="1" applyFont="1" applyAlignment="1">
      <alignment horizontal="center" vertical="center" shrinkToFit="1"/>
    </xf>
    <xf numFmtId="177" fontId="2" fillId="0" borderId="0" xfId="0" applyNumberFormat="1" applyFont="1" applyAlignment="1">
      <alignment horizontal="right" vertical="center" shrinkToFit="1"/>
    </xf>
    <xf numFmtId="177" fontId="2" fillId="0" borderId="0" xfId="0" applyNumberFormat="1" applyFont="1" applyAlignment="1">
      <alignment horizontal="center" vertical="center" shrinkToFit="1"/>
    </xf>
    <xf numFmtId="49" fontId="9" fillId="0" borderId="2" xfId="0" applyNumberFormat="1" applyFont="1" applyBorder="1" applyAlignment="1">
      <alignment horizontal="left" vertical="center" shrinkToFit="1"/>
    </xf>
    <xf numFmtId="49" fontId="2" fillId="0" borderId="1" xfId="0" applyNumberFormat="1" applyFont="1" applyBorder="1" applyAlignment="1">
      <alignment horizontal="left" vertical="center" shrinkToFit="1"/>
    </xf>
    <xf numFmtId="49" fontId="9" fillId="0" borderId="3" xfId="0" applyNumberFormat="1" applyFont="1" applyBorder="1" applyAlignment="1">
      <alignment horizontal="left" vertical="center" shrinkToFit="1"/>
    </xf>
    <xf numFmtId="49" fontId="2" fillId="0" borderId="3" xfId="0" applyNumberFormat="1" applyFont="1" applyBorder="1" applyAlignment="1">
      <alignment horizontal="left" vertical="center" shrinkToFit="1"/>
    </xf>
    <xf numFmtId="49" fontId="2" fillId="0" borderId="4" xfId="0" applyNumberFormat="1" applyFont="1" applyBorder="1" applyAlignment="1">
      <alignment horizontal="right" vertical="center" shrinkToFit="1"/>
    </xf>
    <xf numFmtId="186" fontId="2" fillId="0" borderId="4" xfId="0" applyNumberFormat="1" applyFont="1" applyBorder="1" applyAlignment="1">
      <alignment horizontal="right" vertical="center" shrinkToFit="1"/>
    </xf>
    <xf numFmtId="49" fontId="2" fillId="0" borderId="3" xfId="0" applyNumberFormat="1" applyFont="1" applyBorder="1" applyAlignment="1">
      <alignment horizontal="right" vertical="center" shrinkToFit="1"/>
    </xf>
    <xf numFmtId="49" fontId="2" fillId="0" borderId="5" xfId="0" applyNumberFormat="1" applyFont="1" applyBorder="1" applyAlignment="1">
      <alignment horizontal="right" vertical="center" shrinkToFit="1"/>
    </xf>
    <xf numFmtId="49" fontId="2" fillId="0" borderId="1" xfId="0" applyNumberFormat="1" applyFont="1" applyBorder="1" applyAlignment="1">
      <alignment horizontal="right" vertical="center" shrinkToFit="1"/>
    </xf>
    <xf numFmtId="49" fontId="2" fillId="0" borderId="2" xfId="0" applyNumberFormat="1" applyFont="1" applyBorder="1" applyAlignment="1">
      <alignment horizontal="right" vertical="center" shrinkToFit="1"/>
    </xf>
    <xf numFmtId="188" fontId="2" fillId="0" borderId="2" xfId="0" applyNumberFormat="1" applyFont="1" applyBorder="1" applyAlignment="1">
      <alignment horizontal="right" vertical="center" shrinkToFit="1"/>
    </xf>
    <xf numFmtId="183" fontId="2" fillId="0" borderId="6" xfId="0" applyNumberFormat="1" applyFont="1" applyBorder="1" applyAlignment="1">
      <alignment horizontal="right" vertical="center" shrinkToFit="1"/>
    </xf>
    <xf numFmtId="183" fontId="2" fillId="0" borderId="3" xfId="0" applyNumberFormat="1" applyFont="1" applyBorder="1" applyAlignment="1">
      <alignment horizontal="right" vertical="center" shrinkToFit="1"/>
    </xf>
    <xf numFmtId="183" fontId="2" fillId="0" borderId="0" xfId="0" applyNumberFormat="1" applyFont="1" applyAlignment="1">
      <alignment horizontal="right" vertical="center" shrinkToFit="1"/>
    </xf>
    <xf numFmtId="188" fontId="2" fillId="0" borderId="6" xfId="0" applyNumberFormat="1" applyFont="1" applyBorder="1" applyAlignment="1">
      <alignment horizontal="right" vertical="center" shrinkToFit="1"/>
    </xf>
    <xf numFmtId="187" fontId="2" fillId="0" borderId="4" xfId="0" applyNumberFormat="1" applyFont="1" applyBorder="1" applyAlignment="1">
      <alignment horizontal="right" vertical="center" shrinkToFit="1"/>
    </xf>
    <xf numFmtId="183" fontId="2" fillId="0" borderId="2" xfId="0" applyNumberFormat="1" applyFont="1" applyBorder="1" applyAlignment="1">
      <alignment horizontal="right" vertical="center" shrinkToFit="1"/>
    </xf>
    <xf numFmtId="188" fontId="2" fillId="0" borderId="3" xfId="0" applyNumberFormat="1" applyFont="1" applyBorder="1" applyAlignment="1">
      <alignment horizontal="right" vertical="center" shrinkToFit="1"/>
    </xf>
    <xf numFmtId="187" fontId="2" fillId="0" borderId="2" xfId="0" applyNumberFormat="1" applyFont="1" applyBorder="1" applyAlignment="1">
      <alignment horizontal="right" vertical="center" shrinkToFit="1"/>
    </xf>
    <xf numFmtId="183" fontId="2" fillId="0" borderId="4" xfId="0" applyNumberFormat="1" applyFont="1" applyBorder="1" applyAlignment="1">
      <alignment horizontal="right" vertical="center" shrinkToFit="1"/>
    </xf>
    <xf numFmtId="183" fontId="2" fillId="2" borderId="0" xfId="0" applyNumberFormat="1" applyFont="1" applyFill="1" applyAlignment="1">
      <alignment horizontal="right" vertical="center" shrinkToFit="1"/>
    </xf>
    <xf numFmtId="176" fontId="2" fillId="2" borderId="0" xfId="0" applyNumberFormat="1" applyFont="1" applyFill="1" applyAlignment="1">
      <alignment horizontal="right" vertical="center" shrinkToFit="1"/>
    </xf>
    <xf numFmtId="185" fontId="2" fillId="2" borderId="0" xfId="0" applyNumberFormat="1" applyFont="1" applyFill="1" applyAlignment="1">
      <alignment horizontal="right" vertical="center" shrinkToFit="1"/>
    </xf>
    <xf numFmtId="176" fontId="3" fillId="0" borderId="0" xfId="0" applyNumberFormat="1" applyFont="1" applyAlignment="1">
      <alignment horizontal="right" vertical="center" shrinkToFit="1"/>
    </xf>
    <xf numFmtId="176" fontId="3" fillId="2" borderId="0" xfId="0" applyNumberFormat="1" applyFont="1" applyFill="1" applyAlignment="1">
      <alignment horizontal="right" vertical="center" shrinkToFit="1"/>
    </xf>
    <xf numFmtId="49" fontId="2" fillId="0" borderId="10" xfId="0" applyNumberFormat="1" applyFont="1" applyBorder="1" applyAlignment="1">
      <alignment horizontal="center" vertical="center" shrinkToFit="1"/>
    </xf>
    <xf numFmtId="49" fontId="2" fillId="0" borderId="9" xfId="0" applyNumberFormat="1" applyFont="1" applyBorder="1" applyAlignment="1">
      <alignment horizontal="center" vertical="center" shrinkToFit="1"/>
    </xf>
    <xf numFmtId="183" fontId="2" fillId="0" borderId="10" xfId="0" applyNumberFormat="1" applyFont="1" applyBorder="1" applyAlignment="1">
      <alignment horizontal="right" vertical="center" shrinkToFit="1"/>
    </xf>
    <xf numFmtId="176" fontId="2" fillId="0" borderId="10" xfId="0" applyNumberFormat="1" applyFont="1" applyBorder="1" applyAlignment="1">
      <alignment horizontal="right" vertical="center" shrinkToFit="1"/>
    </xf>
    <xf numFmtId="183" fontId="2" fillId="0" borderId="5" xfId="0" applyNumberFormat="1" applyFont="1" applyBorder="1" applyAlignment="1">
      <alignment horizontal="right" vertical="center" shrinkToFit="1"/>
    </xf>
    <xf numFmtId="189" fontId="2" fillId="0" borderId="10" xfId="0" applyNumberFormat="1" applyFont="1" applyBorder="1" applyAlignment="1">
      <alignment horizontal="right" vertical="center" shrinkToFit="1"/>
    </xf>
    <xf numFmtId="189" fontId="2" fillId="0" borderId="5" xfId="0" applyNumberFormat="1" applyFont="1" applyBorder="1" applyAlignment="1">
      <alignment horizontal="right" vertical="center" shrinkToFit="1"/>
    </xf>
    <xf numFmtId="189" fontId="2" fillId="0" borderId="4" xfId="0" applyNumberFormat="1" applyFont="1" applyBorder="1" applyAlignment="1">
      <alignment horizontal="right" vertical="center" shrinkToFit="1"/>
    </xf>
    <xf numFmtId="49" fontId="2" fillId="0" borderId="0" xfId="0" applyNumberFormat="1" applyFont="1" applyAlignment="1">
      <alignment horizontal="right" vertical="center" shrinkToFit="1"/>
    </xf>
    <xf numFmtId="49" fontId="2" fillId="0" borderId="10" xfId="0" applyNumberFormat="1" applyFont="1" applyBorder="1" applyAlignment="1">
      <alignment horizontal="left" vertical="center" shrinkToFit="1"/>
    </xf>
    <xf numFmtId="0" fontId="0" fillId="0" borderId="10" xfId="0" applyBorder="1" applyAlignment="1">
      <alignment shrinkToFit="1"/>
    </xf>
    <xf numFmtId="49" fontId="2" fillId="0" borderId="5" xfId="0" applyNumberFormat="1" applyFont="1" applyBorder="1" applyAlignment="1">
      <alignment horizontal="left" vertical="center" shrinkToFit="1"/>
    </xf>
    <xf numFmtId="177" fontId="2" fillId="0" borderId="10" xfId="0" applyNumberFormat="1" applyFont="1" applyBorder="1" applyAlignment="1">
      <alignment horizontal="left" vertical="center" shrinkToFit="1"/>
    </xf>
    <xf numFmtId="177" fontId="2" fillId="0" borderId="10" xfId="0" applyNumberFormat="1" applyFont="1" applyBorder="1" applyAlignment="1">
      <alignment horizontal="left" vertical="center" wrapText="1" justifyLastLine="1" shrinkToFit="1"/>
    </xf>
    <xf numFmtId="177" fontId="2" fillId="0" borderId="3" xfId="0" applyNumberFormat="1" applyFont="1" applyBorder="1" applyAlignment="1">
      <alignment horizontal="left" vertical="center" shrinkToFit="1"/>
    </xf>
    <xf numFmtId="49" fontId="9" fillId="0" borderId="10" xfId="0" applyNumberFormat="1" applyFont="1" applyBorder="1" applyAlignment="1">
      <alignment horizontal="left" vertical="center" shrinkToFit="1"/>
    </xf>
    <xf numFmtId="0" fontId="0" fillId="0" borderId="3" xfId="0" applyBorder="1" applyAlignment="1">
      <alignment shrinkToFit="1"/>
    </xf>
    <xf numFmtId="0" fontId="10" fillId="0" borderId="10" xfId="0" applyFont="1" applyBorder="1" applyAlignment="1">
      <alignment shrinkToFit="1"/>
    </xf>
    <xf numFmtId="0" fontId="10" fillId="0" borderId="3" xfId="0" applyFont="1" applyBorder="1" applyAlignment="1">
      <alignment shrinkToFit="1"/>
    </xf>
    <xf numFmtId="190" fontId="2" fillId="0" borderId="3" xfId="0" applyNumberFormat="1" applyFont="1" applyBorder="1" applyAlignment="1">
      <alignment horizontal="right" vertical="center" shrinkToFit="1"/>
    </xf>
    <xf numFmtId="49" fontId="9" fillId="0" borderId="3" xfId="0" applyNumberFormat="1" applyFont="1" applyBorder="1" applyAlignment="1">
      <alignment horizontal="center" vertical="center" shrinkToFit="1"/>
    </xf>
    <xf numFmtId="191" fontId="2" fillId="0" borderId="3" xfId="0" applyNumberFormat="1" applyFont="1" applyBorder="1" applyAlignment="1">
      <alignment horizontal="right" vertical="center" shrinkToFit="1"/>
    </xf>
    <xf numFmtId="191" fontId="2" fillId="0" borderId="2" xfId="0" applyNumberFormat="1" applyFont="1" applyBorder="1" applyAlignment="1">
      <alignment horizontal="right" vertical="center" shrinkToFit="1"/>
    </xf>
    <xf numFmtId="177" fontId="2" fillId="0" borderId="3" xfId="0" applyNumberFormat="1" applyFont="1" applyBorder="1" applyAlignment="1">
      <alignment horizontal="right" vertical="center" shrinkToFit="1"/>
    </xf>
    <xf numFmtId="177" fontId="2" fillId="0" borderId="4" xfId="0" applyNumberFormat="1" applyFont="1" applyBorder="1" applyAlignment="1">
      <alignment horizontal="right" vertical="center" shrinkToFit="1"/>
    </xf>
    <xf numFmtId="191" fontId="2" fillId="0" borderId="6" xfId="0" applyNumberFormat="1" applyFont="1" applyBorder="1" applyAlignment="1">
      <alignment horizontal="right" vertical="center" shrinkToFit="1"/>
    </xf>
    <xf numFmtId="191" fontId="2" fillId="0" borderId="4" xfId="0" applyNumberFormat="1" applyFont="1" applyBorder="1" applyAlignment="1">
      <alignment horizontal="right" vertical="center" shrinkToFit="1"/>
    </xf>
    <xf numFmtId="177" fontId="2" fillId="0" borderId="2" xfId="0" applyNumberFormat="1" applyFont="1" applyBorder="1" applyAlignment="1">
      <alignment horizontal="right" vertical="center" shrinkToFit="1"/>
    </xf>
    <xf numFmtId="0" fontId="11" fillId="0" borderId="0" xfId="0" applyFont="1" applyAlignment="1">
      <alignment shrinkToFit="1"/>
    </xf>
    <xf numFmtId="49" fontId="12" fillId="0" borderId="0" xfId="0" applyNumberFormat="1" applyFont="1" applyAlignment="1">
      <alignment horizontal="left" vertical="center"/>
    </xf>
    <xf numFmtId="49" fontId="13" fillId="0" borderId="10" xfId="0" applyNumberFormat="1" applyFont="1" applyBorder="1" applyAlignment="1">
      <alignment horizontal="center" vertical="center" shrinkToFit="1"/>
    </xf>
    <xf numFmtId="49" fontId="13" fillId="0" borderId="10" xfId="0" applyNumberFormat="1" applyFont="1" applyBorder="1" applyAlignment="1">
      <alignment horizontal="left" vertical="center" shrinkToFit="1"/>
    </xf>
    <xf numFmtId="0" fontId="2" fillId="0" borderId="10" xfId="0" applyFont="1" applyBorder="1" applyAlignment="1">
      <alignment horizontal="left" vertical="center" shrinkToFit="1"/>
    </xf>
    <xf numFmtId="0" fontId="0" fillId="0" borderId="9" xfId="0" applyBorder="1" applyAlignment="1">
      <alignment shrinkToFit="1"/>
    </xf>
    <xf numFmtId="192" fontId="2" fillId="0" borderId="10" xfId="0" applyNumberFormat="1" applyFont="1" applyBorder="1" applyAlignment="1">
      <alignment horizontal="right" vertical="center" shrinkToFit="1"/>
    </xf>
    <xf numFmtId="192" fontId="2" fillId="0" borderId="3" xfId="0" applyNumberFormat="1" applyFont="1" applyBorder="1" applyAlignment="1">
      <alignment horizontal="right" vertical="center" shrinkToFit="1"/>
    </xf>
    <xf numFmtId="0" fontId="0" fillId="0" borderId="5" xfId="0" applyBorder="1" applyAlignment="1">
      <alignment shrinkToFit="1"/>
    </xf>
    <xf numFmtId="0" fontId="2" fillId="0" borderId="0" xfId="0" applyFont="1" applyAlignment="1">
      <alignment horizontal="right" vertical="center" shrinkToFit="1"/>
    </xf>
    <xf numFmtId="192" fontId="2" fillId="0" borderId="0" xfId="0" applyNumberFormat="1" applyFont="1" applyAlignment="1">
      <alignment horizontal="right" vertical="center" shrinkToFit="1"/>
    </xf>
    <xf numFmtId="0" fontId="2" fillId="0" borderId="0" xfId="0" applyFont="1" applyAlignment="1">
      <alignment horizontal="left" vertical="center" shrinkToFit="1"/>
    </xf>
    <xf numFmtId="0" fontId="0" fillId="0" borderId="0" xfId="0" applyAlignment="1">
      <alignment horizontal="center" shrinkToFit="1"/>
    </xf>
    <xf numFmtId="185" fontId="14" fillId="2" borderId="0" xfId="0" applyNumberFormat="1" applyFont="1" applyFill="1" applyAlignment="1">
      <alignment horizontal="center" vertical="center" shrinkToFit="1"/>
    </xf>
    <xf numFmtId="176" fontId="14" fillId="2" borderId="0" xfId="0" applyNumberFormat="1" applyFont="1" applyFill="1" applyAlignment="1">
      <alignment horizontal="center" vertical="center" shrinkToFit="1"/>
    </xf>
    <xf numFmtId="0" fontId="2" fillId="0" borderId="0" xfId="0" applyFont="1" applyAlignment="1">
      <alignment horizontal="center" vertical="center" shrinkToFit="1"/>
    </xf>
    <xf numFmtId="0" fontId="15" fillId="0" borderId="0" xfId="0" applyFont="1" applyAlignment="1">
      <alignment horizontal="center" vertical="center" shrinkToFit="1"/>
    </xf>
    <xf numFmtId="49" fontId="2" fillId="4" borderId="0" xfId="0" applyNumberFormat="1" applyFont="1" applyFill="1" applyAlignment="1">
      <alignment horizontal="center" vertical="center" shrinkToFit="1"/>
    </xf>
    <xf numFmtId="49" fontId="17" fillId="0" borderId="0" xfId="0" applyNumberFormat="1" applyFont="1" applyAlignment="1">
      <alignment horizontal="left" vertical="center"/>
    </xf>
    <xf numFmtId="49" fontId="18" fillId="0" borderId="0" xfId="0" applyNumberFormat="1" applyFont="1" applyAlignment="1">
      <alignment horizontal="left" vertical="center"/>
    </xf>
    <xf numFmtId="49" fontId="19" fillId="0" borderId="0" xfId="0" applyNumberFormat="1" applyFont="1" applyAlignment="1">
      <alignment horizontal="left" vertical="center"/>
    </xf>
    <xf numFmtId="49" fontId="21" fillId="0" borderId="0" xfId="0" applyNumberFormat="1" applyFont="1" applyAlignment="1">
      <alignment horizontal="left" vertical="center"/>
    </xf>
    <xf numFmtId="49" fontId="22" fillId="0" borderId="0" xfId="0" applyNumberFormat="1" applyFont="1" applyAlignment="1">
      <alignment horizontal="left" vertical="center"/>
    </xf>
    <xf numFmtId="49" fontId="23" fillId="0" borderId="0" xfId="0" applyNumberFormat="1" applyFont="1" applyAlignment="1">
      <alignment horizontal="left" vertical="center"/>
    </xf>
    <xf numFmtId="49" fontId="24" fillId="0" borderId="0" xfId="0" applyNumberFormat="1" applyFont="1" applyAlignment="1">
      <alignment horizontal="left" vertical="center"/>
    </xf>
    <xf numFmtId="0" fontId="0" fillId="0" borderId="0" xfId="0" applyAlignment="1" applyProtection="1">
      <alignment shrinkToFit="1"/>
      <protection hidden="1"/>
    </xf>
    <xf numFmtId="49" fontId="2" fillId="6" borderId="0" xfId="0" applyNumberFormat="1" applyFont="1" applyFill="1" applyAlignment="1" applyProtection="1">
      <alignment horizontal="left" vertical="center" shrinkToFit="1"/>
      <protection hidden="1"/>
    </xf>
    <xf numFmtId="49" fontId="2" fillId="0" borderId="0" xfId="0" applyNumberFormat="1" applyFont="1" applyAlignment="1" applyProtection="1">
      <alignment horizontal="center" vertical="center" shrinkToFit="1"/>
      <protection hidden="1"/>
    </xf>
    <xf numFmtId="49" fontId="2" fillId="0" borderId="0" xfId="0" applyNumberFormat="1" applyFont="1" applyAlignment="1" applyProtection="1">
      <alignment horizontal="left" vertical="center" shrinkToFit="1"/>
      <protection hidden="1"/>
    </xf>
    <xf numFmtId="0" fontId="2" fillId="0" borderId="0" xfId="0" applyFont="1" applyAlignment="1" applyProtection="1">
      <alignment horizontal="center" vertical="center" shrinkToFit="1"/>
      <protection hidden="1"/>
    </xf>
    <xf numFmtId="0" fontId="2" fillId="0" borderId="0" xfId="0" applyFont="1" applyAlignment="1" applyProtection="1">
      <alignment horizontal="left" vertical="center" shrinkToFit="1"/>
      <protection hidden="1"/>
    </xf>
    <xf numFmtId="177" fontId="2" fillId="0" borderId="0" xfId="0" applyNumberFormat="1" applyFont="1" applyAlignment="1" applyProtection="1">
      <alignment horizontal="left" vertical="center" shrinkToFit="1"/>
      <protection hidden="1"/>
    </xf>
    <xf numFmtId="177" fontId="2" fillId="0" borderId="0" xfId="0" applyNumberFormat="1" applyFont="1" applyAlignment="1" applyProtection="1">
      <alignment horizontal="center" vertical="center" shrinkToFit="1"/>
      <protection hidden="1"/>
    </xf>
    <xf numFmtId="0" fontId="6" fillId="0" borderId="0" xfId="0" applyFont="1" applyAlignment="1" applyProtection="1">
      <alignment shrinkToFit="1"/>
      <protection hidden="1"/>
    </xf>
    <xf numFmtId="1" fontId="2" fillId="0" borderId="0" xfId="0" applyNumberFormat="1" applyFont="1" applyAlignment="1" applyProtection="1">
      <alignment horizontal="left" vertical="center" shrinkToFit="1"/>
      <protection hidden="1"/>
    </xf>
    <xf numFmtId="0" fontId="17" fillId="0" borderId="0" xfId="0" applyFont="1" applyAlignment="1">
      <alignment horizontal="left" vertical="center"/>
    </xf>
    <xf numFmtId="0" fontId="6" fillId="0" borderId="0" xfId="1" applyFont="1" applyAlignment="1">
      <alignment vertical="center"/>
    </xf>
    <xf numFmtId="0" fontId="31" fillId="7" borderId="13" xfId="1" applyFont="1" applyFill="1" applyBorder="1" applyAlignment="1">
      <alignment horizontal="center" vertical="center"/>
    </xf>
    <xf numFmtId="0" fontId="31" fillId="7" borderId="14" xfId="1" applyFont="1" applyFill="1" applyBorder="1" applyAlignment="1">
      <alignment horizontal="center" vertical="center"/>
    </xf>
    <xf numFmtId="41" fontId="31" fillId="7" borderId="14" xfId="2" applyFont="1" applyFill="1" applyBorder="1" applyAlignment="1">
      <alignment horizontal="center" vertical="center"/>
    </xf>
    <xf numFmtId="193" fontId="31" fillId="7" borderId="14" xfId="1" applyNumberFormat="1" applyFont="1" applyFill="1" applyBorder="1" applyAlignment="1">
      <alignment horizontal="center" vertical="center"/>
    </xf>
    <xf numFmtId="0" fontId="31" fillId="7" borderId="15" xfId="1" applyFont="1" applyFill="1" applyBorder="1" applyAlignment="1">
      <alignment horizontal="center" vertical="center"/>
    </xf>
    <xf numFmtId="0" fontId="31" fillId="0" borderId="0" xfId="1" applyFont="1" applyAlignment="1">
      <alignment vertical="center"/>
    </xf>
    <xf numFmtId="0" fontId="31" fillId="8" borderId="16" xfId="1" applyFont="1" applyFill="1" applyBorder="1" applyAlignment="1">
      <alignment vertical="center"/>
    </xf>
    <xf numFmtId="0" fontId="6" fillId="8" borderId="17" xfId="1" applyFont="1" applyFill="1" applyBorder="1" applyAlignment="1">
      <alignment vertical="center"/>
    </xf>
    <xf numFmtId="0" fontId="6" fillId="8" borderId="18" xfId="1" applyFont="1" applyFill="1" applyBorder="1" applyAlignment="1">
      <alignment horizontal="center" vertical="center"/>
    </xf>
    <xf numFmtId="41" fontId="6" fillId="8" borderId="17" xfId="2" applyFont="1" applyFill="1" applyBorder="1" applyAlignment="1">
      <alignment vertical="center"/>
    </xf>
    <xf numFmtId="193" fontId="31" fillId="8" borderId="17" xfId="1" applyNumberFormat="1" applyFont="1" applyFill="1" applyBorder="1" applyAlignment="1">
      <alignment vertical="center"/>
    </xf>
    <xf numFmtId="0" fontId="6" fillId="8" borderId="19" xfId="1" applyFont="1" applyFill="1" applyBorder="1" applyAlignment="1">
      <alignment vertical="center"/>
    </xf>
    <xf numFmtId="0" fontId="6" fillId="0" borderId="20" xfId="1" applyFont="1" applyBorder="1" applyAlignment="1">
      <alignment vertical="center"/>
    </xf>
    <xf numFmtId="0" fontId="6" fillId="0" borderId="21" xfId="1" applyFont="1" applyBorder="1" applyAlignment="1">
      <alignment vertical="center"/>
    </xf>
    <xf numFmtId="0" fontId="6" fillId="0" borderId="21" xfId="1" applyFont="1" applyBorder="1" applyAlignment="1">
      <alignment horizontal="center" vertical="center"/>
    </xf>
    <xf numFmtId="42" fontId="6" fillId="0" borderId="21" xfId="2" applyNumberFormat="1" applyFont="1" applyBorder="1" applyAlignment="1">
      <alignment vertical="center"/>
    </xf>
    <xf numFmtId="42" fontId="6" fillId="0" borderId="22" xfId="2" applyNumberFormat="1" applyFont="1" applyBorder="1" applyAlignment="1">
      <alignment vertical="center"/>
    </xf>
    <xf numFmtId="0" fontId="6" fillId="9" borderId="22" xfId="2" applyNumberFormat="1" applyFont="1" applyFill="1" applyBorder="1" applyAlignment="1">
      <alignment horizontal="center" vertical="center"/>
    </xf>
    <xf numFmtId="0" fontId="6" fillId="0" borderId="23" xfId="1" applyFont="1" applyBorder="1" applyAlignment="1">
      <alignment vertical="center"/>
    </xf>
    <xf numFmtId="0" fontId="6" fillId="0" borderId="24" xfId="1" applyFont="1" applyBorder="1" applyAlignment="1">
      <alignment vertical="center"/>
    </xf>
    <xf numFmtId="0" fontId="6" fillId="0" borderId="25" xfId="1" applyFont="1" applyBorder="1" applyAlignment="1">
      <alignment vertical="center"/>
    </xf>
    <xf numFmtId="0" fontId="6" fillId="0" borderId="26" xfId="1" applyFont="1" applyBorder="1" applyAlignment="1">
      <alignment vertical="center"/>
    </xf>
    <xf numFmtId="0" fontId="6" fillId="0" borderId="26" xfId="1" applyFont="1" applyBorder="1" applyAlignment="1">
      <alignment horizontal="center" vertical="center"/>
    </xf>
    <xf numFmtId="42" fontId="6" fillId="0" borderId="26" xfId="2" applyNumberFormat="1" applyFont="1" applyBorder="1" applyAlignment="1">
      <alignment vertical="center"/>
    </xf>
    <xf numFmtId="42" fontId="6" fillId="0" borderId="27" xfId="2" applyNumberFormat="1" applyFont="1" applyBorder="1" applyAlignment="1">
      <alignment vertical="center"/>
    </xf>
    <xf numFmtId="0" fontId="6" fillId="9" borderId="27" xfId="2" applyNumberFormat="1" applyFont="1" applyFill="1" applyBorder="1" applyAlignment="1">
      <alignment horizontal="center" vertical="center"/>
    </xf>
    <xf numFmtId="0" fontId="6" fillId="0" borderId="28" xfId="1" applyFont="1" applyBorder="1" applyAlignment="1">
      <alignment vertical="center"/>
    </xf>
    <xf numFmtId="0" fontId="6" fillId="0" borderId="29" xfId="1" applyFont="1" applyBorder="1" applyAlignment="1">
      <alignment vertical="center"/>
    </xf>
    <xf numFmtId="0" fontId="6" fillId="0" borderId="29" xfId="1" applyFont="1" applyBorder="1" applyAlignment="1">
      <alignment horizontal="center" vertical="center"/>
    </xf>
    <xf numFmtId="42" fontId="6" fillId="0" borderId="29" xfId="2" applyNumberFormat="1" applyFont="1" applyBorder="1" applyAlignment="1">
      <alignment vertical="center"/>
    </xf>
    <xf numFmtId="42" fontId="6" fillId="0" borderId="30" xfId="2" applyNumberFormat="1" applyFont="1" applyBorder="1" applyAlignment="1">
      <alignment vertical="center"/>
    </xf>
    <xf numFmtId="0" fontId="6" fillId="9" borderId="30" xfId="2" applyNumberFormat="1" applyFont="1" applyFill="1" applyBorder="1" applyAlignment="1">
      <alignment horizontal="center" vertical="center"/>
    </xf>
    <xf numFmtId="0" fontId="6" fillId="0" borderId="31" xfId="1" applyFont="1" applyBorder="1" applyAlignment="1">
      <alignment vertical="center"/>
    </xf>
    <xf numFmtId="42" fontId="31" fillId="9" borderId="34" xfId="2" applyNumberFormat="1" applyFont="1" applyFill="1" applyBorder="1" applyAlignment="1">
      <alignment vertical="center"/>
    </xf>
    <xf numFmtId="0" fontId="31" fillId="9" borderId="34" xfId="2" applyNumberFormat="1" applyFont="1" applyFill="1" applyBorder="1" applyAlignment="1">
      <alignment horizontal="center" vertical="center"/>
    </xf>
    <xf numFmtId="0" fontId="31" fillId="9" borderId="35" xfId="1" applyFont="1" applyFill="1" applyBorder="1" applyAlignment="1">
      <alignment vertical="center"/>
    </xf>
    <xf numFmtId="0" fontId="6" fillId="0" borderId="36" xfId="1" applyFont="1" applyBorder="1" applyAlignment="1">
      <alignment vertical="center"/>
    </xf>
    <xf numFmtId="0" fontId="6" fillId="0" borderId="34" xfId="1" applyFont="1" applyBorder="1" applyAlignment="1">
      <alignment vertical="center"/>
    </xf>
    <xf numFmtId="0" fontId="6" fillId="0" borderId="34" xfId="1" applyFont="1" applyBorder="1" applyAlignment="1">
      <alignment horizontal="center" vertical="center"/>
    </xf>
    <xf numFmtId="41" fontId="6" fillId="0" borderId="34" xfId="2" applyFont="1" applyBorder="1" applyAlignment="1">
      <alignment vertical="center"/>
    </xf>
    <xf numFmtId="41" fontId="6" fillId="0" borderId="33" xfId="2" applyFont="1" applyBorder="1" applyAlignment="1">
      <alignment vertical="center"/>
    </xf>
    <xf numFmtId="0" fontId="31" fillId="0" borderId="34" xfId="1" applyFont="1" applyBorder="1" applyAlignment="1">
      <alignment horizontal="center" vertical="center"/>
    </xf>
    <xf numFmtId="0" fontId="6" fillId="0" borderId="37" xfId="1" applyFont="1" applyBorder="1" applyAlignment="1">
      <alignment vertical="center"/>
    </xf>
    <xf numFmtId="0" fontId="31" fillId="8" borderId="36" xfId="1" applyFont="1" applyFill="1" applyBorder="1" applyAlignment="1">
      <alignment vertical="center"/>
    </xf>
    <xf numFmtId="0" fontId="6" fillId="8" borderId="34" xfId="1" applyFont="1" applyFill="1" applyBorder="1" applyAlignment="1">
      <alignment vertical="center"/>
    </xf>
    <xf numFmtId="0" fontId="6" fillId="8" borderId="34" xfId="1" applyFont="1" applyFill="1" applyBorder="1" applyAlignment="1">
      <alignment horizontal="center" vertical="center"/>
    </xf>
    <xf numFmtId="41" fontId="6" fillId="8" borderId="34" xfId="2" applyFont="1" applyFill="1" applyBorder="1" applyAlignment="1">
      <alignment vertical="center"/>
    </xf>
    <xf numFmtId="0" fontId="31" fillId="8" borderId="34" xfId="1" applyFont="1" applyFill="1" applyBorder="1" applyAlignment="1">
      <alignment horizontal="center" vertical="center"/>
    </xf>
    <xf numFmtId="0" fontId="6" fillId="8" borderId="37" xfId="1" applyFont="1" applyFill="1" applyBorder="1" applyAlignment="1">
      <alignment vertical="center"/>
    </xf>
    <xf numFmtId="1" fontId="6" fillId="0" borderId="21" xfId="1" applyNumberFormat="1" applyFont="1" applyBorder="1" applyAlignment="1">
      <alignment vertical="center"/>
    </xf>
    <xf numFmtId="42" fontId="6" fillId="0" borderId="21" xfId="1" applyNumberFormat="1" applyFont="1" applyBorder="1" applyAlignment="1">
      <alignment vertical="center"/>
    </xf>
    <xf numFmtId="0" fontId="6" fillId="9" borderId="21" xfId="1" applyFont="1" applyFill="1" applyBorder="1" applyAlignment="1">
      <alignment horizontal="center" vertical="center"/>
    </xf>
    <xf numFmtId="0" fontId="6" fillId="0" borderId="38" xfId="1" applyFont="1" applyBorder="1" applyAlignment="1">
      <alignment vertical="center"/>
    </xf>
    <xf numFmtId="0" fontId="6" fillId="0" borderId="39" xfId="1" applyFont="1" applyBorder="1" applyAlignment="1">
      <alignment vertical="center"/>
    </xf>
    <xf numFmtId="0" fontId="6" fillId="0" borderId="39" xfId="1" applyFont="1" applyBorder="1" applyAlignment="1">
      <alignment horizontal="center" vertical="center"/>
    </xf>
    <xf numFmtId="1" fontId="6" fillId="0" borderId="39" xfId="1" applyNumberFormat="1" applyFont="1" applyBorder="1" applyAlignment="1">
      <alignment vertical="center"/>
    </xf>
    <xf numFmtId="42" fontId="6" fillId="0" borderId="39" xfId="1" applyNumberFormat="1" applyFont="1" applyBorder="1" applyAlignment="1">
      <alignment vertical="center"/>
    </xf>
    <xf numFmtId="0" fontId="6" fillId="9" borderId="39" xfId="1" applyFont="1" applyFill="1" applyBorder="1" applyAlignment="1">
      <alignment horizontal="center" vertical="center"/>
    </xf>
    <xf numFmtId="41" fontId="31" fillId="9" borderId="34" xfId="2" applyFont="1" applyFill="1" applyBorder="1" applyAlignment="1">
      <alignment vertical="center"/>
    </xf>
    <xf numFmtId="0" fontId="31" fillId="9" borderId="34" xfId="1" applyFont="1" applyFill="1" applyBorder="1" applyAlignment="1">
      <alignment horizontal="center" vertical="center"/>
    </xf>
    <xf numFmtId="41" fontId="6" fillId="0" borderId="21" xfId="2" applyFont="1" applyBorder="1" applyAlignment="1">
      <alignment vertical="center"/>
    </xf>
    <xf numFmtId="0" fontId="31" fillId="0" borderId="21" xfId="1" applyFont="1" applyBorder="1" applyAlignment="1">
      <alignment horizontal="center" vertical="center"/>
    </xf>
    <xf numFmtId="41" fontId="6" fillId="0" borderId="26" xfId="2" applyFont="1" applyBorder="1" applyAlignment="1">
      <alignment vertical="center"/>
    </xf>
    <xf numFmtId="0" fontId="31" fillId="0" borderId="26" xfId="1" applyFont="1" applyBorder="1" applyAlignment="1">
      <alignment horizontal="center" vertical="center"/>
    </xf>
    <xf numFmtId="0" fontId="31" fillId="0" borderId="25" xfId="1" applyFont="1" applyBorder="1" applyAlignment="1">
      <alignment vertical="center"/>
    </xf>
    <xf numFmtId="0" fontId="31" fillId="0" borderId="26" xfId="1" applyFont="1" applyBorder="1" applyAlignment="1">
      <alignment vertical="center"/>
    </xf>
    <xf numFmtId="41" fontId="31" fillId="0" borderId="26" xfId="2" applyFont="1" applyBorder="1" applyAlignment="1">
      <alignment vertical="center"/>
    </xf>
    <xf numFmtId="0" fontId="31" fillId="0" borderId="24" xfId="1" applyFont="1" applyBorder="1" applyAlignment="1">
      <alignment vertical="center"/>
    </xf>
    <xf numFmtId="0" fontId="6" fillId="0" borderId="25" xfId="1" applyFont="1" applyBorder="1" applyAlignment="1">
      <alignment vertical="center" shrinkToFit="1"/>
    </xf>
    <xf numFmtId="0" fontId="6" fillId="0" borderId="26" xfId="1" applyFont="1" applyBorder="1" applyAlignment="1">
      <alignment vertical="center" shrinkToFit="1"/>
    </xf>
    <xf numFmtId="0" fontId="6" fillId="0" borderId="26" xfId="1" applyFont="1" applyBorder="1" applyAlignment="1">
      <alignment horizontal="center" vertical="center" shrinkToFit="1"/>
    </xf>
    <xf numFmtId="41" fontId="6" fillId="0" borderId="26" xfId="2" applyFont="1" applyBorder="1" applyAlignment="1">
      <alignment vertical="center" shrinkToFit="1"/>
    </xf>
    <xf numFmtId="0" fontId="31" fillId="0" borderId="26" xfId="1" applyFont="1" applyBorder="1" applyAlignment="1">
      <alignment horizontal="center" vertical="center" shrinkToFit="1"/>
    </xf>
    <xf numFmtId="0" fontId="6" fillId="0" borderId="24" xfId="1" applyFont="1" applyBorder="1" applyAlignment="1">
      <alignment vertical="center" shrinkToFit="1"/>
    </xf>
    <xf numFmtId="193" fontId="31" fillId="0" borderId="26" xfId="1" applyNumberFormat="1" applyFont="1" applyBorder="1" applyAlignment="1">
      <alignment vertical="center" shrinkToFit="1"/>
    </xf>
    <xf numFmtId="193" fontId="31" fillId="0" borderId="26" xfId="1" applyNumberFormat="1" applyFont="1" applyBorder="1" applyAlignment="1">
      <alignment vertical="center"/>
    </xf>
    <xf numFmtId="41" fontId="6" fillId="0" borderId="39" xfId="2" applyFont="1" applyBorder="1" applyAlignment="1">
      <alignment vertical="center"/>
    </xf>
    <xf numFmtId="193" fontId="31" fillId="0" borderId="39" xfId="1" applyNumberFormat="1" applyFont="1" applyBorder="1" applyAlignment="1">
      <alignment vertical="center"/>
    </xf>
    <xf numFmtId="41" fontId="31" fillId="7" borderId="41" xfId="2" applyFont="1" applyFill="1" applyBorder="1" applyAlignment="1">
      <alignment vertical="center"/>
    </xf>
    <xf numFmtId="193" fontId="31" fillId="7" borderId="41" xfId="1" applyNumberFormat="1" applyFont="1" applyFill="1" applyBorder="1" applyAlignment="1">
      <alignment vertical="center"/>
    </xf>
    <xf numFmtId="0" fontId="31" fillId="7" borderId="42" xfId="1" applyFont="1" applyFill="1" applyBorder="1" applyAlignment="1">
      <alignment vertical="center"/>
    </xf>
    <xf numFmtId="0" fontId="6" fillId="0" borderId="0" xfId="1" applyFont="1" applyAlignment="1">
      <alignment horizontal="center" vertical="center"/>
    </xf>
    <xf numFmtId="41" fontId="6" fillId="0" borderId="0" xfId="2" applyFont="1" applyAlignment="1">
      <alignment vertical="center"/>
    </xf>
    <xf numFmtId="193" fontId="31" fillId="0" borderId="0" xfId="1" applyNumberFormat="1" applyFont="1" applyAlignment="1">
      <alignment vertical="center"/>
    </xf>
    <xf numFmtId="0" fontId="32" fillId="0" borderId="0" xfId="1" applyFont="1"/>
    <xf numFmtId="0" fontId="32" fillId="0" borderId="0" xfId="1" applyFont="1" applyAlignment="1">
      <alignment horizontal="center"/>
    </xf>
    <xf numFmtId="41" fontId="32" fillId="0" borderId="0" xfId="2" applyFont="1"/>
    <xf numFmtId="193" fontId="33" fillId="0" borderId="0" xfId="1" applyNumberFormat="1" applyFont="1"/>
    <xf numFmtId="183" fontId="2" fillId="0" borderId="10" xfId="0" applyNumberFormat="1" applyFont="1" applyBorder="1" applyAlignment="1">
      <alignment horizontal="right" vertical="center" shrinkToFit="1"/>
    </xf>
    <xf numFmtId="49" fontId="34" fillId="0" borderId="10" xfId="0" applyNumberFormat="1" applyFont="1" applyBorder="1" applyAlignment="1">
      <alignment horizontal="center" vertical="center" shrinkToFit="1"/>
    </xf>
    <xf numFmtId="183" fontId="34" fillId="0" borderId="10" xfId="0" applyNumberFormat="1" applyFont="1" applyBorder="1" applyAlignment="1">
      <alignment horizontal="right" vertical="center" shrinkToFit="1"/>
    </xf>
    <xf numFmtId="189" fontId="34" fillId="0" borderId="10" xfId="0" applyNumberFormat="1" applyFont="1" applyBorder="1" applyAlignment="1">
      <alignment horizontal="right" vertical="center" shrinkToFit="1"/>
    </xf>
    <xf numFmtId="177" fontId="34" fillId="0" borderId="10" xfId="0" applyNumberFormat="1" applyFont="1" applyBorder="1" applyAlignment="1">
      <alignment horizontal="left" vertical="center" shrinkToFit="1"/>
    </xf>
    <xf numFmtId="0" fontId="36" fillId="0" borderId="0" xfId="0" applyFont="1" applyAlignment="1">
      <alignment shrinkToFit="1"/>
    </xf>
    <xf numFmtId="0" fontId="35" fillId="0" borderId="0" xfId="0" applyFont="1" applyAlignment="1">
      <alignment horizontal="left" vertical="center" shrinkToFit="1"/>
    </xf>
    <xf numFmtId="49" fontId="35" fillId="0" borderId="6" xfId="0" applyNumberFormat="1" applyFont="1" applyBorder="1" applyAlignment="1">
      <alignment horizontal="left" vertical="center" shrinkToFit="1"/>
    </xf>
    <xf numFmtId="189" fontId="2" fillId="0" borderId="0" xfId="0" applyNumberFormat="1" applyFont="1" applyBorder="1" applyAlignment="1">
      <alignment horizontal="right" vertical="center" shrinkToFit="1"/>
    </xf>
    <xf numFmtId="183" fontId="35" fillId="0" borderId="46" xfId="0" applyNumberFormat="1" applyFont="1" applyBorder="1" applyAlignment="1">
      <alignment horizontal="right" vertical="center" shrinkToFit="1"/>
    </xf>
    <xf numFmtId="189" fontId="35" fillId="0" borderId="47" xfId="0" applyNumberFormat="1" applyFont="1" applyBorder="1" applyAlignment="1">
      <alignment horizontal="right" vertical="center" shrinkToFit="1"/>
    </xf>
    <xf numFmtId="0" fontId="20" fillId="5" borderId="0" xfId="0" applyFont="1" applyFill="1" applyAlignment="1">
      <alignment horizontal="left" vertical="center"/>
    </xf>
    <xf numFmtId="0" fontId="0" fillId="0" borderId="0" xfId="0"/>
    <xf numFmtId="49" fontId="9" fillId="0" borderId="2" xfId="0" applyNumberFormat="1" applyFont="1" applyBorder="1" applyAlignment="1">
      <alignment horizontal="distributed" vertical="center" indent="2" shrinkToFit="1"/>
    </xf>
    <xf numFmtId="0" fontId="0" fillId="0" borderId="4" xfId="0" applyBorder="1" applyAlignment="1">
      <alignment horizontal="distributed" indent="2"/>
    </xf>
    <xf numFmtId="49" fontId="2" fillId="0" borderId="2" xfId="0" applyNumberFormat="1" applyFont="1" applyBorder="1" applyAlignment="1">
      <alignment horizontal="distributed" vertical="center" indent="2" shrinkToFit="1"/>
    </xf>
    <xf numFmtId="49" fontId="2" fillId="0" borderId="43" xfId="0" applyNumberFormat="1" applyFont="1" applyBorder="1" applyAlignment="1">
      <alignment horizontal="distributed" vertical="center" indent="2" shrinkToFit="1"/>
    </xf>
    <xf numFmtId="0" fontId="0" fillId="0" borderId="0" xfId="0" applyBorder="1" applyAlignment="1">
      <alignment horizontal="distributed" indent="2"/>
    </xf>
    <xf numFmtId="49" fontId="35" fillId="0" borderId="44" xfId="0" applyNumberFormat="1" applyFont="1" applyBorder="1" applyAlignment="1">
      <alignment horizontal="distributed" vertical="center" indent="2" shrinkToFit="1"/>
    </xf>
    <xf numFmtId="0" fontId="36" fillId="0" borderId="45" xfId="0" applyFont="1" applyBorder="1" applyAlignment="1">
      <alignment horizontal="distributed" indent="2"/>
    </xf>
    <xf numFmtId="49" fontId="1" fillId="0" borderId="0" xfId="0" applyNumberFormat="1" applyFont="1" applyAlignment="1">
      <alignment horizontal="center" vertical="center" shrinkToFit="1"/>
    </xf>
    <xf numFmtId="49" fontId="2" fillId="0" borderId="9" xfId="0" applyNumberFormat="1" applyFont="1" applyBorder="1" applyAlignment="1">
      <alignment horizontal="right" vertical="center" shrinkToFit="1"/>
    </xf>
    <xf numFmtId="0" fontId="0" fillId="0" borderId="9" xfId="0" applyBorder="1"/>
    <xf numFmtId="49" fontId="2" fillId="0" borderId="5" xfId="0" applyNumberFormat="1" applyFont="1" applyBorder="1" applyAlignment="1">
      <alignment horizontal="center" vertical="center" shrinkToFit="1"/>
    </xf>
    <xf numFmtId="0" fontId="0" fillId="0" borderId="5" xfId="0" applyBorder="1"/>
    <xf numFmtId="49" fontId="2" fillId="0" borderId="3" xfId="0" applyNumberFormat="1" applyFont="1" applyBorder="1" applyAlignment="1">
      <alignment horizontal="left" vertical="center" shrinkToFit="1"/>
    </xf>
    <xf numFmtId="0" fontId="0" fillId="0" borderId="3" xfId="0" applyBorder="1"/>
    <xf numFmtId="49" fontId="2" fillId="0" borderId="10" xfId="0" applyNumberFormat="1" applyFont="1" applyBorder="1" applyAlignment="1">
      <alignment horizontal="center" vertical="center" textRotation="255" shrinkToFit="1"/>
    </xf>
    <xf numFmtId="0" fontId="0" fillId="0" borderId="10" xfId="0" applyBorder="1"/>
    <xf numFmtId="49" fontId="2" fillId="0" borderId="3" xfId="0" applyNumberFormat="1" applyFont="1" applyBorder="1" applyAlignment="1">
      <alignment horizontal="distributed" vertical="center" indent="2" shrinkToFit="1"/>
    </xf>
    <xf numFmtId="0" fontId="0" fillId="0" borderId="3" xfId="0" applyBorder="1" applyAlignment="1">
      <alignment horizontal="distributed" indent="2"/>
    </xf>
    <xf numFmtId="0" fontId="0" fillId="0" borderId="1" xfId="0" applyBorder="1" applyAlignment="1">
      <alignment horizontal="distributed" indent="2"/>
    </xf>
    <xf numFmtId="49" fontId="2" fillId="0" borderId="4" xfId="0" applyNumberFormat="1" applyFont="1" applyBorder="1" applyAlignment="1">
      <alignment horizontal="left" vertical="center" shrinkToFit="1"/>
    </xf>
    <xf numFmtId="0" fontId="0" fillId="0" borderId="4" xfId="0" applyBorder="1"/>
    <xf numFmtId="0" fontId="0" fillId="0" borderId="6" xfId="0" applyBorder="1"/>
    <xf numFmtId="177" fontId="2" fillId="0" borderId="4" xfId="0" applyNumberFormat="1" applyFont="1" applyBorder="1" applyAlignment="1">
      <alignment horizontal="left" vertical="center" shrinkToFit="1"/>
    </xf>
    <xf numFmtId="177" fontId="2" fillId="0" borderId="4" xfId="0" applyNumberFormat="1" applyFont="1" applyBorder="1" applyAlignment="1">
      <alignment horizontal="left" vertical="center" wrapText="1" justifyLastLine="1" shrinkToFit="1"/>
    </xf>
    <xf numFmtId="49" fontId="9" fillId="0" borderId="1" xfId="0" applyNumberFormat="1" applyFont="1" applyBorder="1" applyAlignment="1">
      <alignment horizontal="left" vertical="center" shrinkToFit="1"/>
    </xf>
    <xf numFmtId="49" fontId="9" fillId="0" borderId="11" xfId="0" applyNumberFormat="1" applyFont="1" applyBorder="1" applyAlignment="1">
      <alignment horizontal="left" vertical="center" shrinkToFit="1"/>
    </xf>
    <xf numFmtId="0" fontId="0" fillId="0" borderId="1" xfId="0" applyBorder="1"/>
    <xf numFmtId="49" fontId="2" fillId="0" borderId="1" xfId="0" applyNumberFormat="1" applyFont="1" applyBorder="1" applyAlignment="1">
      <alignment horizontal="center" vertical="center" shrinkToFit="1"/>
    </xf>
    <xf numFmtId="49" fontId="2" fillId="0" borderId="2" xfId="0" applyNumberFormat="1" applyFont="1" applyBorder="1" applyAlignment="1">
      <alignment horizontal="center" vertical="center" shrinkToFit="1"/>
    </xf>
    <xf numFmtId="183" fontId="2" fillId="0" borderId="10" xfId="0" applyNumberFormat="1" applyFont="1" applyBorder="1" applyAlignment="1">
      <alignment horizontal="right" vertical="center" shrinkToFit="1"/>
    </xf>
    <xf numFmtId="49" fontId="16" fillId="3" borderId="0" xfId="0" applyNumberFormat="1" applyFont="1" applyFill="1" applyAlignment="1">
      <alignment horizontal="center" vertical="center" shrinkToFit="1"/>
    </xf>
    <xf numFmtId="0" fontId="0" fillId="0" borderId="0" xfId="0" applyAlignment="1">
      <alignment horizontal="center"/>
    </xf>
    <xf numFmtId="49" fontId="2" fillId="0" borderId="4" xfId="0" applyNumberFormat="1" applyFont="1" applyBorder="1" applyAlignment="1">
      <alignment horizontal="center" vertical="center" shrinkToFit="1"/>
    </xf>
    <xf numFmtId="49" fontId="2" fillId="0" borderId="7" xfId="0" applyNumberFormat="1" applyFont="1" applyBorder="1" applyAlignment="1">
      <alignment horizontal="center" vertical="center" shrinkToFit="1"/>
    </xf>
    <xf numFmtId="0" fontId="0" fillId="0" borderId="7" xfId="0" applyBorder="1"/>
    <xf numFmtId="49" fontId="8" fillId="0" borderId="0" xfId="0" applyNumberFormat="1" applyFont="1" applyAlignment="1">
      <alignment horizontal="left" vertical="center" shrinkToFit="1"/>
    </xf>
    <xf numFmtId="180" fontId="2" fillId="0" borderId="7" xfId="0" applyNumberFormat="1" applyFont="1" applyBorder="1" applyAlignment="1">
      <alignment horizontal="center" vertical="center" shrinkToFit="1"/>
    </xf>
    <xf numFmtId="181" fontId="2" fillId="0" borderId="7" xfId="0" applyNumberFormat="1" applyFont="1" applyBorder="1" applyAlignment="1">
      <alignment horizontal="center" vertical="center" shrinkToFit="1"/>
    </xf>
    <xf numFmtId="49" fontId="2" fillId="0" borderId="0" xfId="0" applyNumberFormat="1" applyFont="1" applyAlignment="1">
      <alignment horizontal="center" vertical="center" shrinkToFit="1"/>
    </xf>
    <xf numFmtId="0" fontId="29" fillId="0" borderId="12" xfId="1" applyFont="1" applyBorder="1" applyAlignment="1">
      <alignment horizontal="center" vertical="center"/>
    </xf>
    <xf numFmtId="0" fontId="31" fillId="9" borderId="32" xfId="1" applyFont="1" applyFill="1" applyBorder="1" applyAlignment="1">
      <alignment horizontal="center" vertical="center"/>
    </xf>
    <xf numFmtId="0" fontId="31" fillId="9" borderId="7" xfId="1" applyFont="1" applyFill="1" applyBorder="1" applyAlignment="1">
      <alignment horizontal="center" vertical="center"/>
    </xf>
    <xf numFmtId="0" fontId="31" fillId="9" borderId="33" xfId="1" applyFont="1" applyFill="1" applyBorder="1" applyAlignment="1">
      <alignment horizontal="center" vertical="center"/>
    </xf>
    <xf numFmtId="0" fontId="31" fillId="7" borderId="40" xfId="1" applyFont="1" applyFill="1" applyBorder="1" applyAlignment="1">
      <alignment horizontal="center" vertical="center"/>
    </xf>
    <xf numFmtId="0" fontId="31" fillId="7" borderId="41" xfId="1" applyFont="1" applyFill="1" applyBorder="1" applyAlignment="1">
      <alignment horizontal="center" vertical="center"/>
    </xf>
    <xf numFmtId="49" fontId="25" fillId="0" borderId="0" xfId="0" applyNumberFormat="1" applyFont="1" applyAlignment="1" applyProtection="1">
      <alignment horizontal="left" vertical="center" shrinkToFit="1"/>
      <protection hidden="1"/>
    </xf>
  </cellXfs>
  <cellStyles count="3">
    <cellStyle name="쉼표 [0] 2" xfId="2"/>
    <cellStyle name="표준" xfId="0" builtinId="0"/>
    <cellStyle name="표준 2" xfId="1"/>
  </cellStyles>
  <dxfs count="8">
    <dxf>
      <fill>
        <patternFill>
          <bgColor rgb="FF808000"/>
        </patternFill>
      </fill>
    </dxf>
    <dxf>
      <numFmt numFmtId="176" formatCode="#,###"/>
    </dxf>
    <dxf>
      <numFmt numFmtId="176" formatCode="#,###"/>
    </dxf>
    <dxf>
      <numFmt numFmtId="176" formatCode="#,###"/>
    </dxf>
    <dxf>
      <numFmt numFmtId="176" formatCode="#,###"/>
    </dxf>
    <dxf>
      <numFmt numFmtId="176" formatCode="#,###"/>
    </dxf>
    <dxf>
      <fill>
        <patternFill>
          <bgColor rgb="FFC0C0C0"/>
        </patternFill>
      </fill>
    </dxf>
    <dxf>
      <fill>
        <patternFill>
          <bgColor rgb="FFFF00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66" Type="http://schemas.openxmlformats.org/officeDocument/2006/relationships/externalLink" Target="externalLinks/externalLink48.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43.xml"/><Relationship Id="rId19" Type="http://schemas.openxmlformats.org/officeDocument/2006/relationships/externalLink" Target="externalLinks/externalLink1.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67" Type="http://schemas.openxmlformats.org/officeDocument/2006/relationships/externalLink" Target="externalLinks/externalLink49.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70" Type="http://schemas.openxmlformats.org/officeDocument/2006/relationships/externalLink" Target="externalLinks/externalLink52.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73" Type="http://schemas.openxmlformats.org/officeDocument/2006/relationships/externalLink" Target="externalLinks/externalLink5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53.xml"/><Relationship Id="rId2" Type="http://schemas.openxmlformats.org/officeDocument/2006/relationships/worksheet" Target="worksheets/sheet2.xml"/><Relationship Id="rId29" Type="http://schemas.openxmlformats.org/officeDocument/2006/relationships/externalLink" Target="externalLinks/externalLink11.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0</xdr:colOff>
      <xdr:row>4</xdr:row>
      <xdr:rowOff>0</xdr:rowOff>
    </xdr:to>
    <xdr:cxnSp macro="">
      <xdr:nvCxnSpPr>
        <xdr:cNvPr id="2" name="직선 연결선 1">
          <a:extLst>
            <a:ext uri="{FF2B5EF4-FFF2-40B4-BE49-F238E27FC236}">
              <a16:creationId xmlns:a16="http://schemas.microsoft.com/office/drawing/2014/main" id="{3E4DA95D-748C-49A0-AA22-19FEE1DA68CC}"/>
            </a:ext>
          </a:extLst>
        </xdr:cNvPr>
        <xdr:cNvCxnSpPr/>
      </xdr:nvCxnSpPr>
      <xdr:spPr>
        <a:xfrm>
          <a:off x="0" y="647700"/>
          <a:ext cx="2514600" cy="666750"/>
        </a:xfrm>
        <a:prstGeom prst="line">
          <a:avLst/>
        </a:prstGeom>
        <a:ln>
          <a:solidFill>
            <a:srgbClr xmlns:mc="http://schemas.openxmlformats.org/markup-compatibility/2006" xmlns:a14="http://schemas.microsoft.com/office/drawing/2010/main" val="000000" mc:Ignorable="a14" a14:legacySpreadsheetColorIndex="64"/>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MSOffice\Excel\work\&#45236;&#5066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44608;&#49440;&#50864;\&#49444;&#44228;&#49436;\My%20Documents\&#49892;&#54665;&#50696;&#49328;\&#51204;&#46972;&#49440;5&#44277;&#44396;\SINGLE\EMAIL\TEMP\&#44277;&#54637;&#54876;&#51452;\&#44204;&#51201;&#48372;&#44256;\&#52509;&#44292;&#5436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48149;&#54596;&#45376;\D\My%20Documents\&#49888;&#44204;&#51201;&#48320;&#54872;\&#44204;&#51201;&#48512;2001\5&#50900;\&#49888;&#44204;&#51201;2000\&#48120;&#46300;&#53076;&#46300;&#48320;&#54872;(9906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1060;&#44221;&#53468;\&#47196;&#52972;%20&#46356;&#49828;&#53356;%20(f)\juns1107\&#45236;&#50669;&#49436;\&#50900;&#48324;&#49444;&#44228;&#45236;&#50669;\99&#49444;&#44228;&#51032;&#47280;&#45236;&#50669;\&#44277;&#49324;&#48708;99-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4221;&#53468;\&#47196;&#52972;%20&#46356;&#49828;&#53356;%20(f)\&#50629;&#47924;&#54260;&#45908;\&#45236;&#50669;&#49436;\&#50900;&#48324;&#49444;&#44228;&#45236;&#50669;&#49436;\juns&#50629;&#47924;&#54260;&#45908;\&#45236;&#50669;&#49436;\&#50900;&#48324;&#49444;&#44228;&#45236;&#50669;\99&#49444;&#44228;&#51032;&#47280;&#45236;&#50669;\&#44277;&#49324;&#48708;99-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51312;&#50980;&#49437;\&#48512;&#49328;&#44221;&#45224;&#44428;&#44221;\TAENG\&#51077;&#52272;&#50629;&#47924;\&#49888;&#51221;&#46041;&#50500;&#54028;&#53944;\&#51077;&#52272;&#45236;&#50669;\3&#45800;&#51648;\&#44148;&#52629;(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SHEET\EXCEL\KHS\&#48512;&#45824;&#53664;&#47785;\&#48512;&#49328;&#51652;&#5057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47700;&#51064;&#52980;&#54504;&#53552;\2009&#45380;%20pro\Documents%20and%20Settings\KIHYUN\Local%20Settings\Temporary%20Internet%20Files\OLK2F\&#44204;&#51201;-&#51064;&#49457;-040430-SAN(NETWOR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lackedi-x9nf3v\2010-project\JABO\O12060\INFORM\MYENGB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49888;&#54868;1\&#47196;&#52972;%20&#46356;&#49828;&#53356;%20(d)\work\2002&#54980;&#48152;&#44592;\007-&#54952;&#51648;2&#46041;&#50500;&#54028;&#53944;&#49888;&#49444;&#44277;&#49324;\&#49688;&#47049;&#49328;&#52636;&#49436;\&#54868;&#49328;&#51648;&#44396;\&#50641;&#49472;&#47928;&#49436;\&#44221;&#44228;&#51340;&#5436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obile-5\2011-&#54532;&#47196;&#51229;&#53944;\USER\CC\KTH\IN-DO\INNAEFL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tcom\work\MY\RETAIN\&#50745;&#48317;&#51312;&#44552;&#49688;&#5122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obile-5\2011-&#54532;&#47196;&#51229;&#53944;\USER\CC\AARAIL\AFINAL\NAEFI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49436;&#50689;&#49437;\D\BAKUP\OLD-E\1760\1766\1766-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h\&#44277;&#50976;%20&#44536;&#47548;\work-for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obile-5\2011-&#54532;&#47196;&#51229;&#53944;\MUNNAE\PLA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44608;&#51652;&#49453;\&#49444;&#44228;&#48320;&#44221;\&#44277;&#47928;\&#44048;&#47532;\My%20Documents\&#45824;&#45236;\BUSEO\MM\COVER.WK3"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V:\EXCEL\&#45236;&#50669;&#4943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44608;&#49440;&#50864;\&#49444;&#44228;&#49436;\My%20Documents\&#49892;&#54665;&#50696;&#49328;\&#51204;&#46972;&#49440;5&#44277;&#44396;\&#44204;&#51201;\&#50689;&#46041;8\&#50689;&#46041;&#44160;&#5366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4608;&#48120;&#49440;\0715-&#49892;&#49884;&#49444;&#44228;&#49688;&#51221;\hb\&#49340;&#49328;1&#51648;&#44396;(&#49892;&#49884;)\&#51452;&#44277;&#49688;&#47049;\&#51068;&#50948;&#45824;&#44032;98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obile-5\2011-&#54532;&#47196;&#51229;&#53944;\USER\RE\ANSAN\NONH-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L1\SYS\USER\CC\KTH\IN-DO\INNAEFL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obile-5\&#47196;&#52972;%20&#46356;&#49828;&#53356;%20(D)\JABO\O12060\INFORM\MYENGB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49436;&#50689;&#49437;\D\&#45236;&#50669;&#49436;sample\K-SET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47749;&#49688;&#48712;\2023%20project\&#44060;&#51064;&#49436;&#47448;\&#50641;&#49472;&#44277;&#48512;\&#44277;&#49324;C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44396;&#51088;&#54732;\2022project\&#44060;&#51064;&#49436;&#47448;\&#50641;&#49472;&#44277;&#48512;\&#44277;&#49324;C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51060;&#54788;&#51116;\C\ALWAYS\&#51089;&#50629;&#51652;&#54665;&#51473;\991012%20&#51064;&#52380;&#54637;%20&#52852;&#54168;&#47532;\&#53804;&#52272;&#45236;&#5066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47700;&#51064;\D\My%20Documents\&#44204;&#51201;\&#46041;&#45224;&#54633;&#49457;\&#44288;&#47532;\FORM\XLS\EQ9900000(&#45236;&#50669;&#4943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earth/dominoup/mail/&#50808;&#51452;&#48156;&#51452;&#4851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49569;&#54788;&#50857;\&#54532;&#47196;&#51229;&#53944;\hb\&#49340;&#49328;1&#51648;&#44396;(&#49892;&#49884;)\&#51452;&#44277;&#49688;&#47049;\&#51068;&#50948;&#45824;&#44032;98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jmh\&#48149;&#44284;&#51109;&#45784;(&#44592;&#49457;,&#44277;&#51221;)\&#44228;&#50557;&#45236;&#50669;&#49436;-2&#52264;&#44277;&#49324;\&#44228;&#50557;&#45236;&#50669;&#49436;(2&#52264;)-&#44160;&#53664;&#5085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idori\c\WORK\2000\&#50732;&#47548;&#54589;&#48120;&#49696;&#44288;\5&#50900;&#48320;&#44221;&#46020;&#47732;\&#52572;&#51333;&#46020;&#47732;\&#50732;&#47548;&#54589;&#48120;&#49696;&#442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dori\c\SE0-DWG\&#52404;&#50977;\XLS\ALL-XLS\ULSAN\PRI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50980;&#49548;&#51109;&#45784;\&#50980;&#49548;&#51109;&#45784;C\WINDOWS\&#48148;&#53461;%20&#54868;&#47732;\&#45824;&#49345;\&#44204;&#51201;(&#44049;&#5101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44608;&#49440;&#50864;\&#49444;&#44228;&#49436;\My%20Documents\&#49892;&#54665;&#50696;&#49328;\&#51204;&#46972;&#49440;5&#44277;&#44396;\&#50668;&#5238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sh\&#44277;&#50976;%20&#44536;&#47548;\&#51076;&#49884;&#54028;&#51068;\KNK\2002&#45380;\&#50896;&#44032;&#44228;&#49328;\&#48372;&#46972;&#47588;&#48337;&#50896;\office%20&#50577;&#49885;\I&#19968;&#33324;&#2760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48177;&#51060;&#49324;\C\01&#45380;&#49324;&#50629;\2001TCS2&#52264;(&#54616;&#48152;&#44592;)\&#50896;&#44032;&#51312;&#49324;\01&#45380;&#50896;&#44032;\&#51116;&#47308;&#48708;2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51060;&#48124;&#49689;\&#47196;&#52972;%20&#46356;&#49828;&#53356;%20(c)\&#51060;&#48124;&#49689;\data\&#44256;&#50577;&#49849;&#47560;&#51109;&#44592;&#4945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mail.dreamwiz.com/MSOFFICE/EXCEL/HONG-LIK/DOHWA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lsi\team\KUKDO2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44204;&#51201;\&#51068;&#46041;&#49892;&#54665;-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51060;&#44221;&#53468;\&#47196;&#52972;%20&#46356;&#49828;&#53356;%20(f)\2001&#52572;&#50980;&#47925;&#50629;&#47924;&#54260;&#45908;\&#54788;&#51109;&#48324;&#49444;&#44228;\&#44592;&#53440;&#51648;&#44396;11&#50900;\&#51109;&#55141;&#51648;&#48512;\juns&#50629;&#47924;&#54260;&#45908;\&#45236;&#50669;&#49436;\&#50900;&#48324;&#49444;&#44228;&#45236;&#50669;\99&#49444;&#44228;&#51032;&#47280;&#45236;&#50669;\&#44277;&#49324;&#48708;99-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54620;&#47564;&#51025;\D\2&#50641;&#49472;&#47928;&#49436;\02-&#52397;&#51452;&#44368;&#50896;&#45824;\&#51088;&#47308;&#48373;&#44396;\&#47928;&#49436;%2002\&#46020;&#47732;\&#54617;&#44368;\&#45824;&#54617;&#44368;\&#52852;&#51060;&#49828;&#53944;&#48372;&#49688;&#44277;&#49324;\&#44592;&#44228;\&#52572;&#51333;\&#52572;&#51333;\2&#50613;&#49688;&#51221;\&#50629;&#52404;&#44204;&#51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obile-5\2011-&#54532;&#47196;&#51229;&#53944;\JABO\O12060\INFORM\MYENGBU.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44204;&#51201;\&#44204;&#51201;&#51652;&#54665;\&#54364;&#44256;&#49688;&#45224;\&#49892;&#54665;\&#50976;&#44257;&#49444;&#4422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B:\95&#51312;&#44221;&#4427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48149;&#54788;&#44540;\D\&#48708;&#44277;&#53685;&#51068;&#50948;&#45824;&#44032;\&#48708;&#44277;&#53685;uc\&#49345;&#44032;60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51060;&#44221;&#53468;\&#47196;&#52972;%20&#46356;&#49828;&#53356;%20(f)\2000&#52572;&#50980;&#47925;&#50629;&#47924;&#54260;&#45908;\&#51068;&#48152;&#50629;&#47924;\99&#49444;&#44228;&#51032;&#47280;&#45236;&#50669;\&#44277;&#49324;&#48708;99-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JY\1&#49892;&#44277;&#50976;\&#44221;&#52272;&#52397;\OFFICE%20&#50577;&#49885;\J&#30452;&#26448;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SH\&#44032;&#51256;&#44032;&#49464;&#50836;\&#51076;&#49884;&#54028;&#51068;\KNK\file\&#49436;&#50872;&#49884;&#49888;&#5484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47749;&#49688;&#48712;\2023%20project\My%20Documents\03(&#49345;)\&#50689;&#46041;&#49464;&#48652;&#46976;&#49828;(6&#50900;)\&#50689;&#46041;&#49464;&#48652;&#46976;&#49828;(&#4523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44396;&#51088;&#54732;\2022project\My%20Documents\03(&#49345;)\&#50689;&#46041;&#49464;&#48652;&#46976;&#49828;(6&#50900;)\&#50689;&#46041;&#49464;&#48652;&#46976;&#49828;(&#4523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obile-5\2011-&#54532;&#47196;&#51229;&#53944;\USER\RE\ANSAN\MECH\JO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obile-5\2011-&#54532;&#47196;&#51229;&#53944;\LEE\SUNGS\JIP23\SUNG-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
      <sheetName val="갑,을"/>
      <sheetName val="노임단가"/>
      <sheetName val="표지"/>
      <sheetName val="개요"/>
      <sheetName val="사통"/>
      <sheetName val="단가검토"/>
      <sheetName val="설치중량 "/>
      <sheetName val="철거중량"/>
      <sheetName val="수문일위 "/>
      <sheetName val="자재단가"/>
      <sheetName val="수량산출"/>
      <sheetName val="설계개요"/>
      <sheetName val="발주내역"/>
      <sheetName val="단가"/>
      <sheetName val="#REF"/>
      <sheetName val="결과조달"/>
      <sheetName val="사유서(출)"/>
      <sheetName val="약품설비"/>
      <sheetName val="도로구조공사비"/>
      <sheetName val="도로토공공사비"/>
      <sheetName val="여수토공사비"/>
      <sheetName val="내역"/>
      <sheetName val="한전납입금"/>
      <sheetName val="노무비"/>
      <sheetName val="ABUT수량-A1"/>
      <sheetName val="총괄표"/>
      <sheetName val="철집"/>
      <sheetName val="제경비요율"/>
      <sheetName val="예가표"/>
      <sheetName val="계약일반사항"/>
      <sheetName val="실행철강하도"/>
      <sheetName val="전기"/>
      <sheetName val="사리부설"/>
      <sheetName val="집계표"/>
      <sheetName val="조경일람"/>
      <sheetName val="산출근거"/>
      <sheetName val="공사비"/>
      <sheetName val="CCTV내역서"/>
      <sheetName val="unit"/>
      <sheetName val="재료값"/>
      <sheetName val="전차선로 물량표"/>
      <sheetName val="내역서"/>
      <sheetName val="단위가격 "/>
      <sheetName val="교각계산"/>
      <sheetName val="VXXXXX"/>
      <sheetName val="Sheet1 (2)"/>
      <sheetName val="설계(원가)"/>
      <sheetName val="내역서(변경2)"/>
      <sheetName val="내역서 (변경)"/>
      <sheetName val="자재집계표"/>
      <sheetName val="환토"/>
      <sheetName val="단가산출(운반장비)"/>
      <sheetName val="토공집계표"/>
      <sheetName val="토공계산서"/>
      <sheetName val="운반성토집계"/>
      <sheetName val="토적집계"/>
      <sheetName val="토적표"/>
      <sheetName val="비탈면보호공수량"/>
      <sheetName val="구조물깨기"/>
      <sheetName val="구조물깨기산근"/>
      <sheetName val="배수공집계표"/>
      <sheetName val="배수토공"/>
      <sheetName val="측구공"/>
      <sheetName val="L형측구"/>
      <sheetName val="도로경계석"/>
      <sheetName val="산마루측구"/>
      <sheetName val=" U형배수관"/>
      <sheetName val="도수로"/>
      <sheetName val="집수정(측구)"/>
      <sheetName val="용수로"/>
      <sheetName val="우오수공"/>
      <sheetName val="관수량"/>
      <sheetName val="우수받이"/>
      <sheetName val="집수정 (우오수)"/>
      <sheetName val="암거공"/>
      <sheetName val="박스암거"/>
      <sheetName val="맹암거공"/>
      <sheetName val="설계변경(운동장)"/>
      <sheetName val="운동장맹암거1"/>
      <sheetName val="운동장맹암거2"/>
      <sheetName val="집수정(맹암거)"/>
      <sheetName val="운동장맹암거(평면도)"/>
      <sheetName val="옹벽공"/>
      <sheetName val="포장공"/>
      <sheetName val="소로수량"/>
      <sheetName val="소로수량산출"/>
      <sheetName val="보도수량"/>
      <sheetName val="가로수수량"/>
      <sheetName val="차선도색"/>
      <sheetName val="차선수량"/>
      <sheetName val="도수로원가"/>
      <sheetName val="도수로내역"/>
      <sheetName val="도수로수량"/>
      <sheetName val="내역표지"/>
      <sheetName val="일위대가표"/>
      <sheetName val="설명"/>
      <sheetName val="시공여유율"/>
      <sheetName val="부안일위"/>
      <sheetName val="일위대가"/>
      <sheetName val="1호맨홀토공"/>
      <sheetName val="단면 (2)"/>
      <sheetName val="제출내역 (2)"/>
      <sheetName val="자재견적 (대왕) (2)"/>
      <sheetName val="금액내역서"/>
      <sheetName val="전기혼잡제경비(45)"/>
      <sheetName val="일위대가(가설)"/>
      <sheetName val="현장관리비 산출내역"/>
      <sheetName val="품셈(기초)"/>
      <sheetName val="수토공단위당"/>
      <sheetName val="유림골조"/>
      <sheetName val="산수배수"/>
      <sheetName val="1.동력공사"/>
      <sheetName val="구조물철거타공정이월"/>
      <sheetName val="1,2공구원가계산서"/>
      <sheetName val="2공구산출내역"/>
      <sheetName val="1공구산출내역서"/>
      <sheetName val="투찰내역"/>
      <sheetName val="재료비"/>
      <sheetName val="공사비집계"/>
      <sheetName val="PAD TR보호대기초"/>
      <sheetName val="가로등기초"/>
      <sheetName val="HANDHOLE(2)"/>
      <sheetName val="일위대가(계측기설치)"/>
      <sheetName val="DATE"/>
      <sheetName val="DATA"/>
      <sheetName val="일위"/>
      <sheetName val="설치중량_"/>
      <sheetName val="수문일위_"/>
      <sheetName val="Sheet1"/>
      <sheetName val="계산근거"/>
      <sheetName val="U-TYPE(1)"/>
      <sheetName val="설계"/>
      <sheetName val="1단계"/>
      <sheetName val="매립"/>
      <sheetName val="98수문일위"/>
      <sheetName val="8.PILE  (돌출)"/>
      <sheetName val="양수장내역"/>
      <sheetName val="양수장"/>
      <sheetName val="cover예산"/>
      <sheetName val="cover설계서"/>
      <sheetName val="예산서갑지"/>
      <sheetName val="원가계산"/>
      <sheetName val="원가근거 "/>
      <sheetName val="관급자재집계"/>
      <sheetName val="내역서집계"/>
      <sheetName val="내역서(1. 옥외전력 및 수변전설비)"/>
      <sheetName val="내역서(2. 접지 및 피뢰침 설비)"/>
      <sheetName val="내역서(3. CABLE TRAY)"/>
      <sheetName val="내역서(4. 가압장 동력)"/>
      <sheetName val="내역서(5. 약품투입동,응집침전지 동력)"/>
      <sheetName val="내역서(6. 여과지 동력)"/>
      <sheetName val="내역서(7. 농축조,농축분배조 동력)"/>
      <sheetName val="내역서(8. 조정농축조,조정농축분배조 동력)"/>
      <sheetName val="내역서(9. 탈리액농축조,탈리액농축분배조 동력)"/>
      <sheetName val="내역서(10. 탈수기동,회수펌프동 동력)"/>
      <sheetName val="내역서(11. 식당 및 창고 전력간선,전열)"/>
      <sheetName val="내역서(12. 식당 및 창고 전등)"/>
      <sheetName val="내역서(13. 가압장 전력간선,전열)"/>
      <sheetName val="내역서(14. 가압장 전등)"/>
      <sheetName val="내역서(15. 여과지 전력간선,전열)"/>
      <sheetName val="내역서(16. 여과지 전등)"/>
      <sheetName val="내역서(17. 각 농축분배조 전등.전열)"/>
      <sheetName val="내역서(18. 옥외 약전 및 방송)"/>
      <sheetName val="내역서(19. 각동 약전 및 방송)"/>
      <sheetName val="부대설비"/>
      <sheetName val="대가갑지"/>
      <sheetName val="분전반설치비 일위대가"/>
      <sheetName val="그림갑지"/>
      <sheetName val="잡철물제작"/>
      <sheetName val="관로굴착"/>
      <sheetName val="단가갑지"/>
      <sheetName val="단가비교표"/>
      <sheetName val="산출서갑지"/>
      <sheetName val="공량갑지"/>
      <sheetName val="공량(1. 옥외전력 및 수변전, 외등설비)"/>
      <sheetName val="공량(2. 접지 및 피뢰침 설비)"/>
      <sheetName val="공량(3. CABLE TRAY)"/>
      <sheetName val="공량(4. 가압장 동력)"/>
      <sheetName val="공량(5. 약품투입동,응집침전지 동력)"/>
      <sheetName val="공량(6. 여과지 동력)"/>
      <sheetName val="공량(7. 농축조,농축분배조 동력)"/>
      <sheetName val="공량(8. 조정농축조,조정농축분배조 동력)"/>
      <sheetName val="공량(9. 탈리액농축조,탈리액농축분배조 동력)"/>
      <sheetName val="공량(10. 탈수기동,회수펌프동 동력)"/>
      <sheetName val="공량(11. 식당 및 창고 전력간선,전열)"/>
      <sheetName val="공량(12. 식당 및 창고 전등)"/>
      <sheetName val="공량(13. 가압장 전력간선,전열)"/>
      <sheetName val="공량(14. 가압장 전등)"/>
      <sheetName val="공량(15. 여과지 전력간선,전열)"/>
      <sheetName val="공량(16. 여과지 전등)"/>
      <sheetName val="공량(17. 각 농축분배조 전등.전열)"/>
      <sheetName val="공량(18. 옥외 약전 및 방송)"/>
      <sheetName val="공량(19. 각동 약전 및 방송"/>
      <sheetName val="산출조서갑지"/>
      <sheetName val="산출조서(1.옥외전력 및 수변전, 외등설비)"/>
      <sheetName val="산출조서(2. 접지 및 피뢰침 설비)"/>
      <sheetName val="산출조서(3. CABLE TRAY)"/>
      <sheetName val="산출조서(4. 가압장 동력)"/>
      <sheetName val="산출조서(5. 약품투입동,응집침전지 동력)"/>
      <sheetName val="산출조서(6. 여과지 동력)"/>
      <sheetName val="산출조서(7. 농축조,농축분배조 동력)"/>
      <sheetName val="산출조서(8. 조정농축조,조정농축분배조 동력)"/>
      <sheetName val="산출조서(9. 탈리액농축조,탈리액농축분배조 동력)"/>
      <sheetName val="산출조서(10. 탈수기동,회수펌프동 동력)"/>
      <sheetName val="산출조서(11. 식당 및 창고 전력간선,전열)"/>
      <sheetName val="산출조서(12. 식당 및 창고 전등)"/>
      <sheetName val="산출조서(13. 가압장 전력간선,전열)"/>
      <sheetName val="산출조서(L1. 관리동 전등)"/>
      <sheetName val="산출조서(L2. 침사지 전등,전열)"/>
      <sheetName val="산출조서(15. 여과지 전력간선,전열)"/>
      <sheetName val="산출조서(16. 여과지 전등)"/>
      <sheetName val="산출조서(17. 각 농축분배조 전등.전열)"/>
      <sheetName val="산출조서(18. 옥외 약전 및 방송)"/>
      <sheetName val="산출조서(19. 각동 약전 및 방송)"/>
      <sheetName val="견적갑지"/>
      <sheetName val="Sheet6"/>
      <sheetName val="Sheet7"/>
      <sheetName val="Sheet8"/>
      <sheetName val="Sheet9"/>
      <sheetName val="Sheet10"/>
      <sheetName val="Sheet11"/>
      <sheetName val="Sheet12"/>
      <sheetName val="Sheet13"/>
      <sheetName val="Sheet14"/>
      <sheetName val="Sheet15"/>
      <sheetName val="Sheet16"/>
      <sheetName val="Sheet5"/>
      <sheetName val="한전 수탁비 계산 내역"/>
      <sheetName val="CUBICLE설치비 일위대가 "/>
      <sheetName val="9811"/>
      <sheetName val="NFB"/>
      <sheetName val="여과지동"/>
      <sheetName val="대치판정"/>
      <sheetName val="일위집계표"/>
      <sheetName val="중기비"/>
      <sheetName val="일위대가목차"/>
      <sheetName val="1.설계조건"/>
      <sheetName val="남양내역"/>
      <sheetName val="총괄내역"/>
      <sheetName val="년도별"/>
      <sheetName val="공사비총괄표"/>
      <sheetName val="찍기"/>
      <sheetName val="P-산#1-1(WOWA1)"/>
      <sheetName val="제진기"/>
      <sheetName val="INPUT(덕도방향-시점)"/>
      <sheetName val="BID"/>
      <sheetName val="총괄내역서"/>
      <sheetName val="포장공위치조서"/>
      <sheetName val="조명시설"/>
      <sheetName val="공문"/>
      <sheetName val="경비2내역"/>
      <sheetName val="단면가정"/>
      <sheetName val="부대내역"/>
      <sheetName val="터파기및재료"/>
      <sheetName val="A-4"/>
      <sheetName val="밸브설치"/>
      <sheetName val="고창방향"/>
      <sheetName val="일위대가(목록)"/>
      <sheetName val="자원리스트"/>
      <sheetName val="아파트 "/>
      <sheetName val="가설공사비"/>
      <sheetName val="공사비예산서(토목분)"/>
      <sheetName val="대비"/>
      <sheetName val="별첨1-임식"/>
      <sheetName val="기본자료"/>
      <sheetName val="1.토공"/>
      <sheetName val="전선 및 전선관"/>
      <sheetName val="A(Rev.3)"/>
      <sheetName val="Macro"/>
      <sheetName val="Taux"/>
      <sheetName val="날개벽"/>
      <sheetName val="PIPE내역_FCN_"/>
      <sheetName val="입찰안"/>
      <sheetName val="배수내역"/>
      <sheetName val="공내역"/>
      <sheetName val="일위_파일"/>
      <sheetName val="교각1"/>
      <sheetName val="CODE"/>
      <sheetName val="COPING"/>
      <sheetName val="기초공"/>
      <sheetName val="기둥(원형)"/>
      <sheetName val="원가계산서 "/>
      <sheetName val="고용보험료"/>
      <sheetName val="예산내역서"/>
      <sheetName val="9509"/>
      <sheetName val="국내"/>
      <sheetName val="입력시트"/>
      <sheetName val="참조"/>
      <sheetName val="6PILE  (돌출)"/>
      <sheetName val="설계내역서"/>
      <sheetName val="98NS-N"/>
      <sheetName val="3.하중산정4.지지력"/>
      <sheetName val="지급자재"/>
      <sheetName val="변경집계표"/>
      <sheetName val="1.설계기준"/>
      <sheetName val="자재견적_(대왕)_(2)"/>
      <sheetName val="NYS"/>
      <sheetName val="횡배수관집현황(2공구)"/>
      <sheetName val="요율"/>
      <sheetName val="토적"/>
      <sheetName val="96보완계획7.12"/>
      <sheetName val="날개벽(시점좌측)"/>
      <sheetName val="원형1호맨홀토공수량"/>
      <sheetName val="조건표"/>
      <sheetName val="천방교접속"/>
      <sheetName val="견적대비"/>
      <sheetName val="건              축"/>
      <sheetName val="문학간접"/>
      <sheetName val="단가일람"/>
      <sheetName val="작업일보"/>
      <sheetName val="표준계약서"/>
      <sheetName val="본선 토공 분배표"/>
      <sheetName val="장비"/>
      <sheetName val="부하계산서"/>
      <sheetName val="부하(성남)"/>
      <sheetName val="하수급견적대비"/>
      <sheetName val="산근1"/>
      <sheetName val="관리,공감"/>
      <sheetName val="입찰"/>
      <sheetName val="설계내역"/>
      <sheetName val="소야공정계획표"/>
      <sheetName val="자재대"/>
      <sheetName val="현경"/>
      <sheetName val="간선계산"/>
      <sheetName val="점수계산1-2"/>
      <sheetName val="전화번호DATA (2001)"/>
      <sheetName val="노무"/>
      <sheetName val="자압"/>
      <sheetName val="주형"/>
      <sheetName val="자재"/>
      <sheetName val="공  종  별  집  계  표"/>
      <sheetName val="일  위  대  가  목  록"/>
      <sheetName val="일 위 대 가 표"/>
      <sheetName val="단  가  대  비  표"/>
      <sheetName val="연습"/>
      <sheetName val="건축내역"/>
      <sheetName val="본지점중"/>
      <sheetName val="업무처리전"/>
      <sheetName val="Sheet2"/>
      <sheetName val="MACRO(MCC)"/>
      <sheetName val="가공비"/>
      <sheetName val="원가계산서(집계)"/>
      <sheetName val="자재단가비교표"/>
      <sheetName val="INPUT"/>
      <sheetName val="참조자료"/>
      <sheetName val="SG"/>
      <sheetName val="입상내역"/>
      <sheetName val="지장물C"/>
      <sheetName val="단가산출내역(노임부분수정)"/>
      <sheetName val="공통비총괄표"/>
      <sheetName val="재개발"/>
      <sheetName val="토총괄 (2)"/>
      <sheetName val="음봉방향"/>
      <sheetName val="내역서1"/>
      <sheetName val="차액보증"/>
      <sheetName val="D-623D"/>
      <sheetName val="1NYS(당)"/>
      <sheetName val="갑지"/>
      <sheetName val="부표총괄"/>
      <sheetName val="원가계산서"/>
      <sheetName val="M-EQPT-Z"/>
      <sheetName val="1-1"/>
      <sheetName val="기자재비"/>
      <sheetName val="EP0618"/>
      <sheetName val="정공공사"/>
      <sheetName val="기계경비(시간당)"/>
      <sheetName val="램머"/>
      <sheetName val="단가조사"/>
      <sheetName val="Baby일위대가"/>
      <sheetName val="조건"/>
      <sheetName val="단가산출"/>
      <sheetName val="전체도급"/>
      <sheetName val="부대대비"/>
      <sheetName val="냉연집계"/>
      <sheetName val="CAT_5"/>
      <sheetName val="토공총괄표"/>
      <sheetName val="일반부표"/>
      <sheetName val="건축"/>
      <sheetName val="건축-물가변동"/>
      <sheetName val="일반문틀 설치"/>
      <sheetName val="샌딩 에폭시 도장"/>
      <sheetName val="스텐문틀설치"/>
      <sheetName val="주beam"/>
      <sheetName val="반중력식옹벽"/>
      <sheetName val="당초명세(평)"/>
      <sheetName val="안정검토"/>
      <sheetName val="MOTOR"/>
      <sheetName val="현산지구200420"/>
      <sheetName val="기계경비일람"/>
      <sheetName val="청하배수"/>
      <sheetName val="공장유"/>
      <sheetName val="관급수량총"/>
      <sheetName val="설계조건"/>
      <sheetName val="안정계산"/>
      <sheetName val="단면검토"/>
      <sheetName val="장문교(대전)"/>
      <sheetName val="주재료비"/>
      <sheetName val="계화총괄"/>
      <sheetName val="계화배수(3대)"/>
      <sheetName val="공통"/>
      <sheetName val="약품공급2"/>
      <sheetName val="수지예산서(세부) (2)"/>
      <sheetName val="상 부"/>
      <sheetName val="단가산출서(표지)"/>
      <sheetName val="목차"/>
      <sheetName val="요율산출"/>
      <sheetName val="공종별예산조사"/>
      <sheetName val="수량산출서"/>
      <sheetName val="터파기,맨홀"/>
      <sheetName val="1공구8.개소"/>
      <sheetName val="운반"/>
      <sheetName val="운반산출"/>
      <sheetName val="작업부산물수량"/>
      <sheetName val="산업폐기물"/>
      <sheetName val="조립식 가설건물"/>
      <sheetName val="감독차량유지"/>
      <sheetName val="실행내역서"/>
      <sheetName val="2000년1차"/>
      <sheetName val="굴화내역"/>
      <sheetName val="굴화적격"/>
      <sheetName val="재료노무비율"/>
      <sheetName val="설계단가"/>
      <sheetName val="아파트내역"/>
      <sheetName val="48일위"/>
      <sheetName val="48수량"/>
      <sheetName val="22수량"/>
      <sheetName val="49일위"/>
      <sheetName val="22일위"/>
      <sheetName val="49수량"/>
      <sheetName val="증감내역서"/>
      <sheetName val="기기리스트"/>
      <sheetName val="기존구조물철거집계계표"/>
      <sheetName val="충돌 내용"/>
      <sheetName val="수량이동"/>
      <sheetName val="가도공"/>
      <sheetName val="분전함신설"/>
      <sheetName val="접지1종"/>
      <sheetName val="신표지1"/>
      <sheetName val="COPING-1"/>
      <sheetName val="역T형교대-2수량"/>
      <sheetName val="Y-WORK"/>
      <sheetName val="공사비증감"/>
      <sheetName val="포장물량집계"/>
      <sheetName val="ESC(K치)"/>
      <sheetName val="자재일위(경)"/>
      <sheetName val="산출내역서집계표"/>
      <sheetName val="1공구 건정토건 철콘"/>
      <sheetName val="2공구하도급내역서"/>
      <sheetName val="토량1-1"/>
      <sheetName val="적현로"/>
      <sheetName val="변경내역서"/>
      <sheetName val="수목단가"/>
      <sheetName val="시설수량표"/>
      <sheetName val="식재수량표"/>
      <sheetName val="전체"/>
      <sheetName val="관급자재"/>
      <sheetName val="제경비"/>
      <sheetName val="초기화면"/>
      <sheetName val="토공사"/>
      <sheetName val="정렬"/>
      <sheetName val="계약내역서"/>
      <sheetName val="직공비"/>
      <sheetName val="을"/>
      <sheetName val="석탄2.3물량"/>
      <sheetName val="수문일위(2012)"/>
      <sheetName val="TYPE-A"/>
      <sheetName val="견적"/>
      <sheetName val="가제당공사비"/>
      <sheetName val="기초처리공사비"/>
      <sheetName val="복통공사비"/>
      <sheetName val="본제당공사비"/>
      <sheetName val="시험비"/>
      <sheetName val="중기운반비"/>
      <sheetName val="진입도로공사비"/>
      <sheetName val="취수탑공사비"/>
      <sheetName val="토취장복구"/>
      <sheetName val="간접비"/>
      <sheetName val="CTEMCOST"/>
      <sheetName val="대림경상68억"/>
      <sheetName val="플랜트 설치"/>
      <sheetName val="교량하부공"/>
      <sheetName val="견적대비표"/>
      <sheetName val="집계표(육상)"/>
      <sheetName val="A1"/>
      <sheetName val="NAI"/>
      <sheetName val="집수정(600-700)"/>
      <sheetName val="입출재고현황 (2)"/>
      <sheetName val="경상비"/>
      <sheetName val="도급"/>
      <sheetName val="실행대비"/>
      <sheetName val="공사개요"/>
      <sheetName val="청천내"/>
      <sheetName val="도급내역"/>
      <sheetName val="세부내역"/>
      <sheetName val="연결임시"/>
      <sheetName val="구조물공"/>
      <sheetName val="투찰추정"/>
      <sheetName val="도급내역5+800"/>
      <sheetName val="수목표준대가"/>
      <sheetName val="JUCKEYK"/>
      <sheetName val="부대공"/>
      <sheetName val="도급금액"/>
      <sheetName val="재노경"/>
      <sheetName val="배수공"/>
      <sheetName val="일위대가(1)"/>
      <sheetName val="총공사내역서"/>
      <sheetName val="200"/>
      <sheetName val="토공"/>
      <sheetName val="설 계"/>
      <sheetName val="WORK"/>
      <sheetName val="일반공사"/>
      <sheetName val="노임"/>
      <sheetName val="충주"/>
      <sheetName val="2000전체분"/>
      <sheetName val="공통부대비"/>
      <sheetName val="3.공통공사대비"/>
      <sheetName val="계화배수"/>
      <sheetName val="PIPE내역(FCN)"/>
      <sheetName val="Sheet3"/>
      <sheetName val="입력값"/>
      <sheetName val="설계기준 및 하중계산"/>
      <sheetName val="BSD (2)"/>
      <sheetName val="준검 내역서"/>
      <sheetName val="strut type"/>
      <sheetName val="DATA1"/>
      <sheetName val="설계명세서"/>
      <sheetName val="예산명세서"/>
      <sheetName val="자료입력"/>
      <sheetName val="착공내역서"/>
      <sheetName val="단위수량"/>
      <sheetName val="SHL"/>
      <sheetName val="소일위대가코드표"/>
      <sheetName val="공사총원가계산서"/>
      <sheetName val="하수처리장-토목원가"/>
      <sheetName val="하수처리장-토목"/>
      <sheetName val="지장물취득비"/>
      <sheetName val="조경원가"/>
      <sheetName val="조경내역"/>
      <sheetName val="cal"/>
      <sheetName val="Eq. Mobilization"/>
      <sheetName val="PI"/>
      <sheetName val="계수시트"/>
      <sheetName val="용수간선"/>
      <sheetName val="하수처리장-건축원가"/>
      <sheetName val="하수처리장-건축"/>
      <sheetName val="설비집계"/>
      <sheetName val="설비내역"/>
      <sheetName val="기계원가계산"/>
      <sheetName val="하수처리장-기계내역"/>
      <sheetName val="중계펌프장-기계내역"/>
      <sheetName val="전기원가"/>
      <sheetName val="전기집계"/>
      <sheetName val="하수처리장-전기집계"/>
      <sheetName val="하수처리장-전기내역"/>
      <sheetName val="중계펌프장-전기집계"/>
      <sheetName val="중계펌프장-전기내역"/>
      <sheetName val="하수처리장-사급자재대"/>
      <sheetName val="사급자재대-기계"/>
      <sheetName val="사급자재대-전기"/>
      <sheetName val="시운전비"/>
      <sheetName val="차집관로, 중계펌프장원가"/>
      <sheetName val="차집관로, 중계펌프장"/>
      <sheetName val="중계펌프장-건축"/>
      <sheetName val="중계펌프장-사급자재대"/>
      <sheetName val="JUCK"/>
      <sheetName val="연결관암거"/>
      <sheetName val="각형맨홀"/>
      <sheetName val=""/>
      <sheetName val="간접비총계"/>
      <sheetName val="부안변전"/>
      <sheetName val="연면적(평)단가"/>
      <sheetName val="구의33고"/>
      <sheetName val="B.O.M"/>
      <sheetName val="손익분석"/>
      <sheetName val="공사비내역서"/>
      <sheetName val="산근터빈"/>
      <sheetName val="수문보고"/>
      <sheetName val="b_balju_cho"/>
      <sheetName val="새공통"/>
      <sheetName val="화해(함평)"/>
      <sheetName val="화해(장성)"/>
      <sheetName val="이설도로유용토"/>
      <sheetName val="인부신상자료"/>
      <sheetName val="BLOCK(1)"/>
      <sheetName val="위치조서"/>
      <sheetName val="Total"/>
      <sheetName val="_x0000__x000c__x0000__x000c__x0000__x0000_耀僵䅛_x0000__x0000__x0000__x0000__x0001__x0000__x0000__x0000_‎ӥ_x001b__x0000__x000c__x0000__x000c__x0000__x0000_"/>
      <sheetName val="_x0000__x000c__x0000__x000c__x0000__x0000_렀హ䆍_x0000__x0000__x0000__x0000__x0001__x0000__x0000__x0000_2_x0000__x0000__x0000__x0000__x0000__x001c__x0000__x000c__x0000_"/>
      <sheetName val="국공유지및사유지"/>
      <sheetName val="S0"/>
      <sheetName val="단위가격"/>
      <sheetName val="대로근거"/>
      <sheetName val="중로근거"/>
      <sheetName val="진로도급"/>
      <sheetName val="백호우계수"/>
      <sheetName val="Macro1"/>
      <sheetName val="N賃率-職"/>
      <sheetName val="tggwan(mac)"/>
      <sheetName val="Sheet4"/>
      <sheetName val="갑지(추정)"/>
      <sheetName val="IW-LIST"/>
      <sheetName val="유입량"/>
      <sheetName val=" 냉각수펌프"/>
      <sheetName val="세골재  T2 변경 현황"/>
      <sheetName val="데리네이타현황"/>
      <sheetName val="연돌일위집계"/>
      <sheetName val="G.R300경비"/>
      <sheetName val="노임이"/>
      <sheetName val="북방3터널"/>
      <sheetName val="1.취수장"/>
      <sheetName val="중기조종사 단위단가"/>
      <sheetName val="흥양2교토공집계표"/>
      <sheetName val="발주"/>
      <sheetName val="계약조건"/>
      <sheetName val="----"/>
      <sheetName val="VXXX"/>
      <sheetName val="갑지1"/>
      <sheetName val="갑지2"/>
      <sheetName val="원가"/>
      <sheetName val="집계"/>
      <sheetName val="가로등기초대"/>
      <sheetName val="점멸기기초"/>
      <sheetName val="대관"/>
      <sheetName val="사급"/>
      <sheetName val="관급"/>
      <sheetName val="수량(총괄)"/>
      <sheetName val="수량기초"/>
      <sheetName val="공량"/>
      <sheetName val="부하계산"/>
      <sheetName val="부목"/>
      <sheetName val="간지"/>
      <sheetName val="소총괄"/>
      <sheetName val="내1"/>
      <sheetName val="내2"/>
      <sheetName val="내3"/>
      <sheetName val="내4"/>
      <sheetName val="내5"/>
      <sheetName val="사급자재"/>
      <sheetName val="터파기"/>
      <sheetName val="수1"/>
      <sheetName val="수2"/>
      <sheetName val="수3"/>
      <sheetName val="수4"/>
      <sheetName val="수5"/>
      <sheetName val="공1"/>
      <sheetName val="공2"/>
      <sheetName val="공3"/>
      <sheetName val="공4"/>
      <sheetName val="공5"/>
      <sheetName val="6공구(당초)"/>
      <sheetName val="연결도로"/>
      <sheetName val="연결교량"/>
      <sheetName val="방수제집계"/>
      <sheetName val="진입도로"/>
      <sheetName val="확장(총괄)"/>
      <sheetName val="확장(부대)"/>
      <sheetName val="공사비내역서(1)"/>
      <sheetName val="BOX-1510"/>
      <sheetName val="TOTAL3"/>
      <sheetName val="DHEQSUPT"/>
      <sheetName val="Macro2"/>
      <sheetName val="S.중기사용료"/>
      <sheetName val="입력란"/>
      <sheetName val="97노임단가"/>
      <sheetName val="시행후면적"/>
      <sheetName val="수지예산"/>
      <sheetName val="실행예산(97.12.17)"/>
      <sheetName val="케이슨Type-A(제원)"/>
      <sheetName val="단면설계"/>
      <sheetName val="DT"/>
      <sheetName val="롤러"/>
      <sheetName val="BH"/>
      <sheetName val="펌프차타설"/>
      <sheetName val="수로단위수량"/>
      <sheetName val="총집계표"/>
      <sheetName val="LRT Style BOQ"/>
      <sheetName val="3.바닥판설계"/>
      <sheetName val="호안블럭단가"/>
      <sheetName val="맨홀수량산출"/>
      <sheetName val="아울렛박스"/>
      <sheetName val="골조시행"/>
      <sheetName val="소산진입"/>
      <sheetName val="TOWER 12TON"/>
      <sheetName val="TOWER 10TON"/>
      <sheetName val="Macro(전선)"/>
      <sheetName val="빗물받이(910-510-410)"/>
      <sheetName val="DATA-UPS"/>
      <sheetName val="총괄집계표"/>
      <sheetName val="list"/>
      <sheetName val="단가보완"/>
      <sheetName val="주행"/>
      <sheetName val="CC16-내역서"/>
      <sheetName val="옹벽수량집계"/>
      <sheetName val="토적계산서(전체)"/>
      <sheetName val="종단유용(전체)"/>
      <sheetName val="96노임기준"/>
      <sheetName val="보온 회사분"/>
      <sheetName val="RING WALL"/>
      <sheetName val="수량산출서 갑지"/>
      <sheetName val="data2"/>
      <sheetName val="000000"/>
      <sheetName val="1062-X방향 "/>
      <sheetName val="3.공통공사_x0000__x0000_"/>
      <sheetName val="바닥판"/>
      <sheetName val="관로조서"/>
      <sheetName val="입력단가"/>
      <sheetName val="토사(PE)"/>
      <sheetName val="다곡2교"/>
      <sheetName val="환경기계공정표 (3)"/>
      <sheetName val="깨기"/>
      <sheetName val="내역적용"/>
      <sheetName val="내역서적용집계표"/>
      <sheetName val="용역비내역-진짜"/>
      <sheetName val="기계경비"/>
      <sheetName val="MODELING"/>
      <sheetName val="9GNG운반"/>
      <sheetName val="공종단가"/>
      <sheetName val="산근(PE,300)"/>
      <sheetName val="특2호부관하천산근"/>
      <sheetName val="송라터널총괄"/>
      <sheetName val="투찰"/>
      <sheetName val="1.레미콘집계"/>
      <sheetName val="2.아스콘집계"/>
      <sheetName val="3.보도집계"/>
      <sheetName val="4.보차도경계석및 도로경계블럭"/>
      <sheetName val="Ⅰ.골재집계 "/>
      <sheetName val="대부예산서"/>
      <sheetName val="사업수지"/>
      <sheetName val="3도로"/>
      <sheetName val="PKG"/>
      <sheetName val="본부소개"/>
      <sheetName val="직원유류수불현황"/>
      <sheetName val="날개벽(TYPE1)"/>
      <sheetName val="우수공"/>
      <sheetName val="48일위(기존)"/>
      <sheetName val="정_x0000__x0000__x0005_"/>
      <sheetName val="Electricity"/>
      <sheetName val="인건비"/>
      <sheetName val="P.M 별"/>
      <sheetName val="COVER"/>
      <sheetName val="청구서 (별지)(3차분)"/>
      <sheetName val="기성내역서(전체,3차)"/>
      <sheetName val="자재일람"/>
      <sheetName val="1차네트공정"/>
      <sheetName val="전력"/>
      <sheetName val="woo(mac)"/>
      <sheetName val="도근좌표"/>
      <sheetName val="설계예시"/>
      <sheetName val="화설내"/>
      <sheetName val="정부노임단가"/>
      <sheetName val="DANGA"/>
      <sheetName val="최적단면"/>
      <sheetName val="배관배선 단가조사"/>
      <sheetName val="일위대가집계"/>
      <sheetName val="교대(A1)"/>
      <sheetName val="GI-LIST"/>
      <sheetName val="사  업  비  수  지  예  산  서"/>
      <sheetName val="기계원가계_xd800_"/>
      <sheetName val="자료"/>
      <sheetName val="무근깨기"/>
      <sheetName val="공사총원가계多⾊"/>
      <sheetName val="4.포장집계"/>
      <sheetName val="연결관산출조서"/>
      <sheetName val="공구원가계산"/>
      <sheetName val="평균H"/>
      <sheetName val="우수"/>
      <sheetName val="외주비"/>
      <sheetName val="TARGET"/>
      <sheetName val="제수변수량"/>
      <sheetName val="TEST1"/>
      <sheetName val="산출2-기기동력"/>
      <sheetName val="1공구원가계산서"/>
      <sheetName val="왕십리방향"/>
      <sheetName val="말뚝지지력산정"/>
      <sheetName val="FOOTING단면력"/>
      <sheetName val="노무비계"/>
      <sheetName val="석문"/>
      <sheetName val="인지"/>
      <sheetName val="신흑2"/>
      <sheetName val="괴산"/>
      <sheetName val="단월"/>
      <sheetName val="산척"/>
      <sheetName val="바인드"/>
      <sheetName val="가격조사서"/>
      <sheetName val="건축내역서"/>
      <sheetName val="설비내역서"/>
      <sheetName val="전기내역서"/>
      <sheetName val="3련 BOX"/>
      <sheetName val="YES-T"/>
      <sheetName val="데이타"/>
      <sheetName val="식재인부"/>
      <sheetName val="관리비"/>
      <sheetName val="(A)내역서"/>
      <sheetName val="순공사비"/>
      <sheetName val="일_방수"/>
      <sheetName val="대상1"/>
      <sheetName val="가시설(TYPE-A)"/>
      <sheetName val="1호맨홀가감수량"/>
      <sheetName val="1호맨홀수량산출"/>
      <sheetName val="외주내역"/>
      <sheetName val="취합분(터널)"/>
      <sheetName val="취합분(도로)"/>
      <sheetName val="k치단가"/>
      <sheetName val="일위집계"/>
      <sheetName val="노무집계(할증제외)"/>
      <sheetName val="노무집계(할증15%)"/>
      <sheetName val="노무집계(할증40%)"/>
      <sheetName val="노무단가(할증제외)"/>
      <sheetName val="노무단가(할증15%)"/>
      <sheetName val="노무단가(할증40%)"/>
      <sheetName val="일위산출(1)"/>
      <sheetName val="일위산출(2)"/>
      <sheetName val="일위산출(3)"/>
      <sheetName val="laroux"/>
      <sheetName val="단가조사표"/>
      <sheetName val="전관방송"/>
      <sheetName val="공연장"/>
      <sheetName val="배관,배선"/>
      <sheetName val="한국정보기술"/>
      <sheetName val="BREAKDOWN"/>
      <sheetName val="SUMMARY "/>
      <sheetName val="SUMMARY  (2)"/>
      <sheetName val="1TL종점(1)"/>
      <sheetName val="설계서을"/>
      <sheetName val="bm(CIcable)"/>
      <sheetName val="목표세부명세"/>
      <sheetName val="I一般比"/>
      <sheetName val="와동수량"/>
      <sheetName val="입력정보"/>
      <sheetName val="철근단면적"/>
      <sheetName val="전기일위대가"/>
      <sheetName val="전체내역서"/>
      <sheetName val="횡배수관"/>
      <sheetName val="시설물일위"/>
      <sheetName val="다곡땭⾘"/>
      <sheetName val="내역서01"/>
      <sheetName val="3BL공동구 수량"/>
      <sheetName val="제직재"/>
      <sheetName val="설직재-1"/>
      <sheetName val="제-노임"/>
      <sheetName val="이형관중량"/>
      <sheetName val="산근(목록)"/>
      <sheetName val="경비"/>
      <sheetName val="노견단위수량"/>
      <sheetName val="지선량"/>
      <sheetName val="산출내역서"/>
      <sheetName val="간접재료비산출표-27-30"/>
      <sheetName val="범례"/>
      <sheetName val="견"/>
      <sheetName val="요약서"/>
      <sheetName val="단"/>
      <sheetName val="집계표(OPTION)"/>
      <sheetName val="SLAB"/>
      <sheetName val="공종"/>
      <sheetName val="Requirement(Work Crew)"/>
      <sheetName val="평가데이터"/>
      <sheetName val="6.7.8.우물통"/>
      <sheetName val="견적조건"/>
      <sheetName val="현금"/>
      <sheetName val="30신설일위대가"/>
      <sheetName val="30집계표"/>
      <sheetName val="B"/>
      <sheetName val="2.단면가정"/>
      <sheetName val="1.설_x0000__x0000_Ā"/>
      <sheetName val="1.설_x0000__x0000__x0005_"/>
      <sheetName val="비탈면보호공수량산출"/>
      <sheetName val="1.설壆⿜_x0000_"/>
      <sheetName val="AHU집계"/>
      <sheetName val="공조기휀"/>
      <sheetName val="공조기"/>
      <sheetName val="포장복구집계"/>
      <sheetName val="C3"/>
      <sheetName val="옵션"/>
      <sheetName val="합산자재"/>
      <sheetName val="노임근거"/>
      <sheetName val="옵션1"/>
      <sheetName val="합산자재1"/>
      <sheetName val="3. GROUNDING SYSTEM"/>
      <sheetName val="1.경관조명산출"/>
      <sheetName val="1.경관조명산출집계"/>
      <sheetName val="저리조양"/>
      <sheetName val="김포IO"/>
      <sheetName val="일지-H"/>
      <sheetName val="약전닥트"/>
      <sheetName val="FD"/>
      <sheetName val="건축부하"/>
      <sheetName val="FA설치명세"/>
      <sheetName val="처리단락"/>
      <sheetName val="99관저"/>
      <sheetName val="LD"/>
      <sheetName val="수량산출표"/>
      <sheetName val="신당동집계표"/>
      <sheetName val="신규일위대가"/>
      <sheetName val="Baby일_x0000__x0000__x0005_"/>
      <sheetName val="Baby일鄀谏Û"/>
      <sheetName val="산업_x0000__x0000__x0005_"/>
      <sheetName val="시운전연료"/>
      <sheetName val="신고분기설정참고"/>
      <sheetName val="01"/>
      <sheetName val="マージン"/>
      <sheetName val="설명(1~8) "/>
      <sheetName val="제당(원도급내역)"/>
      <sheetName val="제당 (13신규)원도급내역"/>
      <sheetName val="제당 (14신규)원도급내역"/>
      <sheetName val="제당(하도급내역)"/>
      <sheetName val="제당 (13신규)하도급내역"/>
      <sheetName val="제당 (14신규)하도급내역 "/>
      <sheetName val="여수토방수로(원도급내역)"/>
      <sheetName val="여수토방수로 (13신규)원도급내역"/>
      <sheetName val="여수토방수로 (14신규)원도급내역"/>
      <sheetName val="여수토방수로(하도급내역)"/>
      <sheetName val="여수토방수로 (13신규)하도급내역 "/>
      <sheetName val="여수토방수로 (14신규)하도급내역 "/>
      <sheetName val="이설도로(원도급내역)"/>
      <sheetName val="이설도로 (14신규)원도급내역 "/>
      <sheetName val="이설도로(하도급내역)"/>
      <sheetName val="이설도로 (14신규)하도급내역"/>
      <sheetName val="2호이설도로(원도급내역)"/>
      <sheetName val="2호이설도로 (14신규)원도급내역"/>
      <sheetName val="2호이설도로(하도급내역) "/>
      <sheetName val="2호이설도로 (14신규)하도급내역"/>
      <sheetName val="사통(원도급내역)"/>
      <sheetName val="사통(하도급내역) "/>
      <sheetName val="제1호용수지선(원도급)"/>
      <sheetName val="제1호용수지선 (하도급)"/>
      <sheetName val="날개벽수량표"/>
      <sheetName val="견적의뢰"/>
      <sheetName val="EACT10"/>
      <sheetName val="EKOG10 (2)"/>
      <sheetName val="EKOG10건축"/>
      <sheetName val="노원열병합  건축공사기성내역서"/>
      <sheetName val="조경"/>
      <sheetName val="판"/>
      <sheetName val="CLAUSE"/>
      <sheetName val="소비자가"/>
      <sheetName val="건축원가계산서"/>
      <sheetName val="hvac(제어동)"/>
      <sheetName val="수입"/>
      <sheetName val="도급잔고내역"/>
      <sheetName val="단락전류-A"/>
      <sheetName val="차수"/>
      <sheetName val="type-F"/>
      <sheetName val="금액집계"/>
      <sheetName val="내역서(총)"/>
      <sheetName val="제출내역_(2)"/>
      <sheetName val="전차선로_물량표"/>
      <sheetName val="ENE-CAL 1"/>
      <sheetName val="마-2.전화"/>
      <sheetName val="구천"/>
      <sheetName val="T13(P68~72,78)"/>
      <sheetName val="Baby일닑⾸_x0005_"/>
      <sheetName val="b_balj_x0000__x0000__x0005__x0000_彀"/>
      <sheetName val="b_balj_x0000__x0000__x0005__x0000_㻀"/>
      <sheetName val="화산경계"/>
      <sheetName val="정"/>
      <sheetName val="DATA2000"/>
      <sheetName val="토공,철콘"/>
      <sheetName val="곡관산근원본"/>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sheetData sheetId="897" refreshError="1"/>
      <sheetData sheetId="898" refreshError="1"/>
      <sheetData sheetId="899" refreshError="1"/>
      <sheetData sheetId="900">
        <row r="1">
          <cell r="C1" t="str">
            <v>F_CODE</v>
          </cell>
        </row>
      </sheetData>
      <sheetData sheetId="90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4"/>
    </sheet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메뉴"/>
      <sheetName val="미드수량"/>
      <sheetName val="변환수량"/>
      <sheetName val="변환수량2"/>
      <sheetName val="최종수량"/>
      <sheetName val="코드변환"/>
      <sheetName val="단열공사"/>
      <sheetName val="추가코드"/>
      <sheetName val="삭제코드"/>
      <sheetName val="단위환산"/>
      <sheetName val="소수점"/>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98수문일위"/>
      <sheetName val="98자재단가"/>
      <sheetName val="98년도"/>
      <sheetName val="99년도1월 "/>
      <sheetName val="99년도4월 "/>
      <sheetName val="99년도7월"/>
      <sheetName val="99년도9월"/>
      <sheetName val="해평이토변"/>
      <sheetName val="녹동자동비22560"/>
      <sheetName val="녹동자동비22760"/>
      <sheetName val="광양도이자동비"/>
      <sheetName val="도암천자동비"/>
      <sheetName val="광양신아배수문"/>
      <sheetName val="창포지구"/>
      <sheetName val="도양자동비"/>
      <sheetName val="회문지구"/>
      <sheetName val="토기공"/>
      <sheetName val="옥룡제"/>
      <sheetName val="봉덕보"/>
      <sheetName val="봉덕보 1"/>
      <sheetName val="난간"/>
      <sheetName val="20관리비율"/>
      <sheetName val="공사비99-10"/>
      <sheetName val="ABUT수량-A1"/>
      <sheetName val="자재단가비교표"/>
      <sheetName val="노임단가"/>
      <sheetName val="Macro1"/>
    </sheetNames>
    <sheetDataSet>
      <sheetData sheetId="0" refreshError="1"/>
      <sheetData sheetId="1" refreshError="1">
        <row r="2">
          <cell r="A2" t="str">
            <v>★ 본 수문용 일위대가표를 수정할때는 아래사항을 유의하기바람</v>
          </cell>
        </row>
        <row r="3">
          <cell r="A3" t="str">
            <v>1. 사용장비 손료는 단가항목이 공란인것은 토목에서 받아 기입하고, 다른것은 시중물가지에서 해당 단가를 찾아  수정할것</v>
          </cell>
        </row>
        <row r="4">
          <cell r="A4" t="str">
            <v xml:space="preserve">2. 도장비 산출 내역중 자재비는 별도 기입할것.          </v>
          </cell>
        </row>
        <row r="11">
          <cell r="G11" t="str">
            <v>'98 년도  노 임  단 가 표</v>
          </cell>
        </row>
        <row r="12">
          <cell r="E12" t="str">
            <v/>
          </cell>
        </row>
        <row r="13">
          <cell r="A13" t="str">
            <v>종       별</v>
          </cell>
          <cell r="B13">
            <v>0</v>
          </cell>
          <cell r="C13" t="str">
            <v>재 료 또 는</v>
          </cell>
          <cell r="D13" t="str">
            <v>원 수</v>
          </cell>
          <cell r="E13" t="str">
            <v>단위</v>
          </cell>
          <cell r="F13" t="str">
            <v>총   액</v>
          </cell>
          <cell r="G13" t="str">
            <v>노   무   비</v>
          </cell>
          <cell r="H13">
            <v>0</v>
          </cell>
          <cell r="I13" t="str">
            <v>재   료   비</v>
          </cell>
          <cell r="J13">
            <v>0</v>
          </cell>
          <cell r="K13" t="str">
            <v>경      비</v>
          </cell>
          <cell r="L13">
            <v>0</v>
          </cell>
          <cell r="M13" t="str">
            <v>비   고</v>
          </cell>
        </row>
        <row r="14">
          <cell r="C14" t="str">
            <v xml:space="preserve">규       격 </v>
          </cell>
          <cell r="D14">
            <v>0</v>
          </cell>
          <cell r="E14">
            <v>0</v>
          </cell>
          <cell r="F14" t="str">
            <v>금   액</v>
          </cell>
          <cell r="G14" t="str">
            <v>단  가</v>
          </cell>
          <cell r="H14" t="str">
            <v>금   액</v>
          </cell>
          <cell r="I14" t="str">
            <v>단  가</v>
          </cell>
          <cell r="J14" t="str">
            <v>금   액</v>
          </cell>
          <cell r="K14" t="str">
            <v>단  가</v>
          </cell>
          <cell r="L14" t="str">
            <v>금   액</v>
          </cell>
        </row>
        <row r="15">
          <cell r="A15" t="str">
            <v>형  틀  목  공</v>
          </cell>
          <cell r="B15">
            <v>0</v>
          </cell>
          <cell r="C15" t="str">
            <v/>
          </cell>
          <cell r="D15">
            <v>1</v>
          </cell>
          <cell r="E15" t="str">
            <v>일</v>
          </cell>
          <cell r="F15">
            <v>0</v>
          </cell>
          <cell r="G15">
            <v>0</v>
          </cell>
          <cell r="H15">
            <v>75306</v>
          </cell>
        </row>
        <row r="16">
          <cell r="A16" t="str">
            <v>절    단    공</v>
          </cell>
          <cell r="B16">
            <v>0</v>
          </cell>
          <cell r="C16">
            <v>0</v>
          </cell>
          <cell r="D16">
            <v>1</v>
          </cell>
          <cell r="E16" t="str">
            <v>"</v>
          </cell>
          <cell r="F16">
            <v>0</v>
          </cell>
          <cell r="G16">
            <v>0</v>
          </cell>
          <cell r="H16">
            <v>65881</v>
          </cell>
        </row>
        <row r="17">
          <cell r="A17" t="str">
            <v>석          공</v>
          </cell>
          <cell r="B17">
            <v>0</v>
          </cell>
          <cell r="C17">
            <v>0</v>
          </cell>
          <cell r="D17">
            <v>1</v>
          </cell>
          <cell r="E17" t="str">
            <v>"</v>
          </cell>
          <cell r="F17">
            <v>0</v>
          </cell>
          <cell r="G17">
            <v>0</v>
          </cell>
          <cell r="H17">
            <v>77005</v>
          </cell>
        </row>
        <row r="18">
          <cell r="A18" t="str">
            <v>특 수 비 계 공</v>
          </cell>
          <cell r="B18">
            <v>0</v>
          </cell>
          <cell r="C18">
            <v>0</v>
          </cell>
          <cell r="D18">
            <v>1</v>
          </cell>
          <cell r="E18" t="str">
            <v>"</v>
          </cell>
          <cell r="F18">
            <v>0</v>
          </cell>
          <cell r="G18">
            <v>0</v>
          </cell>
          <cell r="H18">
            <v>85884</v>
          </cell>
        </row>
        <row r="19">
          <cell r="A19" t="str">
            <v>비    계    공</v>
          </cell>
          <cell r="B19">
            <v>0</v>
          </cell>
          <cell r="C19">
            <v>0</v>
          </cell>
          <cell r="D19">
            <v>1</v>
          </cell>
          <cell r="E19" t="str">
            <v>"</v>
          </cell>
          <cell r="F19">
            <v>0</v>
          </cell>
          <cell r="G19">
            <v>0</v>
          </cell>
          <cell r="H19">
            <v>79467</v>
          </cell>
        </row>
        <row r="20">
          <cell r="A20" t="str">
            <v>도    장    공</v>
          </cell>
          <cell r="B20">
            <v>0</v>
          </cell>
          <cell r="C20">
            <v>0</v>
          </cell>
          <cell r="D20">
            <v>1</v>
          </cell>
          <cell r="E20" t="str">
            <v>일</v>
          </cell>
          <cell r="F20">
            <v>0</v>
          </cell>
          <cell r="G20">
            <v>0</v>
          </cell>
          <cell r="H20">
            <v>63038</v>
          </cell>
        </row>
        <row r="21">
          <cell r="A21" t="str">
            <v>플랜트기계설치공</v>
          </cell>
          <cell r="B21">
            <v>0</v>
          </cell>
          <cell r="C21">
            <v>0</v>
          </cell>
          <cell r="D21">
            <v>1</v>
          </cell>
          <cell r="E21" t="str">
            <v>"</v>
          </cell>
          <cell r="F21">
            <v>0</v>
          </cell>
          <cell r="G21">
            <v>0</v>
          </cell>
          <cell r="H21">
            <v>80805</v>
          </cell>
        </row>
        <row r="22">
          <cell r="A22" t="str">
            <v>플랜트  용접공</v>
          </cell>
          <cell r="B22">
            <v>0</v>
          </cell>
          <cell r="C22">
            <v>0</v>
          </cell>
          <cell r="D22">
            <v>1</v>
          </cell>
          <cell r="E22" t="str">
            <v>"</v>
          </cell>
          <cell r="F22">
            <v>0</v>
          </cell>
          <cell r="G22">
            <v>0</v>
          </cell>
          <cell r="H22">
            <v>95379</v>
          </cell>
        </row>
        <row r="23">
          <cell r="A23" t="str">
            <v>플랜트  제관공</v>
          </cell>
          <cell r="B23">
            <v>0</v>
          </cell>
          <cell r="C23">
            <v>0</v>
          </cell>
          <cell r="D23">
            <v>1</v>
          </cell>
          <cell r="E23" t="str">
            <v>"</v>
          </cell>
          <cell r="F23">
            <v>0</v>
          </cell>
          <cell r="G23">
            <v>0</v>
          </cell>
          <cell r="H23">
            <v>81966</v>
          </cell>
        </row>
        <row r="24">
          <cell r="A24" t="str">
            <v>플랜트  배관공</v>
          </cell>
          <cell r="B24">
            <v>0</v>
          </cell>
          <cell r="C24">
            <v>0</v>
          </cell>
          <cell r="D24">
            <v>1</v>
          </cell>
          <cell r="E24" t="str">
            <v>"</v>
          </cell>
          <cell r="F24">
            <v>0</v>
          </cell>
          <cell r="G24">
            <v>0</v>
          </cell>
          <cell r="H24">
            <v>97219</v>
          </cell>
        </row>
        <row r="25">
          <cell r="A25" t="str">
            <v>측    량    사</v>
          </cell>
          <cell r="B25">
            <v>0</v>
          </cell>
          <cell r="C25">
            <v>0</v>
          </cell>
          <cell r="D25">
            <v>1</v>
          </cell>
          <cell r="E25" t="str">
            <v>일</v>
          </cell>
          <cell r="F25">
            <v>0</v>
          </cell>
          <cell r="G25">
            <v>0</v>
          </cell>
          <cell r="H25">
            <v>58506</v>
          </cell>
        </row>
        <row r="26">
          <cell r="A26" t="str">
            <v>측량사    조수</v>
          </cell>
          <cell r="B26">
            <v>0</v>
          </cell>
          <cell r="C26">
            <v>0</v>
          </cell>
          <cell r="D26">
            <v>1</v>
          </cell>
          <cell r="E26" t="str">
            <v>"</v>
          </cell>
          <cell r="F26">
            <v>0</v>
          </cell>
          <cell r="G26">
            <v>0</v>
          </cell>
          <cell r="H26">
            <v>38777</v>
          </cell>
        </row>
        <row r="27">
          <cell r="A27" t="str">
            <v>플랜트    전공</v>
          </cell>
          <cell r="B27">
            <v>0</v>
          </cell>
          <cell r="C27">
            <v>0</v>
          </cell>
          <cell r="D27">
            <v>1</v>
          </cell>
          <cell r="E27" t="str">
            <v>"</v>
          </cell>
          <cell r="F27">
            <v>0</v>
          </cell>
          <cell r="G27">
            <v>0</v>
          </cell>
          <cell r="H27">
            <v>64285</v>
          </cell>
        </row>
        <row r="28">
          <cell r="A28" t="str">
            <v>특  별  인  부</v>
          </cell>
          <cell r="B28">
            <v>0</v>
          </cell>
          <cell r="C28">
            <v>0</v>
          </cell>
          <cell r="D28">
            <v>1</v>
          </cell>
          <cell r="E28" t="str">
            <v>"</v>
          </cell>
          <cell r="F28">
            <v>0</v>
          </cell>
          <cell r="G28">
            <v>0</v>
          </cell>
          <cell r="H28">
            <v>57379</v>
          </cell>
        </row>
        <row r="29">
          <cell r="A29" t="str">
            <v>보  통  인  부</v>
          </cell>
          <cell r="B29">
            <v>0</v>
          </cell>
          <cell r="C29">
            <v>0</v>
          </cell>
          <cell r="D29">
            <v>1</v>
          </cell>
          <cell r="E29" t="str">
            <v>"</v>
          </cell>
          <cell r="F29">
            <v>0</v>
          </cell>
          <cell r="G29">
            <v>0</v>
          </cell>
          <cell r="H29">
            <v>37736</v>
          </cell>
        </row>
        <row r="30">
          <cell r="A30" t="str">
            <v>중기 운전 기사</v>
          </cell>
          <cell r="B30">
            <v>0</v>
          </cell>
          <cell r="C30">
            <v>0</v>
          </cell>
          <cell r="D30">
            <v>1</v>
          </cell>
          <cell r="E30" t="str">
            <v>일</v>
          </cell>
          <cell r="F30">
            <v>0</v>
          </cell>
          <cell r="G30">
            <v>0</v>
          </cell>
          <cell r="H30">
            <v>56951</v>
          </cell>
        </row>
        <row r="31">
          <cell r="A31" t="str">
            <v>중  기  조  장</v>
          </cell>
          <cell r="B31">
            <v>0</v>
          </cell>
          <cell r="C31">
            <v>0</v>
          </cell>
          <cell r="D31">
            <v>1</v>
          </cell>
          <cell r="E31" t="str">
            <v>"</v>
          </cell>
          <cell r="F31">
            <v>0</v>
          </cell>
          <cell r="G31">
            <v>0</v>
          </cell>
          <cell r="H31">
            <v>55484</v>
          </cell>
        </row>
        <row r="32">
          <cell r="A32" t="str">
            <v>운전수(기  계)</v>
          </cell>
          <cell r="B32">
            <v>0</v>
          </cell>
          <cell r="C32">
            <v>0</v>
          </cell>
          <cell r="D32">
            <v>1</v>
          </cell>
          <cell r="E32" t="str">
            <v>"</v>
          </cell>
          <cell r="F32">
            <v>0</v>
          </cell>
          <cell r="G32">
            <v>0</v>
          </cell>
          <cell r="H32">
            <v>54325</v>
          </cell>
        </row>
        <row r="33">
          <cell r="A33" t="str">
            <v>운전사(운반차)</v>
          </cell>
          <cell r="B33">
            <v>0</v>
          </cell>
          <cell r="C33">
            <v>0</v>
          </cell>
          <cell r="D33">
            <v>1</v>
          </cell>
          <cell r="E33" t="str">
            <v>"</v>
          </cell>
          <cell r="F33">
            <v>0</v>
          </cell>
          <cell r="G33">
            <v>0</v>
          </cell>
          <cell r="H33">
            <v>51077</v>
          </cell>
        </row>
        <row r="34">
          <cell r="A34" t="str">
            <v>종       별</v>
          </cell>
          <cell r="B34">
            <v>0</v>
          </cell>
          <cell r="C34" t="str">
            <v>재 료 또 는</v>
          </cell>
          <cell r="D34" t="str">
            <v xml:space="preserve">원 수 </v>
          </cell>
          <cell r="E34" t="str">
            <v>단 위</v>
          </cell>
          <cell r="F34" t="str">
            <v>총   액</v>
          </cell>
          <cell r="G34" t="str">
            <v>노   무   비</v>
          </cell>
          <cell r="H34">
            <v>0</v>
          </cell>
          <cell r="I34" t="str">
            <v>재   료   비</v>
          </cell>
          <cell r="J34">
            <v>0</v>
          </cell>
          <cell r="K34" t="str">
            <v>경      비</v>
          </cell>
          <cell r="L34">
            <v>0</v>
          </cell>
          <cell r="M34" t="str">
            <v>비   고</v>
          </cell>
        </row>
        <row r="35">
          <cell r="C35" t="str">
            <v xml:space="preserve">규       격 </v>
          </cell>
          <cell r="D35">
            <v>0</v>
          </cell>
          <cell r="E35">
            <v>0</v>
          </cell>
          <cell r="F35" t="str">
            <v>금   액</v>
          </cell>
          <cell r="G35" t="str">
            <v>단  가</v>
          </cell>
          <cell r="H35" t="str">
            <v>금   액</v>
          </cell>
          <cell r="I35" t="str">
            <v>단  가</v>
          </cell>
          <cell r="J35" t="str">
            <v>금   액</v>
          </cell>
          <cell r="K35" t="str">
            <v>단  가</v>
          </cell>
          <cell r="L35" t="str">
            <v>금   액</v>
          </cell>
        </row>
        <row r="36">
          <cell r="A36" t="str">
            <v>중기 운전 조수</v>
          </cell>
          <cell r="B36">
            <v>0</v>
          </cell>
          <cell r="C36">
            <v>0</v>
          </cell>
          <cell r="D36">
            <v>1</v>
          </cell>
          <cell r="E36" t="str">
            <v>"</v>
          </cell>
          <cell r="F36">
            <v>0</v>
          </cell>
          <cell r="G36">
            <v>0</v>
          </cell>
          <cell r="H36">
            <v>42762</v>
          </cell>
        </row>
        <row r="37">
          <cell r="A37" t="str">
            <v>기    계    공</v>
          </cell>
          <cell r="B37">
            <v>0</v>
          </cell>
          <cell r="C37">
            <v>0</v>
          </cell>
          <cell r="D37">
            <v>1</v>
          </cell>
          <cell r="E37" t="str">
            <v>일</v>
          </cell>
          <cell r="F37">
            <v>0</v>
          </cell>
          <cell r="G37">
            <v>0</v>
          </cell>
          <cell r="H37">
            <v>58906</v>
          </cell>
        </row>
        <row r="38">
          <cell r="A38" t="str">
            <v>용접공 (일 반)</v>
          </cell>
          <cell r="B38">
            <v>0</v>
          </cell>
          <cell r="C38">
            <v>0</v>
          </cell>
          <cell r="D38">
            <v>1</v>
          </cell>
          <cell r="E38" t="str">
            <v>"</v>
          </cell>
          <cell r="F38">
            <v>0</v>
          </cell>
          <cell r="G38">
            <v>0</v>
          </cell>
          <cell r="H38">
            <v>74016</v>
          </cell>
        </row>
        <row r="39">
          <cell r="A39" t="str">
            <v>리    벳    공</v>
          </cell>
          <cell r="B39">
            <v>0</v>
          </cell>
          <cell r="C39">
            <v>0</v>
          </cell>
          <cell r="D39">
            <v>1</v>
          </cell>
          <cell r="E39" t="str">
            <v>"</v>
          </cell>
          <cell r="F39">
            <v>0</v>
          </cell>
          <cell r="G39">
            <v>0</v>
          </cell>
          <cell r="H39">
            <v>71579</v>
          </cell>
        </row>
        <row r="40">
          <cell r="A40" t="str">
            <v>계    령    공</v>
          </cell>
          <cell r="B40">
            <v>0</v>
          </cell>
          <cell r="C40">
            <v>0</v>
          </cell>
          <cell r="D40">
            <v>1</v>
          </cell>
          <cell r="E40" t="str">
            <v>"</v>
          </cell>
          <cell r="F40">
            <v>0</v>
          </cell>
          <cell r="G40">
            <v>0</v>
          </cell>
          <cell r="H40">
            <v>41937</v>
          </cell>
          <cell r="I40">
            <v>0</v>
          </cell>
          <cell r="J40">
            <v>0</v>
          </cell>
          <cell r="K40">
            <v>0</v>
          </cell>
          <cell r="L40" t="str">
            <v/>
          </cell>
        </row>
        <row r="41">
          <cell r="A41" t="str">
            <v>제    도    공</v>
          </cell>
          <cell r="B41">
            <v>0</v>
          </cell>
          <cell r="C41">
            <v>0</v>
          </cell>
          <cell r="D41">
            <v>1</v>
          </cell>
          <cell r="E41" t="str">
            <v>"</v>
          </cell>
          <cell r="F41">
            <v>0</v>
          </cell>
          <cell r="G41">
            <v>0</v>
          </cell>
          <cell r="H41">
            <v>32747</v>
          </cell>
        </row>
        <row r="42">
          <cell r="A42" t="str">
            <v>현    도    공</v>
          </cell>
          <cell r="B42">
            <v>0</v>
          </cell>
          <cell r="C42" t="str">
            <v/>
          </cell>
          <cell r="D42">
            <v>1</v>
          </cell>
          <cell r="E42" t="str">
            <v>일</v>
          </cell>
          <cell r="F42">
            <v>0</v>
          </cell>
          <cell r="G42">
            <v>0</v>
          </cell>
          <cell r="H42">
            <v>28487</v>
          </cell>
        </row>
        <row r="43">
          <cell r="A43" t="str">
            <v>마    킹    공</v>
          </cell>
          <cell r="B43">
            <v>0</v>
          </cell>
          <cell r="C43">
            <v>0</v>
          </cell>
          <cell r="D43">
            <v>1</v>
          </cell>
          <cell r="E43" t="str">
            <v>"</v>
          </cell>
          <cell r="F43">
            <v>0</v>
          </cell>
          <cell r="G43">
            <v>0</v>
          </cell>
          <cell r="H43">
            <v>26924</v>
          </cell>
        </row>
        <row r="44">
          <cell r="A44" t="str">
            <v>산 소 절 단 공</v>
          </cell>
          <cell r="B44">
            <v>0</v>
          </cell>
          <cell r="C44">
            <v>0</v>
          </cell>
          <cell r="D44">
            <v>1</v>
          </cell>
          <cell r="E44" t="str">
            <v>"</v>
          </cell>
          <cell r="F44">
            <v>0</v>
          </cell>
          <cell r="G44">
            <v>0</v>
          </cell>
          <cell r="H44">
            <v>31794</v>
          </cell>
        </row>
        <row r="45">
          <cell r="A45" t="str">
            <v>샤    링    공</v>
          </cell>
          <cell r="B45">
            <v>0</v>
          </cell>
          <cell r="C45">
            <v>0</v>
          </cell>
          <cell r="D45">
            <v>1</v>
          </cell>
          <cell r="E45" t="str">
            <v>"</v>
          </cell>
          <cell r="F45">
            <v>0</v>
          </cell>
          <cell r="G45">
            <v>0</v>
          </cell>
          <cell r="H45">
            <v>29508</v>
          </cell>
        </row>
        <row r="46">
          <cell r="A46" t="str">
            <v>프  레  스  공</v>
          </cell>
          <cell r="B46">
            <v>0</v>
          </cell>
          <cell r="C46">
            <v>0</v>
          </cell>
          <cell r="D46">
            <v>1</v>
          </cell>
          <cell r="E46" t="str">
            <v>"</v>
          </cell>
          <cell r="F46">
            <v>0</v>
          </cell>
          <cell r="G46">
            <v>0</v>
          </cell>
          <cell r="H46">
            <v>26250</v>
          </cell>
        </row>
        <row r="47">
          <cell r="A47" t="str">
            <v>보    링    공</v>
          </cell>
          <cell r="B47">
            <v>0</v>
          </cell>
          <cell r="C47">
            <v>0</v>
          </cell>
          <cell r="D47">
            <v>1</v>
          </cell>
          <cell r="E47" t="str">
            <v>일</v>
          </cell>
          <cell r="F47">
            <v>0</v>
          </cell>
          <cell r="G47">
            <v>0</v>
          </cell>
          <cell r="H47">
            <v>28378</v>
          </cell>
        </row>
        <row r="48">
          <cell r="A48" t="str">
            <v>밀    링    공</v>
          </cell>
          <cell r="B48">
            <v>0</v>
          </cell>
          <cell r="C48">
            <v>0</v>
          </cell>
          <cell r="D48">
            <v>1</v>
          </cell>
          <cell r="E48" t="str">
            <v>"</v>
          </cell>
          <cell r="F48">
            <v>0</v>
          </cell>
          <cell r="G48">
            <v>0</v>
          </cell>
          <cell r="H48">
            <v>27252</v>
          </cell>
        </row>
        <row r="49">
          <cell r="A49" t="str">
            <v>방 전 절 단 공</v>
          </cell>
          <cell r="B49">
            <v>0</v>
          </cell>
          <cell r="C49">
            <v>0</v>
          </cell>
          <cell r="D49">
            <v>1</v>
          </cell>
          <cell r="E49" t="str">
            <v>"</v>
          </cell>
          <cell r="F49">
            <v>0</v>
          </cell>
          <cell r="G49">
            <v>0</v>
          </cell>
          <cell r="H49">
            <v>27047</v>
          </cell>
        </row>
        <row r="50">
          <cell r="A50" t="str">
            <v>드    링    공</v>
          </cell>
          <cell r="B50">
            <v>0</v>
          </cell>
          <cell r="C50">
            <v>0</v>
          </cell>
          <cell r="D50">
            <v>1</v>
          </cell>
          <cell r="E50" t="str">
            <v>"</v>
          </cell>
          <cell r="F50">
            <v>0</v>
          </cell>
          <cell r="G50">
            <v>0</v>
          </cell>
          <cell r="H50">
            <v>27215</v>
          </cell>
        </row>
        <row r="51">
          <cell r="A51" t="str">
            <v>수 동 선 반 공</v>
          </cell>
          <cell r="B51">
            <v>0</v>
          </cell>
          <cell r="C51">
            <v>0</v>
          </cell>
          <cell r="D51">
            <v>1</v>
          </cell>
          <cell r="E51" t="str">
            <v>"</v>
          </cell>
          <cell r="F51">
            <v>0</v>
          </cell>
          <cell r="G51">
            <v>0</v>
          </cell>
          <cell r="H51">
            <v>27350</v>
          </cell>
        </row>
        <row r="52">
          <cell r="A52" t="str">
            <v>프  레  나  공</v>
          </cell>
          <cell r="B52">
            <v>0</v>
          </cell>
          <cell r="C52">
            <v>0</v>
          </cell>
          <cell r="D52">
            <v>1</v>
          </cell>
          <cell r="E52" t="str">
            <v>일</v>
          </cell>
          <cell r="F52">
            <v>0</v>
          </cell>
          <cell r="G52">
            <v>0</v>
          </cell>
          <cell r="H52">
            <v>25035</v>
          </cell>
        </row>
        <row r="53">
          <cell r="A53" t="str">
            <v>3 본  로 라 공</v>
          </cell>
          <cell r="B53">
            <v>0</v>
          </cell>
          <cell r="C53">
            <v>0</v>
          </cell>
          <cell r="D53">
            <v>1</v>
          </cell>
          <cell r="E53" t="str">
            <v>"</v>
          </cell>
          <cell r="F53">
            <v>0</v>
          </cell>
          <cell r="G53">
            <v>0</v>
          </cell>
          <cell r="H53">
            <v>34250</v>
          </cell>
        </row>
        <row r="54">
          <cell r="A54" t="str">
            <v>벤 딩 머 쉰 공</v>
          </cell>
          <cell r="B54">
            <v>0</v>
          </cell>
          <cell r="C54">
            <v>0</v>
          </cell>
          <cell r="D54">
            <v>1</v>
          </cell>
          <cell r="E54" t="str">
            <v>"</v>
          </cell>
          <cell r="F54">
            <v>0</v>
          </cell>
          <cell r="G54">
            <v>0</v>
          </cell>
          <cell r="H54">
            <v>29076</v>
          </cell>
        </row>
        <row r="55">
          <cell r="A55" t="str">
            <v>열  처  리  공</v>
          </cell>
          <cell r="B55">
            <v>0</v>
          </cell>
          <cell r="C55">
            <v>0</v>
          </cell>
          <cell r="D55">
            <v>1</v>
          </cell>
          <cell r="E55" t="str">
            <v>"</v>
          </cell>
          <cell r="F55">
            <v>0</v>
          </cell>
          <cell r="G55">
            <v>0</v>
          </cell>
          <cell r="H55">
            <v>25392</v>
          </cell>
        </row>
        <row r="56">
          <cell r="A56" t="str">
            <v>용    접    공</v>
          </cell>
          <cell r="B56">
            <v>0</v>
          </cell>
          <cell r="C56">
            <v>0</v>
          </cell>
          <cell r="D56">
            <v>1</v>
          </cell>
          <cell r="E56" t="str">
            <v>"</v>
          </cell>
          <cell r="F56">
            <v>0</v>
          </cell>
          <cell r="G56">
            <v>0</v>
          </cell>
          <cell r="H56">
            <v>27908</v>
          </cell>
        </row>
        <row r="57">
          <cell r="A57" t="str">
            <v>종       별</v>
          </cell>
          <cell r="B57">
            <v>0</v>
          </cell>
          <cell r="C57" t="str">
            <v>재 료 또 는</v>
          </cell>
          <cell r="D57" t="str">
            <v xml:space="preserve">원 수 </v>
          </cell>
          <cell r="E57" t="str">
            <v>단 위</v>
          </cell>
          <cell r="F57" t="str">
            <v>총   액</v>
          </cell>
          <cell r="G57" t="str">
            <v>노   무   비</v>
          </cell>
          <cell r="H57">
            <v>0</v>
          </cell>
          <cell r="I57" t="str">
            <v>재   료   비</v>
          </cell>
          <cell r="J57">
            <v>0</v>
          </cell>
          <cell r="K57" t="str">
            <v>경      비</v>
          </cell>
          <cell r="L57">
            <v>0</v>
          </cell>
          <cell r="M57" t="str">
            <v>비   고</v>
          </cell>
        </row>
        <row r="58">
          <cell r="C58" t="str">
            <v xml:space="preserve">규       격 </v>
          </cell>
          <cell r="D58">
            <v>0</v>
          </cell>
          <cell r="E58">
            <v>0</v>
          </cell>
          <cell r="F58" t="str">
            <v>금   액</v>
          </cell>
          <cell r="G58" t="str">
            <v>단  가</v>
          </cell>
          <cell r="H58" t="str">
            <v>금   액</v>
          </cell>
          <cell r="I58" t="str">
            <v>단  가</v>
          </cell>
          <cell r="J58" t="str">
            <v>금   액</v>
          </cell>
          <cell r="K58" t="str">
            <v>단  가</v>
          </cell>
          <cell r="L58" t="str">
            <v>금   액</v>
          </cell>
        </row>
        <row r="59">
          <cell r="A59" t="str">
            <v>그 라 인 다 공</v>
          </cell>
          <cell r="B59">
            <v>0</v>
          </cell>
          <cell r="C59">
            <v>0</v>
          </cell>
          <cell r="D59">
            <v>1</v>
          </cell>
          <cell r="E59" t="str">
            <v>일</v>
          </cell>
          <cell r="F59">
            <v>0</v>
          </cell>
          <cell r="G59">
            <v>0</v>
          </cell>
          <cell r="H59">
            <v>26032</v>
          </cell>
        </row>
        <row r="60">
          <cell r="A60" t="str">
            <v>비파괴  시험공</v>
          </cell>
          <cell r="B60">
            <v>0</v>
          </cell>
          <cell r="C60">
            <v>0</v>
          </cell>
          <cell r="D60">
            <v>1</v>
          </cell>
          <cell r="E60" t="str">
            <v>"</v>
          </cell>
          <cell r="F60">
            <v>0</v>
          </cell>
          <cell r="G60">
            <v>0</v>
          </cell>
          <cell r="H60">
            <v>64472</v>
          </cell>
        </row>
        <row r="61">
          <cell r="A61" t="str">
            <v>기계 기사 1 급</v>
          </cell>
          <cell r="B61">
            <v>0</v>
          </cell>
          <cell r="C61" t="str">
            <v>(중급기술자)</v>
          </cell>
          <cell r="D61">
            <v>1</v>
          </cell>
          <cell r="E61" t="str">
            <v>"</v>
          </cell>
          <cell r="F61">
            <v>0</v>
          </cell>
          <cell r="G61">
            <v>0</v>
          </cell>
          <cell r="H61">
            <v>97488</v>
          </cell>
        </row>
        <row r="62">
          <cell r="A62" t="str">
            <v>기계 기사 2 급</v>
          </cell>
          <cell r="B62">
            <v>0</v>
          </cell>
          <cell r="C62" t="str">
            <v>(초급기술자)</v>
          </cell>
          <cell r="D62">
            <v>1</v>
          </cell>
          <cell r="E62" t="str">
            <v>"</v>
          </cell>
          <cell r="F62">
            <v>0</v>
          </cell>
          <cell r="G62">
            <v>0</v>
          </cell>
          <cell r="H62">
            <v>69405</v>
          </cell>
        </row>
        <row r="63">
          <cell r="A63" t="str">
            <v>철    공</v>
          </cell>
          <cell r="B63">
            <v>0</v>
          </cell>
          <cell r="C63">
            <v>0</v>
          </cell>
          <cell r="D63">
            <v>1</v>
          </cell>
          <cell r="E63" t="str">
            <v>"</v>
          </cell>
          <cell r="F63">
            <v>0</v>
          </cell>
          <cell r="G63">
            <v>0</v>
          </cell>
          <cell r="H63">
            <v>72430</v>
          </cell>
        </row>
        <row r="64">
          <cell r="A64" t="str">
            <v>잠 수 부</v>
          </cell>
          <cell r="B64">
            <v>0</v>
          </cell>
          <cell r="C64">
            <v>0</v>
          </cell>
          <cell r="D64">
            <v>1</v>
          </cell>
          <cell r="E64" t="str">
            <v xml:space="preserve">일 </v>
          </cell>
          <cell r="F64">
            <v>0</v>
          </cell>
          <cell r="G64">
            <v>0</v>
          </cell>
          <cell r="H64">
            <v>81832</v>
          </cell>
        </row>
        <row r="65">
          <cell r="A65" t="str">
            <v>선    부</v>
          </cell>
          <cell r="B65">
            <v>0</v>
          </cell>
          <cell r="C65">
            <v>0</v>
          </cell>
          <cell r="D65">
            <v>1</v>
          </cell>
          <cell r="E65" t="str">
            <v xml:space="preserve">일 </v>
          </cell>
          <cell r="F65">
            <v>0</v>
          </cell>
          <cell r="G65">
            <v>0</v>
          </cell>
          <cell r="H65">
            <v>40088</v>
          </cell>
        </row>
        <row r="66">
          <cell r="A66" t="str">
            <v>조 력 공</v>
          </cell>
          <cell r="B66">
            <v>0</v>
          </cell>
          <cell r="C66">
            <v>0</v>
          </cell>
          <cell r="D66">
            <v>1</v>
          </cell>
          <cell r="E66" t="str">
            <v xml:space="preserve">일 </v>
          </cell>
          <cell r="F66">
            <v>0</v>
          </cell>
          <cell r="G66">
            <v>0</v>
          </cell>
          <cell r="H66">
            <v>48912</v>
          </cell>
        </row>
        <row r="67">
          <cell r="A67" t="str">
            <v>품질관리공(시험사1급)</v>
          </cell>
          <cell r="B67">
            <v>0</v>
          </cell>
          <cell r="C67">
            <v>0</v>
          </cell>
          <cell r="D67">
            <v>1</v>
          </cell>
          <cell r="E67" t="str">
            <v xml:space="preserve">일 </v>
          </cell>
          <cell r="F67">
            <v>0</v>
          </cell>
          <cell r="G67">
            <v>0</v>
          </cell>
          <cell r="H67">
            <v>47867</v>
          </cell>
          <cell r="I67">
            <v>0</v>
          </cell>
          <cell r="J67">
            <v>0</v>
          </cell>
          <cell r="K67">
            <v>0</v>
          </cell>
          <cell r="L67" t="str">
            <v/>
          </cell>
        </row>
        <row r="68">
          <cell r="A68" t="str">
            <v>특급기술자(건설및기타)</v>
          </cell>
          <cell r="B68">
            <v>0</v>
          </cell>
          <cell r="C68">
            <v>0</v>
          </cell>
          <cell r="D68">
            <v>1</v>
          </cell>
          <cell r="E68" t="str">
            <v xml:space="preserve">일 </v>
          </cell>
          <cell r="F68">
            <v>0</v>
          </cell>
          <cell r="G68">
            <v>0</v>
          </cell>
          <cell r="H68">
            <v>142203</v>
          </cell>
          <cell r="I68">
            <v>0</v>
          </cell>
          <cell r="J68">
            <v>0</v>
          </cell>
          <cell r="K68">
            <v>0</v>
          </cell>
          <cell r="L68" t="str">
            <v/>
          </cell>
        </row>
        <row r="69">
          <cell r="A69" t="str">
            <v>고급기술자(    "     )</v>
          </cell>
          <cell r="B69">
            <v>0</v>
          </cell>
          <cell r="C69">
            <v>0</v>
          </cell>
          <cell r="D69">
            <v>1</v>
          </cell>
          <cell r="E69" t="str">
            <v xml:space="preserve">일 </v>
          </cell>
          <cell r="F69">
            <v>0</v>
          </cell>
          <cell r="G69">
            <v>0</v>
          </cell>
          <cell r="H69">
            <v>117410</v>
          </cell>
          <cell r="I69">
            <v>0</v>
          </cell>
          <cell r="J69">
            <v>0</v>
          </cell>
          <cell r="K69">
            <v>0</v>
          </cell>
          <cell r="L69" t="str">
            <v/>
          </cell>
        </row>
        <row r="70">
          <cell r="A70" t="str">
            <v>중급기술자(    "     )</v>
          </cell>
          <cell r="B70">
            <v>0</v>
          </cell>
          <cell r="C70">
            <v>0</v>
          </cell>
          <cell r="D70">
            <v>1</v>
          </cell>
          <cell r="E70" t="str">
            <v xml:space="preserve">일 </v>
          </cell>
          <cell r="F70">
            <v>0</v>
          </cell>
          <cell r="G70">
            <v>0</v>
          </cell>
          <cell r="H70">
            <v>97488</v>
          </cell>
          <cell r="I70">
            <v>0</v>
          </cell>
          <cell r="J70">
            <v>0</v>
          </cell>
          <cell r="K70">
            <v>0</v>
          </cell>
          <cell r="L70" t="str">
            <v/>
          </cell>
        </row>
        <row r="71">
          <cell r="A71" t="str">
            <v>초급기술자(    "     )</v>
          </cell>
          <cell r="B71">
            <v>0</v>
          </cell>
          <cell r="C71">
            <v>0</v>
          </cell>
          <cell r="D71">
            <v>1</v>
          </cell>
          <cell r="E71" t="str">
            <v xml:space="preserve">일 </v>
          </cell>
          <cell r="F71">
            <v>0</v>
          </cell>
          <cell r="G71">
            <v>0</v>
          </cell>
          <cell r="H71">
            <v>69405</v>
          </cell>
          <cell r="I71">
            <v>0</v>
          </cell>
          <cell r="J71">
            <v>0</v>
          </cell>
          <cell r="K71">
            <v>0</v>
          </cell>
          <cell r="L71" t="str">
            <v/>
          </cell>
        </row>
        <row r="72">
          <cell r="A72" t="str">
            <v>고급기능사(    "     )</v>
          </cell>
          <cell r="B72">
            <v>0</v>
          </cell>
          <cell r="C72">
            <v>0</v>
          </cell>
          <cell r="D72">
            <v>1</v>
          </cell>
          <cell r="E72" t="str">
            <v xml:space="preserve">일 </v>
          </cell>
          <cell r="F72">
            <v>0</v>
          </cell>
          <cell r="G72">
            <v>0</v>
          </cell>
          <cell r="H72">
            <v>68094</v>
          </cell>
          <cell r="I72">
            <v>0</v>
          </cell>
          <cell r="J72">
            <v>0</v>
          </cell>
          <cell r="K72">
            <v>0</v>
          </cell>
          <cell r="L72" t="str">
            <v/>
          </cell>
        </row>
        <row r="73">
          <cell r="A73" t="str">
            <v>중급기능사(    "     )</v>
          </cell>
          <cell r="B73">
            <v>0</v>
          </cell>
          <cell r="C73">
            <v>0</v>
          </cell>
          <cell r="D73">
            <v>1</v>
          </cell>
          <cell r="E73" t="str">
            <v xml:space="preserve">일 </v>
          </cell>
          <cell r="F73">
            <v>0</v>
          </cell>
          <cell r="G73">
            <v>0</v>
          </cell>
          <cell r="H73">
            <v>60249</v>
          </cell>
          <cell r="I73">
            <v>0</v>
          </cell>
          <cell r="J73">
            <v>0</v>
          </cell>
          <cell r="K73">
            <v>0</v>
          </cell>
          <cell r="L73" t="str">
            <v/>
          </cell>
        </row>
        <row r="74">
          <cell r="A74" t="str">
            <v>초급기능사(    "     )</v>
          </cell>
          <cell r="B74">
            <v>0</v>
          </cell>
          <cell r="C74">
            <v>0</v>
          </cell>
          <cell r="D74">
            <v>1</v>
          </cell>
          <cell r="E74" t="str">
            <v xml:space="preserve">일 </v>
          </cell>
          <cell r="F74">
            <v>0</v>
          </cell>
          <cell r="G74">
            <v>0</v>
          </cell>
          <cell r="H74">
            <v>48652</v>
          </cell>
          <cell r="I74">
            <v>0</v>
          </cell>
          <cell r="J74">
            <v>0</v>
          </cell>
          <cell r="K74">
            <v>0</v>
          </cell>
          <cell r="L74" t="str">
            <v/>
          </cell>
        </row>
        <row r="75">
          <cell r="C75" t="str">
            <v/>
          </cell>
        </row>
        <row r="76">
          <cell r="C76" t="str">
            <v/>
          </cell>
        </row>
        <row r="77">
          <cell r="C77" t="str">
            <v/>
          </cell>
        </row>
        <row r="78">
          <cell r="C78" t="str">
            <v/>
          </cell>
        </row>
        <row r="79">
          <cell r="C79" t="str">
            <v/>
          </cell>
        </row>
        <row r="81">
          <cell r="B81" t="str">
            <v>'98 년도  소 모 자 재  단 가 표</v>
          </cell>
        </row>
        <row r="82">
          <cell r="E82" t="str">
            <v/>
          </cell>
        </row>
        <row r="83">
          <cell r="A83" t="str">
            <v>종       별</v>
          </cell>
          <cell r="B83">
            <v>0</v>
          </cell>
          <cell r="C83" t="str">
            <v>재 료 또 는</v>
          </cell>
          <cell r="D83" t="str">
            <v xml:space="preserve">원 수 </v>
          </cell>
          <cell r="E83" t="str">
            <v>단 위</v>
          </cell>
          <cell r="F83" t="str">
            <v>총   액</v>
          </cell>
          <cell r="G83" t="str">
            <v>노   무   비</v>
          </cell>
          <cell r="H83">
            <v>0</v>
          </cell>
          <cell r="I83" t="str">
            <v>재   료   비</v>
          </cell>
          <cell r="J83">
            <v>0</v>
          </cell>
          <cell r="K83" t="str">
            <v>경      비</v>
          </cell>
          <cell r="L83">
            <v>0</v>
          </cell>
          <cell r="M83" t="str">
            <v>비   고</v>
          </cell>
        </row>
        <row r="84">
          <cell r="C84" t="str">
            <v xml:space="preserve">규       격 </v>
          </cell>
          <cell r="D84">
            <v>0</v>
          </cell>
          <cell r="E84">
            <v>0</v>
          </cell>
          <cell r="F84" t="str">
            <v>금   액</v>
          </cell>
          <cell r="G84" t="str">
            <v>단  가</v>
          </cell>
          <cell r="H84" t="str">
            <v>금   액</v>
          </cell>
          <cell r="I84" t="str">
            <v>단  가</v>
          </cell>
          <cell r="J84" t="str">
            <v>금   액</v>
          </cell>
          <cell r="K84" t="str">
            <v>단  가</v>
          </cell>
          <cell r="L84" t="str">
            <v>금   액</v>
          </cell>
        </row>
        <row r="85">
          <cell r="A85" t="str">
            <v>산          소</v>
          </cell>
          <cell r="B85">
            <v>0</v>
          </cell>
          <cell r="C85" t="str">
            <v>6,000 L</v>
          </cell>
          <cell r="D85">
            <v>1</v>
          </cell>
          <cell r="E85" t="str">
            <v>병</v>
          </cell>
          <cell r="F85">
            <v>0</v>
          </cell>
          <cell r="G85">
            <v>0</v>
          </cell>
          <cell r="H85">
            <v>0</v>
          </cell>
          <cell r="I85">
            <v>0</v>
          </cell>
          <cell r="J85">
            <v>12000</v>
          </cell>
        </row>
        <row r="86">
          <cell r="A86" t="str">
            <v>아  세  치  렌</v>
          </cell>
          <cell r="B86">
            <v>0</v>
          </cell>
          <cell r="C86" t="str">
            <v>4,500 L</v>
          </cell>
          <cell r="D86">
            <v>1</v>
          </cell>
          <cell r="E86" t="str">
            <v>"</v>
          </cell>
          <cell r="F86">
            <v>0</v>
          </cell>
          <cell r="G86">
            <v>0</v>
          </cell>
          <cell r="H86">
            <v>0</v>
          </cell>
          <cell r="I86">
            <v>0</v>
          </cell>
          <cell r="J86">
            <v>55392</v>
          </cell>
        </row>
        <row r="87">
          <cell r="B87" t="str">
            <v xml:space="preserve">  "</v>
          </cell>
          <cell r="C87" t="str">
            <v>2,100 L</v>
          </cell>
          <cell r="D87">
            <v>1</v>
          </cell>
          <cell r="E87" t="str">
            <v>"</v>
          </cell>
          <cell r="F87">
            <v>0</v>
          </cell>
          <cell r="G87">
            <v>0</v>
          </cell>
          <cell r="H87">
            <v>0</v>
          </cell>
          <cell r="I87">
            <v>0</v>
          </cell>
          <cell r="J87">
            <v>25849</v>
          </cell>
        </row>
        <row r="88">
          <cell r="A88" t="str">
            <v>STS 용  접  봉</v>
          </cell>
          <cell r="B88">
            <v>0</v>
          </cell>
          <cell r="C88" t="str">
            <v>4Φx350L</v>
          </cell>
          <cell r="D88">
            <v>1</v>
          </cell>
          <cell r="E88" t="str">
            <v>kg</v>
          </cell>
          <cell r="F88">
            <v>0</v>
          </cell>
          <cell r="G88">
            <v>0</v>
          </cell>
          <cell r="H88">
            <v>0</v>
          </cell>
          <cell r="I88">
            <v>0</v>
          </cell>
          <cell r="J88">
            <v>5460</v>
          </cell>
        </row>
        <row r="89">
          <cell r="A89" t="str">
            <v>SS400  용 접 봉</v>
          </cell>
          <cell r="B89">
            <v>0</v>
          </cell>
          <cell r="C89" t="str">
            <v>"</v>
          </cell>
          <cell r="D89">
            <v>1</v>
          </cell>
          <cell r="E89" t="str">
            <v>"</v>
          </cell>
          <cell r="F89">
            <v>0</v>
          </cell>
          <cell r="G89">
            <v>0</v>
          </cell>
          <cell r="H89">
            <v>0</v>
          </cell>
          <cell r="I89">
            <v>0</v>
          </cell>
          <cell r="J89">
            <v>1260</v>
          </cell>
        </row>
        <row r="90">
          <cell r="A90" t="str">
            <v>전  력  요  금</v>
          </cell>
          <cell r="B90">
            <v>0</v>
          </cell>
          <cell r="C90">
            <v>0</v>
          </cell>
          <cell r="D90">
            <v>1</v>
          </cell>
          <cell r="E90" t="str">
            <v>Kwh</v>
          </cell>
          <cell r="F90">
            <v>0</v>
          </cell>
          <cell r="G90">
            <v>0</v>
          </cell>
          <cell r="H90">
            <v>0</v>
          </cell>
          <cell r="I90">
            <v>0</v>
          </cell>
          <cell r="J90">
            <v>61.6</v>
          </cell>
        </row>
        <row r="91">
          <cell r="A91" t="str">
            <v>함          석</v>
          </cell>
          <cell r="B91">
            <v>0</v>
          </cell>
          <cell r="C91" t="str">
            <v>#32x3'x6'</v>
          </cell>
          <cell r="D91">
            <v>1</v>
          </cell>
          <cell r="E91" t="str">
            <v>매</v>
          </cell>
          <cell r="F91">
            <v>0</v>
          </cell>
          <cell r="G91">
            <v>0</v>
          </cell>
          <cell r="H91">
            <v>0</v>
          </cell>
          <cell r="I91">
            <v>0</v>
          </cell>
          <cell r="J91">
            <v>2597</v>
          </cell>
        </row>
        <row r="92">
          <cell r="B92" t="str">
            <v xml:space="preserve">  "</v>
          </cell>
          <cell r="C92" t="str">
            <v>#31x3'x6'</v>
          </cell>
          <cell r="D92">
            <v>1</v>
          </cell>
          <cell r="E92" t="str">
            <v>"</v>
          </cell>
          <cell r="F92">
            <v>0</v>
          </cell>
          <cell r="G92">
            <v>0</v>
          </cell>
          <cell r="H92">
            <v>0</v>
          </cell>
          <cell r="I92">
            <v>0</v>
          </cell>
          <cell r="J92">
            <v>2825</v>
          </cell>
        </row>
        <row r="93">
          <cell r="A93" t="str">
            <v>경          유</v>
          </cell>
          <cell r="B93">
            <v>0</v>
          </cell>
          <cell r="C93">
            <v>0</v>
          </cell>
          <cell r="D93">
            <v>1</v>
          </cell>
          <cell r="E93" t="str">
            <v>L</v>
          </cell>
          <cell r="F93">
            <v>0</v>
          </cell>
          <cell r="G93">
            <v>0</v>
          </cell>
          <cell r="H93">
            <v>0</v>
          </cell>
          <cell r="I93">
            <v>0</v>
          </cell>
          <cell r="J93">
            <v>526.4</v>
          </cell>
        </row>
        <row r="94">
          <cell r="A94" t="str">
            <v>코  크  스</v>
          </cell>
          <cell r="B94">
            <v>0</v>
          </cell>
          <cell r="C94">
            <v>0</v>
          </cell>
          <cell r="D94">
            <v>1</v>
          </cell>
          <cell r="E94" t="str">
            <v>kg</v>
          </cell>
          <cell r="F94">
            <v>0</v>
          </cell>
          <cell r="G94">
            <v>0</v>
          </cell>
          <cell r="H94">
            <v>0</v>
          </cell>
          <cell r="I94">
            <v>0</v>
          </cell>
          <cell r="J94">
            <v>183</v>
          </cell>
        </row>
        <row r="95">
          <cell r="A95" t="str">
            <v>그라인다돌</v>
          </cell>
          <cell r="B95">
            <v>0</v>
          </cell>
          <cell r="C95">
            <v>0</v>
          </cell>
          <cell r="D95">
            <v>1</v>
          </cell>
          <cell r="E95" t="str">
            <v>개</v>
          </cell>
          <cell r="F95">
            <v>0</v>
          </cell>
          <cell r="G95">
            <v>0</v>
          </cell>
          <cell r="H95">
            <v>0</v>
          </cell>
          <cell r="I95">
            <v>0</v>
          </cell>
          <cell r="J95">
            <v>3380</v>
          </cell>
        </row>
        <row r="96">
          <cell r="A96" t="str">
            <v>노   즐</v>
          </cell>
          <cell r="B96">
            <v>0</v>
          </cell>
          <cell r="C96">
            <v>0</v>
          </cell>
          <cell r="D96">
            <v>1</v>
          </cell>
          <cell r="E96" t="str">
            <v>"</v>
          </cell>
          <cell r="F96">
            <v>0</v>
          </cell>
          <cell r="G96">
            <v>0</v>
          </cell>
          <cell r="H96">
            <v>0</v>
          </cell>
          <cell r="I96">
            <v>0</v>
          </cell>
          <cell r="J96">
            <v>32000</v>
          </cell>
        </row>
        <row r="97">
          <cell r="A97" t="str">
            <v>아  세  치  렌</v>
          </cell>
          <cell r="B97">
            <v>0</v>
          </cell>
          <cell r="C97" t="str">
            <v>4,500 L</v>
          </cell>
          <cell r="D97">
            <v>1</v>
          </cell>
          <cell r="E97" t="str">
            <v>kg</v>
          </cell>
          <cell r="F97">
            <v>0</v>
          </cell>
          <cell r="G97">
            <v>0</v>
          </cell>
          <cell r="H97">
            <v>0</v>
          </cell>
          <cell r="I97">
            <v>0</v>
          </cell>
          <cell r="J97">
            <v>10500</v>
          </cell>
        </row>
        <row r="98">
          <cell r="B98" t="str">
            <v>- 엔진유</v>
          </cell>
          <cell r="C98">
            <v>0</v>
          </cell>
          <cell r="D98">
            <v>0</v>
          </cell>
          <cell r="E98" t="str">
            <v>L</v>
          </cell>
          <cell r="F98">
            <v>0</v>
          </cell>
          <cell r="G98">
            <v>0</v>
          </cell>
          <cell r="H98">
            <v>0</v>
          </cell>
          <cell r="I98">
            <v>0</v>
          </cell>
          <cell r="J98">
            <v>1250</v>
          </cell>
        </row>
        <row r="99">
          <cell r="B99" t="str">
            <v>- 구리이스</v>
          </cell>
          <cell r="C99">
            <v>0</v>
          </cell>
          <cell r="D99">
            <v>0</v>
          </cell>
          <cell r="E99" t="str">
            <v>KG</v>
          </cell>
          <cell r="F99">
            <v>0</v>
          </cell>
          <cell r="G99">
            <v>0</v>
          </cell>
          <cell r="H99">
            <v>0</v>
          </cell>
          <cell r="I99">
            <v>0</v>
          </cell>
          <cell r="J99">
            <v>2323</v>
          </cell>
        </row>
        <row r="100">
          <cell r="B100" t="str">
            <v>- 규사</v>
          </cell>
          <cell r="C100">
            <v>0</v>
          </cell>
          <cell r="D100">
            <v>0</v>
          </cell>
          <cell r="E100" t="str">
            <v>TON</v>
          </cell>
          <cell r="F100">
            <v>0</v>
          </cell>
          <cell r="G100">
            <v>0</v>
          </cell>
          <cell r="H100">
            <v>0</v>
          </cell>
          <cell r="I100">
            <v>0</v>
          </cell>
          <cell r="J100">
            <v>25000</v>
          </cell>
        </row>
        <row r="101">
          <cell r="B101" t="str">
            <v>- SAND</v>
          </cell>
          <cell r="C101">
            <v>0</v>
          </cell>
          <cell r="D101">
            <v>0</v>
          </cell>
          <cell r="E101" t="str">
            <v>㎥</v>
          </cell>
          <cell r="F101">
            <v>0</v>
          </cell>
          <cell r="G101">
            <v>0</v>
          </cell>
          <cell r="H101">
            <v>0</v>
          </cell>
          <cell r="I101">
            <v>0</v>
          </cell>
          <cell r="J101">
            <v>7000</v>
          </cell>
        </row>
        <row r="102">
          <cell r="B102" t="str">
            <v>- POWER BRUSH</v>
          </cell>
          <cell r="C102">
            <v>0</v>
          </cell>
          <cell r="D102">
            <v>0</v>
          </cell>
          <cell r="E102" t="str">
            <v>KG</v>
          </cell>
          <cell r="F102">
            <v>0</v>
          </cell>
          <cell r="G102">
            <v>0</v>
          </cell>
          <cell r="H102">
            <v>0</v>
          </cell>
          <cell r="I102">
            <v>0</v>
          </cell>
          <cell r="J102">
            <v>5000</v>
          </cell>
        </row>
        <row r="103">
          <cell r="A103" t="str">
            <v>종       별</v>
          </cell>
          <cell r="B103">
            <v>0</v>
          </cell>
          <cell r="C103" t="str">
            <v>재 료 또 는</v>
          </cell>
          <cell r="D103" t="str">
            <v xml:space="preserve">원 수 </v>
          </cell>
          <cell r="E103" t="str">
            <v>단 위</v>
          </cell>
          <cell r="F103" t="str">
            <v>총   액</v>
          </cell>
          <cell r="G103" t="str">
            <v>노   무   비</v>
          </cell>
          <cell r="H103">
            <v>0</v>
          </cell>
          <cell r="I103" t="str">
            <v>재   료   비</v>
          </cell>
          <cell r="J103">
            <v>0</v>
          </cell>
          <cell r="K103" t="str">
            <v>경      비</v>
          </cell>
          <cell r="L103">
            <v>0</v>
          </cell>
          <cell r="M103" t="str">
            <v>비   고</v>
          </cell>
        </row>
        <row r="104">
          <cell r="C104" t="str">
            <v xml:space="preserve">규       격 </v>
          </cell>
          <cell r="D104">
            <v>0</v>
          </cell>
          <cell r="E104">
            <v>0</v>
          </cell>
          <cell r="F104" t="str">
            <v>금   액</v>
          </cell>
          <cell r="G104" t="str">
            <v>단  가</v>
          </cell>
          <cell r="H104" t="str">
            <v>금   액</v>
          </cell>
          <cell r="I104" t="str">
            <v>단  가</v>
          </cell>
          <cell r="J104" t="str">
            <v>금   액</v>
          </cell>
          <cell r="K104" t="str">
            <v>단  가</v>
          </cell>
          <cell r="L104" t="str">
            <v>금   액</v>
          </cell>
        </row>
        <row r="105">
          <cell r="B105" t="str">
            <v>- WIRE BRUSH</v>
          </cell>
          <cell r="C105">
            <v>0</v>
          </cell>
          <cell r="D105">
            <v>0</v>
          </cell>
          <cell r="E105" t="str">
            <v>KG</v>
          </cell>
          <cell r="F105">
            <v>0</v>
          </cell>
          <cell r="G105">
            <v>0</v>
          </cell>
          <cell r="H105">
            <v>0</v>
          </cell>
          <cell r="I105">
            <v>0</v>
          </cell>
          <cell r="J105">
            <v>2000</v>
          </cell>
        </row>
        <row r="106">
          <cell r="B106" t="str">
            <v>- 세척제</v>
          </cell>
          <cell r="C106">
            <v>0</v>
          </cell>
          <cell r="D106">
            <v>0</v>
          </cell>
          <cell r="E106" t="str">
            <v>KG</v>
          </cell>
          <cell r="F106">
            <v>0</v>
          </cell>
          <cell r="G106">
            <v>0</v>
          </cell>
          <cell r="H106">
            <v>0</v>
          </cell>
          <cell r="I106">
            <v>0</v>
          </cell>
          <cell r="J106">
            <v>10500</v>
          </cell>
        </row>
        <row r="107">
          <cell r="B107" t="str">
            <v>- 넝마</v>
          </cell>
          <cell r="C107">
            <v>0</v>
          </cell>
          <cell r="D107">
            <v>0</v>
          </cell>
          <cell r="E107" t="str">
            <v>KG</v>
          </cell>
          <cell r="F107">
            <v>0</v>
          </cell>
          <cell r="G107">
            <v>0</v>
          </cell>
          <cell r="H107">
            <v>0</v>
          </cell>
          <cell r="I107">
            <v>0</v>
          </cell>
          <cell r="J107">
            <v>1363</v>
          </cell>
          <cell r="K107" t="str">
            <v>(적산정보 492)</v>
          </cell>
        </row>
        <row r="108">
          <cell r="B108" t="str">
            <v>- 세라믹코팅제</v>
          </cell>
          <cell r="C108">
            <v>0</v>
          </cell>
          <cell r="D108">
            <v>0</v>
          </cell>
          <cell r="E108" t="str">
            <v>KG</v>
          </cell>
          <cell r="F108">
            <v>0</v>
          </cell>
          <cell r="G108">
            <v>0</v>
          </cell>
          <cell r="H108">
            <v>0</v>
          </cell>
          <cell r="I108">
            <v>0</v>
          </cell>
          <cell r="J108">
            <v>168300</v>
          </cell>
        </row>
        <row r="109">
          <cell r="B109" t="str">
            <v>- 희석제</v>
          </cell>
          <cell r="C109">
            <v>0</v>
          </cell>
          <cell r="D109">
            <v>0</v>
          </cell>
          <cell r="E109" t="str">
            <v>통</v>
          </cell>
          <cell r="F109">
            <v>0</v>
          </cell>
          <cell r="G109">
            <v>0</v>
          </cell>
          <cell r="H109">
            <v>0</v>
          </cell>
          <cell r="I109">
            <v>0</v>
          </cell>
          <cell r="J109">
            <v>5120</v>
          </cell>
        </row>
        <row r="110">
          <cell r="B110" t="str">
            <v>ZINC RICH PRIMER</v>
          </cell>
          <cell r="C110">
            <v>0</v>
          </cell>
          <cell r="D110">
            <v>0</v>
          </cell>
          <cell r="E110" t="str">
            <v>L</v>
          </cell>
          <cell r="F110">
            <v>0</v>
          </cell>
          <cell r="G110">
            <v>0</v>
          </cell>
          <cell r="H110">
            <v>0</v>
          </cell>
          <cell r="I110">
            <v>0</v>
          </cell>
          <cell r="J110">
            <v>7945</v>
          </cell>
        </row>
        <row r="111">
          <cell r="B111" t="str">
            <v>신      나</v>
          </cell>
          <cell r="C111">
            <v>0</v>
          </cell>
          <cell r="D111">
            <v>0</v>
          </cell>
          <cell r="E111">
            <v>0</v>
          </cell>
          <cell r="F111">
            <v>0</v>
          </cell>
          <cell r="G111">
            <v>0</v>
          </cell>
          <cell r="H111">
            <v>0</v>
          </cell>
          <cell r="I111">
            <v>0</v>
          </cell>
          <cell r="J111">
            <v>2111</v>
          </cell>
        </row>
        <row r="112">
          <cell r="B112" t="str">
            <v>방 오 도 료</v>
          </cell>
          <cell r="C112">
            <v>0</v>
          </cell>
          <cell r="D112">
            <v>0</v>
          </cell>
          <cell r="E112">
            <v>0</v>
          </cell>
          <cell r="F112">
            <v>0</v>
          </cell>
          <cell r="G112">
            <v>0</v>
          </cell>
          <cell r="H112">
            <v>0</v>
          </cell>
          <cell r="I112">
            <v>0</v>
          </cell>
          <cell r="J112">
            <v>9231</v>
          </cell>
        </row>
        <row r="113">
          <cell r="B113" t="str">
            <v>신  나(ANTI FAULING)</v>
          </cell>
          <cell r="C113">
            <v>0</v>
          </cell>
          <cell r="D113">
            <v>0</v>
          </cell>
          <cell r="E113">
            <v>0</v>
          </cell>
          <cell r="F113">
            <v>0</v>
          </cell>
          <cell r="G113">
            <v>0</v>
          </cell>
          <cell r="H113">
            <v>0</v>
          </cell>
          <cell r="I113">
            <v>0</v>
          </cell>
          <cell r="J113">
            <v>1530</v>
          </cell>
        </row>
        <row r="114">
          <cell r="B114" t="str">
            <v>TAL EPOXY</v>
          </cell>
          <cell r="C114">
            <v>0</v>
          </cell>
          <cell r="D114">
            <v>0</v>
          </cell>
          <cell r="E114">
            <v>0</v>
          </cell>
          <cell r="F114">
            <v>0</v>
          </cell>
          <cell r="G114">
            <v>0</v>
          </cell>
          <cell r="H114">
            <v>0</v>
          </cell>
          <cell r="I114">
            <v>0</v>
          </cell>
          <cell r="J114">
            <v>3570</v>
          </cell>
        </row>
        <row r="115">
          <cell r="B115" t="str">
            <v>PURE EPOXY</v>
          </cell>
          <cell r="C115">
            <v>0</v>
          </cell>
          <cell r="D115">
            <v>0</v>
          </cell>
          <cell r="E115">
            <v>0</v>
          </cell>
          <cell r="F115">
            <v>0</v>
          </cell>
          <cell r="G115">
            <v>0</v>
          </cell>
          <cell r="H115">
            <v>0</v>
          </cell>
          <cell r="I115">
            <v>0</v>
          </cell>
          <cell r="J115">
            <v>4010</v>
          </cell>
        </row>
        <row r="127">
          <cell r="B127" t="str">
            <v>'98 년도  사 용 장 비 경 비  단 가 표</v>
          </cell>
        </row>
        <row r="128">
          <cell r="E128" t="str">
            <v/>
          </cell>
        </row>
        <row r="129">
          <cell r="A129" t="str">
            <v>종       별</v>
          </cell>
          <cell r="B129">
            <v>0</v>
          </cell>
          <cell r="C129" t="str">
            <v>재 료 또 는</v>
          </cell>
          <cell r="D129" t="str">
            <v xml:space="preserve">원 수 </v>
          </cell>
          <cell r="E129" t="str">
            <v>단 위</v>
          </cell>
          <cell r="F129" t="str">
            <v>총   액</v>
          </cell>
          <cell r="G129" t="str">
            <v>노   무   비</v>
          </cell>
          <cell r="H129">
            <v>0</v>
          </cell>
          <cell r="I129" t="str">
            <v>재   료   비</v>
          </cell>
          <cell r="J129">
            <v>0</v>
          </cell>
          <cell r="K129" t="str">
            <v>경      비</v>
          </cell>
          <cell r="L129">
            <v>0</v>
          </cell>
          <cell r="M129" t="str">
            <v>비   고</v>
          </cell>
        </row>
        <row r="130">
          <cell r="C130" t="str">
            <v xml:space="preserve">규       격 </v>
          </cell>
          <cell r="D130">
            <v>0</v>
          </cell>
          <cell r="E130">
            <v>0</v>
          </cell>
          <cell r="F130" t="str">
            <v>금   액</v>
          </cell>
          <cell r="G130" t="str">
            <v>단  가</v>
          </cell>
          <cell r="H130" t="str">
            <v>금   액</v>
          </cell>
          <cell r="I130" t="str">
            <v>단  가</v>
          </cell>
          <cell r="J130" t="str">
            <v>금   액</v>
          </cell>
          <cell r="K130" t="str">
            <v>단  가</v>
          </cell>
          <cell r="L130" t="str">
            <v>금   액</v>
          </cell>
        </row>
        <row r="131">
          <cell r="A131" t="str">
            <v>Lathe</v>
          </cell>
          <cell r="B131">
            <v>0</v>
          </cell>
          <cell r="C131" t="str">
            <v>12ftx7.5Hp</v>
          </cell>
          <cell r="D131">
            <v>1</v>
          </cell>
          <cell r="E131" t="str">
            <v>hr</v>
          </cell>
          <cell r="F131">
            <v>0</v>
          </cell>
          <cell r="G131">
            <v>0</v>
          </cell>
          <cell r="H131">
            <v>3418</v>
          </cell>
          <cell r="I131">
            <v>0</v>
          </cell>
          <cell r="J131">
            <v>0</v>
          </cell>
          <cell r="K131">
            <v>0</v>
          </cell>
          <cell r="L131">
            <v>3775</v>
          </cell>
        </row>
        <row r="132">
          <cell r="A132" t="str">
            <v>Planer</v>
          </cell>
          <cell r="B132">
            <v>0</v>
          </cell>
          <cell r="C132" t="str">
            <v>4ftx8ft</v>
          </cell>
          <cell r="D132">
            <v>1</v>
          </cell>
          <cell r="E132" t="str">
            <v>"</v>
          </cell>
          <cell r="F132">
            <v>0</v>
          </cell>
          <cell r="G132">
            <v>0</v>
          </cell>
          <cell r="H132">
            <v>3129</v>
          </cell>
          <cell r="I132">
            <v>0</v>
          </cell>
          <cell r="J132">
            <v>0</v>
          </cell>
          <cell r="K132">
            <v>0</v>
          </cell>
          <cell r="L132">
            <v>2743</v>
          </cell>
        </row>
        <row r="133">
          <cell r="A133" t="str">
            <v>Boring Machine</v>
          </cell>
          <cell r="B133">
            <v>0</v>
          </cell>
          <cell r="C133" t="str">
            <v>horizontal type 3Hp</v>
          </cell>
        </row>
        <row r="134">
          <cell r="D134">
            <v>1</v>
          </cell>
          <cell r="E134" t="str">
            <v>"</v>
          </cell>
          <cell r="F134">
            <v>0</v>
          </cell>
          <cell r="G134">
            <v>0</v>
          </cell>
          <cell r="H134">
            <v>3547</v>
          </cell>
          <cell r="I134">
            <v>0</v>
          </cell>
          <cell r="J134">
            <v>0</v>
          </cell>
          <cell r="K134">
            <v>0</v>
          </cell>
          <cell r="L134">
            <v>8928</v>
          </cell>
        </row>
        <row r="135">
          <cell r="A135" t="str">
            <v>Union Melt Welder</v>
          </cell>
          <cell r="B135">
            <v>0</v>
          </cell>
          <cell r="C135" t="str">
            <v>5.5 KVA</v>
          </cell>
          <cell r="D135">
            <v>1</v>
          </cell>
          <cell r="E135" t="str">
            <v>"</v>
          </cell>
          <cell r="F135">
            <v>0</v>
          </cell>
          <cell r="G135">
            <v>0</v>
          </cell>
          <cell r="H135">
            <v>3488</v>
          </cell>
          <cell r="I135">
            <v>0</v>
          </cell>
          <cell r="J135">
            <v>0</v>
          </cell>
          <cell r="K135">
            <v>0</v>
          </cell>
          <cell r="L135">
            <v>1797</v>
          </cell>
        </row>
        <row r="136">
          <cell r="A136" t="str">
            <v>Gouging Machine</v>
          </cell>
          <cell r="B136">
            <v>0</v>
          </cell>
          <cell r="C136" t="str">
            <v>중형</v>
          </cell>
          <cell r="D136">
            <v>1</v>
          </cell>
          <cell r="E136" t="str">
            <v>"</v>
          </cell>
          <cell r="F136">
            <v>0</v>
          </cell>
          <cell r="G136">
            <v>0</v>
          </cell>
          <cell r="H136">
            <v>3380</v>
          </cell>
          <cell r="I136">
            <v>0</v>
          </cell>
          <cell r="J136">
            <v>0</v>
          </cell>
          <cell r="K136">
            <v>0</v>
          </cell>
          <cell r="L136">
            <v>670</v>
          </cell>
        </row>
        <row r="137">
          <cell r="A137" t="str">
            <v>Gas Cutting Machine</v>
          </cell>
        </row>
        <row r="138">
          <cell r="C138" t="str">
            <v>auto 중형</v>
          </cell>
          <cell r="D138">
            <v>1</v>
          </cell>
          <cell r="E138" t="str">
            <v>hr</v>
          </cell>
          <cell r="F138">
            <v>0</v>
          </cell>
          <cell r="G138">
            <v>0</v>
          </cell>
          <cell r="H138">
            <v>11922</v>
          </cell>
          <cell r="I138">
            <v>0</v>
          </cell>
          <cell r="J138">
            <v>0</v>
          </cell>
          <cell r="K138">
            <v>0</v>
          </cell>
          <cell r="L138">
            <v>119</v>
          </cell>
        </row>
        <row r="139">
          <cell r="B139" t="str">
            <v xml:space="preserve">  "</v>
          </cell>
          <cell r="C139" t="str">
            <v>manual 중형</v>
          </cell>
          <cell r="D139">
            <v>1</v>
          </cell>
          <cell r="E139" t="str">
            <v>"</v>
          </cell>
          <cell r="F139">
            <v>0</v>
          </cell>
          <cell r="G139">
            <v>0</v>
          </cell>
          <cell r="H139">
            <v>3974</v>
          </cell>
          <cell r="I139">
            <v>0</v>
          </cell>
          <cell r="J139">
            <v>0</v>
          </cell>
          <cell r="K139">
            <v>0</v>
          </cell>
          <cell r="L139">
            <v>115</v>
          </cell>
        </row>
        <row r="140">
          <cell r="A140" t="str">
            <v>Gas Heating Touch</v>
          </cell>
          <cell r="B140">
            <v>0</v>
          </cell>
          <cell r="C140" t="str">
            <v>중형</v>
          </cell>
          <cell r="D140">
            <v>1</v>
          </cell>
          <cell r="E140" t="str">
            <v>"</v>
          </cell>
          <cell r="F140">
            <v>0</v>
          </cell>
          <cell r="G140">
            <v>0</v>
          </cell>
          <cell r="H140">
            <v>3174</v>
          </cell>
          <cell r="I140">
            <v>0</v>
          </cell>
          <cell r="J140">
            <v>0</v>
          </cell>
          <cell r="K140">
            <v>0</v>
          </cell>
          <cell r="L140">
            <v>115</v>
          </cell>
        </row>
        <row r="141">
          <cell r="A141" t="str">
            <v>A.C Welder</v>
          </cell>
          <cell r="B141">
            <v>0</v>
          </cell>
          <cell r="C141" t="str">
            <v>5.5 KVA</v>
          </cell>
          <cell r="D141">
            <v>1</v>
          </cell>
          <cell r="E141" t="str">
            <v>"</v>
          </cell>
          <cell r="F141">
            <v>0</v>
          </cell>
          <cell r="G141">
            <v>0</v>
          </cell>
          <cell r="H141">
            <v>0</v>
          </cell>
          <cell r="I141">
            <v>0</v>
          </cell>
          <cell r="J141">
            <v>0</v>
          </cell>
          <cell r="K141">
            <v>0</v>
          </cell>
          <cell r="L141">
            <v>107</v>
          </cell>
        </row>
        <row r="142">
          <cell r="B142" t="str">
            <v xml:space="preserve"> "</v>
          </cell>
          <cell r="C142" t="str">
            <v>10 KVA</v>
          </cell>
          <cell r="D142">
            <v>1</v>
          </cell>
          <cell r="E142" t="str">
            <v>"</v>
          </cell>
          <cell r="F142">
            <v>0</v>
          </cell>
          <cell r="G142">
            <v>0</v>
          </cell>
          <cell r="H142">
            <v>0</v>
          </cell>
          <cell r="I142">
            <v>0</v>
          </cell>
          <cell r="J142">
            <v>0</v>
          </cell>
          <cell r="K142">
            <v>0</v>
          </cell>
          <cell r="L142">
            <v>155</v>
          </cell>
        </row>
        <row r="143">
          <cell r="A143" t="str">
            <v>D.C Welder</v>
          </cell>
          <cell r="B143">
            <v>0</v>
          </cell>
          <cell r="C143" t="str">
            <v>300A  5.5KW</v>
          </cell>
          <cell r="D143">
            <v>1</v>
          </cell>
          <cell r="E143" t="str">
            <v>hr</v>
          </cell>
          <cell r="F143">
            <v>0</v>
          </cell>
          <cell r="G143">
            <v>0</v>
          </cell>
          <cell r="H143">
            <v>0</v>
          </cell>
          <cell r="I143">
            <v>0</v>
          </cell>
          <cell r="J143">
            <v>0</v>
          </cell>
          <cell r="K143">
            <v>0</v>
          </cell>
          <cell r="L143">
            <v>359</v>
          </cell>
        </row>
        <row r="144">
          <cell r="A144" t="str">
            <v>Gas Welder</v>
          </cell>
          <cell r="B144">
            <v>0</v>
          </cell>
          <cell r="C144" t="str">
            <v>대형</v>
          </cell>
          <cell r="D144">
            <v>1</v>
          </cell>
          <cell r="E144" t="str">
            <v>"</v>
          </cell>
          <cell r="F144">
            <v>0</v>
          </cell>
          <cell r="G144">
            <v>0</v>
          </cell>
          <cell r="H144">
            <v>0</v>
          </cell>
          <cell r="I144">
            <v>0</v>
          </cell>
          <cell r="J144">
            <v>0</v>
          </cell>
          <cell r="K144">
            <v>0</v>
          </cell>
          <cell r="L144">
            <v>149.5</v>
          </cell>
        </row>
        <row r="145">
          <cell r="B145" t="str">
            <v xml:space="preserve"> "</v>
          </cell>
          <cell r="C145" t="str">
            <v>중형</v>
          </cell>
          <cell r="D145">
            <v>1</v>
          </cell>
          <cell r="E145" t="str">
            <v>"</v>
          </cell>
          <cell r="F145">
            <v>0</v>
          </cell>
          <cell r="G145">
            <v>0</v>
          </cell>
          <cell r="H145">
            <v>0</v>
          </cell>
          <cell r="I145">
            <v>0</v>
          </cell>
          <cell r="J145">
            <v>0</v>
          </cell>
          <cell r="K145">
            <v>0</v>
          </cell>
          <cell r="L145">
            <v>115</v>
          </cell>
        </row>
        <row r="146">
          <cell r="A146" t="str">
            <v>Hydro Press</v>
          </cell>
          <cell r="B146">
            <v>0</v>
          </cell>
          <cell r="C146" t="str">
            <v>300ton</v>
          </cell>
          <cell r="D146">
            <v>1</v>
          </cell>
          <cell r="E146" t="str">
            <v>"</v>
          </cell>
          <cell r="F146">
            <v>0</v>
          </cell>
          <cell r="G146">
            <v>0</v>
          </cell>
          <cell r="H146">
            <v>3281</v>
          </cell>
          <cell r="I146">
            <v>0</v>
          </cell>
          <cell r="J146">
            <v>0</v>
          </cell>
          <cell r="K146">
            <v>0</v>
          </cell>
          <cell r="L146">
            <v>8463</v>
          </cell>
        </row>
        <row r="147">
          <cell r="B147" t="str">
            <v xml:space="preserve"> "</v>
          </cell>
          <cell r="C147" t="str">
            <v>100ton</v>
          </cell>
          <cell r="D147">
            <v>1</v>
          </cell>
          <cell r="E147" t="str">
            <v>"</v>
          </cell>
          <cell r="F147">
            <v>0</v>
          </cell>
          <cell r="G147">
            <v>0</v>
          </cell>
          <cell r="H147">
            <v>3281</v>
          </cell>
          <cell r="I147">
            <v>0</v>
          </cell>
          <cell r="J147">
            <v>0</v>
          </cell>
          <cell r="K147">
            <v>0</v>
          </cell>
          <cell r="L147">
            <v>6045</v>
          </cell>
        </row>
        <row r="148">
          <cell r="A148" t="str">
            <v>Bending Roller</v>
          </cell>
          <cell r="B148">
            <v>0</v>
          </cell>
          <cell r="C148" t="str">
            <v>23ft</v>
          </cell>
          <cell r="D148">
            <v>1</v>
          </cell>
          <cell r="E148" t="str">
            <v>hr</v>
          </cell>
          <cell r="F148">
            <v>0</v>
          </cell>
          <cell r="G148">
            <v>0</v>
          </cell>
          <cell r="H148">
            <v>4281</v>
          </cell>
          <cell r="I148">
            <v>0</v>
          </cell>
          <cell r="J148">
            <v>0</v>
          </cell>
          <cell r="K148">
            <v>0</v>
          </cell>
          <cell r="L148">
            <v>6323</v>
          </cell>
        </row>
        <row r="149">
          <cell r="A149" t="str">
            <v>종       별</v>
          </cell>
          <cell r="B149">
            <v>0</v>
          </cell>
          <cell r="C149" t="str">
            <v>재 료 또 는</v>
          </cell>
          <cell r="D149" t="str">
            <v xml:space="preserve">원 수 </v>
          </cell>
          <cell r="E149" t="str">
            <v>단 위</v>
          </cell>
          <cell r="F149" t="str">
            <v>총   액</v>
          </cell>
          <cell r="G149" t="str">
            <v>노   무   비</v>
          </cell>
          <cell r="H149">
            <v>0</v>
          </cell>
          <cell r="I149" t="str">
            <v>재   료   비</v>
          </cell>
          <cell r="J149">
            <v>0</v>
          </cell>
          <cell r="K149" t="str">
            <v>경      비</v>
          </cell>
          <cell r="L149">
            <v>0</v>
          </cell>
          <cell r="M149" t="str">
            <v>비   고</v>
          </cell>
        </row>
        <row r="150">
          <cell r="C150" t="str">
            <v xml:space="preserve">규       격 </v>
          </cell>
          <cell r="D150">
            <v>0</v>
          </cell>
          <cell r="E150">
            <v>0</v>
          </cell>
          <cell r="F150" t="str">
            <v>금   액</v>
          </cell>
          <cell r="G150" t="str">
            <v>단  가</v>
          </cell>
          <cell r="H150" t="str">
            <v>금   액</v>
          </cell>
          <cell r="I150" t="str">
            <v>단  가</v>
          </cell>
          <cell r="J150" t="str">
            <v>금   액</v>
          </cell>
          <cell r="K150" t="str">
            <v>단  가</v>
          </cell>
          <cell r="L150" t="str">
            <v>금   액</v>
          </cell>
        </row>
        <row r="151">
          <cell r="A151" t="str">
            <v>Edge Bending Roller</v>
          </cell>
        </row>
        <row r="152">
          <cell r="C152" t="str">
            <v>23ft</v>
          </cell>
          <cell r="D152">
            <v>1</v>
          </cell>
          <cell r="E152" t="str">
            <v>"</v>
          </cell>
          <cell r="F152">
            <v>0</v>
          </cell>
          <cell r="G152">
            <v>0</v>
          </cell>
          <cell r="H152">
            <v>4281</v>
          </cell>
          <cell r="I152">
            <v>0</v>
          </cell>
          <cell r="J152">
            <v>0</v>
          </cell>
          <cell r="K152">
            <v>0</v>
          </cell>
          <cell r="L152">
            <v>9484.5</v>
          </cell>
        </row>
        <row r="153">
          <cell r="A153" t="str">
            <v>Shearing Machine</v>
          </cell>
          <cell r="B153">
            <v>0</v>
          </cell>
          <cell r="C153">
            <v>0</v>
          </cell>
          <cell r="D153">
            <v>1</v>
          </cell>
          <cell r="E153" t="str">
            <v>"</v>
          </cell>
          <cell r="F153">
            <v>0</v>
          </cell>
          <cell r="G153">
            <v>0</v>
          </cell>
          <cell r="H153">
            <v>3688</v>
          </cell>
          <cell r="I153">
            <v>0</v>
          </cell>
          <cell r="J153">
            <v>0</v>
          </cell>
          <cell r="K153">
            <v>0</v>
          </cell>
          <cell r="L153">
            <v>3209</v>
          </cell>
        </row>
        <row r="154">
          <cell r="A154" t="str">
            <v>Drilling Machine</v>
          </cell>
          <cell r="B154">
            <v>0</v>
          </cell>
          <cell r="C154" t="str">
            <v xml:space="preserve"> 3 Hp</v>
          </cell>
          <cell r="D154">
            <v>1</v>
          </cell>
          <cell r="E154" t="str">
            <v>"</v>
          </cell>
          <cell r="F154">
            <v>0</v>
          </cell>
          <cell r="G154">
            <v>0</v>
          </cell>
          <cell r="H154">
            <v>3401</v>
          </cell>
          <cell r="I154">
            <v>0</v>
          </cell>
          <cell r="J154">
            <v>0</v>
          </cell>
          <cell r="K154">
            <v>0</v>
          </cell>
          <cell r="L154">
            <v>576</v>
          </cell>
        </row>
        <row r="155">
          <cell r="B155" t="str">
            <v xml:space="preserve">  "</v>
          </cell>
          <cell r="C155" t="str">
            <v>radial 5Hp</v>
          </cell>
          <cell r="D155">
            <v>1</v>
          </cell>
          <cell r="E155" t="str">
            <v>"</v>
          </cell>
          <cell r="F155">
            <v>0</v>
          </cell>
          <cell r="G155">
            <v>0</v>
          </cell>
          <cell r="H155">
            <v>3401</v>
          </cell>
          <cell r="I155">
            <v>0</v>
          </cell>
          <cell r="J155">
            <v>0</v>
          </cell>
          <cell r="K155">
            <v>0</v>
          </cell>
          <cell r="L155">
            <v>1720</v>
          </cell>
        </row>
        <row r="156">
          <cell r="A156" t="str">
            <v>Portable Drill</v>
          </cell>
          <cell r="B156">
            <v>0</v>
          </cell>
          <cell r="C156" t="str">
            <v>0.5 Hp</v>
          </cell>
          <cell r="D156">
            <v>1</v>
          </cell>
          <cell r="E156" t="str">
            <v>hr</v>
          </cell>
          <cell r="F156">
            <v>0</v>
          </cell>
          <cell r="G156">
            <v>0</v>
          </cell>
          <cell r="H156" t="str">
            <v/>
          </cell>
          <cell r="I156">
            <v>0</v>
          </cell>
          <cell r="J156">
            <v>0</v>
          </cell>
          <cell r="K156">
            <v>0</v>
          </cell>
          <cell r="L156">
            <v>12</v>
          </cell>
        </row>
        <row r="157">
          <cell r="B157" t="str">
            <v xml:space="preserve">  "</v>
          </cell>
          <cell r="C157" t="str">
            <v>1.5 Hp</v>
          </cell>
          <cell r="D157">
            <v>1</v>
          </cell>
          <cell r="E157" t="str">
            <v>"</v>
          </cell>
          <cell r="F157">
            <v>0</v>
          </cell>
          <cell r="G157">
            <v>0</v>
          </cell>
          <cell r="H157" t="str">
            <v/>
          </cell>
          <cell r="I157">
            <v>0</v>
          </cell>
          <cell r="J157">
            <v>0</v>
          </cell>
          <cell r="K157">
            <v>0</v>
          </cell>
          <cell r="L157">
            <v>14</v>
          </cell>
        </row>
        <row r="158">
          <cell r="A158" t="str">
            <v>Portable Grinder</v>
          </cell>
          <cell r="B158">
            <v>0</v>
          </cell>
          <cell r="C158" t="str">
            <v>0.5 Hp</v>
          </cell>
          <cell r="D158">
            <v>1</v>
          </cell>
          <cell r="E158" t="str">
            <v>hr</v>
          </cell>
          <cell r="F158">
            <v>0</v>
          </cell>
          <cell r="G158">
            <v>0</v>
          </cell>
          <cell r="H158">
            <v>0</v>
          </cell>
          <cell r="I158">
            <v>0</v>
          </cell>
          <cell r="J158">
            <v>0</v>
          </cell>
          <cell r="K158">
            <v>0</v>
          </cell>
          <cell r="L158">
            <v>22</v>
          </cell>
        </row>
        <row r="159">
          <cell r="A159" t="str">
            <v>Air Compressor</v>
          </cell>
          <cell r="B159">
            <v>0</v>
          </cell>
          <cell r="C159" t="str">
            <v>5.9㎥/min</v>
          </cell>
          <cell r="D159">
            <v>1</v>
          </cell>
          <cell r="E159" t="str">
            <v>"</v>
          </cell>
          <cell r="F159">
            <v>0</v>
          </cell>
          <cell r="G159">
            <v>0</v>
          </cell>
          <cell r="H159">
            <v>9681</v>
          </cell>
          <cell r="I159">
            <v>0</v>
          </cell>
          <cell r="J159">
            <v>6189</v>
          </cell>
          <cell r="K159">
            <v>0</v>
          </cell>
          <cell r="L159">
            <v>3137</v>
          </cell>
        </row>
        <row r="160">
          <cell r="B160" t="str">
            <v xml:space="preserve">  "</v>
          </cell>
          <cell r="C160" t="str">
            <v>8.9㎥/min</v>
          </cell>
          <cell r="D160">
            <v>1</v>
          </cell>
          <cell r="E160" t="str">
            <v>"</v>
          </cell>
          <cell r="F160">
            <v>0</v>
          </cell>
          <cell r="G160">
            <v>0</v>
          </cell>
          <cell r="H160">
            <v>9681</v>
          </cell>
          <cell r="I160">
            <v>0</v>
          </cell>
          <cell r="J160">
            <v>8779</v>
          </cell>
          <cell r="K160">
            <v>0</v>
          </cell>
          <cell r="L160">
            <v>6250</v>
          </cell>
        </row>
        <row r="161">
          <cell r="A161" t="str">
            <v>Over Head Crane</v>
          </cell>
          <cell r="B161">
            <v>0</v>
          </cell>
          <cell r="C161" t="str">
            <v>20ton</v>
          </cell>
          <cell r="D161">
            <v>1</v>
          </cell>
          <cell r="E161" t="str">
            <v>"</v>
          </cell>
          <cell r="F161">
            <v>0</v>
          </cell>
          <cell r="G161">
            <v>0</v>
          </cell>
          <cell r="H161">
            <v>9681</v>
          </cell>
          <cell r="I161">
            <v>0</v>
          </cell>
          <cell r="J161">
            <v>0</v>
          </cell>
          <cell r="K161">
            <v>0</v>
          </cell>
          <cell r="L161">
            <v>3338</v>
          </cell>
        </row>
        <row r="162">
          <cell r="B162" t="str">
            <v xml:space="preserve">  "</v>
          </cell>
          <cell r="C162" t="str">
            <v>30ton</v>
          </cell>
          <cell r="D162">
            <v>1</v>
          </cell>
          <cell r="E162" t="str">
            <v>hr</v>
          </cell>
          <cell r="F162">
            <v>0</v>
          </cell>
          <cell r="G162">
            <v>0</v>
          </cell>
          <cell r="H162">
            <v>9681</v>
          </cell>
          <cell r="I162">
            <v>0</v>
          </cell>
          <cell r="J162">
            <v>0</v>
          </cell>
          <cell r="K162">
            <v>0</v>
          </cell>
          <cell r="L162">
            <v>4123</v>
          </cell>
        </row>
        <row r="163">
          <cell r="A163" t="str">
            <v>Truck Crane</v>
          </cell>
          <cell r="B163">
            <v>0</v>
          </cell>
          <cell r="C163" t="str">
            <v>10ton</v>
          </cell>
          <cell r="D163">
            <v>1</v>
          </cell>
          <cell r="E163" t="str">
            <v>"</v>
          </cell>
          <cell r="F163">
            <v>0</v>
          </cell>
          <cell r="G163">
            <v>0</v>
          </cell>
          <cell r="H163">
            <v>18615</v>
          </cell>
          <cell r="I163">
            <v>0</v>
          </cell>
          <cell r="J163">
            <v>3486</v>
          </cell>
          <cell r="K163">
            <v>0</v>
          </cell>
          <cell r="L163">
            <v>20487</v>
          </cell>
        </row>
        <row r="164">
          <cell r="B164" t="str">
            <v xml:space="preserve">  "</v>
          </cell>
          <cell r="C164" t="str">
            <v>15ton</v>
          </cell>
          <cell r="D164">
            <v>1</v>
          </cell>
          <cell r="E164" t="str">
            <v>"</v>
          </cell>
          <cell r="F164">
            <v>0</v>
          </cell>
          <cell r="G164">
            <v>0</v>
          </cell>
          <cell r="H164">
            <v>18615</v>
          </cell>
          <cell r="I164">
            <v>0</v>
          </cell>
          <cell r="J164">
            <v>4285</v>
          </cell>
          <cell r="K164">
            <v>0</v>
          </cell>
          <cell r="L164">
            <v>30731</v>
          </cell>
        </row>
        <row r="165">
          <cell r="B165" t="str">
            <v xml:space="preserve">  "</v>
          </cell>
          <cell r="C165" t="str">
            <v>20ton</v>
          </cell>
          <cell r="D165">
            <v>1</v>
          </cell>
          <cell r="E165" t="str">
            <v>"</v>
          </cell>
          <cell r="F165">
            <v>0</v>
          </cell>
          <cell r="G165">
            <v>0</v>
          </cell>
          <cell r="H165">
            <v>18615</v>
          </cell>
          <cell r="I165">
            <v>0</v>
          </cell>
          <cell r="J165">
            <v>4939</v>
          </cell>
          <cell r="K165">
            <v>0</v>
          </cell>
          <cell r="L165">
            <v>40975</v>
          </cell>
        </row>
        <row r="166">
          <cell r="B166" t="str">
            <v xml:space="preserve">  "</v>
          </cell>
          <cell r="C166" t="str">
            <v>30ton</v>
          </cell>
          <cell r="D166">
            <v>1</v>
          </cell>
          <cell r="E166" t="str">
            <v>"</v>
          </cell>
          <cell r="F166">
            <v>0</v>
          </cell>
          <cell r="G166">
            <v>0</v>
          </cell>
          <cell r="H166">
            <v>18615</v>
          </cell>
          <cell r="I166">
            <v>0</v>
          </cell>
          <cell r="J166">
            <v>7046</v>
          </cell>
          <cell r="K166">
            <v>0</v>
          </cell>
          <cell r="L166">
            <v>44939</v>
          </cell>
        </row>
        <row r="167">
          <cell r="B167" t="str">
            <v xml:space="preserve">  "</v>
          </cell>
          <cell r="C167" t="str">
            <v>40ton</v>
          </cell>
          <cell r="D167">
            <v>1</v>
          </cell>
          <cell r="E167" t="str">
            <v>"</v>
          </cell>
          <cell r="F167">
            <v>0</v>
          </cell>
          <cell r="G167">
            <v>0</v>
          </cell>
          <cell r="H167">
            <v>18615</v>
          </cell>
          <cell r="I167">
            <v>0</v>
          </cell>
          <cell r="J167">
            <v>8730</v>
          </cell>
          <cell r="K167">
            <v>0</v>
          </cell>
          <cell r="L167">
            <v>55621</v>
          </cell>
        </row>
        <row r="168">
          <cell r="A168" t="str">
            <v>Winch</v>
          </cell>
          <cell r="B168">
            <v>0</v>
          </cell>
          <cell r="C168" t="str">
            <v>10Hp</v>
          </cell>
          <cell r="D168">
            <v>1</v>
          </cell>
          <cell r="E168" t="str">
            <v>hr</v>
          </cell>
          <cell r="F168">
            <v>0</v>
          </cell>
          <cell r="G168">
            <v>0</v>
          </cell>
          <cell r="H168">
            <v>9235</v>
          </cell>
          <cell r="I168">
            <v>0</v>
          </cell>
          <cell r="J168">
            <v>0</v>
          </cell>
          <cell r="K168">
            <v>0</v>
          </cell>
          <cell r="L168">
            <v>850</v>
          </cell>
        </row>
        <row r="169">
          <cell r="A169" t="str">
            <v>"</v>
          </cell>
          <cell r="B169">
            <v>0</v>
          </cell>
          <cell r="C169" t="str">
            <v>50Hp</v>
          </cell>
          <cell r="D169">
            <v>1</v>
          </cell>
          <cell r="E169" t="str">
            <v>"</v>
          </cell>
          <cell r="F169">
            <v>0</v>
          </cell>
          <cell r="G169">
            <v>0</v>
          </cell>
          <cell r="H169">
            <v>9235</v>
          </cell>
          <cell r="I169">
            <v>0</v>
          </cell>
          <cell r="J169">
            <v>0</v>
          </cell>
          <cell r="K169">
            <v>0</v>
          </cell>
          <cell r="L169">
            <v>5209</v>
          </cell>
        </row>
        <row r="170">
          <cell r="A170" t="str">
            <v>Truck</v>
          </cell>
          <cell r="B170">
            <v>0</v>
          </cell>
          <cell r="C170" t="str">
            <v>6ton</v>
          </cell>
          <cell r="D170">
            <v>1</v>
          </cell>
          <cell r="E170" t="str">
            <v>"</v>
          </cell>
          <cell r="F170">
            <v>0</v>
          </cell>
          <cell r="G170">
            <v>0</v>
          </cell>
          <cell r="H170">
            <v>8683</v>
          </cell>
          <cell r="I170">
            <v>0</v>
          </cell>
          <cell r="J170">
            <v>8110</v>
          </cell>
          <cell r="K170">
            <v>0</v>
          </cell>
          <cell r="L170">
            <v>4902</v>
          </cell>
        </row>
        <row r="171">
          <cell r="A171" t="str">
            <v>Trailer</v>
          </cell>
          <cell r="B171">
            <v>0</v>
          </cell>
          <cell r="C171" t="str">
            <v>20ton</v>
          </cell>
          <cell r="D171">
            <v>1</v>
          </cell>
          <cell r="E171" t="str">
            <v>"</v>
          </cell>
          <cell r="F171">
            <v>0</v>
          </cell>
          <cell r="G171">
            <v>0</v>
          </cell>
          <cell r="H171">
            <v>9681</v>
          </cell>
          <cell r="I171">
            <v>0</v>
          </cell>
          <cell r="J171">
            <v>15109</v>
          </cell>
          <cell r="K171">
            <v>0</v>
          </cell>
          <cell r="L171">
            <v>20345</v>
          </cell>
        </row>
        <row r="172">
          <cell r="A172" t="str">
            <v>종       별</v>
          </cell>
          <cell r="B172">
            <v>0</v>
          </cell>
          <cell r="C172" t="str">
            <v>재 료 또 는</v>
          </cell>
          <cell r="D172" t="str">
            <v xml:space="preserve">원 수 </v>
          </cell>
          <cell r="E172" t="str">
            <v>단 위</v>
          </cell>
          <cell r="F172" t="str">
            <v>총   액</v>
          </cell>
          <cell r="G172" t="str">
            <v>노   무   비</v>
          </cell>
          <cell r="H172">
            <v>0</v>
          </cell>
          <cell r="I172" t="str">
            <v>재   료   비</v>
          </cell>
          <cell r="J172">
            <v>0</v>
          </cell>
          <cell r="K172" t="str">
            <v>경      비</v>
          </cell>
          <cell r="L172">
            <v>0</v>
          </cell>
          <cell r="M172" t="str">
            <v>비   고</v>
          </cell>
        </row>
        <row r="173">
          <cell r="C173" t="str">
            <v xml:space="preserve">규       격 </v>
          </cell>
          <cell r="D173">
            <v>0</v>
          </cell>
          <cell r="E173">
            <v>0</v>
          </cell>
          <cell r="F173" t="str">
            <v>금   액</v>
          </cell>
          <cell r="G173" t="str">
            <v>단  가</v>
          </cell>
          <cell r="H173" t="str">
            <v>금   액</v>
          </cell>
          <cell r="I173" t="str">
            <v>단  가</v>
          </cell>
          <cell r="J173" t="str">
            <v>금   액</v>
          </cell>
          <cell r="K173" t="str">
            <v>단  가</v>
          </cell>
          <cell r="L173" t="str">
            <v>금   액</v>
          </cell>
        </row>
        <row r="174">
          <cell r="A174" t="str">
            <v>Trailer</v>
          </cell>
          <cell r="B174">
            <v>0</v>
          </cell>
          <cell r="C174" t="str">
            <v>30ton</v>
          </cell>
          <cell r="D174">
            <v>1</v>
          </cell>
          <cell r="E174" t="str">
            <v>"</v>
          </cell>
          <cell r="F174">
            <v>0</v>
          </cell>
          <cell r="G174">
            <v>0</v>
          </cell>
          <cell r="H174">
            <v>8683</v>
          </cell>
          <cell r="I174">
            <v>0</v>
          </cell>
          <cell r="J174">
            <v>15763</v>
          </cell>
          <cell r="K174">
            <v>0</v>
          </cell>
          <cell r="L174">
            <v>27414</v>
          </cell>
        </row>
        <row r="175">
          <cell r="A175" t="str">
            <v>Fork Lift</v>
          </cell>
          <cell r="B175">
            <v>0</v>
          </cell>
          <cell r="C175" t="str">
            <v>3.5ton</v>
          </cell>
          <cell r="D175">
            <v>1</v>
          </cell>
          <cell r="E175" t="str">
            <v>hr</v>
          </cell>
          <cell r="F175">
            <v>0</v>
          </cell>
          <cell r="G175">
            <v>0</v>
          </cell>
          <cell r="H175">
            <v>9681</v>
          </cell>
          <cell r="I175">
            <v>0</v>
          </cell>
          <cell r="J175">
            <v>5116</v>
          </cell>
          <cell r="K175">
            <v>0</v>
          </cell>
          <cell r="L175">
            <v>3470</v>
          </cell>
        </row>
        <row r="176">
          <cell r="B176" t="str">
            <v xml:space="preserve"> "</v>
          </cell>
          <cell r="C176" t="str">
            <v>5.0ton</v>
          </cell>
          <cell r="D176">
            <v>1</v>
          </cell>
          <cell r="E176" t="str">
            <v>"</v>
          </cell>
          <cell r="F176">
            <v>0</v>
          </cell>
          <cell r="G176">
            <v>0</v>
          </cell>
          <cell r="H176">
            <v>9681</v>
          </cell>
          <cell r="I176">
            <v>0</v>
          </cell>
          <cell r="J176">
            <v>5116.08</v>
          </cell>
          <cell r="K176">
            <v>0</v>
          </cell>
          <cell r="L176">
            <v>4863</v>
          </cell>
        </row>
        <row r="177">
          <cell r="B177" t="str">
            <v xml:space="preserve"> "</v>
          </cell>
          <cell r="C177" t="str">
            <v>7.5ton</v>
          </cell>
          <cell r="D177">
            <v>1</v>
          </cell>
          <cell r="E177" t="str">
            <v>"</v>
          </cell>
          <cell r="F177">
            <v>0</v>
          </cell>
          <cell r="G177">
            <v>0</v>
          </cell>
          <cell r="H177">
            <v>9681</v>
          </cell>
          <cell r="I177">
            <v>0</v>
          </cell>
          <cell r="J177">
            <v>5898</v>
          </cell>
          <cell r="K177">
            <v>0</v>
          </cell>
          <cell r="L177">
            <v>5845</v>
          </cell>
        </row>
        <row r="178">
          <cell r="A178" t="str">
            <v>발 전 기</v>
          </cell>
          <cell r="B178">
            <v>0</v>
          </cell>
          <cell r="C178" t="str">
            <v>50 kw</v>
          </cell>
          <cell r="D178">
            <v>1</v>
          </cell>
          <cell r="E178" t="str">
            <v>"</v>
          </cell>
          <cell r="F178">
            <v>0</v>
          </cell>
          <cell r="G178">
            <v>0</v>
          </cell>
          <cell r="H178">
            <v>9235</v>
          </cell>
          <cell r="I178">
            <v>0</v>
          </cell>
          <cell r="J178">
            <v>8338</v>
          </cell>
          <cell r="K178">
            <v>0</v>
          </cell>
          <cell r="L178">
            <v>4912</v>
          </cell>
        </row>
        <row r="179">
          <cell r="A179" t="str">
            <v>AIR HOSE</v>
          </cell>
          <cell r="B179">
            <v>0</v>
          </cell>
          <cell r="C179" t="str">
            <v>3/4 "</v>
          </cell>
          <cell r="D179">
            <v>1</v>
          </cell>
          <cell r="E179" t="str">
            <v>"</v>
          </cell>
          <cell r="F179">
            <v>0</v>
          </cell>
          <cell r="G179">
            <v>0</v>
          </cell>
          <cell r="H179">
            <v>0</v>
          </cell>
          <cell r="I179">
            <v>0</v>
          </cell>
          <cell r="J179">
            <v>0</v>
          </cell>
          <cell r="K179">
            <v>0</v>
          </cell>
          <cell r="L179">
            <v>48</v>
          </cell>
        </row>
        <row r="180">
          <cell r="A180" t="str">
            <v>브라스트기</v>
          </cell>
          <cell r="B180">
            <v>0</v>
          </cell>
          <cell r="C180">
            <v>0</v>
          </cell>
          <cell r="D180">
            <v>1</v>
          </cell>
          <cell r="E180" t="str">
            <v>"</v>
          </cell>
          <cell r="F180">
            <v>0</v>
          </cell>
          <cell r="G180">
            <v>0</v>
          </cell>
          <cell r="H180">
            <v>0</v>
          </cell>
          <cell r="I180">
            <v>0</v>
          </cell>
          <cell r="J180">
            <v>0</v>
          </cell>
          <cell r="K180">
            <v>0</v>
          </cell>
          <cell r="L180">
            <v>659</v>
          </cell>
        </row>
        <row r="181">
          <cell r="A181" t="str">
            <v>건  조  기</v>
          </cell>
          <cell r="B181">
            <v>0</v>
          </cell>
          <cell r="C181">
            <v>0</v>
          </cell>
          <cell r="D181">
            <v>1</v>
          </cell>
          <cell r="E181" t="str">
            <v>"</v>
          </cell>
          <cell r="F181">
            <v>0</v>
          </cell>
          <cell r="G181">
            <v>0</v>
          </cell>
          <cell r="H181">
            <v>0</v>
          </cell>
          <cell r="I181">
            <v>0</v>
          </cell>
          <cell r="J181">
            <v>0</v>
          </cell>
          <cell r="K181">
            <v>0</v>
          </cell>
          <cell r="L181">
            <v>211</v>
          </cell>
        </row>
        <row r="182">
          <cell r="A182" t="str">
            <v>방  진  복</v>
          </cell>
          <cell r="B182">
            <v>0</v>
          </cell>
          <cell r="C182">
            <v>0</v>
          </cell>
          <cell r="D182">
            <v>1</v>
          </cell>
          <cell r="E182" t="str">
            <v>"</v>
          </cell>
          <cell r="F182">
            <v>0</v>
          </cell>
          <cell r="G182">
            <v>0</v>
          </cell>
          <cell r="H182">
            <v>0</v>
          </cell>
          <cell r="I182">
            <v>0</v>
          </cell>
          <cell r="J182">
            <v>0</v>
          </cell>
          <cell r="K182">
            <v>0</v>
          </cell>
          <cell r="L182">
            <v>107</v>
          </cell>
        </row>
        <row r="183">
          <cell r="A183" t="str">
            <v>방  진  모</v>
          </cell>
          <cell r="B183">
            <v>0</v>
          </cell>
          <cell r="C183">
            <v>0</v>
          </cell>
          <cell r="D183">
            <v>1</v>
          </cell>
          <cell r="E183" t="str">
            <v>"</v>
          </cell>
          <cell r="F183">
            <v>0</v>
          </cell>
          <cell r="G183">
            <v>0</v>
          </cell>
          <cell r="H183">
            <v>0</v>
          </cell>
          <cell r="I183">
            <v>0</v>
          </cell>
          <cell r="J183">
            <v>0</v>
          </cell>
          <cell r="K183">
            <v>0</v>
          </cell>
          <cell r="L183">
            <v>21</v>
          </cell>
        </row>
        <row r="196">
          <cell r="B196" t="str">
            <v>'98 년도  사 용 장 비 경 비  산 출 표</v>
          </cell>
        </row>
        <row r="197">
          <cell r="E197" t="str">
            <v/>
          </cell>
        </row>
        <row r="198">
          <cell r="A198" t="str">
            <v>종       별</v>
          </cell>
          <cell r="B198">
            <v>0</v>
          </cell>
          <cell r="C198" t="str">
            <v>재 료 또 는</v>
          </cell>
          <cell r="D198" t="str">
            <v xml:space="preserve">원 수 </v>
          </cell>
          <cell r="E198" t="str">
            <v>단 위</v>
          </cell>
          <cell r="F198" t="str">
            <v>총   액</v>
          </cell>
          <cell r="G198" t="str">
            <v>노   무   비</v>
          </cell>
          <cell r="H198">
            <v>0</v>
          </cell>
          <cell r="I198" t="str">
            <v>재   료   비</v>
          </cell>
          <cell r="J198">
            <v>0</v>
          </cell>
          <cell r="K198" t="str">
            <v>경      비</v>
          </cell>
          <cell r="L198">
            <v>0</v>
          </cell>
          <cell r="M198" t="str">
            <v>비   고</v>
          </cell>
        </row>
        <row r="199">
          <cell r="C199" t="str">
            <v xml:space="preserve">규       격 </v>
          </cell>
          <cell r="D199">
            <v>0</v>
          </cell>
          <cell r="E199">
            <v>0</v>
          </cell>
          <cell r="F199" t="str">
            <v>금   액</v>
          </cell>
          <cell r="G199" t="str">
            <v>단  가</v>
          </cell>
          <cell r="H199" t="str">
            <v>금   액</v>
          </cell>
          <cell r="I199" t="str">
            <v>단  가</v>
          </cell>
          <cell r="J199" t="str">
            <v>금   액</v>
          </cell>
          <cell r="K199" t="str">
            <v>단  가</v>
          </cell>
          <cell r="L199" t="str">
            <v>금   액</v>
          </cell>
        </row>
        <row r="200">
          <cell r="A200" t="str">
            <v>Truck</v>
          </cell>
          <cell r="B200">
            <v>0</v>
          </cell>
          <cell r="C200" t="str">
            <v>6ton</v>
          </cell>
          <cell r="D200">
            <v>1</v>
          </cell>
          <cell r="E200" t="str">
            <v>hr</v>
          </cell>
          <cell r="F200">
            <v>0</v>
          </cell>
          <cell r="G200">
            <v>0</v>
          </cell>
          <cell r="H200">
            <v>8683</v>
          </cell>
          <cell r="I200">
            <v>0</v>
          </cell>
          <cell r="J200">
            <v>8110</v>
          </cell>
        </row>
        <row r="202">
          <cell r="B202" t="str">
            <v>- 경유</v>
          </cell>
          <cell r="C202">
            <v>0</v>
          </cell>
          <cell r="D202">
            <v>10.7</v>
          </cell>
          <cell r="E202" t="str">
            <v>L</v>
          </cell>
          <cell r="F202">
            <v>0</v>
          </cell>
          <cell r="G202">
            <v>0</v>
          </cell>
          <cell r="H202">
            <v>0</v>
          </cell>
          <cell r="I202">
            <v>526.4</v>
          </cell>
          <cell r="J202">
            <v>5632</v>
          </cell>
        </row>
        <row r="203">
          <cell r="B203" t="str">
            <v>- 잡유</v>
          </cell>
          <cell r="C203" t="str">
            <v>주연료*44%</v>
          </cell>
          <cell r="D203">
            <v>1</v>
          </cell>
          <cell r="E203" t="str">
            <v>식</v>
          </cell>
          <cell r="F203">
            <v>0</v>
          </cell>
          <cell r="G203">
            <v>0</v>
          </cell>
          <cell r="H203">
            <v>0</v>
          </cell>
          <cell r="I203">
            <v>0</v>
          </cell>
          <cell r="J203">
            <v>2478</v>
          </cell>
        </row>
        <row r="204">
          <cell r="B204" t="str">
            <v>- 조종원</v>
          </cell>
          <cell r="C204">
            <v>0</v>
          </cell>
          <cell r="D204">
            <v>0.17</v>
          </cell>
          <cell r="E204" t="str">
            <v>인</v>
          </cell>
          <cell r="F204">
            <v>0</v>
          </cell>
          <cell r="G204">
            <v>51077</v>
          </cell>
          <cell r="H204">
            <v>8683</v>
          </cell>
        </row>
        <row r="206">
          <cell r="A206" t="str">
            <v>Truck Crane</v>
          </cell>
          <cell r="B206">
            <v>0</v>
          </cell>
          <cell r="C206" t="str">
            <v>15ton</v>
          </cell>
          <cell r="D206">
            <v>1</v>
          </cell>
          <cell r="E206" t="str">
            <v>hr</v>
          </cell>
          <cell r="F206">
            <v>0</v>
          </cell>
          <cell r="G206">
            <v>0</v>
          </cell>
          <cell r="H206">
            <v>18615</v>
          </cell>
          <cell r="I206">
            <v>0</v>
          </cell>
          <cell r="J206">
            <v>4285</v>
          </cell>
        </row>
        <row r="208">
          <cell r="B208" t="str">
            <v>- 경유</v>
          </cell>
          <cell r="C208">
            <v>0</v>
          </cell>
          <cell r="D208">
            <v>5.9</v>
          </cell>
          <cell r="E208" t="str">
            <v>L</v>
          </cell>
          <cell r="F208">
            <v>0</v>
          </cell>
          <cell r="G208">
            <v>0</v>
          </cell>
          <cell r="H208">
            <v>0</v>
          </cell>
          <cell r="I208">
            <v>526.4</v>
          </cell>
          <cell r="J208">
            <v>3105.76</v>
          </cell>
        </row>
        <row r="209">
          <cell r="B209" t="str">
            <v>- 잡유</v>
          </cell>
          <cell r="C209" t="str">
            <v>주연료*38%</v>
          </cell>
          <cell r="D209">
            <v>1</v>
          </cell>
          <cell r="E209" t="str">
            <v>식</v>
          </cell>
          <cell r="F209">
            <v>0</v>
          </cell>
          <cell r="G209">
            <v>0</v>
          </cell>
          <cell r="H209">
            <v>0</v>
          </cell>
          <cell r="I209">
            <v>0</v>
          </cell>
          <cell r="J209">
            <v>1180.1888000000001</v>
          </cell>
        </row>
        <row r="210">
          <cell r="B210" t="str">
            <v>- 조종원</v>
          </cell>
          <cell r="C210">
            <v>0</v>
          </cell>
          <cell r="D210">
            <v>0.17</v>
          </cell>
          <cell r="E210" t="str">
            <v>인</v>
          </cell>
          <cell r="F210">
            <v>0</v>
          </cell>
          <cell r="G210">
            <v>56951</v>
          </cell>
          <cell r="H210">
            <v>9681.67</v>
          </cell>
        </row>
        <row r="211">
          <cell r="B211" t="str">
            <v>- 조수</v>
          </cell>
          <cell r="C211">
            <v>0</v>
          </cell>
          <cell r="D211">
            <v>0.17</v>
          </cell>
          <cell r="E211" t="str">
            <v>"</v>
          </cell>
          <cell r="F211">
            <v>0</v>
          </cell>
          <cell r="G211">
            <v>42762</v>
          </cell>
          <cell r="H211">
            <v>7269.5400000000009</v>
          </cell>
        </row>
        <row r="212">
          <cell r="B212" t="str">
            <v>- 중기조장</v>
          </cell>
          <cell r="C212">
            <v>0</v>
          </cell>
          <cell r="D212">
            <v>0.03</v>
          </cell>
          <cell r="E212" t="str">
            <v>"</v>
          </cell>
          <cell r="F212">
            <v>0</v>
          </cell>
          <cell r="G212">
            <v>55484</v>
          </cell>
          <cell r="H212">
            <v>1664.52</v>
          </cell>
        </row>
        <row r="214">
          <cell r="A214" t="str">
            <v>Truck Crane</v>
          </cell>
          <cell r="B214">
            <v>0</v>
          </cell>
          <cell r="C214" t="str">
            <v>20ton</v>
          </cell>
          <cell r="D214">
            <v>1</v>
          </cell>
          <cell r="E214" t="str">
            <v>hr</v>
          </cell>
          <cell r="F214">
            <v>0</v>
          </cell>
          <cell r="G214">
            <v>0</v>
          </cell>
          <cell r="H214">
            <v>18615</v>
          </cell>
          <cell r="I214">
            <v>0</v>
          </cell>
          <cell r="J214">
            <v>4939</v>
          </cell>
        </row>
        <row r="216">
          <cell r="B216" t="str">
            <v>- 경유</v>
          </cell>
          <cell r="C216">
            <v>0</v>
          </cell>
          <cell r="D216">
            <v>6.8</v>
          </cell>
          <cell r="E216" t="str">
            <v>L</v>
          </cell>
          <cell r="F216">
            <v>0</v>
          </cell>
          <cell r="G216">
            <v>0</v>
          </cell>
          <cell r="H216">
            <v>0</v>
          </cell>
          <cell r="I216">
            <v>526.4</v>
          </cell>
          <cell r="J216">
            <v>3579.5199999999995</v>
          </cell>
        </row>
        <row r="217">
          <cell r="B217" t="str">
            <v>- 잡유</v>
          </cell>
          <cell r="C217" t="str">
            <v>주연료*38%</v>
          </cell>
          <cell r="D217">
            <v>1</v>
          </cell>
          <cell r="E217" t="str">
            <v>식</v>
          </cell>
          <cell r="F217">
            <v>0</v>
          </cell>
          <cell r="G217">
            <v>0</v>
          </cell>
          <cell r="H217">
            <v>0</v>
          </cell>
          <cell r="I217">
            <v>0</v>
          </cell>
          <cell r="J217">
            <v>1360.2175999999997</v>
          </cell>
        </row>
        <row r="218">
          <cell r="A218" t="str">
            <v>종       별</v>
          </cell>
          <cell r="B218">
            <v>0</v>
          </cell>
          <cell r="C218" t="str">
            <v>재 료 또 는</v>
          </cell>
          <cell r="D218" t="str">
            <v xml:space="preserve">원 수 </v>
          </cell>
          <cell r="E218" t="str">
            <v>단 위</v>
          </cell>
          <cell r="F218" t="str">
            <v>총   액</v>
          </cell>
          <cell r="G218" t="str">
            <v>노   무   비</v>
          </cell>
          <cell r="H218">
            <v>0</v>
          </cell>
          <cell r="I218" t="str">
            <v>재   료   비</v>
          </cell>
          <cell r="J218">
            <v>0</v>
          </cell>
          <cell r="K218" t="str">
            <v>경      비</v>
          </cell>
          <cell r="L218">
            <v>0</v>
          </cell>
          <cell r="M218" t="str">
            <v>비   고</v>
          </cell>
        </row>
        <row r="219">
          <cell r="C219" t="str">
            <v xml:space="preserve">규       격 </v>
          </cell>
          <cell r="D219">
            <v>0</v>
          </cell>
          <cell r="E219">
            <v>0</v>
          </cell>
          <cell r="F219" t="str">
            <v>금   액</v>
          </cell>
          <cell r="G219" t="str">
            <v>단  가</v>
          </cell>
          <cell r="H219" t="str">
            <v>금   액</v>
          </cell>
          <cell r="I219" t="str">
            <v>단  가</v>
          </cell>
          <cell r="J219" t="str">
            <v>금   액</v>
          </cell>
          <cell r="K219" t="str">
            <v>단  가</v>
          </cell>
          <cell r="L219" t="str">
            <v>금   액</v>
          </cell>
        </row>
        <row r="220">
          <cell r="B220" t="str">
            <v>- 조종원</v>
          </cell>
          <cell r="C220">
            <v>0</v>
          </cell>
          <cell r="D220">
            <v>0.17</v>
          </cell>
          <cell r="E220" t="str">
            <v>인</v>
          </cell>
          <cell r="F220">
            <v>0</v>
          </cell>
          <cell r="G220">
            <v>56951</v>
          </cell>
          <cell r="H220">
            <v>9681.67</v>
          </cell>
        </row>
        <row r="221">
          <cell r="B221" t="str">
            <v>- 조수</v>
          </cell>
          <cell r="C221">
            <v>0</v>
          </cell>
          <cell r="D221">
            <v>0.17</v>
          </cell>
          <cell r="E221" t="str">
            <v>"</v>
          </cell>
          <cell r="F221">
            <v>0</v>
          </cell>
          <cell r="G221">
            <v>42762</v>
          </cell>
          <cell r="H221">
            <v>7269.5400000000009</v>
          </cell>
        </row>
        <row r="222">
          <cell r="B222" t="str">
            <v>- 중기조장</v>
          </cell>
          <cell r="C222">
            <v>0</v>
          </cell>
          <cell r="D222">
            <v>0.03</v>
          </cell>
          <cell r="E222" t="str">
            <v>"</v>
          </cell>
          <cell r="F222">
            <v>0</v>
          </cell>
          <cell r="G222">
            <v>55484</v>
          </cell>
          <cell r="H222">
            <v>1664.52</v>
          </cell>
        </row>
        <row r="224">
          <cell r="A224" t="str">
            <v>Truck Crane</v>
          </cell>
          <cell r="B224">
            <v>0</v>
          </cell>
          <cell r="C224" t="str">
            <v>30ton</v>
          </cell>
          <cell r="D224">
            <v>1</v>
          </cell>
          <cell r="E224" t="str">
            <v>hr</v>
          </cell>
          <cell r="F224">
            <v>0</v>
          </cell>
          <cell r="G224">
            <v>0</v>
          </cell>
          <cell r="H224">
            <v>18615</v>
          </cell>
          <cell r="I224">
            <v>0</v>
          </cell>
          <cell r="J224">
            <v>7046</v>
          </cell>
        </row>
        <row r="226">
          <cell r="B226" t="str">
            <v>- 경유</v>
          </cell>
          <cell r="C226">
            <v>0</v>
          </cell>
          <cell r="D226">
            <v>9.6999999999999993</v>
          </cell>
          <cell r="E226" t="str">
            <v>L</v>
          </cell>
          <cell r="F226">
            <v>0</v>
          </cell>
          <cell r="G226">
            <v>0</v>
          </cell>
          <cell r="H226">
            <v>0</v>
          </cell>
          <cell r="I226">
            <v>526.4</v>
          </cell>
          <cell r="J226">
            <v>5106.079999999999</v>
          </cell>
          <cell r="K226">
            <v>0</v>
          </cell>
          <cell r="L226" t="str">
            <v/>
          </cell>
        </row>
        <row r="227">
          <cell r="B227" t="str">
            <v>- 잡유</v>
          </cell>
          <cell r="C227" t="str">
            <v>주연료*38%</v>
          </cell>
          <cell r="D227">
            <v>1</v>
          </cell>
          <cell r="E227" t="str">
            <v>식</v>
          </cell>
          <cell r="F227">
            <v>0</v>
          </cell>
          <cell r="G227">
            <v>0</v>
          </cell>
          <cell r="H227">
            <v>0</v>
          </cell>
          <cell r="I227">
            <v>0</v>
          </cell>
          <cell r="J227">
            <v>1940.3103999999994</v>
          </cell>
        </row>
        <row r="228">
          <cell r="B228" t="str">
            <v>- 조종원</v>
          </cell>
          <cell r="C228">
            <v>0</v>
          </cell>
          <cell r="D228">
            <v>0.17</v>
          </cell>
          <cell r="E228" t="str">
            <v>인</v>
          </cell>
          <cell r="F228">
            <v>0</v>
          </cell>
          <cell r="G228">
            <v>56951</v>
          </cell>
          <cell r="H228">
            <v>9681.67</v>
          </cell>
        </row>
        <row r="229">
          <cell r="B229" t="str">
            <v>- 조수</v>
          </cell>
          <cell r="C229">
            <v>0</v>
          </cell>
          <cell r="D229">
            <v>0.17</v>
          </cell>
          <cell r="E229" t="str">
            <v>"</v>
          </cell>
          <cell r="F229">
            <v>0</v>
          </cell>
          <cell r="G229">
            <v>42762</v>
          </cell>
          <cell r="H229">
            <v>7269.5400000000009</v>
          </cell>
        </row>
        <row r="230">
          <cell r="B230" t="str">
            <v>- 중기조장</v>
          </cell>
          <cell r="C230">
            <v>0</v>
          </cell>
          <cell r="D230">
            <v>0.03</v>
          </cell>
          <cell r="E230" t="str">
            <v>"</v>
          </cell>
          <cell r="F230">
            <v>0</v>
          </cell>
          <cell r="G230">
            <v>55484</v>
          </cell>
          <cell r="H230">
            <v>1664.52</v>
          </cell>
        </row>
        <row r="232">
          <cell r="A232" t="str">
            <v>Truck Crane</v>
          </cell>
          <cell r="B232">
            <v>0</v>
          </cell>
          <cell r="C232" t="str">
            <v>40ton</v>
          </cell>
          <cell r="D232">
            <v>1</v>
          </cell>
          <cell r="E232" t="str">
            <v>hr</v>
          </cell>
          <cell r="F232">
            <v>0</v>
          </cell>
          <cell r="G232">
            <v>0</v>
          </cell>
          <cell r="H232">
            <v>18615</v>
          </cell>
          <cell r="I232">
            <v>0</v>
          </cell>
          <cell r="J232">
            <v>8730</v>
          </cell>
        </row>
        <row r="234">
          <cell r="B234" t="str">
            <v>- 경유</v>
          </cell>
          <cell r="C234">
            <v>0</v>
          </cell>
          <cell r="D234">
            <v>10.7</v>
          </cell>
          <cell r="E234" t="str">
            <v>L</v>
          </cell>
          <cell r="F234">
            <v>0</v>
          </cell>
          <cell r="G234">
            <v>0</v>
          </cell>
          <cell r="H234">
            <v>0</v>
          </cell>
          <cell r="I234">
            <v>526.4</v>
          </cell>
          <cell r="J234">
            <v>5632.48</v>
          </cell>
          <cell r="K234">
            <v>0</v>
          </cell>
          <cell r="L234" t="str">
            <v/>
          </cell>
        </row>
        <row r="235">
          <cell r="B235" t="str">
            <v>- 잡유</v>
          </cell>
          <cell r="C235" t="str">
            <v>주연료*55%</v>
          </cell>
          <cell r="D235">
            <v>1</v>
          </cell>
          <cell r="E235" t="str">
            <v>식</v>
          </cell>
          <cell r="F235">
            <v>0</v>
          </cell>
          <cell r="G235">
            <v>0</v>
          </cell>
          <cell r="H235">
            <v>0</v>
          </cell>
          <cell r="I235">
            <v>0</v>
          </cell>
          <cell r="J235">
            <v>3097.8639999999996</v>
          </cell>
        </row>
        <row r="236">
          <cell r="B236" t="str">
            <v>- 조종원</v>
          </cell>
          <cell r="C236">
            <v>0</v>
          </cell>
          <cell r="D236">
            <v>0.17</v>
          </cell>
          <cell r="E236" t="str">
            <v>인</v>
          </cell>
          <cell r="F236">
            <v>0</v>
          </cell>
          <cell r="G236">
            <v>56951</v>
          </cell>
          <cell r="H236">
            <v>9681.67</v>
          </cell>
        </row>
        <row r="237">
          <cell r="B237" t="str">
            <v>- 조수</v>
          </cell>
          <cell r="C237">
            <v>0</v>
          </cell>
          <cell r="D237">
            <v>0.17</v>
          </cell>
          <cell r="E237" t="str">
            <v>"</v>
          </cell>
          <cell r="F237">
            <v>0</v>
          </cell>
          <cell r="G237">
            <v>42762</v>
          </cell>
          <cell r="H237">
            <v>7269.5400000000009</v>
          </cell>
        </row>
        <row r="238">
          <cell r="B238" t="str">
            <v>- 중기조장</v>
          </cell>
          <cell r="C238">
            <v>0</v>
          </cell>
          <cell r="D238">
            <v>0.03</v>
          </cell>
          <cell r="E238" t="str">
            <v>"</v>
          </cell>
          <cell r="F238">
            <v>0</v>
          </cell>
          <cell r="G238">
            <v>55484</v>
          </cell>
          <cell r="H238">
            <v>1664.52</v>
          </cell>
        </row>
        <row r="241">
          <cell r="A241" t="str">
            <v>종       별</v>
          </cell>
          <cell r="B241">
            <v>0</v>
          </cell>
          <cell r="C241" t="str">
            <v>재 료 또 는</v>
          </cell>
          <cell r="D241" t="str">
            <v xml:space="preserve">원 수 </v>
          </cell>
          <cell r="E241" t="str">
            <v>단 위</v>
          </cell>
          <cell r="F241" t="str">
            <v>총   액</v>
          </cell>
          <cell r="G241" t="str">
            <v>노   무   비</v>
          </cell>
          <cell r="H241">
            <v>0</v>
          </cell>
          <cell r="I241" t="str">
            <v>재   료   비</v>
          </cell>
          <cell r="J241">
            <v>0</v>
          </cell>
          <cell r="K241" t="str">
            <v>경      비</v>
          </cell>
          <cell r="L241">
            <v>0</v>
          </cell>
          <cell r="M241" t="str">
            <v>비   고</v>
          </cell>
        </row>
        <row r="242">
          <cell r="C242" t="str">
            <v xml:space="preserve">규       격 </v>
          </cell>
          <cell r="D242">
            <v>0</v>
          </cell>
          <cell r="E242">
            <v>0</v>
          </cell>
          <cell r="F242" t="str">
            <v>금   액</v>
          </cell>
          <cell r="G242" t="str">
            <v>단  가</v>
          </cell>
          <cell r="H242" t="str">
            <v>금   액</v>
          </cell>
          <cell r="I242" t="str">
            <v>단  가</v>
          </cell>
          <cell r="J242" t="str">
            <v>금   액</v>
          </cell>
          <cell r="K242" t="str">
            <v>단  가</v>
          </cell>
          <cell r="L242" t="str">
            <v>금   액</v>
          </cell>
        </row>
        <row r="243">
          <cell r="A243" t="str">
            <v>Tower Crane</v>
          </cell>
          <cell r="B243">
            <v>0</v>
          </cell>
          <cell r="C243" t="str">
            <v>5ton</v>
          </cell>
          <cell r="D243">
            <v>1</v>
          </cell>
          <cell r="E243" t="str">
            <v>hr</v>
          </cell>
          <cell r="F243">
            <v>0</v>
          </cell>
          <cell r="G243">
            <v>0</v>
          </cell>
          <cell r="H243">
            <v>0</v>
          </cell>
          <cell r="I243">
            <v>0</v>
          </cell>
          <cell r="J243">
            <v>543</v>
          </cell>
        </row>
        <row r="245">
          <cell r="B245" t="str">
            <v xml:space="preserve">- Wire Rope </v>
          </cell>
          <cell r="C245" t="str">
            <v>18m/mΦ</v>
          </cell>
          <cell r="D245">
            <v>0.36</v>
          </cell>
          <cell r="E245" t="str">
            <v>m</v>
          </cell>
          <cell r="F245">
            <v>0</v>
          </cell>
          <cell r="G245">
            <v>0</v>
          </cell>
          <cell r="H245">
            <v>0</v>
          </cell>
          <cell r="I245">
            <v>1509</v>
          </cell>
          <cell r="J245">
            <v>543</v>
          </cell>
        </row>
        <row r="246">
          <cell r="A246" t="str">
            <v>Fork Lift Truck</v>
          </cell>
          <cell r="B246">
            <v>0</v>
          </cell>
          <cell r="C246" t="str">
            <v>3.5ton</v>
          </cell>
          <cell r="D246">
            <v>1</v>
          </cell>
          <cell r="E246" t="str">
            <v>hr</v>
          </cell>
          <cell r="F246">
            <v>0</v>
          </cell>
          <cell r="G246">
            <v>0</v>
          </cell>
          <cell r="H246">
            <v>9681</v>
          </cell>
          <cell r="I246">
            <v>0</v>
          </cell>
          <cell r="J246">
            <v>5116</v>
          </cell>
        </row>
        <row r="248">
          <cell r="B248" t="str">
            <v>- 경유</v>
          </cell>
          <cell r="C248">
            <v>0</v>
          </cell>
          <cell r="D248">
            <v>7.2</v>
          </cell>
          <cell r="E248" t="str">
            <v>L</v>
          </cell>
          <cell r="F248">
            <v>0</v>
          </cell>
          <cell r="G248">
            <v>0</v>
          </cell>
          <cell r="H248">
            <v>0</v>
          </cell>
          <cell r="I248">
            <v>526.4</v>
          </cell>
          <cell r="J248">
            <v>3790.08</v>
          </cell>
        </row>
        <row r="249">
          <cell r="B249" t="str">
            <v>- 잡유</v>
          </cell>
          <cell r="C249" t="str">
            <v>주연료*35%</v>
          </cell>
          <cell r="D249">
            <v>1</v>
          </cell>
          <cell r="E249" t="str">
            <v>식</v>
          </cell>
          <cell r="F249">
            <v>0</v>
          </cell>
          <cell r="G249">
            <v>0</v>
          </cell>
          <cell r="H249">
            <v>0</v>
          </cell>
          <cell r="I249">
            <v>0</v>
          </cell>
          <cell r="J249">
            <v>1326.5279999999998</v>
          </cell>
        </row>
        <row r="250">
          <cell r="B250" t="str">
            <v>- 조종원</v>
          </cell>
          <cell r="C250">
            <v>0</v>
          </cell>
          <cell r="D250">
            <v>0.17</v>
          </cell>
          <cell r="E250" t="str">
            <v>인</v>
          </cell>
          <cell r="F250">
            <v>0</v>
          </cell>
          <cell r="G250">
            <v>56951</v>
          </cell>
          <cell r="H250">
            <v>9681</v>
          </cell>
        </row>
        <row r="251">
          <cell r="A251" t="str">
            <v>Fork Lift Truck</v>
          </cell>
          <cell r="B251">
            <v>0</v>
          </cell>
          <cell r="C251" t="str">
            <v>5.0ton</v>
          </cell>
          <cell r="D251">
            <v>1</v>
          </cell>
          <cell r="E251" t="str">
            <v>hr</v>
          </cell>
          <cell r="F251">
            <v>0</v>
          </cell>
          <cell r="G251">
            <v>0</v>
          </cell>
          <cell r="H251">
            <v>9681</v>
          </cell>
          <cell r="I251">
            <v>0</v>
          </cell>
          <cell r="J251">
            <v>5116.08</v>
          </cell>
        </row>
        <row r="253">
          <cell r="B253" t="str">
            <v>- 경유</v>
          </cell>
          <cell r="C253">
            <v>0</v>
          </cell>
          <cell r="D253">
            <v>7.2</v>
          </cell>
          <cell r="E253" t="str">
            <v>L</v>
          </cell>
          <cell r="F253">
            <v>0</v>
          </cell>
          <cell r="G253">
            <v>0</v>
          </cell>
          <cell r="H253">
            <v>0</v>
          </cell>
          <cell r="I253">
            <v>526.4</v>
          </cell>
          <cell r="J253">
            <v>3790.08</v>
          </cell>
        </row>
        <row r="254">
          <cell r="B254" t="str">
            <v>- 잡유</v>
          </cell>
          <cell r="C254" t="str">
            <v>주연료*35%</v>
          </cell>
          <cell r="D254">
            <v>1</v>
          </cell>
          <cell r="E254" t="str">
            <v>식</v>
          </cell>
          <cell r="F254">
            <v>0</v>
          </cell>
          <cell r="G254">
            <v>0</v>
          </cell>
          <cell r="H254">
            <v>0</v>
          </cell>
          <cell r="I254">
            <v>0</v>
          </cell>
          <cell r="J254">
            <v>1326</v>
          </cell>
        </row>
        <row r="255">
          <cell r="B255" t="str">
            <v>- 조종원</v>
          </cell>
          <cell r="C255">
            <v>0</v>
          </cell>
          <cell r="D255">
            <v>0.17</v>
          </cell>
          <cell r="E255" t="str">
            <v>인</v>
          </cell>
          <cell r="F255">
            <v>0</v>
          </cell>
          <cell r="G255">
            <v>56951</v>
          </cell>
          <cell r="H255">
            <v>9681</v>
          </cell>
        </row>
        <row r="257">
          <cell r="A257" t="str">
            <v>Fork Lift Truck</v>
          </cell>
          <cell r="B257">
            <v>0</v>
          </cell>
          <cell r="C257" t="str">
            <v>7.5ton</v>
          </cell>
          <cell r="D257">
            <v>1</v>
          </cell>
          <cell r="E257" t="str">
            <v>hr</v>
          </cell>
          <cell r="F257">
            <v>0</v>
          </cell>
          <cell r="G257">
            <v>0</v>
          </cell>
          <cell r="H257">
            <v>9681</v>
          </cell>
          <cell r="I257">
            <v>0</v>
          </cell>
          <cell r="J257">
            <v>5898</v>
          </cell>
        </row>
        <row r="259">
          <cell r="B259" t="str">
            <v>- 경유</v>
          </cell>
          <cell r="C259">
            <v>0</v>
          </cell>
          <cell r="D259">
            <v>8.3000000000000007</v>
          </cell>
          <cell r="E259" t="str">
            <v>L</v>
          </cell>
          <cell r="F259">
            <v>0</v>
          </cell>
          <cell r="G259">
            <v>0</v>
          </cell>
          <cell r="H259">
            <v>0</v>
          </cell>
          <cell r="I259">
            <v>526.4</v>
          </cell>
          <cell r="J259">
            <v>4369.12</v>
          </cell>
        </row>
        <row r="260">
          <cell r="B260" t="str">
            <v>- 잡유</v>
          </cell>
          <cell r="C260" t="str">
            <v>주연료*35%</v>
          </cell>
          <cell r="D260">
            <v>1</v>
          </cell>
          <cell r="E260" t="str">
            <v>식</v>
          </cell>
          <cell r="F260">
            <v>0</v>
          </cell>
          <cell r="G260">
            <v>0</v>
          </cell>
          <cell r="H260">
            <v>0</v>
          </cell>
          <cell r="I260">
            <v>0</v>
          </cell>
          <cell r="J260">
            <v>1529.1919999999998</v>
          </cell>
        </row>
        <row r="261">
          <cell r="B261" t="str">
            <v>- 조종원</v>
          </cell>
          <cell r="C261">
            <v>0</v>
          </cell>
          <cell r="D261">
            <v>0.17</v>
          </cell>
          <cell r="E261" t="str">
            <v>인</v>
          </cell>
          <cell r="F261">
            <v>0</v>
          </cell>
          <cell r="G261">
            <v>56951</v>
          </cell>
          <cell r="H261">
            <v>9681</v>
          </cell>
        </row>
        <row r="264">
          <cell r="A264" t="str">
            <v>종       별</v>
          </cell>
          <cell r="B264">
            <v>0</v>
          </cell>
          <cell r="C264" t="str">
            <v>재 료 또 는</v>
          </cell>
          <cell r="D264" t="str">
            <v xml:space="preserve">원 수 </v>
          </cell>
          <cell r="E264" t="str">
            <v>단 위</v>
          </cell>
          <cell r="F264" t="str">
            <v>총   액</v>
          </cell>
          <cell r="G264" t="str">
            <v>노   무   비</v>
          </cell>
          <cell r="H264">
            <v>0</v>
          </cell>
          <cell r="I264" t="str">
            <v>재   료   비</v>
          </cell>
          <cell r="J264">
            <v>0</v>
          </cell>
          <cell r="K264" t="str">
            <v>경      비</v>
          </cell>
          <cell r="L264">
            <v>0</v>
          </cell>
          <cell r="M264" t="str">
            <v>비   고</v>
          </cell>
        </row>
        <row r="265">
          <cell r="C265" t="str">
            <v xml:space="preserve">규       격 </v>
          </cell>
          <cell r="D265">
            <v>0</v>
          </cell>
          <cell r="E265">
            <v>0</v>
          </cell>
          <cell r="F265" t="str">
            <v>금   액</v>
          </cell>
          <cell r="G265" t="str">
            <v>단  가</v>
          </cell>
          <cell r="H265" t="str">
            <v>금   액</v>
          </cell>
          <cell r="I265" t="str">
            <v>단  가</v>
          </cell>
          <cell r="J265" t="str">
            <v>금   액</v>
          </cell>
          <cell r="K265" t="str">
            <v>단  가</v>
          </cell>
          <cell r="L265" t="str">
            <v>금   액</v>
          </cell>
        </row>
        <row r="266">
          <cell r="A266" t="str">
            <v>Trailer</v>
          </cell>
          <cell r="B266">
            <v>0</v>
          </cell>
          <cell r="C266" t="str">
            <v>30ton</v>
          </cell>
          <cell r="D266">
            <v>1</v>
          </cell>
          <cell r="E266" t="str">
            <v>hr</v>
          </cell>
          <cell r="F266">
            <v>0</v>
          </cell>
          <cell r="G266">
            <v>0</v>
          </cell>
          <cell r="H266">
            <v>8683</v>
          </cell>
          <cell r="I266">
            <v>0</v>
          </cell>
          <cell r="J266">
            <v>15763</v>
          </cell>
        </row>
        <row r="268">
          <cell r="B268" t="str">
            <v>- 경유</v>
          </cell>
          <cell r="C268">
            <v>0</v>
          </cell>
          <cell r="D268">
            <v>21.7</v>
          </cell>
          <cell r="E268" t="str">
            <v>L</v>
          </cell>
          <cell r="F268">
            <v>0</v>
          </cell>
          <cell r="G268">
            <v>0</v>
          </cell>
          <cell r="H268">
            <v>0</v>
          </cell>
          <cell r="I268">
            <v>526.4</v>
          </cell>
          <cell r="J268">
            <v>11422.88</v>
          </cell>
        </row>
        <row r="269">
          <cell r="B269" t="str">
            <v>- 잡유</v>
          </cell>
          <cell r="C269" t="str">
            <v>주연료*38%</v>
          </cell>
          <cell r="D269">
            <v>1</v>
          </cell>
          <cell r="E269" t="str">
            <v>식</v>
          </cell>
          <cell r="F269">
            <v>0</v>
          </cell>
          <cell r="G269">
            <v>0</v>
          </cell>
          <cell r="H269">
            <v>0</v>
          </cell>
          <cell r="I269">
            <v>0</v>
          </cell>
          <cell r="J269">
            <v>4340.6943999999994</v>
          </cell>
        </row>
        <row r="270">
          <cell r="B270" t="str">
            <v>- 조종원</v>
          </cell>
          <cell r="C270">
            <v>0</v>
          </cell>
          <cell r="D270">
            <v>0.17</v>
          </cell>
          <cell r="E270" t="str">
            <v>인</v>
          </cell>
          <cell r="F270">
            <v>0</v>
          </cell>
          <cell r="G270">
            <v>51077</v>
          </cell>
          <cell r="H270">
            <v>8683</v>
          </cell>
        </row>
        <row r="272">
          <cell r="A272" t="str">
            <v>Air Compressor</v>
          </cell>
          <cell r="B272">
            <v>0</v>
          </cell>
          <cell r="C272" t="str">
            <v>7.1㎥/min</v>
          </cell>
          <cell r="D272">
            <v>0</v>
          </cell>
          <cell r="E272">
            <v>0</v>
          </cell>
          <cell r="F272">
            <v>0</v>
          </cell>
          <cell r="G272">
            <v>0</v>
          </cell>
          <cell r="H272">
            <v>9681</v>
          </cell>
          <cell r="I272">
            <v>0</v>
          </cell>
          <cell r="J272">
            <v>6189</v>
          </cell>
        </row>
        <row r="274">
          <cell r="B274" t="str">
            <v>- 경유</v>
          </cell>
          <cell r="C274">
            <v>0</v>
          </cell>
          <cell r="D274">
            <v>9.8000000000000007</v>
          </cell>
          <cell r="E274" t="str">
            <v>L</v>
          </cell>
          <cell r="F274">
            <v>0</v>
          </cell>
          <cell r="G274">
            <v>0</v>
          </cell>
          <cell r="H274">
            <v>0</v>
          </cell>
          <cell r="I274">
            <v>526.4</v>
          </cell>
          <cell r="J274">
            <v>5158</v>
          </cell>
        </row>
        <row r="275">
          <cell r="B275" t="str">
            <v>- 잡유</v>
          </cell>
          <cell r="C275" t="str">
            <v>주연료*20%</v>
          </cell>
          <cell r="D275">
            <v>1</v>
          </cell>
          <cell r="E275" t="str">
            <v>식</v>
          </cell>
          <cell r="F275">
            <v>0</v>
          </cell>
          <cell r="G275">
            <v>0</v>
          </cell>
          <cell r="H275">
            <v>0</v>
          </cell>
          <cell r="I275">
            <v>0</v>
          </cell>
          <cell r="J275">
            <v>1031</v>
          </cell>
        </row>
        <row r="276">
          <cell r="B276" t="str">
            <v>- 조종원</v>
          </cell>
          <cell r="C276">
            <v>0</v>
          </cell>
          <cell r="D276">
            <v>0.17</v>
          </cell>
          <cell r="E276" t="str">
            <v>인</v>
          </cell>
          <cell r="F276">
            <v>0</v>
          </cell>
          <cell r="G276">
            <v>56951</v>
          </cell>
          <cell r="H276">
            <v>9681</v>
          </cell>
        </row>
        <row r="278">
          <cell r="A278" t="str">
            <v>Air Compressor</v>
          </cell>
          <cell r="B278">
            <v>0</v>
          </cell>
          <cell r="C278" t="str">
            <v>10.3㎥/min</v>
          </cell>
          <cell r="D278">
            <v>0</v>
          </cell>
          <cell r="E278">
            <v>0</v>
          </cell>
          <cell r="F278">
            <v>0</v>
          </cell>
          <cell r="G278">
            <v>0</v>
          </cell>
          <cell r="H278">
            <v>9681</v>
          </cell>
          <cell r="I278">
            <v>0</v>
          </cell>
          <cell r="J278">
            <v>8779</v>
          </cell>
        </row>
        <row r="280">
          <cell r="B280" t="str">
            <v>- 경유</v>
          </cell>
          <cell r="C280">
            <v>0</v>
          </cell>
          <cell r="D280">
            <v>13.9</v>
          </cell>
          <cell r="E280" t="str">
            <v>L</v>
          </cell>
          <cell r="F280">
            <v>0</v>
          </cell>
          <cell r="G280">
            <v>0</v>
          </cell>
          <cell r="H280">
            <v>0</v>
          </cell>
          <cell r="I280">
            <v>526.4</v>
          </cell>
          <cell r="J280">
            <v>7316</v>
          </cell>
        </row>
        <row r="281">
          <cell r="B281" t="str">
            <v>- 잡유</v>
          </cell>
          <cell r="C281" t="str">
            <v>주연료*20%</v>
          </cell>
          <cell r="D281">
            <v>1</v>
          </cell>
          <cell r="E281" t="str">
            <v>식</v>
          </cell>
          <cell r="F281">
            <v>0</v>
          </cell>
          <cell r="G281">
            <v>0</v>
          </cell>
          <cell r="H281">
            <v>0</v>
          </cell>
          <cell r="I281">
            <v>0</v>
          </cell>
          <cell r="J281">
            <v>1463</v>
          </cell>
        </row>
        <row r="282">
          <cell r="B282" t="str">
            <v>- 조종원</v>
          </cell>
          <cell r="C282">
            <v>0</v>
          </cell>
          <cell r="D282">
            <v>0.17</v>
          </cell>
          <cell r="E282" t="str">
            <v>인</v>
          </cell>
          <cell r="F282">
            <v>0</v>
          </cell>
          <cell r="G282">
            <v>56951</v>
          </cell>
          <cell r="H282">
            <v>9681</v>
          </cell>
        </row>
        <row r="284">
          <cell r="A284" t="str">
            <v>Trailer</v>
          </cell>
          <cell r="B284">
            <v>0</v>
          </cell>
          <cell r="C284" t="str">
            <v>20ton</v>
          </cell>
          <cell r="D284">
            <v>1</v>
          </cell>
          <cell r="E284" t="str">
            <v>hr</v>
          </cell>
          <cell r="F284">
            <v>0</v>
          </cell>
          <cell r="G284">
            <v>0</v>
          </cell>
          <cell r="H284">
            <v>9681</v>
          </cell>
          <cell r="I284">
            <v>0</v>
          </cell>
          <cell r="J284">
            <v>15109</v>
          </cell>
        </row>
        <row r="286">
          <cell r="B286" t="str">
            <v>- 경유</v>
          </cell>
          <cell r="C286">
            <v>0</v>
          </cell>
          <cell r="D286">
            <v>20.8</v>
          </cell>
          <cell r="E286" t="str">
            <v>L</v>
          </cell>
          <cell r="F286">
            <v>0</v>
          </cell>
          <cell r="G286">
            <v>0</v>
          </cell>
          <cell r="H286">
            <v>0</v>
          </cell>
          <cell r="I286">
            <v>526.4</v>
          </cell>
          <cell r="J286">
            <v>10949.12</v>
          </cell>
        </row>
        <row r="287">
          <cell r="A287" t="str">
            <v>종       별</v>
          </cell>
          <cell r="B287">
            <v>0</v>
          </cell>
          <cell r="C287" t="str">
            <v>재 료 또 는</v>
          </cell>
          <cell r="D287" t="str">
            <v xml:space="preserve">원 수 </v>
          </cell>
          <cell r="E287" t="str">
            <v>단 위</v>
          </cell>
          <cell r="F287" t="str">
            <v>총   액</v>
          </cell>
          <cell r="G287" t="str">
            <v>노   무   비</v>
          </cell>
          <cell r="H287">
            <v>0</v>
          </cell>
          <cell r="I287" t="str">
            <v>재   료   비</v>
          </cell>
          <cell r="J287">
            <v>0</v>
          </cell>
          <cell r="K287" t="str">
            <v>경      비</v>
          </cell>
          <cell r="L287">
            <v>0</v>
          </cell>
          <cell r="M287" t="str">
            <v>비   고</v>
          </cell>
        </row>
        <row r="288">
          <cell r="C288" t="str">
            <v xml:space="preserve">규       격 </v>
          </cell>
          <cell r="D288">
            <v>0</v>
          </cell>
          <cell r="E288">
            <v>0</v>
          </cell>
          <cell r="F288" t="str">
            <v>금   액</v>
          </cell>
          <cell r="G288" t="str">
            <v>단  가</v>
          </cell>
          <cell r="H288" t="str">
            <v>금   액</v>
          </cell>
          <cell r="I288" t="str">
            <v>단  가</v>
          </cell>
          <cell r="J288" t="str">
            <v>금   액</v>
          </cell>
          <cell r="K288" t="str">
            <v>단  가</v>
          </cell>
          <cell r="L288" t="str">
            <v>금   액</v>
          </cell>
        </row>
        <row r="289">
          <cell r="B289" t="str">
            <v>- 잡유</v>
          </cell>
          <cell r="C289" t="str">
            <v>주연료*38%</v>
          </cell>
          <cell r="D289">
            <v>1</v>
          </cell>
          <cell r="E289" t="str">
            <v>식</v>
          </cell>
          <cell r="F289">
            <v>0</v>
          </cell>
          <cell r="G289">
            <v>0</v>
          </cell>
          <cell r="H289">
            <v>0</v>
          </cell>
          <cell r="I289">
            <v>0</v>
          </cell>
          <cell r="J289">
            <v>4160.6656000000003</v>
          </cell>
        </row>
        <row r="290">
          <cell r="B290" t="str">
            <v>- 조종원</v>
          </cell>
          <cell r="C290">
            <v>0</v>
          </cell>
          <cell r="D290">
            <v>0.17</v>
          </cell>
          <cell r="E290" t="str">
            <v>인</v>
          </cell>
          <cell r="F290">
            <v>0</v>
          </cell>
          <cell r="G290">
            <v>56951</v>
          </cell>
          <cell r="H290">
            <v>9681</v>
          </cell>
        </row>
        <row r="292">
          <cell r="A292" t="str">
            <v>발 전 기</v>
          </cell>
          <cell r="B292">
            <v>0</v>
          </cell>
          <cell r="C292" t="str">
            <v>50 kw</v>
          </cell>
          <cell r="D292">
            <v>1</v>
          </cell>
          <cell r="E292" t="str">
            <v>hr</v>
          </cell>
          <cell r="F292">
            <v>0</v>
          </cell>
          <cell r="G292">
            <v>0</v>
          </cell>
          <cell r="H292">
            <v>9235</v>
          </cell>
          <cell r="I292">
            <v>0</v>
          </cell>
          <cell r="J292">
            <v>8338</v>
          </cell>
        </row>
        <row r="294">
          <cell r="B294" t="str">
            <v>- 경유</v>
          </cell>
          <cell r="C294">
            <v>0</v>
          </cell>
          <cell r="D294">
            <v>13.2</v>
          </cell>
          <cell r="E294" t="str">
            <v>L</v>
          </cell>
          <cell r="F294">
            <v>0</v>
          </cell>
          <cell r="G294">
            <v>0</v>
          </cell>
          <cell r="H294">
            <v>0</v>
          </cell>
          <cell r="I294">
            <v>526.4</v>
          </cell>
          <cell r="J294">
            <v>6948.48</v>
          </cell>
        </row>
        <row r="295">
          <cell r="B295" t="str">
            <v>- 잡유</v>
          </cell>
          <cell r="C295" t="str">
            <v>주연료*20%</v>
          </cell>
          <cell r="D295">
            <v>1</v>
          </cell>
          <cell r="E295" t="str">
            <v>식</v>
          </cell>
          <cell r="F295">
            <v>0</v>
          </cell>
          <cell r="G295">
            <v>0</v>
          </cell>
          <cell r="H295">
            <v>0</v>
          </cell>
          <cell r="I295">
            <v>0</v>
          </cell>
          <cell r="J295">
            <v>1389.6959999999997</v>
          </cell>
        </row>
        <row r="296">
          <cell r="B296" t="str">
            <v>- 조종원</v>
          </cell>
          <cell r="C296">
            <v>0</v>
          </cell>
          <cell r="D296">
            <v>0.17</v>
          </cell>
          <cell r="E296" t="str">
            <v>인</v>
          </cell>
          <cell r="F296">
            <v>0</v>
          </cell>
          <cell r="G296">
            <v>54325</v>
          </cell>
          <cell r="H296">
            <v>9235</v>
          </cell>
        </row>
        <row r="297">
          <cell r="A297" t="str">
            <v>Truck Crane</v>
          </cell>
          <cell r="B297">
            <v>0</v>
          </cell>
          <cell r="C297" t="str">
            <v>10ton</v>
          </cell>
          <cell r="D297">
            <v>1</v>
          </cell>
          <cell r="E297" t="str">
            <v>hr</v>
          </cell>
          <cell r="F297">
            <v>0</v>
          </cell>
          <cell r="G297">
            <v>0</v>
          </cell>
          <cell r="H297">
            <v>18615</v>
          </cell>
          <cell r="I297">
            <v>0</v>
          </cell>
          <cell r="J297">
            <v>3486</v>
          </cell>
        </row>
        <row r="299">
          <cell r="B299" t="str">
            <v>- 경유</v>
          </cell>
          <cell r="C299">
            <v>0</v>
          </cell>
          <cell r="D299">
            <v>4.8</v>
          </cell>
          <cell r="E299" t="str">
            <v>L</v>
          </cell>
          <cell r="F299">
            <v>0</v>
          </cell>
          <cell r="G299">
            <v>0</v>
          </cell>
          <cell r="H299">
            <v>0</v>
          </cell>
          <cell r="I299">
            <v>526.4</v>
          </cell>
          <cell r="J299">
            <v>2526.7199999999998</v>
          </cell>
          <cell r="K299">
            <v>0</v>
          </cell>
          <cell r="L299" t="str">
            <v/>
          </cell>
        </row>
        <row r="300">
          <cell r="B300" t="str">
            <v>- 잡유</v>
          </cell>
          <cell r="C300" t="str">
            <v>주연료*38%</v>
          </cell>
          <cell r="D300">
            <v>1</v>
          </cell>
          <cell r="E300" t="str">
            <v>식</v>
          </cell>
          <cell r="F300">
            <v>0</v>
          </cell>
          <cell r="G300">
            <v>0</v>
          </cell>
          <cell r="H300">
            <v>0</v>
          </cell>
          <cell r="I300">
            <v>0</v>
          </cell>
          <cell r="J300">
            <v>960.15359999999987</v>
          </cell>
        </row>
        <row r="301">
          <cell r="B301" t="str">
            <v>- 조종원</v>
          </cell>
          <cell r="C301">
            <v>0</v>
          </cell>
          <cell r="D301">
            <v>0.17</v>
          </cell>
          <cell r="E301" t="str">
            <v>인</v>
          </cell>
          <cell r="F301">
            <v>0</v>
          </cell>
          <cell r="G301">
            <v>56951</v>
          </cell>
          <cell r="H301">
            <v>9681.67</v>
          </cell>
        </row>
        <row r="302">
          <cell r="B302" t="str">
            <v>- 조수</v>
          </cell>
          <cell r="C302">
            <v>0</v>
          </cell>
          <cell r="D302">
            <v>0.17</v>
          </cell>
          <cell r="E302" t="str">
            <v>"</v>
          </cell>
          <cell r="F302">
            <v>0</v>
          </cell>
          <cell r="G302">
            <v>42762</v>
          </cell>
          <cell r="H302">
            <v>7269.54</v>
          </cell>
        </row>
        <row r="303">
          <cell r="B303" t="str">
            <v>- 중기조장</v>
          </cell>
          <cell r="C303">
            <v>0</v>
          </cell>
          <cell r="D303">
            <v>0.03</v>
          </cell>
          <cell r="E303" t="str">
            <v>"</v>
          </cell>
          <cell r="F303">
            <v>0</v>
          </cell>
          <cell r="G303">
            <v>55484</v>
          </cell>
          <cell r="H303">
            <v>1664.52</v>
          </cell>
        </row>
        <row r="311">
          <cell r="E311" t="str">
            <v/>
          </cell>
        </row>
        <row r="312">
          <cell r="B312" t="str">
            <v>'98 년 도  수 문 일 위 대 가 표  총 괄</v>
          </cell>
        </row>
        <row r="314">
          <cell r="A314" t="str">
            <v>종       별</v>
          </cell>
          <cell r="B314">
            <v>0</v>
          </cell>
          <cell r="C314" t="str">
            <v>재 료 또 는</v>
          </cell>
          <cell r="D314" t="str">
            <v xml:space="preserve">원 수 </v>
          </cell>
          <cell r="E314" t="str">
            <v>단 위</v>
          </cell>
          <cell r="F314" t="str">
            <v>총   액</v>
          </cell>
          <cell r="G314" t="str">
            <v>노   무   비</v>
          </cell>
          <cell r="H314">
            <v>0</v>
          </cell>
          <cell r="I314" t="str">
            <v>재   료   비</v>
          </cell>
          <cell r="J314">
            <v>0</v>
          </cell>
          <cell r="K314" t="str">
            <v>경      비</v>
          </cell>
          <cell r="L314">
            <v>0</v>
          </cell>
          <cell r="M314" t="str">
            <v>비   고</v>
          </cell>
        </row>
        <row r="315">
          <cell r="C315" t="str">
            <v xml:space="preserve">규       격 </v>
          </cell>
          <cell r="D315">
            <v>0</v>
          </cell>
          <cell r="E315">
            <v>0</v>
          </cell>
          <cell r="F315" t="str">
            <v>금   액</v>
          </cell>
          <cell r="G315" t="str">
            <v>단  가</v>
          </cell>
          <cell r="H315" t="str">
            <v>금   액</v>
          </cell>
          <cell r="I315" t="str">
            <v>단  가</v>
          </cell>
          <cell r="J315" t="str">
            <v>금   액</v>
          </cell>
          <cell r="K315" t="str">
            <v>단  가</v>
          </cell>
          <cell r="L315" t="str">
            <v>금   액</v>
          </cell>
        </row>
        <row r="316">
          <cell r="A316" t="str">
            <v xml:space="preserve">◈ROLLER GATE </v>
          </cell>
          <cell r="B316">
            <v>0</v>
          </cell>
          <cell r="C316" t="str">
            <v/>
          </cell>
        </row>
        <row r="317">
          <cell r="A317" t="str">
            <v/>
          </cell>
          <cell r="B317" t="str">
            <v>⊙ 제작 가공비</v>
          </cell>
        </row>
        <row r="318">
          <cell r="A318" t="str">
            <v/>
          </cell>
          <cell r="B318" t="str">
            <v>▷GATE LEAF</v>
          </cell>
          <cell r="C318" t="str">
            <v>소   계</v>
          </cell>
          <cell r="D318">
            <v>0</v>
          </cell>
          <cell r="E318">
            <v>0</v>
          </cell>
          <cell r="F318">
            <v>1668518</v>
          </cell>
          <cell r="G318">
            <v>0</v>
          </cell>
          <cell r="H318">
            <v>1322330</v>
          </cell>
          <cell r="I318">
            <v>0</v>
          </cell>
          <cell r="J318">
            <v>237292</v>
          </cell>
          <cell r="K318">
            <v>0</v>
          </cell>
          <cell r="L318">
            <v>108896</v>
          </cell>
        </row>
        <row r="319">
          <cell r="A319" t="str">
            <v/>
          </cell>
          <cell r="B319">
            <v>0</v>
          </cell>
          <cell r="C319" t="str">
            <v>인 건 비</v>
          </cell>
          <cell r="D319">
            <v>1</v>
          </cell>
          <cell r="E319" t="str">
            <v>TON</v>
          </cell>
          <cell r="F319">
            <v>1195828</v>
          </cell>
          <cell r="G319">
            <v>0</v>
          </cell>
          <cell r="H319">
            <v>1195828</v>
          </cell>
        </row>
        <row r="320">
          <cell r="A320" t="str">
            <v/>
          </cell>
          <cell r="B320">
            <v>0</v>
          </cell>
          <cell r="C320" t="str">
            <v>사용장비경비</v>
          </cell>
          <cell r="D320">
            <v>1</v>
          </cell>
          <cell r="E320" t="str">
            <v>TON</v>
          </cell>
          <cell r="F320">
            <v>247732</v>
          </cell>
          <cell r="G320">
            <v>0</v>
          </cell>
          <cell r="H320">
            <v>126502</v>
          </cell>
          <cell r="I320">
            <v>0</v>
          </cell>
          <cell r="J320">
            <v>31430</v>
          </cell>
          <cell r="K320">
            <v>0</v>
          </cell>
          <cell r="L320">
            <v>89800</v>
          </cell>
        </row>
        <row r="321">
          <cell r="A321" t="str">
            <v/>
          </cell>
          <cell r="B321">
            <v>0</v>
          </cell>
          <cell r="C321" t="str">
            <v>소모자재비</v>
          </cell>
          <cell r="D321">
            <v>1</v>
          </cell>
          <cell r="E321" t="str">
            <v>TON</v>
          </cell>
          <cell r="F321">
            <v>224958</v>
          </cell>
          <cell r="G321">
            <v>0</v>
          </cell>
          <cell r="H321">
            <v>0</v>
          </cell>
          <cell r="I321">
            <v>0</v>
          </cell>
          <cell r="J321">
            <v>205862</v>
          </cell>
          <cell r="K321">
            <v>0</v>
          </cell>
          <cell r="L321">
            <v>19096</v>
          </cell>
        </row>
        <row r="323">
          <cell r="A323" t="str">
            <v/>
          </cell>
          <cell r="B323" t="str">
            <v>▷GUIDE FRAME</v>
          </cell>
          <cell r="C323" t="str">
            <v>소   계</v>
          </cell>
          <cell r="D323">
            <v>0</v>
          </cell>
          <cell r="E323">
            <v>0</v>
          </cell>
          <cell r="F323">
            <v>4324511</v>
          </cell>
          <cell r="G323">
            <v>0</v>
          </cell>
          <cell r="H323">
            <v>3911039</v>
          </cell>
          <cell r="I323">
            <v>0</v>
          </cell>
          <cell r="J323">
            <v>289792</v>
          </cell>
          <cell r="K323">
            <v>0</v>
          </cell>
          <cell r="L323">
            <v>123680</v>
          </cell>
        </row>
        <row r="324">
          <cell r="A324" t="str">
            <v/>
          </cell>
          <cell r="B324">
            <v>0</v>
          </cell>
          <cell r="C324" t="str">
            <v>인 건 비</v>
          </cell>
          <cell r="D324">
            <v>1</v>
          </cell>
          <cell r="E324" t="str">
            <v>TON</v>
          </cell>
          <cell r="F324">
            <v>3784537</v>
          </cell>
          <cell r="G324">
            <v>0</v>
          </cell>
          <cell r="H324">
            <v>3784537</v>
          </cell>
        </row>
        <row r="325">
          <cell r="A325" t="str">
            <v/>
          </cell>
          <cell r="B325">
            <v>0</v>
          </cell>
          <cell r="C325" t="str">
            <v>사용장비경비</v>
          </cell>
          <cell r="D325">
            <v>1</v>
          </cell>
          <cell r="E325" t="str">
            <v>TON</v>
          </cell>
          <cell r="F325">
            <v>247732</v>
          </cell>
          <cell r="G325">
            <v>0</v>
          </cell>
          <cell r="H325">
            <v>126502</v>
          </cell>
          <cell r="I325">
            <v>0</v>
          </cell>
          <cell r="J325">
            <v>31430</v>
          </cell>
          <cell r="K325">
            <v>0</v>
          </cell>
          <cell r="L325">
            <v>89800</v>
          </cell>
          <cell r="M325" t="str">
            <v>ROLLER GATELEAF 적용</v>
          </cell>
        </row>
        <row r="326">
          <cell r="A326" t="str">
            <v/>
          </cell>
          <cell r="B326">
            <v>0</v>
          </cell>
          <cell r="C326" t="str">
            <v>소모자재비</v>
          </cell>
          <cell r="D326">
            <v>1</v>
          </cell>
          <cell r="E326" t="str">
            <v>TON</v>
          </cell>
          <cell r="F326">
            <v>292242</v>
          </cell>
          <cell r="G326">
            <v>0</v>
          </cell>
          <cell r="H326">
            <v>0</v>
          </cell>
          <cell r="I326">
            <v>0</v>
          </cell>
          <cell r="J326">
            <v>258362</v>
          </cell>
          <cell r="K326">
            <v>0</v>
          </cell>
          <cell r="L326">
            <v>33880</v>
          </cell>
        </row>
        <row r="328">
          <cell r="A328" t="str">
            <v/>
          </cell>
          <cell r="B328" t="str">
            <v>⊙ 설  치  비</v>
          </cell>
        </row>
        <row r="329">
          <cell r="A329" t="str">
            <v/>
          </cell>
          <cell r="B329" t="str">
            <v>▷GATE LEAF</v>
          </cell>
          <cell r="C329" t="str">
            <v>소   계</v>
          </cell>
          <cell r="D329">
            <v>0</v>
          </cell>
          <cell r="E329">
            <v>0</v>
          </cell>
          <cell r="F329">
            <v>2471576</v>
          </cell>
          <cell r="G329">
            <v>0</v>
          </cell>
          <cell r="H329">
            <v>1670029</v>
          </cell>
          <cell r="I329">
            <v>0</v>
          </cell>
          <cell r="J329">
            <v>226123</v>
          </cell>
          <cell r="K329">
            <v>0</v>
          </cell>
          <cell r="L329">
            <v>575424</v>
          </cell>
        </row>
        <row r="330">
          <cell r="A330" t="str">
            <v>종       별</v>
          </cell>
          <cell r="B330">
            <v>0</v>
          </cell>
          <cell r="C330" t="str">
            <v>재 료 또 는</v>
          </cell>
          <cell r="D330" t="str">
            <v xml:space="preserve">원 수 </v>
          </cell>
          <cell r="E330" t="str">
            <v>단 위</v>
          </cell>
          <cell r="F330" t="str">
            <v>총   액</v>
          </cell>
          <cell r="G330" t="str">
            <v>노   무   비</v>
          </cell>
          <cell r="H330">
            <v>0</v>
          </cell>
          <cell r="I330" t="str">
            <v>재   료   비</v>
          </cell>
          <cell r="J330">
            <v>0</v>
          </cell>
          <cell r="K330" t="str">
            <v>경      비</v>
          </cell>
          <cell r="L330">
            <v>0</v>
          </cell>
          <cell r="M330" t="str">
            <v>비   고</v>
          </cell>
        </row>
        <row r="331">
          <cell r="C331" t="str">
            <v xml:space="preserve">규       격 </v>
          </cell>
          <cell r="D331">
            <v>0</v>
          </cell>
          <cell r="E331">
            <v>0</v>
          </cell>
          <cell r="F331" t="str">
            <v>금   액</v>
          </cell>
          <cell r="G331" t="str">
            <v>단  가</v>
          </cell>
          <cell r="H331" t="str">
            <v>금   액</v>
          </cell>
          <cell r="I331" t="str">
            <v>단  가</v>
          </cell>
          <cell r="J331" t="str">
            <v>금   액</v>
          </cell>
          <cell r="K331" t="str">
            <v>단  가</v>
          </cell>
          <cell r="L331" t="str">
            <v>금   액</v>
          </cell>
        </row>
        <row r="332">
          <cell r="A332" t="str">
            <v/>
          </cell>
          <cell r="B332">
            <v>0</v>
          </cell>
          <cell r="C332" t="str">
            <v>인 건 비</v>
          </cell>
          <cell r="D332">
            <v>1</v>
          </cell>
          <cell r="E332" t="str">
            <v>TON</v>
          </cell>
          <cell r="F332">
            <v>1091285</v>
          </cell>
          <cell r="G332">
            <v>0</v>
          </cell>
          <cell r="H332">
            <v>1091285</v>
          </cell>
        </row>
        <row r="333">
          <cell r="A333" t="str">
            <v/>
          </cell>
          <cell r="B333">
            <v>0</v>
          </cell>
          <cell r="C333" t="str">
            <v>사용장비경비</v>
          </cell>
          <cell r="D333">
            <v>1</v>
          </cell>
          <cell r="E333" t="str">
            <v>TON</v>
          </cell>
          <cell r="F333">
            <v>1341424</v>
          </cell>
          <cell r="G333">
            <v>0</v>
          </cell>
          <cell r="H333">
            <v>578744</v>
          </cell>
          <cell r="I333">
            <v>0</v>
          </cell>
          <cell r="J333">
            <v>187256</v>
          </cell>
          <cell r="K333">
            <v>0</v>
          </cell>
          <cell r="L333">
            <v>575424</v>
          </cell>
        </row>
        <row r="334">
          <cell r="A334" t="str">
            <v/>
          </cell>
          <cell r="B334">
            <v>0</v>
          </cell>
          <cell r="C334" t="str">
            <v>소모자재비</v>
          </cell>
          <cell r="D334">
            <v>1</v>
          </cell>
          <cell r="E334" t="str">
            <v>TON</v>
          </cell>
          <cell r="F334">
            <v>38867</v>
          </cell>
          <cell r="G334">
            <v>0</v>
          </cell>
          <cell r="H334">
            <v>0</v>
          </cell>
          <cell r="I334">
            <v>0</v>
          </cell>
          <cell r="J334">
            <v>38867</v>
          </cell>
        </row>
        <row r="336">
          <cell r="A336" t="str">
            <v/>
          </cell>
          <cell r="B336" t="str">
            <v>▷GUIDE FRAME</v>
          </cell>
          <cell r="C336" t="str">
            <v>소   계</v>
          </cell>
          <cell r="D336">
            <v>0</v>
          </cell>
          <cell r="E336">
            <v>0</v>
          </cell>
          <cell r="F336">
            <v>5148432</v>
          </cell>
          <cell r="G336">
            <v>0</v>
          </cell>
          <cell r="H336">
            <v>4267975</v>
          </cell>
          <cell r="I336">
            <v>0</v>
          </cell>
          <cell r="J336">
            <v>305033</v>
          </cell>
          <cell r="K336">
            <v>0</v>
          </cell>
          <cell r="L336">
            <v>575424</v>
          </cell>
        </row>
        <row r="337">
          <cell r="A337" t="str">
            <v/>
          </cell>
          <cell r="B337">
            <v>0</v>
          </cell>
          <cell r="C337" t="str">
            <v>인 건 비</v>
          </cell>
          <cell r="D337">
            <v>1</v>
          </cell>
          <cell r="E337" t="str">
            <v>TON</v>
          </cell>
          <cell r="F337">
            <v>3689231</v>
          </cell>
          <cell r="G337">
            <v>0</v>
          </cell>
          <cell r="H337">
            <v>3689231</v>
          </cell>
        </row>
        <row r="338">
          <cell r="A338" t="str">
            <v/>
          </cell>
          <cell r="B338">
            <v>0</v>
          </cell>
          <cell r="C338" t="str">
            <v>사용장비경비</v>
          </cell>
          <cell r="D338">
            <v>1</v>
          </cell>
          <cell r="E338" t="str">
            <v>TON</v>
          </cell>
          <cell r="F338">
            <v>1341424</v>
          </cell>
          <cell r="G338">
            <v>0</v>
          </cell>
          <cell r="H338">
            <v>578744</v>
          </cell>
          <cell r="I338">
            <v>0</v>
          </cell>
          <cell r="J338">
            <v>187256</v>
          </cell>
          <cell r="K338">
            <v>0</v>
          </cell>
          <cell r="L338">
            <v>575424</v>
          </cell>
        </row>
        <row r="339">
          <cell r="A339" t="str">
            <v/>
          </cell>
          <cell r="B339">
            <v>0</v>
          </cell>
          <cell r="C339" t="str">
            <v>소모자재비</v>
          </cell>
          <cell r="D339">
            <v>1</v>
          </cell>
          <cell r="E339" t="str">
            <v>TON</v>
          </cell>
          <cell r="F339">
            <v>117777</v>
          </cell>
          <cell r="G339">
            <v>0</v>
          </cell>
          <cell r="H339">
            <v>0</v>
          </cell>
          <cell r="I339">
            <v>0</v>
          </cell>
          <cell r="J339">
            <v>117777</v>
          </cell>
        </row>
        <row r="341">
          <cell r="A341" t="str">
            <v/>
          </cell>
          <cell r="B341" t="str">
            <v>▷ HOIST</v>
          </cell>
          <cell r="C341" t="str">
            <v>소   계</v>
          </cell>
          <cell r="D341">
            <v>0</v>
          </cell>
          <cell r="E341">
            <v>0</v>
          </cell>
          <cell r="F341">
            <v>2100502</v>
          </cell>
          <cell r="G341">
            <v>0</v>
          </cell>
          <cell r="H341">
            <v>1186896</v>
          </cell>
          <cell r="I341">
            <v>0</v>
          </cell>
          <cell r="J341">
            <v>275550</v>
          </cell>
          <cell r="K341">
            <v>0</v>
          </cell>
          <cell r="L341">
            <v>638056</v>
          </cell>
        </row>
        <row r="342">
          <cell r="A342" t="str">
            <v/>
          </cell>
          <cell r="B342">
            <v>0</v>
          </cell>
          <cell r="C342" t="str">
            <v>인 건 비</v>
          </cell>
          <cell r="D342">
            <v>1</v>
          </cell>
          <cell r="E342" t="str">
            <v>TON</v>
          </cell>
          <cell r="F342">
            <v>687704</v>
          </cell>
          <cell r="G342">
            <v>0</v>
          </cell>
          <cell r="H342">
            <v>687704</v>
          </cell>
        </row>
        <row r="343">
          <cell r="A343" t="str">
            <v/>
          </cell>
          <cell r="B343">
            <v>0</v>
          </cell>
          <cell r="C343" t="str">
            <v>사용장비경비</v>
          </cell>
          <cell r="D343">
            <v>1</v>
          </cell>
          <cell r="E343" t="str">
            <v>TON</v>
          </cell>
          <cell r="F343">
            <v>1384600</v>
          </cell>
          <cell r="G343">
            <v>0</v>
          </cell>
          <cell r="H343">
            <v>499192</v>
          </cell>
          <cell r="I343">
            <v>0</v>
          </cell>
          <cell r="J343">
            <v>247352</v>
          </cell>
          <cell r="K343">
            <v>0</v>
          </cell>
          <cell r="L343">
            <v>638056</v>
          </cell>
        </row>
        <row r="344">
          <cell r="A344" t="str">
            <v/>
          </cell>
          <cell r="B344">
            <v>0</v>
          </cell>
          <cell r="C344" t="str">
            <v>소모자재비</v>
          </cell>
          <cell r="D344">
            <v>1</v>
          </cell>
          <cell r="E344" t="str">
            <v>TON</v>
          </cell>
          <cell r="F344">
            <v>28198</v>
          </cell>
          <cell r="G344">
            <v>0</v>
          </cell>
          <cell r="H344">
            <v>0</v>
          </cell>
          <cell r="I344">
            <v>0</v>
          </cell>
          <cell r="J344">
            <v>28198</v>
          </cell>
        </row>
        <row r="345">
          <cell r="A345" t="str">
            <v>◈ STOP LOG</v>
          </cell>
        </row>
        <row r="346">
          <cell r="B346" t="str">
            <v>⊙ 제작 가공비</v>
          </cell>
        </row>
        <row r="347">
          <cell r="B347" t="str">
            <v>▷GATE LEAF</v>
          </cell>
          <cell r="C347" t="str">
            <v>소   계</v>
          </cell>
          <cell r="D347">
            <v>0</v>
          </cell>
          <cell r="E347">
            <v>0</v>
          </cell>
          <cell r="F347">
            <v>1301484.2280000001</v>
          </cell>
          <cell r="G347">
            <v>0</v>
          </cell>
          <cell r="H347">
            <v>1137185</v>
          </cell>
          <cell r="I347">
            <v>0</v>
          </cell>
          <cell r="J347">
            <v>65315</v>
          </cell>
          <cell r="K347">
            <v>0</v>
          </cell>
          <cell r="L347">
            <v>98984.228000000003</v>
          </cell>
        </row>
        <row r="348">
          <cell r="C348" t="str">
            <v>인 건 비</v>
          </cell>
          <cell r="D348">
            <v>0</v>
          </cell>
          <cell r="E348" t="str">
            <v>TON</v>
          </cell>
          <cell r="F348">
            <v>985817</v>
          </cell>
          <cell r="G348">
            <v>0</v>
          </cell>
          <cell r="H348">
            <v>985817</v>
          </cell>
        </row>
        <row r="349">
          <cell r="A349" t="str">
            <v>종       별</v>
          </cell>
          <cell r="B349">
            <v>0</v>
          </cell>
          <cell r="C349" t="str">
            <v>재 료 또 는</v>
          </cell>
          <cell r="D349" t="str">
            <v xml:space="preserve">원 수 </v>
          </cell>
          <cell r="E349" t="str">
            <v>단 위</v>
          </cell>
          <cell r="F349" t="str">
            <v>총   액</v>
          </cell>
          <cell r="G349" t="str">
            <v>노   무   비</v>
          </cell>
          <cell r="H349">
            <v>0</v>
          </cell>
          <cell r="I349" t="str">
            <v>재   료   비</v>
          </cell>
          <cell r="J349">
            <v>0</v>
          </cell>
          <cell r="K349" t="str">
            <v>경      비</v>
          </cell>
          <cell r="L349">
            <v>0</v>
          </cell>
          <cell r="M349" t="str">
            <v>비   고</v>
          </cell>
        </row>
        <row r="350">
          <cell r="C350" t="str">
            <v xml:space="preserve">규       격 </v>
          </cell>
          <cell r="D350">
            <v>0</v>
          </cell>
          <cell r="E350">
            <v>0</v>
          </cell>
          <cell r="F350" t="str">
            <v>금   액</v>
          </cell>
          <cell r="G350" t="str">
            <v>단  가</v>
          </cell>
          <cell r="H350" t="str">
            <v>금   액</v>
          </cell>
          <cell r="I350" t="str">
            <v>단  가</v>
          </cell>
          <cell r="J350" t="str">
            <v>금   액</v>
          </cell>
          <cell r="K350" t="str">
            <v>단  가</v>
          </cell>
          <cell r="L350" t="str">
            <v>금   액</v>
          </cell>
        </row>
        <row r="351">
          <cell r="C351" t="str">
            <v>사용장비경비</v>
          </cell>
          <cell r="D351">
            <v>0</v>
          </cell>
          <cell r="E351" t="str">
            <v>TON</v>
          </cell>
          <cell r="F351">
            <v>289048.228</v>
          </cell>
          <cell r="G351">
            <v>0</v>
          </cell>
          <cell r="H351">
            <v>151368</v>
          </cell>
          <cell r="I351">
            <v>0</v>
          </cell>
          <cell r="J351">
            <v>38696</v>
          </cell>
          <cell r="K351">
            <v>0</v>
          </cell>
          <cell r="L351">
            <v>98984.228000000003</v>
          </cell>
        </row>
        <row r="352">
          <cell r="A352" t="str">
            <v/>
          </cell>
          <cell r="B352">
            <v>0</v>
          </cell>
          <cell r="C352" t="str">
            <v>소모자재비</v>
          </cell>
          <cell r="D352">
            <v>0</v>
          </cell>
          <cell r="E352" t="str">
            <v>TON</v>
          </cell>
          <cell r="F352">
            <v>26619</v>
          </cell>
          <cell r="G352">
            <v>0</v>
          </cell>
          <cell r="H352">
            <v>0</v>
          </cell>
          <cell r="I352">
            <v>0</v>
          </cell>
          <cell r="J352">
            <v>26619</v>
          </cell>
        </row>
        <row r="354">
          <cell r="A354" t="str">
            <v/>
          </cell>
          <cell r="B354" t="str">
            <v>▷GUIDE FRAME</v>
          </cell>
          <cell r="C354" t="str">
            <v>소   계</v>
          </cell>
          <cell r="D354">
            <v>0</v>
          </cell>
          <cell r="E354">
            <v>0</v>
          </cell>
          <cell r="F354">
            <v>4324511</v>
          </cell>
          <cell r="G354">
            <v>0</v>
          </cell>
          <cell r="H354">
            <v>3911039</v>
          </cell>
          <cell r="I354">
            <v>0</v>
          </cell>
          <cell r="J354">
            <v>289792</v>
          </cell>
          <cell r="K354">
            <v>0</v>
          </cell>
          <cell r="L354">
            <v>123680</v>
          </cell>
          <cell r="M354" t="str">
            <v>ROLLER GATE GUIDE FRAME적용</v>
          </cell>
        </row>
        <row r="355">
          <cell r="A355" t="str">
            <v/>
          </cell>
          <cell r="B355">
            <v>0</v>
          </cell>
          <cell r="C355" t="str">
            <v>인 건 비</v>
          </cell>
          <cell r="D355">
            <v>0</v>
          </cell>
          <cell r="E355" t="str">
            <v>TON</v>
          </cell>
          <cell r="F355">
            <v>3784537</v>
          </cell>
          <cell r="G355">
            <v>0</v>
          </cell>
          <cell r="H355">
            <v>3784537</v>
          </cell>
          <cell r="I355">
            <v>0</v>
          </cell>
          <cell r="J355">
            <v>0</v>
          </cell>
          <cell r="K355">
            <v>0</v>
          </cell>
          <cell r="L355">
            <v>0</v>
          </cell>
          <cell r="M355" t="str">
            <v>"</v>
          </cell>
        </row>
        <row r="356">
          <cell r="A356" t="str">
            <v/>
          </cell>
          <cell r="B356">
            <v>0</v>
          </cell>
          <cell r="C356" t="str">
            <v>사용장비경비</v>
          </cell>
          <cell r="D356">
            <v>0</v>
          </cell>
          <cell r="E356" t="str">
            <v>TON</v>
          </cell>
          <cell r="F356">
            <v>247732</v>
          </cell>
          <cell r="G356">
            <v>0</v>
          </cell>
          <cell r="H356">
            <v>126502</v>
          </cell>
          <cell r="I356">
            <v>0</v>
          </cell>
          <cell r="J356">
            <v>31430</v>
          </cell>
          <cell r="K356">
            <v>0</v>
          </cell>
          <cell r="L356">
            <v>89800</v>
          </cell>
          <cell r="M356" t="str">
            <v>"</v>
          </cell>
        </row>
        <row r="357">
          <cell r="C357" t="str">
            <v>소모자재비</v>
          </cell>
          <cell r="D357">
            <v>0</v>
          </cell>
          <cell r="E357" t="str">
            <v>TON</v>
          </cell>
          <cell r="F357">
            <v>292242</v>
          </cell>
          <cell r="G357">
            <v>0</v>
          </cell>
          <cell r="H357">
            <v>0</v>
          </cell>
          <cell r="I357">
            <v>0</v>
          </cell>
          <cell r="J357">
            <v>258362</v>
          </cell>
          <cell r="K357">
            <v>0</v>
          </cell>
          <cell r="L357">
            <v>33880</v>
          </cell>
          <cell r="M357" t="str">
            <v>"</v>
          </cell>
        </row>
        <row r="359">
          <cell r="B359" t="str">
            <v>▷LIFTING BEAM</v>
          </cell>
          <cell r="C359" t="str">
            <v>소   계</v>
          </cell>
          <cell r="D359">
            <v>0</v>
          </cell>
          <cell r="E359">
            <v>0</v>
          </cell>
          <cell r="F359">
            <v>1301484.2280000001</v>
          </cell>
          <cell r="G359">
            <v>0</v>
          </cell>
          <cell r="H359">
            <v>1137185</v>
          </cell>
          <cell r="I359">
            <v>0</v>
          </cell>
          <cell r="J359">
            <v>65315</v>
          </cell>
          <cell r="K359">
            <v>0</v>
          </cell>
          <cell r="L359">
            <v>98984.228000000003</v>
          </cell>
          <cell r="M359" t="str">
            <v>STOP LOG LEAF적용</v>
          </cell>
        </row>
        <row r="360">
          <cell r="C360" t="str">
            <v>인 건 비</v>
          </cell>
          <cell r="D360">
            <v>0</v>
          </cell>
          <cell r="E360" t="str">
            <v>TON</v>
          </cell>
          <cell r="F360">
            <v>985817</v>
          </cell>
          <cell r="G360">
            <v>0</v>
          </cell>
          <cell r="H360">
            <v>985817</v>
          </cell>
          <cell r="I360">
            <v>0</v>
          </cell>
          <cell r="J360">
            <v>0</v>
          </cell>
          <cell r="K360">
            <v>0</v>
          </cell>
          <cell r="L360">
            <v>0</v>
          </cell>
          <cell r="M360" t="str">
            <v>"</v>
          </cell>
        </row>
        <row r="361">
          <cell r="C361" t="str">
            <v>사용장비경비</v>
          </cell>
          <cell r="D361">
            <v>0</v>
          </cell>
          <cell r="E361" t="str">
            <v>TON</v>
          </cell>
          <cell r="F361">
            <v>289048.228</v>
          </cell>
          <cell r="G361">
            <v>0</v>
          </cell>
          <cell r="H361">
            <v>151368</v>
          </cell>
          <cell r="I361">
            <v>0</v>
          </cell>
          <cell r="J361">
            <v>38696</v>
          </cell>
          <cell r="K361">
            <v>0</v>
          </cell>
          <cell r="L361">
            <v>98984.228000000003</v>
          </cell>
          <cell r="M361" t="str">
            <v>"</v>
          </cell>
        </row>
        <row r="362">
          <cell r="C362" t="str">
            <v>소모자재비</v>
          </cell>
          <cell r="D362">
            <v>0</v>
          </cell>
          <cell r="E362" t="str">
            <v>TON</v>
          </cell>
          <cell r="F362">
            <v>26619</v>
          </cell>
          <cell r="G362">
            <v>0</v>
          </cell>
          <cell r="H362">
            <v>0</v>
          </cell>
          <cell r="I362">
            <v>0</v>
          </cell>
          <cell r="J362">
            <v>26619</v>
          </cell>
          <cell r="K362">
            <v>0</v>
          </cell>
          <cell r="L362">
            <v>0</v>
          </cell>
          <cell r="M362" t="str">
            <v>"</v>
          </cell>
        </row>
        <row r="363">
          <cell r="B363" t="str">
            <v>⊙ 설  치  비</v>
          </cell>
        </row>
        <row r="364">
          <cell r="B364" t="str">
            <v>▷GATE LEAF</v>
          </cell>
          <cell r="C364" t="str">
            <v>소   계</v>
          </cell>
          <cell r="D364">
            <v>0</v>
          </cell>
          <cell r="E364">
            <v>0</v>
          </cell>
          <cell r="F364">
            <v>1483011</v>
          </cell>
          <cell r="G364">
            <v>0</v>
          </cell>
          <cell r="H364">
            <v>862692</v>
          </cell>
          <cell r="I364">
            <v>0</v>
          </cell>
          <cell r="J364">
            <v>237294</v>
          </cell>
          <cell r="K364">
            <v>0</v>
          </cell>
          <cell r="L364">
            <v>383025</v>
          </cell>
        </row>
        <row r="365">
          <cell r="C365" t="str">
            <v>인 건 비</v>
          </cell>
          <cell r="D365">
            <v>0</v>
          </cell>
          <cell r="E365" t="str">
            <v>TON</v>
          </cell>
          <cell r="F365">
            <v>562444</v>
          </cell>
          <cell r="G365">
            <v>0</v>
          </cell>
          <cell r="H365">
            <v>562444</v>
          </cell>
        </row>
        <row r="366">
          <cell r="C366" t="str">
            <v>사용장비경비</v>
          </cell>
          <cell r="D366">
            <v>0</v>
          </cell>
          <cell r="E366" t="str">
            <v>TON</v>
          </cell>
          <cell r="F366">
            <v>744864</v>
          </cell>
          <cell r="G366">
            <v>0</v>
          </cell>
          <cell r="H366">
            <v>300248</v>
          </cell>
          <cell r="I366">
            <v>0</v>
          </cell>
          <cell r="J366">
            <v>80440</v>
          </cell>
          <cell r="K366">
            <v>0</v>
          </cell>
          <cell r="L366">
            <v>364176</v>
          </cell>
        </row>
        <row r="367">
          <cell r="C367" t="str">
            <v>소모자재비</v>
          </cell>
          <cell r="D367">
            <v>0</v>
          </cell>
          <cell r="E367" t="str">
            <v>TON</v>
          </cell>
          <cell r="F367">
            <v>175703</v>
          </cell>
          <cell r="G367">
            <v>0</v>
          </cell>
          <cell r="H367">
            <v>0</v>
          </cell>
          <cell r="I367">
            <v>0</v>
          </cell>
          <cell r="J367">
            <v>156854</v>
          </cell>
          <cell r="K367">
            <v>0</v>
          </cell>
          <cell r="L367">
            <v>18849</v>
          </cell>
        </row>
        <row r="368">
          <cell r="A368" t="str">
            <v>종       별</v>
          </cell>
          <cell r="B368">
            <v>0</v>
          </cell>
          <cell r="C368" t="str">
            <v>재 료 또 는</v>
          </cell>
          <cell r="D368" t="str">
            <v xml:space="preserve">원 수 </v>
          </cell>
          <cell r="E368" t="str">
            <v>단 위</v>
          </cell>
          <cell r="F368" t="str">
            <v>총   액</v>
          </cell>
          <cell r="G368" t="str">
            <v>노   무   비</v>
          </cell>
          <cell r="H368">
            <v>0</v>
          </cell>
          <cell r="I368" t="str">
            <v>재   료   비</v>
          </cell>
          <cell r="J368">
            <v>0</v>
          </cell>
          <cell r="K368" t="str">
            <v>경      비</v>
          </cell>
          <cell r="L368">
            <v>0</v>
          </cell>
          <cell r="M368" t="str">
            <v>비   고</v>
          </cell>
        </row>
        <row r="369">
          <cell r="C369" t="str">
            <v xml:space="preserve">규       격 </v>
          </cell>
          <cell r="D369">
            <v>0</v>
          </cell>
          <cell r="E369">
            <v>0</v>
          </cell>
          <cell r="F369" t="str">
            <v>금   액</v>
          </cell>
          <cell r="G369" t="str">
            <v>단  가</v>
          </cell>
          <cell r="H369" t="str">
            <v>금   액</v>
          </cell>
          <cell r="I369" t="str">
            <v>단  가</v>
          </cell>
          <cell r="J369" t="str">
            <v>금   액</v>
          </cell>
          <cell r="K369" t="str">
            <v>단  가</v>
          </cell>
          <cell r="L369" t="str">
            <v>금   액</v>
          </cell>
        </row>
        <row r="370">
          <cell r="B370" t="str">
            <v>▷GUIDE FRAME</v>
          </cell>
          <cell r="C370" t="str">
            <v>⇒ ROLLER GATE 적용</v>
          </cell>
        </row>
        <row r="371">
          <cell r="A371" t="str">
            <v/>
          </cell>
          <cell r="B371" t="str">
            <v>▷LIFTING BEAM</v>
          </cell>
          <cell r="C371" t="str">
            <v>⇒ STOP LOG LEAF 적용</v>
          </cell>
        </row>
        <row r="373">
          <cell r="A373" t="str">
            <v>◈ RADIAL GATE</v>
          </cell>
        </row>
        <row r="374">
          <cell r="A374" t="str">
            <v/>
          </cell>
          <cell r="B374" t="str">
            <v>⊙ 제작 가공비</v>
          </cell>
        </row>
        <row r="376">
          <cell r="A376" t="str">
            <v/>
          </cell>
          <cell r="B376" t="str">
            <v>▷GATE LEAF</v>
          </cell>
          <cell r="C376" t="str">
            <v>소   계</v>
          </cell>
          <cell r="D376">
            <v>0</v>
          </cell>
          <cell r="E376">
            <v>0</v>
          </cell>
          <cell r="F376">
            <v>2124730</v>
          </cell>
          <cell r="G376">
            <v>0</v>
          </cell>
          <cell r="H376">
            <v>1660499</v>
          </cell>
          <cell r="I376">
            <v>0</v>
          </cell>
          <cell r="J376">
            <v>304929</v>
          </cell>
          <cell r="K376">
            <v>0</v>
          </cell>
          <cell r="L376">
            <v>159302</v>
          </cell>
        </row>
        <row r="377">
          <cell r="A377" t="str">
            <v/>
          </cell>
          <cell r="B377">
            <v>0</v>
          </cell>
          <cell r="C377" t="str">
            <v>인 건 비</v>
          </cell>
          <cell r="D377">
            <v>0</v>
          </cell>
          <cell r="E377" t="str">
            <v>TON</v>
          </cell>
          <cell r="F377">
            <v>1502694</v>
          </cell>
          <cell r="G377">
            <v>0</v>
          </cell>
          <cell r="H377">
            <v>1502694</v>
          </cell>
        </row>
        <row r="378">
          <cell r="A378" t="str">
            <v/>
          </cell>
          <cell r="B378">
            <v>0</v>
          </cell>
          <cell r="C378" t="str">
            <v>사용장비경비</v>
          </cell>
          <cell r="D378">
            <v>0</v>
          </cell>
          <cell r="E378" t="str">
            <v>TON</v>
          </cell>
          <cell r="F378">
            <v>341716</v>
          </cell>
          <cell r="G378">
            <v>0</v>
          </cell>
          <cell r="H378">
            <v>157805</v>
          </cell>
          <cell r="I378">
            <v>0</v>
          </cell>
          <cell r="J378">
            <v>47401</v>
          </cell>
          <cell r="K378">
            <v>0</v>
          </cell>
          <cell r="L378">
            <v>136510</v>
          </cell>
        </row>
        <row r="379">
          <cell r="A379" t="str">
            <v/>
          </cell>
          <cell r="B379">
            <v>0</v>
          </cell>
          <cell r="C379" t="str">
            <v>소모자재비</v>
          </cell>
          <cell r="D379">
            <v>0</v>
          </cell>
          <cell r="E379" t="str">
            <v>TON</v>
          </cell>
          <cell r="F379">
            <v>280320</v>
          </cell>
          <cell r="G379">
            <v>0</v>
          </cell>
          <cell r="H379">
            <v>0</v>
          </cell>
          <cell r="I379">
            <v>0</v>
          </cell>
          <cell r="J379">
            <v>257528</v>
          </cell>
          <cell r="K379">
            <v>0</v>
          </cell>
          <cell r="L379">
            <v>22792</v>
          </cell>
        </row>
        <row r="381">
          <cell r="A381" t="str">
            <v/>
          </cell>
          <cell r="B381" t="str">
            <v>▷GUIDE FRAME</v>
          </cell>
          <cell r="C381" t="str">
            <v>소   계</v>
          </cell>
          <cell r="D381">
            <v>0</v>
          </cell>
          <cell r="E381">
            <v>0</v>
          </cell>
          <cell r="F381">
            <v>4842008</v>
          </cell>
          <cell r="G381">
            <v>0</v>
          </cell>
          <cell r="H381">
            <v>4473673</v>
          </cell>
          <cell r="I381">
            <v>0</v>
          </cell>
          <cell r="J381">
            <v>195173</v>
          </cell>
          <cell r="K381">
            <v>0</v>
          </cell>
          <cell r="L381">
            <v>173162</v>
          </cell>
        </row>
        <row r="382">
          <cell r="A382" t="str">
            <v/>
          </cell>
          <cell r="B382" t="str">
            <v/>
          </cell>
          <cell r="C382" t="str">
            <v>인 건 비</v>
          </cell>
          <cell r="D382">
            <v>0</v>
          </cell>
          <cell r="E382" t="str">
            <v>TON</v>
          </cell>
          <cell r="F382">
            <v>4315868</v>
          </cell>
          <cell r="G382">
            <v>0</v>
          </cell>
          <cell r="H382">
            <v>4315868</v>
          </cell>
        </row>
        <row r="383">
          <cell r="A383" t="str">
            <v/>
          </cell>
          <cell r="B383" t="str">
            <v/>
          </cell>
          <cell r="C383" t="str">
            <v>사용장비경비</v>
          </cell>
          <cell r="D383">
            <v>0</v>
          </cell>
          <cell r="E383" t="str">
            <v>TON</v>
          </cell>
          <cell r="F383">
            <v>341716</v>
          </cell>
          <cell r="G383">
            <v>0</v>
          </cell>
          <cell r="H383">
            <v>157805</v>
          </cell>
          <cell r="I383">
            <v>0</v>
          </cell>
          <cell r="J383">
            <v>47401</v>
          </cell>
          <cell r="K383">
            <v>0</v>
          </cell>
          <cell r="L383">
            <v>136510</v>
          </cell>
          <cell r="M383" t="str">
            <v>RADIAL GATELEAF 적용</v>
          </cell>
        </row>
        <row r="384">
          <cell r="A384" t="str">
            <v/>
          </cell>
          <cell r="B384">
            <v>0</v>
          </cell>
          <cell r="C384" t="str">
            <v>소모자재비</v>
          </cell>
          <cell r="D384">
            <v>0</v>
          </cell>
          <cell r="E384" t="str">
            <v>TON</v>
          </cell>
          <cell r="F384">
            <v>184424</v>
          </cell>
          <cell r="G384">
            <v>0</v>
          </cell>
          <cell r="H384">
            <v>0</v>
          </cell>
          <cell r="I384">
            <v>0</v>
          </cell>
          <cell r="J384">
            <v>147772</v>
          </cell>
          <cell r="K384">
            <v>0</v>
          </cell>
          <cell r="L384">
            <v>36652</v>
          </cell>
        </row>
        <row r="388">
          <cell r="A388" t="str">
            <v>종       별</v>
          </cell>
          <cell r="B388">
            <v>0</v>
          </cell>
          <cell r="C388" t="str">
            <v>재 료 또 는</v>
          </cell>
          <cell r="D388" t="str">
            <v xml:space="preserve">원 수 </v>
          </cell>
          <cell r="E388" t="str">
            <v>단 위</v>
          </cell>
          <cell r="F388" t="str">
            <v>총   액</v>
          </cell>
          <cell r="G388" t="str">
            <v>노   무   비</v>
          </cell>
          <cell r="H388">
            <v>0</v>
          </cell>
          <cell r="I388" t="str">
            <v>재   료   비</v>
          </cell>
          <cell r="J388">
            <v>0</v>
          </cell>
          <cell r="K388" t="str">
            <v>경      비</v>
          </cell>
          <cell r="L388">
            <v>0</v>
          </cell>
          <cell r="M388" t="str">
            <v>비   고</v>
          </cell>
        </row>
        <row r="389">
          <cell r="C389" t="str">
            <v xml:space="preserve">규       격 </v>
          </cell>
          <cell r="D389">
            <v>0</v>
          </cell>
          <cell r="E389">
            <v>0</v>
          </cell>
          <cell r="F389" t="str">
            <v>금   액</v>
          </cell>
          <cell r="G389" t="str">
            <v>단  가</v>
          </cell>
          <cell r="H389" t="str">
            <v>금   액</v>
          </cell>
          <cell r="I389" t="str">
            <v>단  가</v>
          </cell>
          <cell r="J389" t="str">
            <v>금   액</v>
          </cell>
          <cell r="K389" t="str">
            <v>단  가</v>
          </cell>
          <cell r="L389" t="str">
            <v>금   액</v>
          </cell>
        </row>
        <row r="390">
          <cell r="B390" t="str">
            <v>▷ANCHORAGE</v>
          </cell>
          <cell r="C390" t="str">
            <v>소   계</v>
          </cell>
          <cell r="D390">
            <v>0</v>
          </cell>
          <cell r="E390">
            <v>0</v>
          </cell>
          <cell r="F390">
            <v>3706842</v>
          </cell>
          <cell r="G390">
            <v>0</v>
          </cell>
          <cell r="H390">
            <v>3389225</v>
          </cell>
          <cell r="I390">
            <v>0</v>
          </cell>
          <cell r="J390">
            <v>155235</v>
          </cell>
          <cell r="K390">
            <v>0</v>
          </cell>
          <cell r="L390">
            <v>162382</v>
          </cell>
        </row>
        <row r="391">
          <cell r="C391" t="str">
            <v>인 건 비</v>
          </cell>
          <cell r="D391">
            <v>0</v>
          </cell>
          <cell r="E391" t="str">
            <v>TON</v>
          </cell>
          <cell r="F391">
            <v>3231420</v>
          </cell>
          <cell r="G391">
            <v>0</v>
          </cell>
          <cell r="H391">
            <v>3231420</v>
          </cell>
        </row>
        <row r="392">
          <cell r="C392" t="str">
            <v>사용장비경비</v>
          </cell>
          <cell r="D392">
            <v>0</v>
          </cell>
          <cell r="E392" t="str">
            <v>TON</v>
          </cell>
          <cell r="F392">
            <v>341716</v>
          </cell>
          <cell r="G392">
            <v>0</v>
          </cell>
          <cell r="H392">
            <v>157805</v>
          </cell>
          <cell r="I392">
            <v>0</v>
          </cell>
          <cell r="J392">
            <v>47401</v>
          </cell>
          <cell r="K392">
            <v>0</v>
          </cell>
          <cell r="L392">
            <v>136510</v>
          </cell>
          <cell r="M392" t="str">
            <v>RADIAL GATELEAF 적용</v>
          </cell>
        </row>
        <row r="393">
          <cell r="C393" t="str">
            <v>소모자재비</v>
          </cell>
          <cell r="D393">
            <v>0</v>
          </cell>
          <cell r="E393" t="str">
            <v>TON</v>
          </cell>
          <cell r="F393">
            <v>133706</v>
          </cell>
          <cell r="G393">
            <v>0</v>
          </cell>
          <cell r="H393">
            <v>0</v>
          </cell>
          <cell r="I393">
            <v>0</v>
          </cell>
          <cell r="J393">
            <v>107834</v>
          </cell>
          <cell r="K393">
            <v>0</v>
          </cell>
          <cell r="L393">
            <v>25872</v>
          </cell>
        </row>
        <row r="395">
          <cell r="B395" t="str">
            <v>⊙ 설  치  비</v>
          </cell>
        </row>
        <row r="397">
          <cell r="B397" t="str">
            <v>▷GATE LEAF</v>
          </cell>
          <cell r="C397" t="str">
            <v>소   계</v>
          </cell>
          <cell r="D397">
            <v>0</v>
          </cell>
          <cell r="E397">
            <v>0</v>
          </cell>
          <cell r="F397">
            <v>3544844.4</v>
          </cell>
          <cell r="G397">
            <v>0</v>
          </cell>
          <cell r="H397">
            <v>2061690</v>
          </cell>
          <cell r="I397">
            <v>0</v>
          </cell>
          <cell r="J397">
            <v>360170.4</v>
          </cell>
          <cell r="K397">
            <v>0</v>
          </cell>
          <cell r="L397">
            <v>1122984</v>
          </cell>
        </row>
        <row r="398">
          <cell r="C398" t="str">
            <v>인 건 비</v>
          </cell>
          <cell r="D398">
            <v>0</v>
          </cell>
          <cell r="E398" t="str">
            <v>TON</v>
          </cell>
          <cell r="F398">
            <v>1192994</v>
          </cell>
          <cell r="G398">
            <v>0</v>
          </cell>
          <cell r="H398">
            <v>1192994</v>
          </cell>
        </row>
        <row r="399">
          <cell r="A399" t="str">
            <v/>
          </cell>
          <cell r="B399">
            <v>0</v>
          </cell>
          <cell r="C399" t="str">
            <v>사용장비경비</v>
          </cell>
          <cell r="D399">
            <v>0</v>
          </cell>
          <cell r="E399" t="str">
            <v>TON</v>
          </cell>
          <cell r="F399">
            <v>2312752</v>
          </cell>
          <cell r="G399">
            <v>0</v>
          </cell>
          <cell r="H399">
            <v>868696</v>
          </cell>
          <cell r="I399">
            <v>0</v>
          </cell>
          <cell r="J399">
            <v>321072</v>
          </cell>
          <cell r="K399" t="str">
            <v/>
          </cell>
          <cell r="L399">
            <v>1122984</v>
          </cell>
        </row>
        <row r="400">
          <cell r="C400" t="str">
            <v>소모자재비</v>
          </cell>
          <cell r="D400">
            <v>0</v>
          </cell>
          <cell r="E400" t="str">
            <v>TON</v>
          </cell>
          <cell r="F400">
            <v>39098.400000000001</v>
          </cell>
          <cell r="G400">
            <v>0</v>
          </cell>
          <cell r="H400">
            <v>0</v>
          </cell>
          <cell r="I400">
            <v>0</v>
          </cell>
          <cell r="J400">
            <v>39098.400000000001</v>
          </cell>
        </row>
        <row r="401">
          <cell r="A401" t="str">
            <v/>
          </cell>
        </row>
        <row r="402">
          <cell r="A402" t="str">
            <v/>
          </cell>
          <cell r="B402" t="str">
            <v>▷GUIDE FRAME</v>
          </cell>
          <cell r="C402" t="str">
            <v>소   계</v>
          </cell>
          <cell r="D402">
            <v>0</v>
          </cell>
          <cell r="E402">
            <v>0</v>
          </cell>
          <cell r="F402">
            <v>11345142</v>
          </cell>
          <cell r="G402">
            <v>0</v>
          </cell>
          <cell r="H402">
            <v>10426754</v>
          </cell>
          <cell r="I402">
            <v>0</v>
          </cell>
          <cell r="J402">
            <v>282044</v>
          </cell>
          <cell r="K402">
            <v>0</v>
          </cell>
          <cell r="L402">
            <v>636344</v>
          </cell>
        </row>
        <row r="403">
          <cell r="A403" t="str">
            <v/>
          </cell>
          <cell r="B403">
            <v>0</v>
          </cell>
          <cell r="C403" t="str">
            <v>인 건 비</v>
          </cell>
          <cell r="D403">
            <v>0</v>
          </cell>
          <cell r="E403" t="str">
            <v>TON</v>
          </cell>
          <cell r="F403">
            <v>9780858</v>
          </cell>
          <cell r="G403">
            <v>0</v>
          </cell>
          <cell r="H403">
            <v>9780858</v>
          </cell>
        </row>
        <row r="404">
          <cell r="A404" t="str">
            <v/>
          </cell>
          <cell r="B404">
            <v>0</v>
          </cell>
          <cell r="C404" t="str">
            <v>사용장비경비</v>
          </cell>
          <cell r="D404">
            <v>0</v>
          </cell>
          <cell r="E404" t="str">
            <v>TON</v>
          </cell>
          <cell r="F404">
            <v>1533472</v>
          </cell>
          <cell r="G404">
            <v>0</v>
          </cell>
          <cell r="H404">
            <v>645896</v>
          </cell>
          <cell r="I404">
            <v>0</v>
          </cell>
          <cell r="J404">
            <v>251232</v>
          </cell>
          <cell r="K404" t="str">
            <v/>
          </cell>
          <cell r="L404">
            <v>636344</v>
          </cell>
        </row>
        <row r="405">
          <cell r="A405" t="str">
            <v/>
          </cell>
          <cell r="B405">
            <v>0</v>
          </cell>
          <cell r="C405" t="str">
            <v>소모자재비</v>
          </cell>
          <cell r="D405">
            <v>0</v>
          </cell>
          <cell r="E405" t="str">
            <v>TON</v>
          </cell>
          <cell r="F405">
            <v>30812</v>
          </cell>
          <cell r="G405">
            <v>0</v>
          </cell>
          <cell r="H405">
            <v>0</v>
          </cell>
          <cell r="I405">
            <v>0</v>
          </cell>
          <cell r="J405">
            <v>30812</v>
          </cell>
        </row>
        <row r="407">
          <cell r="A407" t="str">
            <v>종       별</v>
          </cell>
          <cell r="B407">
            <v>0</v>
          </cell>
          <cell r="C407" t="str">
            <v>재 료 또 는</v>
          </cell>
          <cell r="D407" t="str">
            <v xml:space="preserve">원 수 </v>
          </cell>
          <cell r="E407" t="str">
            <v>단 위</v>
          </cell>
          <cell r="F407" t="str">
            <v>총   액</v>
          </cell>
          <cell r="G407" t="str">
            <v>노   무   비</v>
          </cell>
          <cell r="H407">
            <v>0</v>
          </cell>
          <cell r="I407" t="str">
            <v>재   료   비</v>
          </cell>
          <cell r="J407">
            <v>0</v>
          </cell>
          <cell r="K407" t="str">
            <v>경      비</v>
          </cell>
          <cell r="L407">
            <v>0</v>
          </cell>
          <cell r="M407" t="str">
            <v>비   고</v>
          </cell>
        </row>
        <row r="408">
          <cell r="C408" t="str">
            <v xml:space="preserve">규       격 </v>
          </cell>
          <cell r="D408">
            <v>0</v>
          </cell>
          <cell r="E408">
            <v>0</v>
          </cell>
          <cell r="F408" t="str">
            <v>금   액</v>
          </cell>
          <cell r="G408" t="str">
            <v>단  가</v>
          </cell>
          <cell r="H408" t="str">
            <v>금   액</v>
          </cell>
          <cell r="I408" t="str">
            <v>단  가</v>
          </cell>
          <cell r="J408" t="str">
            <v>금   액</v>
          </cell>
          <cell r="K408" t="str">
            <v>단  가</v>
          </cell>
          <cell r="L408" t="str">
            <v>금   액</v>
          </cell>
        </row>
        <row r="409">
          <cell r="A409" t="str">
            <v/>
          </cell>
          <cell r="B409" t="str">
            <v>▷ANCHORAGE</v>
          </cell>
          <cell r="C409" t="str">
            <v>소   계</v>
          </cell>
          <cell r="D409">
            <v>0</v>
          </cell>
          <cell r="E409">
            <v>0</v>
          </cell>
          <cell r="F409">
            <v>3544844.4</v>
          </cell>
          <cell r="G409">
            <v>0</v>
          </cell>
          <cell r="H409">
            <v>2061690</v>
          </cell>
          <cell r="I409">
            <v>0</v>
          </cell>
          <cell r="J409">
            <v>360170.4</v>
          </cell>
          <cell r="K409">
            <v>0</v>
          </cell>
          <cell r="L409">
            <v>1122984</v>
          </cell>
        </row>
        <row r="410">
          <cell r="A410" t="str">
            <v/>
          </cell>
          <cell r="B410">
            <v>0</v>
          </cell>
          <cell r="C410" t="str">
            <v>인 건 비</v>
          </cell>
          <cell r="D410">
            <v>0</v>
          </cell>
          <cell r="E410" t="str">
            <v>TON</v>
          </cell>
          <cell r="F410">
            <v>1192994</v>
          </cell>
          <cell r="G410">
            <v>0</v>
          </cell>
          <cell r="H410">
            <v>1192994</v>
          </cell>
          <cell r="I410">
            <v>0</v>
          </cell>
          <cell r="J410">
            <v>0</v>
          </cell>
          <cell r="K410">
            <v>0</v>
          </cell>
          <cell r="L410">
            <v>0</v>
          </cell>
          <cell r="M410" t="str">
            <v>RADIAL GATE LEAF 적용</v>
          </cell>
        </row>
        <row r="411">
          <cell r="A411" t="str">
            <v/>
          </cell>
          <cell r="B411">
            <v>0</v>
          </cell>
          <cell r="C411" t="str">
            <v>사용장비경비</v>
          </cell>
          <cell r="D411">
            <v>0</v>
          </cell>
          <cell r="E411" t="str">
            <v>TON</v>
          </cell>
          <cell r="F411">
            <v>2312752</v>
          </cell>
          <cell r="G411">
            <v>0</v>
          </cell>
          <cell r="H411">
            <v>868696</v>
          </cell>
          <cell r="I411">
            <v>0</v>
          </cell>
          <cell r="J411">
            <v>321072</v>
          </cell>
          <cell r="K411">
            <v>0</v>
          </cell>
          <cell r="L411">
            <v>1122984</v>
          </cell>
          <cell r="M411" t="str">
            <v>"</v>
          </cell>
        </row>
        <row r="412">
          <cell r="A412" t="str">
            <v/>
          </cell>
          <cell r="B412">
            <v>0</v>
          </cell>
          <cell r="C412" t="str">
            <v>소모자재비</v>
          </cell>
          <cell r="D412">
            <v>0</v>
          </cell>
          <cell r="E412" t="str">
            <v>TON</v>
          </cell>
          <cell r="F412">
            <v>39098.400000000001</v>
          </cell>
          <cell r="G412">
            <v>0</v>
          </cell>
          <cell r="H412">
            <v>0</v>
          </cell>
          <cell r="I412">
            <v>0</v>
          </cell>
          <cell r="J412">
            <v>39098.400000000001</v>
          </cell>
          <cell r="K412">
            <v>0</v>
          </cell>
          <cell r="L412">
            <v>0</v>
          </cell>
          <cell r="M412" t="str">
            <v>"</v>
          </cell>
        </row>
        <row r="414">
          <cell r="B414" t="str">
            <v>▷ HOIST</v>
          </cell>
          <cell r="C414" t="str">
            <v>소   계</v>
          </cell>
          <cell r="D414">
            <v>0</v>
          </cell>
          <cell r="E414">
            <v>0</v>
          </cell>
          <cell r="F414">
            <v>1509190</v>
          </cell>
          <cell r="G414">
            <v>0</v>
          </cell>
          <cell r="H414">
            <v>1047968</v>
          </cell>
          <cell r="I414">
            <v>0</v>
          </cell>
          <cell r="J414">
            <v>84566</v>
          </cell>
          <cell r="K414">
            <v>0</v>
          </cell>
          <cell r="L414">
            <v>376656</v>
          </cell>
        </row>
        <row r="415">
          <cell r="A415" t="str">
            <v/>
          </cell>
          <cell r="B415">
            <v>0</v>
          </cell>
          <cell r="C415" t="str">
            <v>인 건 비</v>
          </cell>
          <cell r="D415">
            <v>0</v>
          </cell>
          <cell r="E415" t="str">
            <v>TON</v>
          </cell>
          <cell r="F415">
            <v>687704</v>
          </cell>
          <cell r="G415">
            <v>0</v>
          </cell>
          <cell r="H415">
            <v>687704</v>
          </cell>
          <cell r="I415">
            <v>0</v>
          </cell>
          <cell r="J415">
            <v>0</v>
          </cell>
          <cell r="K415">
            <v>0</v>
          </cell>
          <cell r="L415">
            <v>0</v>
          </cell>
          <cell r="M415" t="str">
            <v>ROLLER HOIST와동일</v>
          </cell>
        </row>
        <row r="416">
          <cell r="A416" t="str">
            <v/>
          </cell>
          <cell r="B416">
            <v>0</v>
          </cell>
          <cell r="C416" t="str">
            <v>사용장비경비</v>
          </cell>
          <cell r="D416">
            <v>0</v>
          </cell>
          <cell r="E416" t="str">
            <v>TON</v>
          </cell>
          <cell r="F416">
            <v>793288</v>
          </cell>
          <cell r="G416">
            <v>0</v>
          </cell>
          <cell r="H416">
            <v>360264</v>
          </cell>
          <cell r="I416">
            <v>0</v>
          </cell>
          <cell r="J416">
            <v>56368</v>
          </cell>
          <cell r="K416">
            <v>0</v>
          </cell>
          <cell r="L416">
            <v>376656</v>
          </cell>
        </row>
        <row r="417">
          <cell r="A417" t="str">
            <v/>
          </cell>
          <cell r="B417">
            <v>0</v>
          </cell>
          <cell r="C417" t="str">
            <v>소모자재비</v>
          </cell>
          <cell r="D417">
            <v>0</v>
          </cell>
          <cell r="E417" t="str">
            <v>TON</v>
          </cell>
          <cell r="F417">
            <v>28198</v>
          </cell>
          <cell r="G417">
            <v>0</v>
          </cell>
          <cell r="H417">
            <v>0</v>
          </cell>
          <cell r="I417">
            <v>0</v>
          </cell>
          <cell r="J417">
            <v>28198</v>
          </cell>
          <cell r="K417">
            <v>0</v>
          </cell>
          <cell r="L417">
            <v>0</v>
          </cell>
          <cell r="M417" t="str">
            <v>ROLLER HOIST와동일</v>
          </cell>
        </row>
        <row r="418">
          <cell r="A418" t="str">
            <v/>
          </cell>
        </row>
        <row r="419">
          <cell r="A419" t="str">
            <v>◈ TRASH RACK</v>
          </cell>
        </row>
        <row r="420">
          <cell r="B420" t="str">
            <v>⊙ 제작가공비</v>
          </cell>
          <cell r="C420" t="str">
            <v>소   계</v>
          </cell>
          <cell r="D420">
            <v>0</v>
          </cell>
          <cell r="E420">
            <v>0</v>
          </cell>
          <cell r="F420">
            <v>8169306</v>
          </cell>
          <cell r="G420">
            <v>0</v>
          </cell>
          <cell r="H420">
            <v>7960762</v>
          </cell>
          <cell r="I420">
            <v>0</v>
          </cell>
          <cell r="J420">
            <v>118744</v>
          </cell>
          <cell r="K420">
            <v>0</v>
          </cell>
          <cell r="L420">
            <v>89800</v>
          </cell>
        </row>
        <row r="421">
          <cell r="C421" t="str">
            <v>인  건  비</v>
          </cell>
          <cell r="D421">
            <v>0</v>
          </cell>
          <cell r="E421" t="str">
            <v>TON</v>
          </cell>
          <cell r="F421">
            <v>7834260</v>
          </cell>
          <cell r="G421">
            <v>0</v>
          </cell>
          <cell r="H421">
            <v>7834260</v>
          </cell>
        </row>
        <row r="422">
          <cell r="C422" t="str">
            <v>사용장비경비</v>
          </cell>
          <cell r="D422">
            <v>0</v>
          </cell>
          <cell r="E422" t="str">
            <v>TON</v>
          </cell>
          <cell r="F422">
            <v>247732</v>
          </cell>
          <cell r="G422">
            <v>0</v>
          </cell>
          <cell r="H422">
            <v>126502</v>
          </cell>
          <cell r="I422">
            <v>0</v>
          </cell>
          <cell r="J422">
            <v>31430</v>
          </cell>
          <cell r="K422">
            <v>0</v>
          </cell>
          <cell r="L422">
            <v>89800</v>
          </cell>
          <cell r="M422" t="str">
            <v>ROLLER GATELEAF 적용</v>
          </cell>
        </row>
        <row r="423">
          <cell r="A423" t="str">
            <v/>
          </cell>
          <cell r="B423">
            <v>0</v>
          </cell>
          <cell r="C423" t="str">
            <v>소모자재비</v>
          </cell>
          <cell r="D423">
            <v>0</v>
          </cell>
          <cell r="E423" t="str">
            <v>TON</v>
          </cell>
          <cell r="F423">
            <v>87314</v>
          </cell>
          <cell r="G423">
            <v>0</v>
          </cell>
          <cell r="H423">
            <v>0</v>
          </cell>
          <cell r="I423">
            <v>0</v>
          </cell>
          <cell r="J423">
            <v>87314</v>
          </cell>
        </row>
        <row r="425">
          <cell r="A425" t="str">
            <v/>
          </cell>
          <cell r="B425" t="str">
            <v>⊙ 설  치  비</v>
          </cell>
          <cell r="C425" t="str">
            <v>소   계</v>
          </cell>
          <cell r="D425">
            <v>0</v>
          </cell>
          <cell r="E425">
            <v>0</v>
          </cell>
          <cell r="F425">
            <v>2369875</v>
          </cell>
          <cell r="G425">
            <v>0</v>
          </cell>
          <cell r="H425">
            <v>1599040</v>
          </cell>
          <cell r="I425">
            <v>0</v>
          </cell>
          <cell r="J425">
            <v>195411</v>
          </cell>
          <cell r="K425">
            <v>0</v>
          </cell>
          <cell r="L425">
            <v>575424</v>
          </cell>
        </row>
        <row r="426">
          <cell r="A426" t="str">
            <v>종       별</v>
          </cell>
          <cell r="B426">
            <v>0</v>
          </cell>
          <cell r="C426" t="str">
            <v>재 료 또 는</v>
          </cell>
          <cell r="D426" t="str">
            <v xml:space="preserve">원 수 </v>
          </cell>
          <cell r="E426" t="str">
            <v>단 위</v>
          </cell>
          <cell r="F426" t="str">
            <v>총   액</v>
          </cell>
          <cell r="G426" t="str">
            <v>노   무   비</v>
          </cell>
          <cell r="H426">
            <v>0</v>
          </cell>
          <cell r="I426" t="str">
            <v>재   료   비</v>
          </cell>
          <cell r="J426">
            <v>0</v>
          </cell>
          <cell r="K426" t="str">
            <v>경      비</v>
          </cell>
          <cell r="L426">
            <v>0</v>
          </cell>
          <cell r="M426" t="str">
            <v>비   고</v>
          </cell>
        </row>
        <row r="427">
          <cell r="C427" t="str">
            <v xml:space="preserve">규       격 </v>
          </cell>
          <cell r="D427">
            <v>0</v>
          </cell>
          <cell r="E427">
            <v>0</v>
          </cell>
          <cell r="F427" t="str">
            <v>금   액</v>
          </cell>
          <cell r="G427" t="str">
            <v>단  가</v>
          </cell>
          <cell r="H427" t="str">
            <v>금   액</v>
          </cell>
          <cell r="I427" t="str">
            <v>단  가</v>
          </cell>
          <cell r="J427" t="str">
            <v>금   액</v>
          </cell>
          <cell r="K427" t="str">
            <v>단  가</v>
          </cell>
          <cell r="L427" t="str">
            <v>금   액</v>
          </cell>
        </row>
        <row r="428">
          <cell r="A428" t="str">
            <v/>
          </cell>
          <cell r="B428">
            <v>0</v>
          </cell>
          <cell r="C428" t="str">
            <v>인  건  비</v>
          </cell>
          <cell r="D428">
            <v>0</v>
          </cell>
          <cell r="E428" t="str">
            <v>TON</v>
          </cell>
          <cell r="F428">
            <v>1020296</v>
          </cell>
          <cell r="G428">
            <v>0</v>
          </cell>
          <cell r="H428">
            <v>1020296</v>
          </cell>
        </row>
        <row r="429">
          <cell r="A429" t="str">
            <v/>
          </cell>
          <cell r="B429">
            <v>0</v>
          </cell>
          <cell r="C429" t="str">
            <v>사용장비경비</v>
          </cell>
          <cell r="D429">
            <v>0</v>
          </cell>
          <cell r="E429" t="str">
            <v>TON</v>
          </cell>
          <cell r="F429">
            <v>1341424</v>
          </cell>
          <cell r="G429">
            <v>0</v>
          </cell>
          <cell r="H429">
            <v>578744</v>
          </cell>
          <cell r="I429">
            <v>0</v>
          </cell>
          <cell r="J429">
            <v>187256</v>
          </cell>
          <cell r="K429">
            <v>0</v>
          </cell>
          <cell r="L429">
            <v>575424</v>
          </cell>
          <cell r="M429" t="str">
            <v>ROLLER GATELEAF 적용</v>
          </cell>
        </row>
        <row r="430">
          <cell r="A430" t="str">
            <v/>
          </cell>
          <cell r="B430">
            <v>0</v>
          </cell>
          <cell r="C430" t="str">
            <v>소모자재비</v>
          </cell>
          <cell r="D430">
            <v>0</v>
          </cell>
          <cell r="E430" t="str">
            <v>TON</v>
          </cell>
          <cell r="F430">
            <v>8155</v>
          </cell>
          <cell r="G430">
            <v>0</v>
          </cell>
          <cell r="H430">
            <v>0</v>
          </cell>
          <cell r="I430">
            <v>0</v>
          </cell>
          <cell r="J430">
            <v>8155</v>
          </cell>
        </row>
        <row r="431">
          <cell r="A431" t="str">
            <v/>
          </cell>
        </row>
        <row r="432">
          <cell r="A432" t="str">
            <v>◈ 잡철물 제작,설치 (SCREEN등)</v>
          </cell>
        </row>
        <row r="433">
          <cell r="B433" t="str">
            <v>▷ 간단한 구조</v>
          </cell>
          <cell r="C433" t="str">
            <v>100 %</v>
          </cell>
          <cell r="D433">
            <v>0</v>
          </cell>
          <cell r="E433">
            <v>0</v>
          </cell>
          <cell r="F433">
            <v>2792160</v>
          </cell>
          <cell r="G433">
            <v>0</v>
          </cell>
          <cell r="H433">
            <v>2636784</v>
          </cell>
          <cell r="I433">
            <v>0</v>
          </cell>
          <cell r="J433">
            <v>65284</v>
          </cell>
          <cell r="K433">
            <v>0</v>
          </cell>
          <cell r="L433">
            <v>90092</v>
          </cell>
        </row>
        <row r="434">
          <cell r="B434" t="str">
            <v>▷ 복잡한 구조</v>
          </cell>
          <cell r="C434" t="str">
            <v>140 %</v>
          </cell>
          <cell r="D434">
            <v>0</v>
          </cell>
          <cell r="E434">
            <v>0</v>
          </cell>
          <cell r="F434">
            <v>3909022</v>
          </cell>
          <cell r="G434">
            <v>0</v>
          </cell>
          <cell r="H434">
            <v>3691497</v>
          </cell>
          <cell r="I434">
            <v>0</v>
          </cell>
          <cell r="J434">
            <v>91397</v>
          </cell>
          <cell r="K434">
            <v>0</v>
          </cell>
          <cell r="L434">
            <v>126128</v>
          </cell>
        </row>
        <row r="435">
          <cell r="A435" t="str">
            <v/>
          </cell>
        </row>
        <row r="436">
          <cell r="A436" t="str">
            <v>◈ 도   장   비 - Ⅰ- (기존 도장 방식)</v>
          </cell>
        </row>
        <row r="437">
          <cell r="A437">
            <v>1</v>
          </cell>
          <cell r="B437" t="str">
            <v>▷ SAND BLASTING</v>
          </cell>
          <cell r="C437">
            <v>0</v>
          </cell>
          <cell r="D437">
            <v>0</v>
          </cell>
          <cell r="E437" t="str">
            <v>㎡</v>
          </cell>
          <cell r="F437">
            <v>9436</v>
          </cell>
          <cell r="G437">
            <v>0</v>
          </cell>
          <cell r="H437">
            <v>4928</v>
          </cell>
          <cell r="I437">
            <v>0</v>
          </cell>
          <cell r="J437">
            <v>2852</v>
          </cell>
          <cell r="K437">
            <v>0</v>
          </cell>
          <cell r="L437">
            <v>1656</v>
          </cell>
        </row>
        <row r="438">
          <cell r="A438">
            <v>2</v>
          </cell>
          <cell r="B438" t="str">
            <v>▷ PRIMERY COATING (유기질)</v>
          </cell>
          <cell r="C438">
            <v>0</v>
          </cell>
          <cell r="D438" t="str">
            <v>(  20μ)</v>
          </cell>
          <cell r="E438" t="str">
            <v>㎡</v>
          </cell>
          <cell r="F438">
            <v>1627</v>
          </cell>
          <cell r="G438">
            <v>0</v>
          </cell>
          <cell r="H438">
            <v>945</v>
          </cell>
          <cell r="I438">
            <v>0</v>
          </cell>
          <cell r="J438">
            <v>664</v>
          </cell>
          <cell r="K438">
            <v>0</v>
          </cell>
          <cell r="L438">
            <v>18</v>
          </cell>
        </row>
        <row r="439">
          <cell r="A439">
            <v>3</v>
          </cell>
          <cell r="B439" t="str">
            <v>▷ COVER COATING(PURE EPOXY)</v>
          </cell>
          <cell r="C439">
            <v>0</v>
          </cell>
          <cell r="D439" t="str">
            <v>( 280μ)</v>
          </cell>
          <cell r="E439" t="str">
            <v>㎡</v>
          </cell>
          <cell r="F439">
            <v>8981</v>
          </cell>
          <cell r="G439">
            <v>0</v>
          </cell>
          <cell r="H439">
            <v>6808</v>
          </cell>
          <cell r="I439">
            <v>0</v>
          </cell>
          <cell r="J439">
            <v>2037</v>
          </cell>
          <cell r="K439">
            <v>0</v>
          </cell>
          <cell r="L439">
            <v>136</v>
          </cell>
        </row>
        <row r="440">
          <cell r="A440">
            <v>4</v>
          </cell>
          <cell r="B440" t="str">
            <v>▷ COVER COATING(TAL EPOXY)</v>
          </cell>
          <cell r="C440">
            <v>0</v>
          </cell>
          <cell r="D440" t="str">
            <v>( 280μ)</v>
          </cell>
          <cell r="E440" t="str">
            <v>㎡</v>
          </cell>
          <cell r="F440">
            <v>8769</v>
          </cell>
          <cell r="G440">
            <v>0</v>
          </cell>
          <cell r="H440">
            <v>6808</v>
          </cell>
          <cell r="I440">
            <v>0</v>
          </cell>
          <cell r="J440">
            <v>1825</v>
          </cell>
          <cell r="K440">
            <v>0</v>
          </cell>
          <cell r="L440">
            <v>136</v>
          </cell>
        </row>
        <row r="441">
          <cell r="A441">
            <v>5</v>
          </cell>
          <cell r="B441" t="str">
            <v>▷ 방 오 도 료</v>
          </cell>
          <cell r="C441">
            <v>0</v>
          </cell>
          <cell r="D441" t="str">
            <v>(  80μ)</v>
          </cell>
          <cell r="E441" t="str">
            <v>㎡</v>
          </cell>
          <cell r="F441">
            <v>20722</v>
          </cell>
          <cell r="G441">
            <v>0</v>
          </cell>
          <cell r="H441">
            <v>18911</v>
          </cell>
          <cell r="I441">
            <v>0</v>
          </cell>
          <cell r="J441">
            <v>1433</v>
          </cell>
          <cell r="K441">
            <v>0</v>
          </cell>
          <cell r="L441">
            <v>378</v>
          </cell>
        </row>
        <row r="442">
          <cell r="A442" t="str">
            <v/>
          </cell>
        </row>
        <row r="443">
          <cell r="A443" t="str">
            <v>◈ 도   장   비 - Ⅱ- (신공법 도장방식)  ㎡ 당</v>
          </cell>
        </row>
        <row r="444">
          <cell r="A444">
            <v>1</v>
          </cell>
          <cell r="B444" t="str">
            <v>▷ 전처리 (육상용)(WATER SAND JET 공법)</v>
          </cell>
          <cell r="C444">
            <v>0</v>
          </cell>
          <cell r="D444">
            <v>0</v>
          </cell>
          <cell r="E444">
            <v>0</v>
          </cell>
          <cell r="F444">
            <v>14435</v>
          </cell>
          <cell r="G444">
            <v>0</v>
          </cell>
          <cell r="H444">
            <v>8755</v>
          </cell>
          <cell r="I444">
            <v>0</v>
          </cell>
          <cell r="J444">
            <v>3405</v>
          </cell>
          <cell r="K444">
            <v>0</v>
          </cell>
          <cell r="L444">
            <v>2275</v>
          </cell>
        </row>
        <row r="445">
          <cell r="A445">
            <v>2</v>
          </cell>
          <cell r="B445" t="str">
            <v>▷ 전처리 (수중용)(WATER SAND JET 공법)</v>
          </cell>
          <cell r="C445">
            <v>0</v>
          </cell>
          <cell r="D445">
            <v>0</v>
          </cell>
          <cell r="E445">
            <v>0</v>
          </cell>
          <cell r="F445">
            <v>141391</v>
          </cell>
          <cell r="G445">
            <v>0</v>
          </cell>
          <cell r="H445">
            <v>111758</v>
          </cell>
          <cell r="I445">
            <v>0</v>
          </cell>
          <cell r="J445">
            <v>4458</v>
          </cell>
          <cell r="K445">
            <v>0</v>
          </cell>
          <cell r="L445">
            <v>25175</v>
          </cell>
        </row>
        <row r="446">
          <cell r="A446">
            <v>3</v>
          </cell>
          <cell r="B446" t="str">
            <v>▷ 도장 SYSTEM 1 (상시 물속에 잠기는 구조물)</v>
          </cell>
          <cell r="C446">
            <v>0</v>
          </cell>
          <cell r="D446">
            <v>0</v>
          </cell>
          <cell r="E446">
            <v>0</v>
          </cell>
          <cell r="F446">
            <v>26239</v>
          </cell>
          <cell r="G446">
            <v>0</v>
          </cell>
          <cell r="H446">
            <v>10076</v>
          </cell>
          <cell r="I446">
            <v>0</v>
          </cell>
          <cell r="J446">
            <v>15962</v>
          </cell>
          <cell r="K446">
            <v>0</v>
          </cell>
          <cell r="L446">
            <v>201</v>
          </cell>
        </row>
        <row r="448">
          <cell r="A448" t="str">
            <v>종       별</v>
          </cell>
          <cell r="B448">
            <v>0</v>
          </cell>
          <cell r="C448" t="str">
            <v>재 료 또 는</v>
          </cell>
          <cell r="D448" t="str">
            <v xml:space="preserve">원 수 </v>
          </cell>
          <cell r="E448" t="str">
            <v>단 위</v>
          </cell>
          <cell r="F448" t="str">
            <v>총   액</v>
          </cell>
          <cell r="G448" t="str">
            <v>노   무   비</v>
          </cell>
          <cell r="H448">
            <v>0</v>
          </cell>
          <cell r="I448" t="str">
            <v>재   료   비</v>
          </cell>
          <cell r="J448">
            <v>0</v>
          </cell>
          <cell r="K448" t="str">
            <v>경      비</v>
          </cell>
          <cell r="L448">
            <v>0</v>
          </cell>
          <cell r="M448" t="str">
            <v>비   고</v>
          </cell>
        </row>
        <row r="449">
          <cell r="C449" t="str">
            <v xml:space="preserve">규       격 </v>
          </cell>
          <cell r="D449">
            <v>0</v>
          </cell>
          <cell r="E449">
            <v>0</v>
          </cell>
          <cell r="F449" t="str">
            <v>금   액</v>
          </cell>
          <cell r="G449" t="str">
            <v>단  가</v>
          </cell>
          <cell r="H449" t="str">
            <v>금   액</v>
          </cell>
          <cell r="I449" t="str">
            <v>단  가</v>
          </cell>
          <cell r="J449" t="str">
            <v>금   액</v>
          </cell>
          <cell r="K449" t="str">
            <v>단  가</v>
          </cell>
          <cell r="L449" t="str">
            <v>금   액</v>
          </cell>
        </row>
        <row r="450">
          <cell r="A450">
            <v>4</v>
          </cell>
          <cell r="B450" t="str">
            <v>▷ 도장 SYSTEM 2 (해수 가까이 상시 노출되어있는 구조물)</v>
          </cell>
        </row>
        <row r="451">
          <cell r="F451">
            <v>29188</v>
          </cell>
          <cell r="G451">
            <v>0</v>
          </cell>
          <cell r="H451">
            <v>13099</v>
          </cell>
          <cell r="I451">
            <v>0</v>
          </cell>
          <cell r="J451">
            <v>15828</v>
          </cell>
          <cell r="K451">
            <v>0</v>
          </cell>
          <cell r="L451">
            <v>261</v>
          </cell>
        </row>
        <row r="452">
          <cell r="A452">
            <v>5</v>
          </cell>
          <cell r="B452" t="str">
            <v>▷ 도장 SYSTEM 3 (해중에서 작업해야하는 구조물)</v>
          </cell>
        </row>
        <row r="453">
          <cell r="F453">
            <v>86974</v>
          </cell>
          <cell r="G453">
            <v>0</v>
          </cell>
          <cell r="H453">
            <v>40916</v>
          </cell>
          <cell r="I453">
            <v>0</v>
          </cell>
          <cell r="J453">
            <v>45240</v>
          </cell>
          <cell r="K453">
            <v>0</v>
          </cell>
          <cell r="L453">
            <v>818</v>
          </cell>
        </row>
        <row r="454">
          <cell r="A454">
            <v>6</v>
          </cell>
          <cell r="B454" t="str">
            <v xml:space="preserve">▷ CERAMIC COATING (ATO) 200μ </v>
          </cell>
        </row>
        <row r="455">
          <cell r="B455" t="str">
            <v xml:space="preserve">▷1. 바탕만들기 </v>
          </cell>
          <cell r="C455">
            <v>0</v>
          </cell>
          <cell r="D455">
            <v>0</v>
          </cell>
          <cell r="E455">
            <v>0</v>
          </cell>
          <cell r="F455">
            <v>17788</v>
          </cell>
          <cell r="G455">
            <v>0</v>
          </cell>
          <cell r="H455">
            <v>16913</v>
          </cell>
          <cell r="I455">
            <v>0</v>
          </cell>
          <cell r="J455">
            <v>537</v>
          </cell>
          <cell r="K455">
            <v>0</v>
          </cell>
          <cell r="L455">
            <v>338</v>
          </cell>
        </row>
        <row r="456">
          <cell r="B456" t="str">
            <v>▷2. CERAMIC COATING</v>
          </cell>
          <cell r="C456">
            <v>0</v>
          </cell>
          <cell r="D456">
            <v>0</v>
          </cell>
          <cell r="E456">
            <v>0</v>
          </cell>
          <cell r="F456">
            <v>71178</v>
          </cell>
          <cell r="G456">
            <v>0</v>
          </cell>
          <cell r="H456">
            <v>5507</v>
          </cell>
          <cell r="I456">
            <v>0</v>
          </cell>
          <cell r="J456">
            <v>63337</v>
          </cell>
          <cell r="K456">
            <v>0</v>
          </cell>
          <cell r="L456">
            <v>2334</v>
          </cell>
        </row>
        <row r="458">
          <cell r="A458" t="str">
            <v>◈ 비파괴 검사</v>
          </cell>
        </row>
        <row r="459">
          <cell r="A459" t="str">
            <v>1.초음파 탐상검사(U.T) - 1M당</v>
          </cell>
          <cell r="B459">
            <v>0</v>
          </cell>
          <cell r="C459">
            <v>0</v>
          </cell>
          <cell r="D459">
            <v>0</v>
          </cell>
          <cell r="E459">
            <v>0</v>
          </cell>
          <cell r="F459">
            <v>54686</v>
          </cell>
          <cell r="G459">
            <v>0</v>
          </cell>
          <cell r="H459">
            <v>21307</v>
          </cell>
          <cell r="I459">
            <v>0</v>
          </cell>
          <cell r="J459">
            <v>994</v>
          </cell>
          <cell r="K459">
            <v>0</v>
          </cell>
          <cell r="L459">
            <v>32385</v>
          </cell>
        </row>
        <row r="460">
          <cell r="A460" t="str">
            <v>2.방사선 투과검사(R.T) - 1매당</v>
          </cell>
          <cell r="B460">
            <v>0</v>
          </cell>
          <cell r="C460">
            <v>0</v>
          </cell>
          <cell r="D460">
            <v>0</v>
          </cell>
          <cell r="E460">
            <v>0</v>
          </cell>
          <cell r="F460">
            <v>55824</v>
          </cell>
          <cell r="G460">
            <v>0</v>
          </cell>
          <cell r="H460">
            <v>21230</v>
          </cell>
          <cell r="I460">
            <v>0</v>
          </cell>
          <cell r="J460">
            <v>2325</v>
          </cell>
          <cell r="K460">
            <v>0</v>
          </cell>
          <cell r="L460">
            <v>32269</v>
          </cell>
        </row>
        <row r="461">
          <cell r="A461" t="str">
            <v>3.자분탐상검사(M.T) - 1M당</v>
          </cell>
          <cell r="B461">
            <v>0</v>
          </cell>
          <cell r="C461">
            <v>0</v>
          </cell>
          <cell r="D461">
            <v>0</v>
          </cell>
          <cell r="E461">
            <v>0</v>
          </cell>
          <cell r="F461">
            <v>30165</v>
          </cell>
          <cell r="G461">
            <v>0</v>
          </cell>
          <cell r="H461">
            <v>11795</v>
          </cell>
          <cell r="I461">
            <v>0</v>
          </cell>
          <cell r="J461">
            <v>443</v>
          </cell>
          <cell r="K461">
            <v>0</v>
          </cell>
          <cell r="L461">
            <v>17927</v>
          </cell>
        </row>
        <row r="462">
          <cell r="A462" t="str">
            <v>4.액체침투탐상검사(P.T) - 1M당</v>
          </cell>
          <cell r="B462">
            <v>0</v>
          </cell>
          <cell r="C462">
            <v>0</v>
          </cell>
          <cell r="D462">
            <v>0</v>
          </cell>
          <cell r="E462">
            <v>0</v>
          </cell>
          <cell r="F462">
            <v>38002</v>
          </cell>
          <cell r="G462">
            <v>0</v>
          </cell>
          <cell r="H462">
            <v>14726</v>
          </cell>
          <cell r="I462">
            <v>0</v>
          </cell>
          <cell r="J462">
            <v>894</v>
          </cell>
          <cell r="K462">
            <v>0</v>
          </cell>
          <cell r="L462">
            <v>22382</v>
          </cell>
        </row>
        <row r="471">
          <cell r="E471" t="str">
            <v/>
          </cell>
        </row>
        <row r="472">
          <cell r="B472" t="str">
            <v>ROLLER GATE 제작 인건비</v>
          </cell>
        </row>
        <row r="473">
          <cell r="A473" t="str">
            <v>종       별</v>
          </cell>
          <cell r="B473">
            <v>0</v>
          </cell>
          <cell r="C473" t="str">
            <v>재 료 또 는</v>
          </cell>
          <cell r="D473" t="str">
            <v xml:space="preserve">원 수 </v>
          </cell>
          <cell r="E473" t="str">
            <v>단 위</v>
          </cell>
          <cell r="F473" t="str">
            <v>총   액</v>
          </cell>
          <cell r="G473" t="str">
            <v>노   무   비</v>
          </cell>
          <cell r="H473">
            <v>0</v>
          </cell>
          <cell r="I473" t="str">
            <v>재   료   비</v>
          </cell>
          <cell r="J473">
            <v>0</v>
          </cell>
          <cell r="K473" t="str">
            <v>경      비</v>
          </cell>
          <cell r="L473">
            <v>0</v>
          </cell>
          <cell r="M473" t="str">
            <v>비   고</v>
          </cell>
        </row>
        <row r="474">
          <cell r="C474" t="str">
            <v xml:space="preserve">규       격 </v>
          </cell>
          <cell r="D474">
            <v>0</v>
          </cell>
          <cell r="E474">
            <v>0</v>
          </cell>
          <cell r="F474" t="str">
            <v>금   액</v>
          </cell>
          <cell r="G474" t="str">
            <v>단  가</v>
          </cell>
          <cell r="H474" t="str">
            <v>금   액</v>
          </cell>
          <cell r="I474" t="str">
            <v>단  가</v>
          </cell>
          <cell r="J474" t="str">
            <v>금   액</v>
          </cell>
          <cell r="K474" t="str">
            <v>단  가</v>
          </cell>
          <cell r="L474" t="str">
            <v>금   액</v>
          </cell>
        </row>
        <row r="475">
          <cell r="A475" t="str">
            <v>기 술 관 리</v>
          </cell>
          <cell r="B475">
            <v>0</v>
          </cell>
          <cell r="C475" t="str">
            <v>기계기사1급</v>
          </cell>
          <cell r="D475">
            <v>0.5</v>
          </cell>
          <cell r="E475" t="str">
            <v>인</v>
          </cell>
          <cell r="F475">
            <v>0</v>
          </cell>
          <cell r="G475">
            <v>97488</v>
          </cell>
          <cell r="H475">
            <v>48744</v>
          </cell>
        </row>
        <row r="476">
          <cell r="A476" t="str">
            <v>본  뜨  기</v>
          </cell>
          <cell r="B476">
            <v>0</v>
          </cell>
          <cell r="C476" t="str">
            <v>프랜트제관공</v>
          </cell>
          <cell r="D476">
            <v>0.437</v>
          </cell>
          <cell r="E476" t="str">
            <v>인</v>
          </cell>
          <cell r="F476">
            <v>0</v>
          </cell>
          <cell r="G476">
            <v>81966</v>
          </cell>
          <cell r="H476">
            <v>35819</v>
          </cell>
        </row>
        <row r="477">
          <cell r="A477" t="str">
            <v>금  긋  기</v>
          </cell>
          <cell r="B477">
            <v>0</v>
          </cell>
          <cell r="C477" t="str">
            <v>프랜트제관공</v>
          </cell>
          <cell r="D477">
            <v>1.161</v>
          </cell>
          <cell r="E477" t="str">
            <v>인</v>
          </cell>
          <cell r="F477">
            <v>0</v>
          </cell>
          <cell r="G477">
            <v>81966</v>
          </cell>
          <cell r="H477">
            <v>95162</v>
          </cell>
        </row>
        <row r="478">
          <cell r="A478" t="str">
            <v>절      단</v>
          </cell>
          <cell r="B478">
            <v>0</v>
          </cell>
          <cell r="C478" t="str">
            <v>프랜트제관공</v>
          </cell>
          <cell r="D478">
            <v>0.318</v>
          </cell>
          <cell r="E478" t="str">
            <v>인</v>
          </cell>
          <cell r="F478">
            <v>0</v>
          </cell>
          <cell r="G478">
            <v>81966</v>
          </cell>
          <cell r="H478">
            <v>26065</v>
          </cell>
        </row>
        <row r="479">
          <cell r="A479" t="str">
            <v>가      공</v>
          </cell>
          <cell r="B479">
            <v>0</v>
          </cell>
          <cell r="C479" t="str">
            <v>프랜트제관공</v>
          </cell>
          <cell r="D479">
            <v>1.359</v>
          </cell>
          <cell r="E479" t="str">
            <v>인</v>
          </cell>
          <cell r="F479">
            <v>0</v>
          </cell>
          <cell r="G479">
            <v>81966</v>
          </cell>
          <cell r="H479">
            <v>111391</v>
          </cell>
        </row>
        <row r="481">
          <cell r="A481" t="str">
            <v>구 멍 뚫 기</v>
          </cell>
          <cell r="B481">
            <v>0</v>
          </cell>
          <cell r="C481" t="str">
            <v>프랜트제관공</v>
          </cell>
          <cell r="D481">
            <v>0.39700000000000002</v>
          </cell>
          <cell r="E481" t="str">
            <v>인</v>
          </cell>
          <cell r="F481">
            <v>0</v>
          </cell>
          <cell r="G481">
            <v>81966</v>
          </cell>
          <cell r="H481">
            <v>32540</v>
          </cell>
        </row>
        <row r="482">
          <cell r="A482" t="str">
            <v>용      접</v>
          </cell>
          <cell r="B482">
            <v>0</v>
          </cell>
          <cell r="C482" t="str">
            <v>프랜트용접공</v>
          </cell>
          <cell r="D482">
            <v>2.125</v>
          </cell>
          <cell r="E482" t="str">
            <v>인</v>
          </cell>
          <cell r="F482">
            <v>0</v>
          </cell>
          <cell r="G482">
            <v>95379</v>
          </cell>
          <cell r="H482">
            <v>202680</v>
          </cell>
        </row>
        <row r="483">
          <cell r="A483" t="str">
            <v>부 품 조 립</v>
          </cell>
          <cell r="B483">
            <v>0</v>
          </cell>
          <cell r="C483" t="str">
            <v>비 계 공</v>
          </cell>
          <cell r="D483">
            <v>1.0900000000000001</v>
          </cell>
          <cell r="E483" t="str">
            <v>인</v>
          </cell>
          <cell r="F483">
            <v>0</v>
          </cell>
          <cell r="G483">
            <v>79467</v>
          </cell>
          <cell r="H483">
            <v>86619</v>
          </cell>
        </row>
        <row r="484">
          <cell r="C484" t="str">
            <v>프랜트기계설치공</v>
          </cell>
          <cell r="D484">
            <v>1.0900000000000001</v>
          </cell>
          <cell r="E484" t="str">
            <v>인</v>
          </cell>
          <cell r="F484">
            <v>0</v>
          </cell>
          <cell r="G484">
            <v>80805</v>
          </cell>
          <cell r="H484">
            <v>88077</v>
          </cell>
        </row>
        <row r="485">
          <cell r="A485" t="str">
            <v>소운반 조립</v>
          </cell>
          <cell r="B485">
            <v>0</v>
          </cell>
          <cell r="C485" t="str">
            <v>산소 절단공</v>
          </cell>
          <cell r="D485">
            <v>0.17</v>
          </cell>
          <cell r="E485" t="str">
            <v>인</v>
          </cell>
          <cell r="F485">
            <v>0</v>
          </cell>
          <cell r="G485">
            <v>31794</v>
          </cell>
          <cell r="H485">
            <v>5404</v>
          </cell>
        </row>
        <row r="487">
          <cell r="A487" t="str">
            <v>가   조   립</v>
          </cell>
          <cell r="B487">
            <v>0</v>
          </cell>
          <cell r="C487" t="str">
            <v>비   계   공</v>
          </cell>
          <cell r="D487">
            <v>0.86399999999999999</v>
          </cell>
          <cell r="E487" t="str">
            <v>인</v>
          </cell>
          <cell r="F487">
            <v>0</v>
          </cell>
          <cell r="G487">
            <v>79467</v>
          </cell>
          <cell r="H487">
            <v>68659</v>
          </cell>
        </row>
        <row r="488">
          <cell r="C488" t="str">
            <v>프랜트 제관공</v>
          </cell>
          <cell r="D488">
            <v>1.766</v>
          </cell>
          <cell r="E488" t="str">
            <v>인</v>
          </cell>
          <cell r="F488">
            <v>0</v>
          </cell>
          <cell r="G488">
            <v>81966</v>
          </cell>
          <cell r="H488">
            <v>144751</v>
          </cell>
        </row>
        <row r="489">
          <cell r="C489" t="str">
            <v>프랜트 용접공</v>
          </cell>
          <cell r="D489">
            <v>0.85299999999999998</v>
          </cell>
          <cell r="E489" t="str">
            <v>인</v>
          </cell>
          <cell r="F489">
            <v>0</v>
          </cell>
          <cell r="G489">
            <v>95379</v>
          </cell>
          <cell r="H489">
            <v>81358</v>
          </cell>
        </row>
        <row r="490">
          <cell r="C490" t="str">
            <v>측   량   사</v>
          </cell>
          <cell r="D490">
            <v>0.14299999999999999</v>
          </cell>
          <cell r="E490" t="str">
            <v>인</v>
          </cell>
          <cell r="F490">
            <v>0</v>
          </cell>
          <cell r="G490">
            <v>58506</v>
          </cell>
          <cell r="H490">
            <v>8366</v>
          </cell>
        </row>
        <row r="491">
          <cell r="C491" t="str">
            <v>프랜트기계설치공</v>
          </cell>
          <cell r="D491">
            <v>0.51800000000000002</v>
          </cell>
          <cell r="E491" t="str">
            <v>인</v>
          </cell>
          <cell r="F491">
            <v>0</v>
          </cell>
          <cell r="G491">
            <v>80805</v>
          </cell>
          <cell r="H491">
            <v>41856</v>
          </cell>
        </row>
        <row r="492">
          <cell r="E492" t="str">
            <v/>
          </cell>
        </row>
        <row r="493">
          <cell r="C493" t="str">
            <v>특 별 인 부</v>
          </cell>
          <cell r="D493">
            <v>0.245</v>
          </cell>
          <cell r="E493" t="str">
            <v>인</v>
          </cell>
          <cell r="F493">
            <v>0</v>
          </cell>
          <cell r="G493">
            <v>57379</v>
          </cell>
          <cell r="H493">
            <v>14057</v>
          </cell>
        </row>
        <row r="494">
          <cell r="A494" t="str">
            <v>검사 및 교정</v>
          </cell>
          <cell r="B494">
            <v>0</v>
          </cell>
          <cell r="C494" t="str">
            <v>기술관리 제외한</v>
          </cell>
          <cell r="D494" t="str">
            <v>1</v>
          </cell>
          <cell r="E494" t="str">
            <v>식</v>
          </cell>
          <cell r="F494">
            <v>0</v>
          </cell>
          <cell r="G494">
            <v>0</v>
          </cell>
          <cell r="H494">
            <v>104280</v>
          </cell>
        </row>
        <row r="495">
          <cell r="C495" t="str">
            <v>10%</v>
          </cell>
        </row>
        <row r="497">
          <cell r="B497" t="str">
            <v>계</v>
          </cell>
          <cell r="C497">
            <v>0</v>
          </cell>
          <cell r="D497">
            <v>0</v>
          </cell>
          <cell r="E497">
            <v>0</v>
          </cell>
          <cell r="F497">
            <v>1195828</v>
          </cell>
          <cell r="G497">
            <v>0</v>
          </cell>
          <cell r="H497">
            <v>1195828</v>
          </cell>
        </row>
        <row r="499">
          <cell r="A499" t="str">
            <v>ROLLER GATE 제작 사용장비 경비</v>
          </cell>
        </row>
        <row r="500">
          <cell r="E500" t="str">
            <v/>
          </cell>
        </row>
        <row r="501">
          <cell r="A501" t="str">
            <v>종       별</v>
          </cell>
          <cell r="B501">
            <v>0</v>
          </cell>
          <cell r="C501" t="str">
            <v>재 료 또 는</v>
          </cell>
          <cell r="D501" t="str">
            <v xml:space="preserve">원 수 </v>
          </cell>
          <cell r="E501" t="str">
            <v>단 위</v>
          </cell>
          <cell r="F501" t="str">
            <v>총   액</v>
          </cell>
          <cell r="G501" t="str">
            <v>노   무   비</v>
          </cell>
          <cell r="H501">
            <v>0</v>
          </cell>
          <cell r="I501" t="str">
            <v>재   료   비</v>
          </cell>
          <cell r="J501">
            <v>0</v>
          </cell>
          <cell r="K501" t="str">
            <v>경      비</v>
          </cell>
          <cell r="L501">
            <v>0</v>
          </cell>
          <cell r="M501" t="str">
            <v>비   고</v>
          </cell>
        </row>
        <row r="502">
          <cell r="C502" t="str">
            <v xml:space="preserve">규       격 </v>
          </cell>
          <cell r="D502">
            <v>0</v>
          </cell>
          <cell r="E502">
            <v>0</v>
          </cell>
          <cell r="F502" t="str">
            <v>금   액</v>
          </cell>
          <cell r="G502" t="str">
            <v>단  가</v>
          </cell>
          <cell r="H502" t="str">
            <v>금   액</v>
          </cell>
          <cell r="I502" t="str">
            <v>단  가</v>
          </cell>
          <cell r="J502" t="str">
            <v>금   액</v>
          </cell>
          <cell r="K502" t="str">
            <v>단  가</v>
          </cell>
          <cell r="L502" t="str">
            <v>금   액</v>
          </cell>
        </row>
        <row r="503">
          <cell r="A503" t="str">
            <v>LATHE</v>
          </cell>
          <cell r="B503">
            <v>0</v>
          </cell>
          <cell r="C503" t="str">
            <v>12FT x 7.5HP</v>
          </cell>
          <cell r="D503">
            <v>0.53600000000000003</v>
          </cell>
          <cell r="E503" t="str">
            <v>Hr</v>
          </cell>
          <cell r="F503">
            <v>0</v>
          </cell>
          <cell r="G503">
            <v>3418</v>
          </cell>
          <cell r="H503">
            <v>1832</v>
          </cell>
          <cell r="I503" t="str">
            <v/>
          </cell>
          <cell r="J503" t="str">
            <v/>
          </cell>
          <cell r="K503">
            <v>3775</v>
          </cell>
          <cell r="L503">
            <v>2023</v>
          </cell>
        </row>
        <row r="504">
          <cell r="A504" t="str">
            <v>PLANER</v>
          </cell>
          <cell r="B504">
            <v>0</v>
          </cell>
          <cell r="C504" t="str">
            <v>4FT x 8FT</v>
          </cell>
          <cell r="D504">
            <v>7.5999999999999998E-2</v>
          </cell>
          <cell r="E504" t="str">
            <v>Hr</v>
          </cell>
          <cell r="F504">
            <v>0</v>
          </cell>
          <cell r="G504">
            <v>3129</v>
          </cell>
          <cell r="H504">
            <v>237</v>
          </cell>
          <cell r="I504" t="str">
            <v/>
          </cell>
          <cell r="J504" t="str">
            <v/>
          </cell>
          <cell r="K504">
            <v>2743</v>
          </cell>
          <cell r="L504">
            <v>208</v>
          </cell>
        </row>
        <row r="505">
          <cell r="A505" t="str">
            <v>BORING M/C</v>
          </cell>
          <cell r="B505">
            <v>0</v>
          </cell>
          <cell r="C505" t="str">
            <v>Hori.type,3HP</v>
          </cell>
          <cell r="D505">
            <v>1.4359999999999999</v>
          </cell>
          <cell r="E505" t="str">
            <v>Hr</v>
          </cell>
          <cell r="F505">
            <v>0</v>
          </cell>
          <cell r="G505">
            <v>3547</v>
          </cell>
          <cell r="H505">
            <v>5093</v>
          </cell>
          <cell r="I505" t="str">
            <v/>
          </cell>
          <cell r="J505" t="str">
            <v/>
          </cell>
          <cell r="K505">
            <v>8928</v>
          </cell>
          <cell r="L505">
            <v>12820</v>
          </cell>
        </row>
        <row r="506">
          <cell r="A506" t="str">
            <v>UNION MELT WELDER</v>
          </cell>
          <cell r="B506">
            <v>0</v>
          </cell>
          <cell r="C506" t="str">
            <v>5.5 KVA</v>
          </cell>
          <cell r="D506">
            <v>2.72</v>
          </cell>
          <cell r="E506" t="str">
            <v>Hr</v>
          </cell>
          <cell r="F506">
            <v>0</v>
          </cell>
          <cell r="G506">
            <v>3488</v>
          </cell>
          <cell r="H506">
            <v>9487</v>
          </cell>
          <cell r="I506" t="str">
            <v/>
          </cell>
          <cell r="J506" t="str">
            <v/>
          </cell>
          <cell r="K506">
            <v>1797</v>
          </cell>
          <cell r="L506">
            <v>4887</v>
          </cell>
        </row>
        <row r="507">
          <cell r="A507" t="str">
            <v>A.C WELDER</v>
          </cell>
          <cell r="B507">
            <v>0</v>
          </cell>
          <cell r="C507" t="str">
            <v>10KVA</v>
          </cell>
          <cell r="D507">
            <v>8.16</v>
          </cell>
          <cell r="E507" t="str">
            <v>Hr</v>
          </cell>
          <cell r="F507">
            <v>0</v>
          </cell>
          <cell r="G507">
            <v>0</v>
          </cell>
          <cell r="H507">
            <v>0</v>
          </cell>
          <cell r="I507" t="str">
            <v/>
          </cell>
          <cell r="J507" t="str">
            <v/>
          </cell>
          <cell r="K507">
            <v>155</v>
          </cell>
          <cell r="L507">
            <v>1264</v>
          </cell>
        </row>
        <row r="508">
          <cell r="E508" t="str">
            <v/>
          </cell>
          <cell r="F508">
            <v>0</v>
          </cell>
          <cell r="G508">
            <v>0</v>
          </cell>
          <cell r="H508">
            <v>0</v>
          </cell>
          <cell r="I508" t="str">
            <v/>
          </cell>
          <cell r="J508" t="str">
            <v/>
          </cell>
        </row>
        <row r="509">
          <cell r="A509" t="str">
            <v>GOUGING M/C</v>
          </cell>
          <cell r="B509">
            <v>0</v>
          </cell>
          <cell r="C509" t="str">
            <v>중 형</v>
          </cell>
          <cell r="D509">
            <v>1.7</v>
          </cell>
          <cell r="E509" t="str">
            <v>Hr</v>
          </cell>
          <cell r="F509">
            <v>0</v>
          </cell>
          <cell r="G509">
            <v>3380</v>
          </cell>
          <cell r="H509">
            <v>5746</v>
          </cell>
          <cell r="I509" t="str">
            <v/>
          </cell>
          <cell r="J509" t="str">
            <v/>
          </cell>
          <cell r="K509">
            <v>670</v>
          </cell>
          <cell r="L509">
            <v>1139</v>
          </cell>
        </row>
        <row r="510">
          <cell r="A510" t="str">
            <v>GAS CUTTING M/C</v>
          </cell>
          <cell r="B510">
            <v>0</v>
          </cell>
          <cell r="C510" t="str">
            <v>Auto형</v>
          </cell>
          <cell r="D510">
            <v>1.016</v>
          </cell>
          <cell r="E510" t="str">
            <v>Hr</v>
          </cell>
          <cell r="F510">
            <v>0</v>
          </cell>
          <cell r="G510">
            <v>11922</v>
          </cell>
          <cell r="H510">
            <v>12112</v>
          </cell>
          <cell r="I510" t="str">
            <v/>
          </cell>
          <cell r="J510" t="str">
            <v/>
          </cell>
          <cell r="K510">
            <v>119</v>
          </cell>
          <cell r="L510">
            <v>120</v>
          </cell>
        </row>
        <row r="511">
          <cell r="A511" t="str">
            <v>GAS CUTTING M/C</v>
          </cell>
          <cell r="B511">
            <v>0</v>
          </cell>
          <cell r="C511" t="str">
            <v>수 동</v>
          </cell>
          <cell r="D511">
            <v>1.016</v>
          </cell>
          <cell r="E511" t="str">
            <v>Hr</v>
          </cell>
          <cell r="F511">
            <v>0</v>
          </cell>
          <cell r="G511">
            <v>3974</v>
          </cell>
          <cell r="H511">
            <v>4037</v>
          </cell>
          <cell r="I511" t="str">
            <v/>
          </cell>
          <cell r="J511" t="str">
            <v/>
          </cell>
          <cell r="K511">
            <v>115</v>
          </cell>
          <cell r="L511">
            <v>116</v>
          </cell>
        </row>
        <row r="512">
          <cell r="A512" t="str">
            <v>GAS HEATING TOUCH</v>
          </cell>
          <cell r="B512">
            <v>0</v>
          </cell>
          <cell r="C512" t="str">
            <v>중 형</v>
          </cell>
          <cell r="D512">
            <v>3.3279999999999998</v>
          </cell>
          <cell r="E512" t="str">
            <v>Hr</v>
          </cell>
          <cell r="F512">
            <v>0</v>
          </cell>
          <cell r="G512">
            <v>3174</v>
          </cell>
          <cell r="H512">
            <v>10563</v>
          </cell>
          <cell r="I512" t="str">
            <v/>
          </cell>
          <cell r="J512" t="str">
            <v/>
          </cell>
          <cell r="K512">
            <v>115</v>
          </cell>
          <cell r="L512">
            <v>382</v>
          </cell>
        </row>
        <row r="513">
          <cell r="A513" t="str">
            <v>OVER HEAD CRANE</v>
          </cell>
          <cell r="B513">
            <v>0</v>
          </cell>
          <cell r="C513" t="str">
            <v>30 TON</v>
          </cell>
          <cell r="D513">
            <v>1.2689999999999999</v>
          </cell>
          <cell r="E513" t="str">
            <v>Hr</v>
          </cell>
          <cell r="F513">
            <v>0</v>
          </cell>
          <cell r="G513">
            <v>9681</v>
          </cell>
          <cell r="H513">
            <v>12285</v>
          </cell>
          <cell r="I513" t="str">
            <v/>
          </cell>
          <cell r="J513" t="str">
            <v/>
          </cell>
          <cell r="K513">
            <v>4123</v>
          </cell>
          <cell r="L513">
            <v>5232</v>
          </cell>
        </row>
        <row r="514">
          <cell r="E514" t="str">
            <v/>
          </cell>
          <cell r="F514">
            <v>0</v>
          </cell>
          <cell r="G514">
            <v>0</v>
          </cell>
          <cell r="H514">
            <v>0</v>
          </cell>
          <cell r="I514" t="str">
            <v/>
          </cell>
          <cell r="J514" t="str">
            <v/>
          </cell>
        </row>
        <row r="515">
          <cell r="A515" t="str">
            <v>HYDRO PRESS</v>
          </cell>
          <cell r="B515">
            <v>0</v>
          </cell>
          <cell r="C515" t="str">
            <v>100 TON</v>
          </cell>
          <cell r="D515">
            <v>1.48</v>
          </cell>
          <cell r="E515" t="str">
            <v>Hr</v>
          </cell>
          <cell r="F515">
            <v>0</v>
          </cell>
          <cell r="G515">
            <v>3281</v>
          </cell>
          <cell r="H515">
            <v>4855</v>
          </cell>
          <cell r="I515" t="str">
            <v/>
          </cell>
          <cell r="J515" t="str">
            <v/>
          </cell>
          <cell r="K515">
            <v>6045</v>
          </cell>
          <cell r="L515">
            <v>8946</v>
          </cell>
        </row>
        <row r="516">
          <cell r="A516" t="str">
            <v>BENDING ROLLER</v>
          </cell>
          <cell r="B516">
            <v>0</v>
          </cell>
          <cell r="C516" t="str">
            <v>23 FT</v>
          </cell>
          <cell r="D516">
            <v>1.0880000000000001</v>
          </cell>
          <cell r="E516" t="str">
            <v>Hr</v>
          </cell>
          <cell r="F516">
            <v>0</v>
          </cell>
          <cell r="G516">
            <v>4281</v>
          </cell>
          <cell r="H516">
            <v>4657</v>
          </cell>
          <cell r="I516" t="str">
            <v/>
          </cell>
          <cell r="J516" t="str">
            <v/>
          </cell>
          <cell r="K516">
            <v>6323</v>
          </cell>
          <cell r="L516">
            <v>6879</v>
          </cell>
        </row>
        <row r="517">
          <cell r="A517" t="str">
            <v>SHEARING M/C</v>
          </cell>
          <cell r="B517">
            <v>0</v>
          </cell>
          <cell r="C517">
            <v>0</v>
          </cell>
          <cell r="D517">
            <v>0.25600000000000001</v>
          </cell>
          <cell r="E517" t="str">
            <v>Hr</v>
          </cell>
          <cell r="F517">
            <v>0</v>
          </cell>
          <cell r="G517">
            <v>3688</v>
          </cell>
          <cell r="H517">
            <v>944</v>
          </cell>
          <cell r="I517" t="str">
            <v/>
          </cell>
          <cell r="J517" t="str">
            <v/>
          </cell>
          <cell r="K517">
            <v>3209</v>
          </cell>
          <cell r="L517">
            <v>821</v>
          </cell>
        </row>
        <row r="518">
          <cell r="A518" t="str">
            <v>DRILLING M/C</v>
          </cell>
          <cell r="B518">
            <v>0</v>
          </cell>
          <cell r="C518" t="str">
            <v>3 HP</v>
          </cell>
          <cell r="D518">
            <v>1.6319999999999999</v>
          </cell>
          <cell r="E518" t="str">
            <v>Hr</v>
          </cell>
          <cell r="F518">
            <v>0</v>
          </cell>
          <cell r="G518">
            <v>3401</v>
          </cell>
          <cell r="H518">
            <v>5550</v>
          </cell>
          <cell r="I518" t="str">
            <v/>
          </cell>
          <cell r="J518" t="str">
            <v/>
          </cell>
          <cell r="K518">
            <v>576</v>
          </cell>
          <cell r="L518">
            <v>940</v>
          </cell>
        </row>
        <row r="519">
          <cell r="A519" t="str">
            <v>DRILLING M/C</v>
          </cell>
          <cell r="B519">
            <v>0</v>
          </cell>
          <cell r="C519" t="str">
            <v>Radial,5 HP</v>
          </cell>
          <cell r="D519">
            <v>0.81599999999999995</v>
          </cell>
          <cell r="E519" t="str">
            <v>Hr</v>
          </cell>
          <cell r="F519">
            <v>0</v>
          </cell>
          <cell r="G519">
            <v>3401</v>
          </cell>
          <cell r="H519">
            <v>2775</v>
          </cell>
          <cell r="I519" t="str">
            <v/>
          </cell>
          <cell r="J519" t="str">
            <v/>
          </cell>
          <cell r="K519">
            <v>1720</v>
          </cell>
          <cell r="L519">
            <v>1403</v>
          </cell>
        </row>
        <row r="520">
          <cell r="E520" t="str">
            <v/>
          </cell>
          <cell r="F520">
            <v>0</v>
          </cell>
          <cell r="G520">
            <v>0</v>
          </cell>
          <cell r="H520">
            <v>0</v>
          </cell>
          <cell r="I520" t="str">
            <v/>
          </cell>
          <cell r="J520" t="str">
            <v/>
          </cell>
        </row>
        <row r="521">
          <cell r="A521" t="str">
            <v>COMPRESSOR</v>
          </cell>
          <cell r="B521">
            <v>0</v>
          </cell>
          <cell r="C521" t="str">
            <v>7.1㎥/min</v>
          </cell>
          <cell r="D521">
            <v>3.17</v>
          </cell>
          <cell r="E521" t="str">
            <v>Hr</v>
          </cell>
          <cell r="F521">
            <v>0</v>
          </cell>
          <cell r="G521">
            <v>9681</v>
          </cell>
          <cell r="H521">
            <v>30688</v>
          </cell>
          <cell r="I521">
            <v>6189</v>
          </cell>
          <cell r="J521">
            <v>19619</v>
          </cell>
          <cell r="K521">
            <v>3137</v>
          </cell>
          <cell r="L521">
            <v>9944</v>
          </cell>
        </row>
        <row r="522">
          <cell r="A522" t="str">
            <v>PORTABLE DRILL</v>
          </cell>
          <cell r="B522">
            <v>0</v>
          </cell>
          <cell r="C522" t="str">
            <v>0.5 HP</v>
          </cell>
          <cell r="D522">
            <v>1.2210000000000001</v>
          </cell>
          <cell r="E522" t="str">
            <v>Hr</v>
          </cell>
          <cell r="F522">
            <v>0</v>
          </cell>
          <cell r="G522">
            <v>0</v>
          </cell>
          <cell r="H522">
            <v>0</v>
          </cell>
          <cell r="I522">
            <v>0</v>
          </cell>
          <cell r="J522">
            <v>0</v>
          </cell>
          <cell r="K522">
            <v>12</v>
          </cell>
          <cell r="L522">
            <v>14</v>
          </cell>
        </row>
        <row r="523">
          <cell r="A523" t="str">
            <v>TRUCK CRANE</v>
          </cell>
          <cell r="B523">
            <v>0</v>
          </cell>
          <cell r="C523" t="str">
            <v>30 TON</v>
          </cell>
          <cell r="D523">
            <v>0.42299999999999999</v>
          </cell>
          <cell r="E523" t="str">
            <v>Hr</v>
          </cell>
          <cell r="F523">
            <v>0</v>
          </cell>
          <cell r="G523">
            <v>18615</v>
          </cell>
          <cell r="H523">
            <v>7874</v>
          </cell>
          <cell r="I523">
            <v>7046</v>
          </cell>
          <cell r="J523">
            <v>2980</v>
          </cell>
          <cell r="K523">
            <v>44939</v>
          </cell>
          <cell r="L523">
            <v>19009</v>
          </cell>
        </row>
        <row r="524">
          <cell r="A524" t="str">
            <v>Fork Lift</v>
          </cell>
          <cell r="B524">
            <v>0</v>
          </cell>
          <cell r="C524" t="str">
            <v>5 TON</v>
          </cell>
          <cell r="D524">
            <v>0.42299999999999999</v>
          </cell>
          <cell r="E524" t="str">
            <v>Hr</v>
          </cell>
          <cell r="F524">
            <v>0</v>
          </cell>
          <cell r="G524">
            <v>9681</v>
          </cell>
          <cell r="H524">
            <v>4095</v>
          </cell>
          <cell r="I524">
            <v>5116.08</v>
          </cell>
          <cell r="J524">
            <v>2164</v>
          </cell>
          <cell r="K524">
            <v>4863</v>
          </cell>
          <cell r="L524">
            <v>2057</v>
          </cell>
        </row>
        <row r="525">
          <cell r="A525" t="str">
            <v>Trailer</v>
          </cell>
          <cell r="B525">
            <v>0</v>
          </cell>
          <cell r="C525" t="str">
            <v>30ton</v>
          </cell>
          <cell r="D525">
            <v>0.42299999999999999</v>
          </cell>
          <cell r="E525" t="str">
            <v>Hr</v>
          </cell>
          <cell r="F525">
            <v>0</v>
          </cell>
          <cell r="G525">
            <v>8683</v>
          </cell>
          <cell r="H525">
            <v>3672</v>
          </cell>
          <cell r="I525">
            <v>15763</v>
          </cell>
          <cell r="J525">
            <v>6667</v>
          </cell>
          <cell r="K525">
            <v>27414</v>
          </cell>
          <cell r="L525">
            <v>11596</v>
          </cell>
        </row>
        <row r="527">
          <cell r="B527" t="str">
            <v>계</v>
          </cell>
          <cell r="C527">
            <v>0</v>
          </cell>
          <cell r="D527">
            <v>0</v>
          </cell>
          <cell r="E527">
            <v>0</v>
          </cell>
          <cell r="F527">
            <v>247732</v>
          </cell>
          <cell r="G527">
            <v>0</v>
          </cell>
          <cell r="H527">
            <v>126502</v>
          </cell>
          <cell r="I527">
            <v>0</v>
          </cell>
          <cell r="J527">
            <v>31430</v>
          </cell>
          <cell r="K527" t="str">
            <v/>
          </cell>
          <cell r="L527">
            <v>89800</v>
          </cell>
        </row>
        <row r="528">
          <cell r="A528" t="str">
            <v>ROLLER GATE 제작 소모 자재비</v>
          </cell>
        </row>
        <row r="529">
          <cell r="E529" t="str">
            <v/>
          </cell>
        </row>
        <row r="530">
          <cell r="A530" t="str">
            <v>종       별</v>
          </cell>
          <cell r="B530">
            <v>0</v>
          </cell>
          <cell r="C530" t="str">
            <v>재 료 또 는</v>
          </cell>
          <cell r="D530" t="str">
            <v xml:space="preserve">원 수 </v>
          </cell>
          <cell r="E530" t="str">
            <v>단 위</v>
          </cell>
          <cell r="F530" t="str">
            <v>총   액</v>
          </cell>
          <cell r="G530" t="str">
            <v>노   무   비</v>
          </cell>
          <cell r="H530">
            <v>0</v>
          </cell>
          <cell r="I530" t="str">
            <v>재   료   비</v>
          </cell>
          <cell r="J530">
            <v>0</v>
          </cell>
          <cell r="K530" t="str">
            <v>경      비</v>
          </cell>
          <cell r="L530">
            <v>0</v>
          </cell>
          <cell r="M530" t="str">
            <v>비   고</v>
          </cell>
        </row>
        <row r="531">
          <cell r="C531" t="str">
            <v xml:space="preserve">규       격 </v>
          </cell>
          <cell r="D531">
            <v>0</v>
          </cell>
          <cell r="E531">
            <v>0</v>
          </cell>
          <cell r="F531" t="str">
            <v>금   액</v>
          </cell>
          <cell r="G531" t="str">
            <v>단  가</v>
          </cell>
          <cell r="H531" t="str">
            <v>금   액</v>
          </cell>
          <cell r="I531" t="str">
            <v>단  가</v>
          </cell>
          <cell r="J531" t="str">
            <v>금   액</v>
          </cell>
          <cell r="K531" t="str">
            <v>단  가</v>
          </cell>
          <cell r="L531" t="str">
            <v>금   액</v>
          </cell>
        </row>
        <row r="533">
          <cell r="A533" t="str">
            <v>산       소</v>
          </cell>
          <cell r="B533">
            <v>0</v>
          </cell>
          <cell r="C533" t="str">
            <v>6,000L용</v>
          </cell>
          <cell r="D533">
            <v>3</v>
          </cell>
          <cell r="E533" t="str">
            <v>병</v>
          </cell>
          <cell r="F533">
            <v>0</v>
          </cell>
          <cell r="G533" t="str">
            <v/>
          </cell>
          <cell r="H533">
            <v>0</v>
          </cell>
          <cell r="I533">
            <v>12000</v>
          </cell>
          <cell r="J533">
            <v>36000</v>
          </cell>
        </row>
        <row r="534">
          <cell r="A534" t="str">
            <v>아 세 치 렌</v>
          </cell>
          <cell r="B534">
            <v>0</v>
          </cell>
          <cell r="C534" t="str">
            <v>4,500L용</v>
          </cell>
          <cell r="D534">
            <v>2.58</v>
          </cell>
          <cell r="E534" t="str">
            <v>병</v>
          </cell>
          <cell r="F534">
            <v>0</v>
          </cell>
          <cell r="G534">
            <v>0</v>
          </cell>
          <cell r="H534">
            <v>0</v>
          </cell>
          <cell r="I534">
            <v>55392</v>
          </cell>
          <cell r="J534">
            <v>142911</v>
          </cell>
        </row>
        <row r="535">
          <cell r="A535" t="str">
            <v>함       석</v>
          </cell>
          <cell r="B535">
            <v>0</v>
          </cell>
          <cell r="C535" t="str">
            <v>#31 x 3' x 6'</v>
          </cell>
          <cell r="D535">
            <v>0.62</v>
          </cell>
          <cell r="E535" t="str">
            <v>매</v>
          </cell>
          <cell r="F535">
            <v>0</v>
          </cell>
          <cell r="G535">
            <v>0</v>
          </cell>
          <cell r="H535">
            <v>0</v>
          </cell>
          <cell r="I535">
            <v>2825</v>
          </cell>
          <cell r="J535">
            <v>1751</v>
          </cell>
        </row>
        <row r="536">
          <cell r="A536" t="str">
            <v>용   접  봉</v>
          </cell>
          <cell r="B536">
            <v>0</v>
          </cell>
          <cell r="C536" t="str">
            <v>SS41, 4M/Mx350L</v>
          </cell>
          <cell r="D536">
            <v>20</v>
          </cell>
          <cell r="E536" t="str">
            <v>KG</v>
          </cell>
          <cell r="F536">
            <v>0</v>
          </cell>
          <cell r="G536">
            <v>0</v>
          </cell>
          <cell r="H536">
            <v>0</v>
          </cell>
          <cell r="I536">
            <v>1260</v>
          </cell>
          <cell r="J536">
            <v>25200</v>
          </cell>
        </row>
        <row r="537">
          <cell r="A537" t="str">
            <v>전       력</v>
          </cell>
          <cell r="B537">
            <v>0</v>
          </cell>
          <cell r="C537">
            <v>0</v>
          </cell>
          <cell r="D537">
            <v>310</v>
          </cell>
          <cell r="E537" t="str">
            <v>KWH</v>
          </cell>
          <cell r="F537">
            <v>0</v>
          </cell>
          <cell r="G537">
            <v>0</v>
          </cell>
          <cell r="H537">
            <v>0</v>
          </cell>
          <cell r="I537" t="str">
            <v/>
          </cell>
          <cell r="J537">
            <v>0</v>
          </cell>
          <cell r="K537">
            <v>61.6</v>
          </cell>
          <cell r="L537">
            <v>19096</v>
          </cell>
        </row>
        <row r="538">
          <cell r="E538" t="str">
            <v/>
          </cell>
          <cell r="F538">
            <v>0</v>
          </cell>
          <cell r="G538">
            <v>0</v>
          </cell>
          <cell r="H538">
            <v>0</v>
          </cell>
          <cell r="I538" t="str">
            <v/>
          </cell>
          <cell r="J538">
            <v>0</v>
          </cell>
          <cell r="K538" t="str">
            <v/>
          </cell>
        </row>
        <row r="540">
          <cell r="B540" t="str">
            <v>계</v>
          </cell>
          <cell r="C540">
            <v>0</v>
          </cell>
          <cell r="D540">
            <v>0</v>
          </cell>
          <cell r="E540">
            <v>0</v>
          </cell>
          <cell r="F540">
            <v>224958</v>
          </cell>
          <cell r="G540">
            <v>0</v>
          </cell>
          <cell r="H540">
            <v>0</v>
          </cell>
          <cell r="I540">
            <v>0</v>
          </cell>
          <cell r="J540">
            <v>205862</v>
          </cell>
          <cell r="K540">
            <v>0</v>
          </cell>
          <cell r="L540">
            <v>19096</v>
          </cell>
        </row>
        <row r="557">
          <cell r="A557" t="str">
            <v>ROLLER GATE GUIDE FRAME 제작 인건비</v>
          </cell>
        </row>
        <row r="558">
          <cell r="E558" t="str">
            <v/>
          </cell>
        </row>
        <row r="559">
          <cell r="A559" t="str">
            <v>종       별</v>
          </cell>
          <cell r="B559">
            <v>0</v>
          </cell>
          <cell r="C559" t="str">
            <v>재 료 또 는</v>
          </cell>
          <cell r="D559" t="str">
            <v xml:space="preserve">원 수 </v>
          </cell>
          <cell r="E559" t="str">
            <v>단 위</v>
          </cell>
          <cell r="F559" t="str">
            <v>총   액</v>
          </cell>
          <cell r="G559" t="str">
            <v>노   무   비</v>
          </cell>
          <cell r="H559">
            <v>0</v>
          </cell>
          <cell r="I559" t="str">
            <v>재   료   비</v>
          </cell>
          <cell r="J559">
            <v>0</v>
          </cell>
          <cell r="K559" t="str">
            <v>경      비</v>
          </cell>
          <cell r="L559">
            <v>0</v>
          </cell>
          <cell r="M559" t="str">
            <v>비   고</v>
          </cell>
        </row>
        <row r="560">
          <cell r="C560" t="str">
            <v xml:space="preserve">규       격 </v>
          </cell>
          <cell r="D560">
            <v>0</v>
          </cell>
          <cell r="E560">
            <v>0</v>
          </cell>
          <cell r="F560" t="str">
            <v>금   액</v>
          </cell>
          <cell r="G560" t="str">
            <v>단  가</v>
          </cell>
          <cell r="H560" t="str">
            <v>금   액</v>
          </cell>
          <cell r="I560" t="str">
            <v>단  가</v>
          </cell>
          <cell r="J560" t="str">
            <v>금   액</v>
          </cell>
          <cell r="K560" t="str">
            <v>단  가</v>
          </cell>
          <cell r="L560" t="str">
            <v>금   액</v>
          </cell>
        </row>
        <row r="561">
          <cell r="A561" t="str">
            <v>기 술 관 리</v>
          </cell>
          <cell r="B561">
            <v>0</v>
          </cell>
          <cell r="C561" t="str">
            <v>기계기사1급</v>
          </cell>
          <cell r="D561">
            <v>2.5</v>
          </cell>
          <cell r="E561" t="str">
            <v>인</v>
          </cell>
          <cell r="F561">
            <v>0</v>
          </cell>
          <cell r="G561">
            <v>97488</v>
          </cell>
          <cell r="H561">
            <v>243720</v>
          </cell>
        </row>
        <row r="562">
          <cell r="A562" t="str">
            <v>사      도</v>
          </cell>
          <cell r="B562">
            <v>0</v>
          </cell>
          <cell r="C562" t="str">
            <v>제   도   공</v>
          </cell>
          <cell r="D562">
            <v>1</v>
          </cell>
          <cell r="E562" t="str">
            <v>인</v>
          </cell>
          <cell r="F562">
            <v>0</v>
          </cell>
          <cell r="G562">
            <v>32747</v>
          </cell>
          <cell r="H562">
            <v>32747</v>
          </cell>
        </row>
        <row r="563">
          <cell r="A563" t="str">
            <v>재료 절단 현도</v>
          </cell>
          <cell r="B563">
            <v>0</v>
          </cell>
          <cell r="C563" t="str">
            <v>현   도   공</v>
          </cell>
          <cell r="D563">
            <v>0.63</v>
          </cell>
          <cell r="E563" t="str">
            <v>인</v>
          </cell>
          <cell r="F563">
            <v>0</v>
          </cell>
          <cell r="G563">
            <v>28487</v>
          </cell>
          <cell r="H563">
            <v>17946</v>
          </cell>
        </row>
        <row r="564">
          <cell r="A564" t="str">
            <v/>
          </cell>
          <cell r="B564" t="str">
            <v>괘    서</v>
          </cell>
          <cell r="C564" t="str">
            <v>마   킹   공</v>
          </cell>
          <cell r="D564">
            <v>1.26</v>
          </cell>
          <cell r="E564" t="str">
            <v>인</v>
          </cell>
          <cell r="F564">
            <v>0</v>
          </cell>
          <cell r="G564">
            <v>26924</v>
          </cell>
          <cell r="H564">
            <v>33924</v>
          </cell>
        </row>
        <row r="565">
          <cell r="A565" t="str">
            <v/>
          </cell>
          <cell r="B565" t="str">
            <v>절    단</v>
          </cell>
          <cell r="C565" t="str">
            <v>절   단   공</v>
          </cell>
          <cell r="D565">
            <v>0.33</v>
          </cell>
          <cell r="E565" t="str">
            <v>인</v>
          </cell>
          <cell r="F565">
            <v>0</v>
          </cell>
          <cell r="G565">
            <v>65881</v>
          </cell>
          <cell r="H565">
            <v>21740</v>
          </cell>
        </row>
        <row r="567">
          <cell r="B567" t="str">
            <v>교    정</v>
          </cell>
          <cell r="C567" t="str">
            <v>프랜트 제관공</v>
          </cell>
          <cell r="D567">
            <v>0.6</v>
          </cell>
          <cell r="E567" t="str">
            <v>인</v>
          </cell>
          <cell r="F567">
            <v>0</v>
          </cell>
          <cell r="G567">
            <v>81966</v>
          </cell>
          <cell r="H567">
            <v>49179</v>
          </cell>
        </row>
        <row r="568">
          <cell r="A568" t="str">
            <v>단재가공 괘서</v>
          </cell>
          <cell r="B568">
            <v>0</v>
          </cell>
          <cell r="C568" t="str">
            <v>마   킹   공</v>
          </cell>
          <cell r="D568">
            <v>1.26</v>
          </cell>
          <cell r="E568" t="str">
            <v>인</v>
          </cell>
          <cell r="F568">
            <v>0</v>
          </cell>
          <cell r="G568">
            <v>26924</v>
          </cell>
          <cell r="H568">
            <v>33924</v>
          </cell>
        </row>
        <row r="569">
          <cell r="A569" t="str">
            <v/>
          </cell>
          <cell r="B569" t="str">
            <v>절    단</v>
          </cell>
          <cell r="C569" t="str">
            <v>절   단   공</v>
          </cell>
          <cell r="D569">
            <v>0.16</v>
          </cell>
          <cell r="E569" t="str">
            <v>인</v>
          </cell>
          <cell r="F569">
            <v>0</v>
          </cell>
          <cell r="G569">
            <v>65881</v>
          </cell>
          <cell r="H569">
            <v>10540</v>
          </cell>
        </row>
        <row r="570">
          <cell r="B570" t="str">
            <v>EDGE가공</v>
          </cell>
          <cell r="C570" t="str">
            <v>산소 절단공</v>
          </cell>
          <cell r="D570">
            <v>0.17</v>
          </cell>
          <cell r="E570" t="str">
            <v>인</v>
          </cell>
          <cell r="F570">
            <v>0</v>
          </cell>
          <cell r="G570">
            <v>31794</v>
          </cell>
          <cell r="H570">
            <v>5404</v>
          </cell>
        </row>
        <row r="571">
          <cell r="A571" t="str">
            <v/>
          </cell>
          <cell r="B571" t="str">
            <v>용    접</v>
          </cell>
          <cell r="C571" t="str">
            <v>프랜트 용접공</v>
          </cell>
          <cell r="D571">
            <v>1.3</v>
          </cell>
          <cell r="E571" t="str">
            <v>인</v>
          </cell>
          <cell r="F571">
            <v>0</v>
          </cell>
          <cell r="G571">
            <v>95379</v>
          </cell>
          <cell r="H571">
            <v>123992</v>
          </cell>
        </row>
        <row r="573">
          <cell r="A573" t="str">
            <v/>
          </cell>
          <cell r="B573" t="str">
            <v>교    정</v>
          </cell>
          <cell r="C573" t="str">
            <v>프랜트 제관공</v>
          </cell>
          <cell r="D573">
            <v>0.75</v>
          </cell>
          <cell r="E573" t="str">
            <v>인</v>
          </cell>
          <cell r="F573">
            <v>0</v>
          </cell>
          <cell r="G573">
            <v>81966</v>
          </cell>
          <cell r="H573">
            <v>61474</v>
          </cell>
        </row>
        <row r="574">
          <cell r="B574" t="str">
            <v>HOLING</v>
          </cell>
          <cell r="C574" t="str">
            <v>프랜트 제관공</v>
          </cell>
          <cell r="D574">
            <v>0.15</v>
          </cell>
          <cell r="E574" t="str">
            <v>인</v>
          </cell>
          <cell r="F574">
            <v>0</v>
          </cell>
          <cell r="G574">
            <v>81966</v>
          </cell>
          <cell r="H574">
            <v>12294</v>
          </cell>
        </row>
        <row r="575">
          <cell r="A575" t="str">
            <v>부분조립,취부조정</v>
          </cell>
          <cell r="B575">
            <v>0</v>
          </cell>
          <cell r="C575" t="str">
            <v>프랜트기계설치공</v>
          </cell>
          <cell r="D575">
            <v>3.7</v>
          </cell>
          <cell r="E575" t="str">
            <v>인</v>
          </cell>
          <cell r="F575">
            <v>0</v>
          </cell>
          <cell r="G575">
            <v>80805</v>
          </cell>
          <cell r="H575">
            <v>298978</v>
          </cell>
        </row>
        <row r="576">
          <cell r="A576" t="str">
            <v>용      접</v>
          </cell>
          <cell r="B576">
            <v>0</v>
          </cell>
          <cell r="C576" t="str">
            <v>프랜트 용접공</v>
          </cell>
          <cell r="D576">
            <v>8.4</v>
          </cell>
          <cell r="E576" t="str">
            <v>인</v>
          </cell>
          <cell r="F576">
            <v>0</v>
          </cell>
          <cell r="G576">
            <v>95379</v>
          </cell>
          <cell r="H576">
            <v>801183</v>
          </cell>
        </row>
        <row r="577">
          <cell r="A577" t="str">
            <v>절      단</v>
          </cell>
          <cell r="B577">
            <v>0</v>
          </cell>
          <cell r="C577" t="str">
            <v>절   단   공</v>
          </cell>
          <cell r="D577">
            <v>0.1</v>
          </cell>
          <cell r="E577" t="str">
            <v>인</v>
          </cell>
          <cell r="F577">
            <v>0</v>
          </cell>
          <cell r="G577">
            <v>65881</v>
          </cell>
          <cell r="H577">
            <v>6588</v>
          </cell>
        </row>
        <row r="578">
          <cell r="E578" t="str">
            <v/>
          </cell>
        </row>
        <row r="579">
          <cell r="A579" t="str">
            <v>교      정</v>
          </cell>
          <cell r="B579">
            <v>0</v>
          </cell>
          <cell r="C579" t="str">
            <v>프랜트 제관공</v>
          </cell>
          <cell r="D579">
            <v>1.75</v>
          </cell>
          <cell r="E579" t="str">
            <v>인</v>
          </cell>
          <cell r="F579">
            <v>0</v>
          </cell>
          <cell r="G579">
            <v>81966</v>
          </cell>
          <cell r="H579">
            <v>143440</v>
          </cell>
        </row>
        <row r="580">
          <cell r="A580" t="str">
            <v>기 계 가 공</v>
          </cell>
          <cell r="B580">
            <v>0</v>
          </cell>
          <cell r="C580" t="str">
            <v>기   계   공</v>
          </cell>
          <cell r="D580">
            <v>1.26</v>
          </cell>
          <cell r="E580" t="str">
            <v>인</v>
          </cell>
          <cell r="F580">
            <v>0</v>
          </cell>
          <cell r="G580">
            <v>58906</v>
          </cell>
          <cell r="H580">
            <v>74221</v>
          </cell>
        </row>
        <row r="581">
          <cell r="C581" t="str">
            <v>기계 연마공</v>
          </cell>
          <cell r="D581">
            <v>0.126</v>
          </cell>
          <cell r="E581" t="str">
            <v>인</v>
          </cell>
          <cell r="F581">
            <v>0</v>
          </cell>
          <cell r="G581">
            <v>26032</v>
          </cell>
          <cell r="H581">
            <v>3280</v>
          </cell>
        </row>
        <row r="582">
          <cell r="A582" t="str">
            <v>가 조 립,조 립</v>
          </cell>
          <cell r="B582">
            <v>0</v>
          </cell>
          <cell r="C582" t="str">
            <v>프랜트기계설치공</v>
          </cell>
          <cell r="D582">
            <v>2</v>
          </cell>
          <cell r="E582" t="str">
            <v>인</v>
          </cell>
          <cell r="F582">
            <v>0</v>
          </cell>
          <cell r="G582">
            <v>80805</v>
          </cell>
          <cell r="H582">
            <v>161610</v>
          </cell>
        </row>
        <row r="583">
          <cell r="A583" t="str">
            <v>가 조 립,해 체</v>
          </cell>
          <cell r="B583">
            <v>0</v>
          </cell>
          <cell r="C583" t="str">
            <v>프랜트기계설치공</v>
          </cell>
          <cell r="D583">
            <v>1</v>
          </cell>
          <cell r="E583" t="str">
            <v>인</v>
          </cell>
          <cell r="F583">
            <v>0</v>
          </cell>
          <cell r="G583">
            <v>80805</v>
          </cell>
          <cell r="H583">
            <v>80805</v>
          </cell>
        </row>
        <row r="584">
          <cell r="E584" t="str">
            <v/>
          </cell>
        </row>
        <row r="585">
          <cell r="A585" t="str">
            <v>운 반 조 작</v>
          </cell>
          <cell r="B585">
            <v>0</v>
          </cell>
          <cell r="C585" t="str">
            <v>특수 비계공</v>
          </cell>
          <cell r="D585">
            <v>5</v>
          </cell>
          <cell r="E585" t="str">
            <v>인</v>
          </cell>
          <cell r="F585">
            <v>0</v>
          </cell>
          <cell r="G585">
            <v>85884</v>
          </cell>
          <cell r="H585">
            <v>429420</v>
          </cell>
        </row>
        <row r="586">
          <cell r="A586" t="str">
            <v>종       별</v>
          </cell>
          <cell r="B586">
            <v>0</v>
          </cell>
          <cell r="C586" t="str">
            <v>재 료 또 는</v>
          </cell>
          <cell r="D586" t="str">
            <v xml:space="preserve">원 수 </v>
          </cell>
          <cell r="E586" t="str">
            <v>단 위</v>
          </cell>
          <cell r="F586" t="str">
            <v>총   액</v>
          </cell>
          <cell r="G586" t="str">
            <v>노   무   비</v>
          </cell>
          <cell r="H586">
            <v>0</v>
          </cell>
          <cell r="I586" t="str">
            <v>재   료   비</v>
          </cell>
          <cell r="J586">
            <v>0</v>
          </cell>
          <cell r="K586" t="str">
            <v>경      비</v>
          </cell>
          <cell r="L586">
            <v>0</v>
          </cell>
          <cell r="M586" t="str">
            <v>비   고</v>
          </cell>
        </row>
        <row r="587">
          <cell r="C587" t="str">
            <v xml:space="preserve">규       격 </v>
          </cell>
          <cell r="D587">
            <v>0</v>
          </cell>
          <cell r="E587">
            <v>0</v>
          </cell>
          <cell r="F587" t="str">
            <v>금   액</v>
          </cell>
          <cell r="G587" t="str">
            <v>단  가</v>
          </cell>
          <cell r="H587" t="str">
            <v>금   액</v>
          </cell>
          <cell r="I587" t="str">
            <v>단  가</v>
          </cell>
          <cell r="J587" t="str">
            <v>금   액</v>
          </cell>
          <cell r="K587" t="str">
            <v>단  가</v>
          </cell>
          <cell r="L587" t="str">
            <v>금   액</v>
          </cell>
        </row>
        <row r="588">
          <cell r="A588" t="str">
            <v>동 력 조 작</v>
          </cell>
          <cell r="B588">
            <v>0</v>
          </cell>
          <cell r="C588" t="str">
            <v>플랜트전공</v>
          </cell>
          <cell r="D588">
            <v>1</v>
          </cell>
          <cell r="E588" t="str">
            <v>인</v>
          </cell>
          <cell r="F588">
            <v>0</v>
          </cell>
          <cell r="G588">
            <v>64285</v>
          </cell>
          <cell r="H588">
            <v>64285</v>
          </cell>
        </row>
        <row r="589">
          <cell r="A589" t="str">
            <v>보      조</v>
          </cell>
          <cell r="B589">
            <v>0</v>
          </cell>
          <cell r="C589" t="str">
            <v>특 별 인 부</v>
          </cell>
          <cell r="D589">
            <v>14.4</v>
          </cell>
          <cell r="E589" t="str">
            <v>인</v>
          </cell>
          <cell r="F589">
            <v>0</v>
          </cell>
          <cell r="G589">
            <v>57379</v>
          </cell>
          <cell r="H589">
            <v>826257</v>
          </cell>
        </row>
        <row r="590">
          <cell r="A590" t="str">
            <v>검      사</v>
          </cell>
          <cell r="B590">
            <v>0</v>
          </cell>
          <cell r="C590" t="str">
            <v>인건비 7%</v>
          </cell>
          <cell r="D590" t="str">
            <v>1</v>
          </cell>
          <cell r="E590" t="str">
            <v>식</v>
          </cell>
          <cell r="F590">
            <v>0</v>
          </cell>
          <cell r="G590">
            <v>0</v>
          </cell>
          <cell r="H590">
            <v>247586</v>
          </cell>
        </row>
        <row r="592">
          <cell r="B592" t="str">
            <v>계</v>
          </cell>
          <cell r="C592">
            <v>0</v>
          </cell>
          <cell r="D592">
            <v>0</v>
          </cell>
          <cell r="E592">
            <v>0</v>
          </cell>
          <cell r="F592">
            <v>3784537</v>
          </cell>
          <cell r="G592">
            <v>0</v>
          </cell>
          <cell r="H592">
            <v>3784537</v>
          </cell>
        </row>
        <row r="615">
          <cell r="A615" t="str">
            <v>ROLLER GATE GUIDE FRAME 제작 소모 자재비</v>
          </cell>
        </row>
        <row r="616">
          <cell r="E616" t="str">
            <v/>
          </cell>
        </row>
        <row r="617">
          <cell r="A617" t="str">
            <v>종       별</v>
          </cell>
          <cell r="B617">
            <v>0</v>
          </cell>
          <cell r="C617" t="str">
            <v>재 료 또 는</v>
          </cell>
          <cell r="D617" t="str">
            <v xml:space="preserve">원 수 </v>
          </cell>
          <cell r="E617" t="str">
            <v>단 위</v>
          </cell>
          <cell r="F617" t="str">
            <v>총   액</v>
          </cell>
          <cell r="G617" t="str">
            <v>노   무   비</v>
          </cell>
          <cell r="H617">
            <v>0</v>
          </cell>
          <cell r="I617" t="str">
            <v>재   료   비</v>
          </cell>
          <cell r="J617">
            <v>0</v>
          </cell>
          <cell r="K617" t="str">
            <v>경      비</v>
          </cell>
          <cell r="L617">
            <v>0</v>
          </cell>
          <cell r="M617" t="str">
            <v>비   고</v>
          </cell>
        </row>
        <row r="618">
          <cell r="C618" t="str">
            <v xml:space="preserve">규       격 </v>
          </cell>
          <cell r="D618">
            <v>0</v>
          </cell>
          <cell r="E618">
            <v>0</v>
          </cell>
          <cell r="F618" t="str">
            <v>금   액</v>
          </cell>
          <cell r="G618" t="str">
            <v>단  가</v>
          </cell>
          <cell r="H618" t="str">
            <v>금   액</v>
          </cell>
          <cell r="I618" t="str">
            <v>단  가</v>
          </cell>
          <cell r="J618" t="str">
            <v>금   액</v>
          </cell>
          <cell r="K618" t="str">
            <v>단  가</v>
          </cell>
          <cell r="L618" t="str">
            <v>금   액</v>
          </cell>
        </row>
        <row r="619">
          <cell r="A619" t="str">
            <v>산       소</v>
          </cell>
          <cell r="B619">
            <v>0</v>
          </cell>
          <cell r="C619" t="str">
            <v>6,000L용</v>
          </cell>
          <cell r="D619">
            <v>2.2999999999999998</v>
          </cell>
          <cell r="E619" t="str">
            <v>병</v>
          </cell>
          <cell r="F619">
            <v>0</v>
          </cell>
          <cell r="G619" t="str">
            <v/>
          </cell>
          <cell r="H619">
            <v>0</v>
          </cell>
          <cell r="I619">
            <v>12000</v>
          </cell>
          <cell r="J619">
            <v>27600</v>
          </cell>
        </row>
        <row r="620">
          <cell r="A620" t="str">
            <v>아 세 치 렌</v>
          </cell>
          <cell r="B620">
            <v>0</v>
          </cell>
          <cell r="C620" t="str">
            <v>2,100L용</v>
          </cell>
          <cell r="D620">
            <v>1.6</v>
          </cell>
          <cell r="E620" t="str">
            <v>병</v>
          </cell>
          <cell r="F620">
            <v>0</v>
          </cell>
          <cell r="G620">
            <v>0</v>
          </cell>
          <cell r="H620">
            <v>0</v>
          </cell>
          <cell r="I620">
            <v>25849</v>
          </cell>
          <cell r="J620">
            <v>41358</v>
          </cell>
        </row>
        <row r="621">
          <cell r="A621" t="str">
            <v>함       석</v>
          </cell>
          <cell r="B621">
            <v>0</v>
          </cell>
          <cell r="C621" t="str">
            <v>#32 x 3' x 6'</v>
          </cell>
          <cell r="D621">
            <v>1.9</v>
          </cell>
          <cell r="E621" t="str">
            <v>매</v>
          </cell>
          <cell r="F621">
            <v>0</v>
          </cell>
          <cell r="G621">
            <v>0</v>
          </cell>
          <cell r="H621">
            <v>0</v>
          </cell>
          <cell r="I621">
            <v>2597</v>
          </cell>
          <cell r="J621">
            <v>4934</v>
          </cell>
        </row>
        <row r="622">
          <cell r="A622" t="str">
            <v>용   접  봉</v>
          </cell>
          <cell r="B622">
            <v>0</v>
          </cell>
          <cell r="C622" t="str">
            <v>SS41+STS304,4M/M</v>
          </cell>
          <cell r="D622">
            <v>54.6</v>
          </cell>
          <cell r="E622" t="str">
            <v>KG</v>
          </cell>
          <cell r="F622">
            <v>0</v>
          </cell>
          <cell r="G622">
            <v>0</v>
          </cell>
          <cell r="H622">
            <v>0</v>
          </cell>
          <cell r="I622">
            <v>3360</v>
          </cell>
          <cell r="J622">
            <v>183456</v>
          </cell>
        </row>
        <row r="623">
          <cell r="A623" t="str">
            <v>전       력</v>
          </cell>
          <cell r="B623">
            <v>0</v>
          </cell>
          <cell r="C623">
            <v>0</v>
          </cell>
          <cell r="D623">
            <v>550</v>
          </cell>
          <cell r="E623" t="str">
            <v>KWH</v>
          </cell>
          <cell r="F623">
            <v>0</v>
          </cell>
          <cell r="G623">
            <v>0</v>
          </cell>
          <cell r="H623">
            <v>0</v>
          </cell>
          <cell r="I623">
            <v>0</v>
          </cell>
          <cell r="J623">
            <v>0</v>
          </cell>
          <cell r="K623">
            <v>61.6</v>
          </cell>
          <cell r="L623">
            <v>33880</v>
          </cell>
        </row>
        <row r="624">
          <cell r="A624" t="str">
            <v>그라인다돌</v>
          </cell>
          <cell r="B624">
            <v>0</v>
          </cell>
          <cell r="C624" t="str">
            <v>300 M/M</v>
          </cell>
          <cell r="D624">
            <v>0.3</v>
          </cell>
          <cell r="E624" t="str">
            <v>개</v>
          </cell>
          <cell r="F624">
            <v>0</v>
          </cell>
          <cell r="G624">
            <v>0</v>
          </cell>
          <cell r="H624">
            <v>0</v>
          </cell>
          <cell r="I624">
            <v>3380</v>
          </cell>
          <cell r="J624">
            <v>1014</v>
          </cell>
        </row>
        <row r="625">
          <cell r="A625" t="str">
            <v/>
          </cell>
        </row>
        <row r="627">
          <cell r="B627" t="str">
            <v>계</v>
          </cell>
          <cell r="C627">
            <v>0</v>
          </cell>
          <cell r="D627">
            <v>0</v>
          </cell>
          <cell r="E627">
            <v>0</v>
          </cell>
          <cell r="F627">
            <v>292242</v>
          </cell>
          <cell r="G627">
            <v>0</v>
          </cell>
          <cell r="H627">
            <v>0</v>
          </cell>
          <cell r="I627">
            <v>0</v>
          </cell>
          <cell r="J627">
            <v>258362</v>
          </cell>
          <cell r="K627">
            <v>0</v>
          </cell>
          <cell r="L627">
            <v>33880</v>
          </cell>
        </row>
        <row r="628">
          <cell r="F628" t="str">
            <v/>
          </cell>
          <cell r="G628">
            <v>0</v>
          </cell>
          <cell r="H628">
            <v>0</v>
          </cell>
          <cell r="I628">
            <v>0</v>
          </cell>
          <cell r="J628" t="str">
            <v/>
          </cell>
          <cell r="K628">
            <v>0</v>
          </cell>
          <cell r="L628" t="str">
            <v/>
          </cell>
        </row>
        <row r="629">
          <cell r="F629" t="str">
            <v/>
          </cell>
          <cell r="G629">
            <v>0</v>
          </cell>
          <cell r="H629">
            <v>0</v>
          </cell>
          <cell r="I629">
            <v>0</v>
          </cell>
          <cell r="J629" t="str">
            <v/>
          </cell>
          <cell r="K629">
            <v>0</v>
          </cell>
          <cell r="L629" t="str">
            <v/>
          </cell>
        </row>
        <row r="630">
          <cell r="F630" t="str">
            <v/>
          </cell>
          <cell r="G630">
            <v>0</v>
          </cell>
          <cell r="H630">
            <v>0</v>
          </cell>
          <cell r="I630">
            <v>0</v>
          </cell>
          <cell r="J630" t="str">
            <v/>
          </cell>
          <cell r="K630">
            <v>0</v>
          </cell>
          <cell r="L630" t="str">
            <v/>
          </cell>
        </row>
        <row r="631">
          <cell r="F631" t="str">
            <v/>
          </cell>
          <cell r="G631">
            <v>0</v>
          </cell>
          <cell r="H631">
            <v>0</v>
          </cell>
          <cell r="I631">
            <v>0</v>
          </cell>
          <cell r="J631" t="str">
            <v/>
          </cell>
          <cell r="K631">
            <v>0</v>
          </cell>
          <cell r="L631" t="str">
            <v/>
          </cell>
        </row>
        <row r="632">
          <cell r="F632" t="str">
            <v/>
          </cell>
          <cell r="G632">
            <v>0</v>
          </cell>
          <cell r="H632">
            <v>0</v>
          </cell>
          <cell r="I632">
            <v>0</v>
          </cell>
          <cell r="J632" t="str">
            <v/>
          </cell>
          <cell r="K632">
            <v>0</v>
          </cell>
          <cell r="L632" t="str">
            <v/>
          </cell>
        </row>
        <row r="633">
          <cell r="F633" t="str">
            <v/>
          </cell>
          <cell r="G633">
            <v>0</v>
          </cell>
          <cell r="H633">
            <v>0</v>
          </cell>
          <cell r="I633">
            <v>0</v>
          </cell>
          <cell r="J633" t="str">
            <v/>
          </cell>
          <cell r="K633">
            <v>0</v>
          </cell>
          <cell r="L633" t="str">
            <v/>
          </cell>
        </row>
        <row r="634">
          <cell r="F634" t="str">
            <v/>
          </cell>
          <cell r="G634">
            <v>0</v>
          </cell>
          <cell r="H634">
            <v>0</v>
          </cell>
          <cell r="I634">
            <v>0</v>
          </cell>
          <cell r="J634" t="str">
            <v/>
          </cell>
          <cell r="K634">
            <v>0</v>
          </cell>
          <cell r="L634" t="str">
            <v/>
          </cell>
        </row>
        <row r="635">
          <cell r="F635" t="str">
            <v/>
          </cell>
          <cell r="G635">
            <v>0</v>
          </cell>
          <cell r="H635">
            <v>0</v>
          </cell>
          <cell r="I635">
            <v>0</v>
          </cell>
          <cell r="J635" t="str">
            <v/>
          </cell>
          <cell r="K635">
            <v>0</v>
          </cell>
          <cell r="L635" t="str">
            <v/>
          </cell>
        </row>
        <row r="636">
          <cell r="F636" t="str">
            <v/>
          </cell>
          <cell r="G636">
            <v>0</v>
          </cell>
          <cell r="H636">
            <v>0</v>
          </cell>
          <cell r="I636">
            <v>0</v>
          </cell>
          <cell r="J636" t="str">
            <v/>
          </cell>
          <cell r="K636">
            <v>0</v>
          </cell>
          <cell r="L636" t="str">
            <v/>
          </cell>
        </row>
        <row r="637">
          <cell r="F637" t="str">
            <v/>
          </cell>
          <cell r="G637">
            <v>0</v>
          </cell>
          <cell r="H637">
            <v>0</v>
          </cell>
          <cell r="I637">
            <v>0</v>
          </cell>
          <cell r="J637" t="str">
            <v/>
          </cell>
          <cell r="K637">
            <v>0</v>
          </cell>
          <cell r="L637" t="str">
            <v/>
          </cell>
        </row>
        <row r="638">
          <cell r="F638" t="str">
            <v/>
          </cell>
          <cell r="G638">
            <v>0</v>
          </cell>
          <cell r="H638">
            <v>0</v>
          </cell>
          <cell r="I638">
            <v>0</v>
          </cell>
          <cell r="J638" t="str">
            <v/>
          </cell>
          <cell r="K638">
            <v>0</v>
          </cell>
          <cell r="L638" t="str">
            <v/>
          </cell>
        </row>
        <row r="639">
          <cell r="F639" t="str">
            <v/>
          </cell>
          <cell r="G639">
            <v>0</v>
          </cell>
          <cell r="H639">
            <v>0</v>
          </cell>
          <cell r="I639">
            <v>0</v>
          </cell>
          <cell r="J639" t="str">
            <v/>
          </cell>
          <cell r="K639">
            <v>0</v>
          </cell>
          <cell r="L639" t="str">
            <v/>
          </cell>
        </row>
        <row r="640">
          <cell r="F640" t="str">
            <v/>
          </cell>
          <cell r="G640">
            <v>0</v>
          </cell>
          <cell r="H640">
            <v>0</v>
          </cell>
          <cell r="I640">
            <v>0</v>
          </cell>
          <cell r="J640" t="str">
            <v/>
          </cell>
          <cell r="K640">
            <v>0</v>
          </cell>
          <cell r="L640" t="str">
            <v/>
          </cell>
        </row>
        <row r="641">
          <cell r="F641" t="str">
            <v/>
          </cell>
          <cell r="G641">
            <v>0</v>
          </cell>
          <cell r="H641">
            <v>0</v>
          </cell>
          <cell r="I641">
            <v>0</v>
          </cell>
          <cell r="J641" t="str">
            <v/>
          </cell>
          <cell r="K641">
            <v>0</v>
          </cell>
          <cell r="L641" t="str">
            <v/>
          </cell>
        </row>
        <row r="642">
          <cell r="F642" t="str">
            <v/>
          </cell>
          <cell r="G642">
            <v>0</v>
          </cell>
          <cell r="H642">
            <v>0</v>
          </cell>
          <cell r="I642">
            <v>0</v>
          </cell>
          <cell r="J642" t="str">
            <v/>
          </cell>
          <cell r="K642">
            <v>0</v>
          </cell>
          <cell r="L642" t="str">
            <v/>
          </cell>
        </row>
        <row r="643">
          <cell r="F643" t="str">
            <v/>
          </cell>
          <cell r="G643">
            <v>0</v>
          </cell>
          <cell r="H643">
            <v>0</v>
          </cell>
          <cell r="I643">
            <v>0</v>
          </cell>
          <cell r="J643" t="str">
            <v/>
          </cell>
          <cell r="K643">
            <v>0</v>
          </cell>
          <cell r="L643" t="str">
            <v/>
          </cell>
        </row>
        <row r="644">
          <cell r="A644" t="str">
            <v>ROLLER GATE 설치 인건비</v>
          </cell>
        </row>
        <row r="645">
          <cell r="E645" t="str">
            <v/>
          </cell>
        </row>
        <row r="646">
          <cell r="A646" t="str">
            <v>종       별</v>
          </cell>
          <cell r="B646">
            <v>0</v>
          </cell>
          <cell r="C646" t="str">
            <v>재 료 또 는</v>
          </cell>
          <cell r="D646" t="str">
            <v xml:space="preserve">원 수 </v>
          </cell>
          <cell r="E646" t="str">
            <v>단 위</v>
          </cell>
          <cell r="F646" t="str">
            <v>총   액</v>
          </cell>
          <cell r="G646" t="str">
            <v>노   무   비</v>
          </cell>
          <cell r="H646">
            <v>0</v>
          </cell>
          <cell r="I646" t="str">
            <v>재   료   비</v>
          </cell>
          <cell r="J646">
            <v>0</v>
          </cell>
          <cell r="K646" t="str">
            <v>경      비</v>
          </cell>
          <cell r="L646">
            <v>0</v>
          </cell>
          <cell r="M646" t="str">
            <v>비   고</v>
          </cell>
        </row>
        <row r="647">
          <cell r="C647" t="str">
            <v xml:space="preserve">규       격 </v>
          </cell>
          <cell r="D647">
            <v>0</v>
          </cell>
          <cell r="E647">
            <v>0</v>
          </cell>
          <cell r="F647" t="str">
            <v>금   액</v>
          </cell>
          <cell r="G647" t="str">
            <v>단  가</v>
          </cell>
          <cell r="H647" t="str">
            <v>금   액</v>
          </cell>
          <cell r="I647" t="str">
            <v>단  가</v>
          </cell>
          <cell r="J647" t="str">
            <v>금   액</v>
          </cell>
          <cell r="K647" t="str">
            <v>단  가</v>
          </cell>
          <cell r="L647" t="str">
            <v>금   액</v>
          </cell>
        </row>
        <row r="648">
          <cell r="A648" t="str">
            <v>기 술 관 리</v>
          </cell>
          <cell r="B648">
            <v>0</v>
          </cell>
          <cell r="C648" t="str">
            <v>기계기사1급</v>
          </cell>
          <cell r="D648">
            <v>0.5</v>
          </cell>
          <cell r="E648" t="str">
            <v>인</v>
          </cell>
          <cell r="F648">
            <v>0</v>
          </cell>
          <cell r="G648">
            <v>97488</v>
          </cell>
          <cell r="H648">
            <v>48744</v>
          </cell>
        </row>
        <row r="649">
          <cell r="A649" t="str">
            <v>형 장 교 정</v>
          </cell>
          <cell r="B649">
            <v>0</v>
          </cell>
          <cell r="C649" t="str">
            <v>프랜트 제관공</v>
          </cell>
          <cell r="D649">
            <v>0.81599999999999995</v>
          </cell>
          <cell r="E649" t="str">
            <v>인</v>
          </cell>
          <cell r="F649">
            <v>0</v>
          </cell>
          <cell r="G649">
            <v>81966</v>
          </cell>
          <cell r="H649">
            <v>66884</v>
          </cell>
        </row>
        <row r="650">
          <cell r="A650" t="str">
            <v/>
          </cell>
          <cell r="B650">
            <v>0</v>
          </cell>
          <cell r="C650" t="str">
            <v>비   계   공</v>
          </cell>
          <cell r="D650">
            <v>0.14599999999999999</v>
          </cell>
          <cell r="E650" t="str">
            <v>인</v>
          </cell>
          <cell r="F650">
            <v>0</v>
          </cell>
          <cell r="G650">
            <v>79467</v>
          </cell>
          <cell r="H650">
            <v>11602</v>
          </cell>
        </row>
        <row r="651">
          <cell r="A651" t="str">
            <v>소 운 반 제 작</v>
          </cell>
          <cell r="B651">
            <v>0</v>
          </cell>
          <cell r="C651" t="str">
            <v>비   계   공</v>
          </cell>
          <cell r="D651">
            <v>1.992</v>
          </cell>
          <cell r="E651" t="str">
            <v>인</v>
          </cell>
          <cell r="F651">
            <v>0</v>
          </cell>
          <cell r="G651">
            <v>79467</v>
          </cell>
          <cell r="H651">
            <v>158298</v>
          </cell>
        </row>
        <row r="652">
          <cell r="A652" t="str">
            <v/>
          </cell>
          <cell r="B652">
            <v>0</v>
          </cell>
          <cell r="C652" t="str">
            <v>프랜트기계설치공</v>
          </cell>
          <cell r="D652">
            <v>0.79100000000000004</v>
          </cell>
          <cell r="E652" t="str">
            <v>인</v>
          </cell>
          <cell r="F652">
            <v>0</v>
          </cell>
          <cell r="G652">
            <v>80805</v>
          </cell>
          <cell r="H652">
            <v>63916</v>
          </cell>
        </row>
        <row r="654">
          <cell r="A654" t="str">
            <v>조 립 조 정</v>
          </cell>
          <cell r="B654">
            <v>0</v>
          </cell>
          <cell r="C654" t="str">
            <v>비   계   공</v>
          </cell>
          <cell r="D654">
            <v>2.4300000000000002</v>
          </cell>
          <cell r="E654" t="str">
            <v>인</v>
          </cell>
          <cell r="F654">
            <v>0</v>
          </cell>
          <cell r="G654">
            <v>79467</v>
          </cell>
          <cell r="H654">
            <v>193104</v>
          </cell>
        </row>
        <row r="655">
          <cell r="A655" t="str">
            <v/>
          </cell>
          <cell r="B655">
            <v>0</v>
          </cell>
          <cell r="C655" t="str">
            <v>프랜트 제관공</v>
          </cell>
          <cell r="D655">
            <v>2.0350000000000001</v>
          </cell>
          <cell r="E655" t="str">
            <v>인</v>
          </cell>
          <cell r="F655">
            <v>0</v>
          </cell>
          <cell r="G655">
            <v>81966</v>
          </cell>
          <cell r="H655">
            <v>166800</v>
          </cell>
        </row>
        <row r="656">
          <cell r="A656" t="str">
            <v/>
          </cell>
          <cell r="B656">
            <v>0</v>
          </cell>
          <cell r="C656" t="str">
            <v>측   량   사</v>
          </cell>
          <cell r="D656">
            <v>0.81200000000000006</v>
          </cell>
          <cell r="E656" t="str">
            <v>인</v>
          </cell>
          <cell r="F656">
            <v>0</v>
          </cell>
          <cell r="G656">
            <v>58506</v>
          </cell>
          <cell r="H656">
            <v>47506</v>
          </cell>
        </row>
        <row r="657">
          <cell r="A657" t="str">
            <v>리  벳  팅</v>
          </cell>
          <cell r="B657">
            <v>0</v>
          </cell>
          <cell r="C657" t="str">
            <v>리 벳 팅 공</v>
          </cell>
          <cell r="D657">
            <v>1.4470000000000001</v>
          </cell>
          <cell r="E657" t="str">
            <v>인</v>
          </cell>
          <cell r="F657">
            <v>0</v>
          </cell>
          <cell r="G657">
            <v>71579</v>
          </cell>
          <cell r="H657">
            <v>103574</v>
          </cell>
        </row>
        <row r="658">
          <cell r="A658" t="str">
            <v/>
          </cell>
          <cell r="B658">
            <v>0</v>
          </cell>
          <cell r="C658" t="str">
            <v>플랜트기계설치공</v>
          </cell>
          <cell r="D658">
            <v>0.52700000000000002</v>
          </cell>
          <cell r="E658" t="str">
            <v>인</v>
          </cell>
          <cell r="F658">
            <v>0</v>
          </cell>
          <cell r="G658">
            <v>80805</v>
          </cell>
          <cell r="H658">
            <v>42584</v>
          </cell>
        </row>
        <row r="659">
          <cell r="C659" t="str">
            <v/>
          </cell>
        </row>
        <row r="660">
          <cell r="A660" t="str">
            <v>용      접</v>
          </cell>
          <cell r="B660">
            <v>0</v>
          </cell>
          <cell r="C660" t="str">
            <v>프랜트 용접공</v>
          </cell>
          <cell r="D660">
            <v>0.70499999999999996</v>
          </cell>
          <cell r="E660" t="str">
            <v>인</v>
          </cell>
          <cell r="F660">
            <v>0</v>
          </cell>
          <cell r="G660">
            <v>95379</v>
          </cell>
          <cell r="H660">
            <v>67242</v>
          </cell>
        </row>
        <row r="661">
          <cell r="A661" t="str">
            <v/>
          </cell>
          <cell r="B661">
            <v>0</v>
          </cell>
          <cell r="C661" t="str">
            <v>프랜트 제관공</v>
          </cell>
          <cell r="D661">
            <v>0.187</v>
          </cell>
          <cell r="E661" t="str">
            <v>인</v>
          </cell>
          <cell r="F661">
            <v>0</v>
          </cell>
          <cell r="G661">
            <v>81966</v>
          </cell>
          <cell r="H661">
            <v>15327</v>
          </cell>
        </row>
        <row r="662">
          <cell r="A662" t="str">
            <v>전 원 배 선</v>
          </cell>
          <cell r="B662">
            <v>0</v>
          </cell>
          <cell r="C662" t="str">
            <v>플랜트 전공</v>
          </cell>
          <cell r="D662">
            <v>0.187</v>
          </cell>
          <cell r="E662" t="str">
            <v>인</v>
          </cell>
          <cell r="F662">
            <v>0</v>
          </cell>
          <cell r="G662">
            <v>64285</v>
          </cell>
          <cell r="H662">
            <v>12021</v>
          </cell>
        </row>
        <row r="664">
          <cell r="A664" t="str">
            <v>검사 및 교정</v>
          </cell>
          <cell r="B664">
            <v>0</v>
          </cell>
          <cell r="C664" t="str">
            <v xml:space="preserve">기술관리,전원 </v>
          </cell>
          <cell r="D664" t="str">
            <v>1</v>
          </cell>
          <cell r="E664" t="str">
            <v>식</v>
          </cell>
          <cell r="F664">
            <v>0</v>
          </cell>
          <cell r="G664">
            <v>0</v>
          </cell>
          <cell r="H664">
            <v>93683</v>
          </cell>
        </row>
        <row r="665">
          <cell r="C665" t="str">
            <v>배선 제외 10%</v>
          </cell>
        </row>
        <row r="669">
          <cell r="B669" t="str">
            <v>계</v>
          </cell>
          <cell r="C669">
            <v>0</v>
          </cell>
          <cell r="D669">
            <v>0</v>
          </cell>
          <cell r="E669">
            <v>0</v>
          </cell>
          <cell r="F669">
            <v>1091285</v>
          </cell>
          <cell r="G669">
            <v>0</v>
          </cell>
          <cell r="H669">
            <v>1091285</v>
          </cell>
        </row>
        <row r="673">
          <cell r="A673" t="str">
            <v>ROLLER GATE 설치 사용장비 경비</v>
          </cell>
        </row>
        <row r="674">
          <cell r="E674" t="str">
            <v/>
          </cell>
        </row>
        <row r="675">
          <cell r="A675" t="str">
            <v>종       별</v>
          </cell>
          <cell r="B675">
            <v>0</v>
          </cell>
          <cell r="C675" t="str">
            <v>재 료 또 는</v>
          </cell>
          <cell r="D675" t="str">
            <v xml:space="preserve">원 수 </v>
          </cell>
          <cell r="E675" t="str">
            <v>단 위</v>
          </cell>
          <cell r="F675" t="str">
            <v>총   액</v>
          </cell>
          <cell r="G675" t="str">
            <v>노   무   비</v>
          </cell>
          <cell r="H675">
            <v>0</v>
          </cell>
          <cell r="I675" t="str">
            <v>재   료   비</v>
          </cell>
          <cell r="J675">
            <v>0</v>
          </cell>
          <cell r="K675" t="str">
            <v>경      비</v>
          </cell>
          <cell r="L675">
            <v>0</v>
          </cell>
          <cell r="M675" t="str">
            <v>비   고</v>
          </cell>
        </row>
        <row r="676">
          <cell r="C676" t="str">
            <v xml:space="preserve">규       격 </v>
          </cell>
          <cell r="D676">
            <v>0</v>
          </cell>
          <cell r="E676">
            <v>0</v>
          </cell>
          <cell r="F676" t="str">
            <v>금   액</v>
          </cell>
          <cell r="G676" t="str">
            <v>단  가</v>
          </cell>
          <cell r="H676" t="str">
            <v>금   액</v>
          </cell>
          <cell r="I676" t="str">
            <v>단  가</v>
          </cell>
          <cell r="J676" t="str">
            <v>금   액</v>
          </cell>
          <cell r="K676" t="str">
            <v>단  가</v>
          </cell>
          <cell r="L676" t="str">
            <v>금   액</v>
          </cell>
        </row>
        <row r="677">
          <cell r="A677" t="str">
            <v>A.C WELDER</v>
          </cell>
          <cell r="B677">
            <v>0</v>
          </cell>
          <cell r="C677" t="str">
            <v>10KVA</v>
          </cell>
          <cell r="D677">
            <v>8</v>
          </cell>
          <cell r="E677" t="str">
            <v>Hr</v>
          </cell>
          <cell r="F677">
            <v>0</v>
          </cell>
          <cell r="G677">
            <v>0</v>
          </cell>
          <cell r="H677">
            <v>0</v>
          </cell>
          <cell r="I677">
            <v>0</v>
          </cell>
          <cell r="J677">
            <v>0</v>
          </cell>
          <cell r="K677">
            <v>155</v>
          </cell>
          <cell r="L677">
            <v>1240</v>
          </cell>
        </row>
        <row r="678">
          <cell r="A678" t="str">
            <v>D.C WELDER</v>
          </cell>
          <cell r="B678">
            <v>0</v>
          </cell>
          <cell r="C678" t="str">
            <v>5.5KW</v>
          </cell>
          <cell r="D678">
            <v>32</v>
          </cell>
          <cell r="E678" t="str">
            <v>Hr</v>
          </cell>
          <cell r="F678">
            <v>0</v>
          </cell>
          <cell r="G678">
            <v>0</v>
          </cell>
          <cell r="H678">
            <v>0</v>
          </cell>
          <cell r="I678">
            <v>0</v>
          </cell>
          <cell r="J678">
            <v>0</v>
          </cell>
          <cell r="K678">
            <v>359</v>
          </cell>
          <cell r="L678">
            <v>11488</v>
          </cell>
        </row>
        <row r="679">
          <cell r="A679" t="str">
            <v>GAS CUTTING M/C</v>
          </cell>
          <cell r="B679">
            <v>0</v>
          </cell>
          <cell r="C679" t="str">
            <v>중 형</v>
          </cell>
          <cell r="D679">
            <v>32</v>
          </cell>
          <cell r="E679" t="str">
            <v>Hr</v>
          </cell>
          <cell r="F679">
            <v>0</v>
          </cell>
          <cell r="G679">
            <v>3974</v>
          </cell>
          <cell r="H679">
            <v>127168</v>
          </cell>
          <cell r="I679">
            <v>0</v>
          </cell>
          <cell r="J679">
            <v>0</v>
          </cell>
          <cell r="K679">
            <v>115</v>
          </cell>
          <cell r="L679">
            <v>3680</v>
          </cell>
        </row>
        <row r="680">
          <cell r="A680" t="str">
            <v>GAS WELDER</v>
          </cell>
          <cell r="B680">
            <v>0</v>
          </cell>
          <cell r="C680" t="str">
            <v>중 형</v>
          </cell>
          <cell r="D680">
            <v>24</v>
          </cell>
          <cell r="E680" t="str">
            <v>Hr</v>
          </cell>
          <cell r="F680">
            <v>0</v>
          </cell>
          <cell r="G680">
            <v>0</v>
          </cell>
          <cell r="H680">
            <v>0</v>
          </cell>
          <cell r="I680">
            <v>0</v>
          </cell>
          <cell r="J680">
            <v>0</v>
          </cell>
          <cell r="K680">
            <v>115</v>
          </cell>
          <cell r="L680">
            <v>2760</v>
          </cell>
        </row>
        <row r="681">
          <cell r="A681" t="str">
            <v>PORTABLE DRILL</v>
          </cell>
          <cell r="B681">
            <v>0</v>
          </cell>
          <cell r="C681" t="str">
            <v>1.5 HP</v>
          </cell>
          <cell r="D681">
            <v>16</v>
          </cell>
          <cell r="E681" t="str">
            <v>Hr</v>
          </cell>
          <cell r="F681">
            <v>0</v>
          </cell>
          <cell r="G681">
            <v>0</v>
          </cell>
          <cell r="H681">
            <v>0</v>
          </cell>
          <cell r="I681">
            <v>0</v>
          </cell>
          <cell r="J681">
            <v>0</v>
          </cell>
          <cell r="K681">
            <v>14</v>
          </cell>
          <cell r="L681">
            <v>224</v>
          </cell>
        </row>
        <row r="683">
          <cell r="A683" t="str">
            <v>PORTABLE GRINDER</v>
          </cell>
          <cell r="B683">
            <v>0</v>
          </cell>
          <cell r="C683" t="str">
            <v>0.5 HP</v>
          </cell>
          <cell r="D683">
            <v>32</v>
          </cell>
          <cell r="E683" t="str">
            <v>Hr</v>
          </cell>
          <cell r="F683">
            <v>0</v>
          </cell>
          <cell r="G683">
            <v>0</v>
          </cell>
          <cell r="H683">
            <v>0</v>
          </cell>
          <cell r="I683">
            <v>0</v>
          </cell>
          <cell r="J683">
            <v>0</v>
          </cell>
          <cell r="K683">
            <v>22</v>
          </cell>
          <cell r="L683">
            <v>704</v>
          </cell>
        </row>
        <row r="684">
          <cell r="A684" t="str">
            <v>COMPRESSOR</v>
          </cell>
          <cell r="B684">
            <v>0</v>
          </cell>
          <cell r="C684" t="str">
            <v>8.9㎥/min</v>
          </cell>
          <cell r="D684">
            <v>8</v>
          </cell>
          <cell r="E684" t="str">
            <v>Hr</v>
          </cell>
          <cell r="F684">
            <v>0</v>
          </cell>
          <cell r="G684">
            <v>9681</v>
          </cell>
          <cell r="H684">
            <v>77448</v>
          </cell>
          <cell r="I684">
            <v>8779</v>
          </cell>
          <cell r="J684">
            <v>70232</v>
          </cell>
          <cell r="K684">
            <v>6250</v>
          </cell>
          <cell r="L684">
            <v>50000</v>
          </cell>
        </row>
        <row r="685">
          <cell r="A685" t="str">
            <v>WINCH</v>
          </cell>
          <cell r="B685">
            <v>0</v>
          </cell>
          <cell r="C685" t="str">
            <v>10 HP</v>
          </cell>
          <cell r="D685">
            <v>16</v>
          </cell>
          <cell r="E685" t="str">
            <v>Hr</v>
          </cell>
          <cell r="F685">
            <v>0</v>
          </cell>
          <cell r="G685">
            <v>9235</v>
          </cell>
          <cell r="H685">
            <v>147760</v>
          </cell>
          <cell r="I685">
            <v>0</v>
          </cell>
          <cell r="J685">
            <v>0</v>
          </cell>
          <cell r="K685">
            <v>850</v>
          </cell>
          <cell r="L685">
            <v>13600</v>
          </cell>
        </row>
        <row r="686">
          <cell r="A686" t="str">
            <v>리프트 트럭</v>
          </cell>
          <cell r="B686">
            <v>0</v>
          </cell>
          <cell r="C686" t="str">
            <v>7 TON</v>
          </cell>
          <cell r="D686">
            <v>8</v>
          </cell>
          <cell r="E686" t="str">
            <v>Hr</v>
          </cell>
          <cell r="F686">
            <v>0</v>
          </cell>
          <cell r="G686">
            <v>9681</v>
          </cell>
          <cell r="H686">
            <v>77448</v>
          </cell>
          <cell r="I686">
            <v>5898</v>
          </cell>
          <cell r="J686">
            <v>47184</v>
          </cell>
          <cell r="K686">
            <v>5845</v>
          </cell>
          <cell r="L686">
            <v>46760</v>
          </cell>
        </row>
        <row r="687">
          <cell r="A687" t="str">
            <v>TRUCK CRANE</v>
          </cell>
          <cell r="B687">
            <v>0</v>
          </cell>
          <cell r="C687" t="str">
            <v>40 TON</v>
          </cell>
          <cell r="D687">
            <v>8</v>
          </cell>
          <cell r="E687" t="str">
            <v>Hr</v>
          </cell>
          <cell r="F687">
            <v>0</v>
          </cell>
          <cell r="G687">
            <v>18615</v>
          </cell>
          <cell r="H687">
            <v>148920</v>
          </cell>
          <cell r="I687">
            <v>8730</v>
          </cell>
          <cell r="J687">
            <v>69840</v>
          </cell>
          <cell r="K687">
            <v>55621</v>
          </cell>
          <cell r="L687">
            <v>444968</v>
          </cell>
        </row>
        <row r="691">
          <cell r="B691" t="str">
            <v xml:space="preserve"> 계</v>
          </cell>
          <cell r="C691">
            <v>0</v>
          </cell>
          <cell r="D691">
            <v>0</v>
          </cell>
          <cell r="E691">
            <v>0</v>
          </cell>
          <cell r="F691">
            <v>1341424</v>
          </cell>
          <cell r="G691">
            <v>0</v>
          </cell>
          <cell r="H691">
            <v>578744</v>
          </cell>
          <cell r="I691">
            <v>0</v>
          </cell>
          <cell r="J691">
            <v>187256</v>
          </cell>
          <cell r="K691">
            <v>0</v>
          </cell>
          <cell r="L691">
            <v>575424</v>
          </cell>
        </row>
        <row r="699">
          <cell r="J699" t="str">
            <v/>
          </cell>
        </row>
        <row r="700">
          <cell r="J700" t="str">
            <v/>
          </cell>
        </row>
        <row r="701">
          <cell r="J701" t="str">
            <v/>
          </cell>
        </row>
        <row r="702">
          <cell r="A702" t="str">
            <v>ROLLER GATE LEAF 설치 소모 자재비</v>
          </cell>
        </row>
        <row r="703">
          <cell r="E703" t="str">
            <v/>
          </cell>
        </row>
        <row r="704">
          <cell r="A704" t="str">
            <v>종       별</v>
          </cell>
          <cell r="B704">
            <v>0</v>
          </cell>
          <cell r="C704" t="str">
            <v>재 료 또 는</v>
          </cell>
          <cell r="D704" t="str">
            <v xml:space="preserve">원 수 </v>
          </cell>
          <cell r="E704" t="str">
            <v>단 위</v>
          </cell>
          <cell r="F704" t="str">
            <v>총   액</v>
          </cell>
          <cell r="G704" t="str">
            <v>노   무   비</v>
          </cell>
          <cell r="H704">
            <v>0</v>
          </cell>
          <cell r="I704" t="str">
            <v>재   료   비</v>
          </cell>
          <cell r="J704">
            <v>0</v>
          </cell>
          <cell r="K704" t="str">
            <v>경      비</v>
          </cell>
          <cell r="L704">
            <v>0</v>
          </cell>
          <cell r="M704" t="str">
            <v>비   고</v>
          </cell>
        </row>
        <row r="705">
          <cell r="C705" t="str">
            <v xml:space="preserve">규       격 </v>
          </cell>
          <cell r="D705">
            <v>0</v>
          </cell>
          <cell r="E705">
            <v>0</v>
          </cell>
          <cell r="F705" t="str">
            <v>금   액</v>
          </cell>
          <cell r="G705" t="str">
            <v>단  가</v>
          </cell>
          <cell r="H705" t="str">
            <v>금   액</v>
          </cell>
          <cell r="I705" t="str">
            <v>단  가</v>
          </cell>
          <cell r="J705" t="str">
            <v>금   액</v>
          </cell>
          <cell r="K705" t="str">
            <v>단  가</v>
          </cell>
          <cell r="L705" t="str">
            <v>금   액</v>
          </cell>
        </row>
        <row r="706">
          <cell r="A706" t="str">
            <v>산       소</v>
          </cell>
          <cell r="B706">
            <v>0</v>
          </cell>
          <cell r="C706" t="str">
            <v>6,000L용</v>
          </cell>
          <cell r="D706">
            <v>0.46</v>
          </cell>
          <cell r="E706" t="str">
            <v>병</v>
          </cell>
          <cell r="F706">
            <v>0</v>
          </cell>
          <cell r="G706" t="str">
            <v/>
          </cell>
          <cell r="H706">
            <v>0</v>
          </cell>
          <cell r="I706">
            <v>12000</v>
          </cell>
          <cell r="J706">
            <v>5520</v>
          </cell>
        </row>
        <row r="707">
          <cell r="A707" t="str">
            <v>아 세 치 렌</v>
          </cell>
          <cell r="B707">
            <v>0</v>
          </cell>
          <cell r="C707" t="str">
            <v>4,500L용</v>
          </cell>
          <cell r="D707">
            <v>0.39</v>
          </cell>
          <cell r="E707" t="str">
            <v>병</v>
          </cell>
          <cell r="F707">
            <v>0</v>
          </cell>
          <cell r="G707">
            <v>0</v>
          </cell>
          <cell r="H707">
            <v>0</v>
          </cell>
          <cell r="I707">
            <v>55392</v>
          </cell>
          <cell r="J707">
            <v>21602</v>
          </cell>
        </row>
        <row r="708">
          <cell r="A708" t="str">
            <v>용   접  봉</v>
          </cell>
          <cell r="B708">
            <v>0</v>
          </cell>
          <cell r="C708" t="str">
            <v>SS400 , 4M/M</v>
          </cell>
          <cell r="D708">
            <v>5.4</v>
          </cell>
          <cell r="E708" t="str">
            <v>KG</v>
          </cell>
          <cell r="F708">
            <v>0</v>
          </cell>
          <cell r="G708">
            <v>0</v>
          </cell>
          <cell r="H708">
            <v>0</v>
          </cell>
          <cell r="I708">
            <v>1260</v>
          </cell>
          <cell r="J708">
            <v>6804</v>
          </cell>
        </row>
        <row r="709">
          <cell r="A709" t="str">
            <v>코  크  스</v>
          </cell>
          <cell r="B709">
            <v>0</v>
          </cell>
          <cell r="C709">
            <v>0</v>
          </cell>
          <cell r="D709">
            <v>27</v>
          </cell>
          <cell r="E709" t="str">
            <v>KG</v>
          </cell>
          <cell r="F709">
            <v>0</v>
          </cell>
          <cell r="G709">
            <v>0</v>
          </cell>
          <cell r="H709">
            <v>0</v>
          </cell>
          <cell r="I709">
            <v>183</v>
          </cell>
          <cell r="J709">
            <v>4941</v>
          </cell>
        </row>
        <row r="712">
          <cell r="A712" t="str">
            <v/>
          </cell>
        </row>
        <row r="713">
          <cell r="L713" t="str">
            <v/>
          </cell>
        </row>
        <row r="714">
          <cell r="B714" t="str">
            <v>계</v>
          </cell>
          <cell r="C714">
            <v>0</v>
          </cell>
          <cell r="D714">
            <v>0</v>
          </cell>
          <cell r="E714">
            <v>0</v>
          </cell>
          <cell r="F714">
            <v>38867</v>
          </cell>
          <cell r="G714">
            <v>0</v>
          </cell>
          <cell r="H714">
            <v>0</v>
          </cell>
          <cell r="I714">
            <v>0</v>
          </cell>
          <cell r="J714">
            <v>38867</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ROLLER GATE GUIDE FRAME 설치 인건비</v>
          </cell>
        </row>
        <row r="732">
          <cell r="E732" t="str">
            <v/>
          </cell>
        </row>
        <row r="733">
          <cell r="A733" t="str">
            <v>종       별</v>
          </cell>
          <cell r="B733">
            <v>0</v>
          </cell>
          <cell r="C733" t="str">
            <v>재 료 또 는</v>
          </cell>
          <cell r="D733" t="str">
            <v xml:space="preserve">원 수 </v>
          </cell>
          <cell r="E733" t="str">
            <v>단 위</v>
          </cell>
          <cell r="F733" t="str">
            <v>총   액</v>
          </cell>
          <cell r="G733" t="str">
            <v>노   무   비</v>
          </cell>
          <cell r="H733">
            <v>0</v>
          </cell>
          <cell r="I733" t="str">
            <v>재   료   비</v>
          </cell>
          <cell r="J733">
            <v>0</v>
          </cell>
          <cell r="K733" t="str">
            <v>경      비</v>
          </cell>
          <cell r="L733">
            <v>0</v>
          </cell>
          <cell r="M733" t="str">
            <v>비   고</v>
          </cell>
        </row>
        <row r="734">
          <cell r="C734" t="str">
            <v xml:space="preserve">규       격 </v>
          </cell>
          <cell r="D734">
            <v>0</v>
          </cell>
          <cell r="E734">
            <v>0</v>
          </cell>
          <cell r="F734" t="str">
            <v>금   액</v>
          </cell>
          <cell r="G734" t="str">
            <v>단  가</v>
          </cell>
          <cell r="H734" t="str">
            <v>금   액</v>
          </cell>
          <cell r="I734" t="str">
            <v>단  가</v>
          </cell>
          <cell r="J734" t="str">
            <v>금   액</v>
          </cell>
          <cell r="K734" t="str">
            <v>단  가</v>
          </cell>
          <cell r="L734" t="str">
            <v>금   액</v>
          </cell>
        </row>
        <row r="735">
          <cell r="A735" t="str">
            <v>기 술 지 도</v>
          </cell>
          <cell r="B735">
            <v>0</v>
          </cell>
          <cell r="C735" t="str">
            <v>기계기사1급</v>
          </cell>
          <cell r="D735">
            <v>5.33</v>
          </cell>
          <cell r="E735" t="str">
            <v>인</v>
          </cell>
          <cell r="F735">
            <v>0</v>
          </cell>
          <cell r="G735">
            <v>97488</v>
          </cell>
          <cell r="H735">
            <v>519611</v>
          </cell>
        </row>
        <row r="736">
          <cell r="A736" t="str">
            <v>박 스 해 체</v>
          </cell>
          <cell r="B736">
            <v>0</v>
          </cell>
          <cell r="C736" t="str">
            <v>목       공</v>
          </cell>
          <cell r="D736">
            <v>0.34</v>
          </cell>
          <cell r="E736" t="str">
            <v>인</v>
          </cell>
          <cell r="F736">
            <v>0</v>
          </cell>
          <cell r="G736">
            <v>75306</v>
          </cell>
          <cell r="H736">
            <v>25604</v>
          </cell>
        </row>
        <row r="737">
          <cell r="C737" t="str">
            <v>특 별 인 부</v>
          </cell>
          <cell r="D737">
            <v>0.34</v>
          </cell>
          <cell r="E737" t="str">
            <v>인</v>
          </cell>
          <cell r="F737">
            <v>0</v>
          </cell>
          <cell r="G737">
            <v>57379</v>
          </cell>
          <cell r="H737">
            <v>19508</v>
          </cell>
        </row>
        <row r="738">
          <cell r="A738" t="str">
            <v>검       측</v>
          </cell>
          <cell r="B738">
            <v>0</v>
          </cell>
          <cell r="C738" t="str">
            <v>플랜트기계설치공</v>
          </cell>
          <cell r="D738">
            <v>0.17</v>
          </cell>
          <cell r="E738" t="str">
            <v>인</v>
          </cell>
          <cell r="F738">
            <v>0</v>
          </cell>
          <cell r="G738">
            <v>80805</v>
          </cell>
          <cell r="H738">
            <v>13736</v>
          </cell>
        </row>
        <row r="739">
          <cell r="C739" t="str">
            <v>특 별 인 부</v>
          </cell>
          <cell r="D739">
            <v>0.17</v>
          </cell>
          <cell r="E739" t="str">
            <v>인</v>
          </cell>
          <cell r="F739">
            <v>0</v>
          </cell>
          <cell r="G739">
            <v>57379</v>
          </cell>
          <cell r="H739">
            <v>9754</v>
          </cell>
        </row>
        <row r="741">
          <cell r="A741" t="str">
            <v xml:space="preserve">수정 및 교정 </v>
          </cell>
          <cell r="B741">
            <v>0</v>
          </cell>
          <cell r="C741" t="str">
            <v>프랜트기계설치공</v>
          </cell>
          <cell r="D741">
            <v>0.34</v>
          </cell>
          <cell r="E741" t="str">
            <v>인</v>
          </cell>
          <cell r="F741">
            <v>0</v>
          </cell>
          <cell r="G741">
            <v>80805</v>
          </cell>
          <cell r="H741">
            <v>27473</v>
          </cell>
        </row>
        <row r="742">
          <cell r="C742" t="str">
            <v>특 별 인 부</v>
          </cell>
          <cell r="D742">
            <v>0.17</v>
          </cell>
          <cell r="E742" t="str">
            <v>인</v>
          </cell>
          <cell r="F742">
            <v>0</v>
          </cell>
          <cell r="G742">
            <v>57379</v>
          </cell>
          <cell r="H742">
            <v>9754</v>
          </cell>
        </row>
        <row r="743">
          <cell r="A743" t="str">
            <v>설치준비,CHIPPING</v>
          </cell>
          <cell r="B743">
            <v>0</v>
          </cell>
          <cell r="C743" t="str">
            <v>석      공</v>
          </cell>
          <cell r="D743">
            <v>1.1499999999999999</v>
          </cell>
          <cell r="E743" t="str">
            <v>인</v>
          </cell>
          <cell r="F743">
            <v>0</v>
          </cell>
          <cell r="G743">
            <v>77005</v>
          </cell>
          <cell r="H743">
            <v>88555</v>
          </cell>
        </row>
        <row r="744">
          <cell r="C744" t="str">
            <v>특 별 인 부</v>
          </cell>
          <cell r="D744">
            <v>0.86</v>
          </cell>
          <cell r="E744" t="str">
            <v>인</v>
          </cell>
          <cell r="F744">
            <v>0</v>
          </cell>
          <cell r="G744">
            <v>57379</v>
          </cell>
          <cell r="H744">
            <v>49345</v>
          </cell>
        </row>
        <row r="745">
          <cell r="A745" t="str">
            <v>가설 장비 설치</v>
          </cell>
          <cell r="B745">
            <v>0</v>
          </cell>
          <cell r="C745" t="str">
            <v>프랜트기계설치공</v>
          </cell>
          <cell r="D745">
            <v>0.19</v>
          </cell>
          <cell r="E745" t="str">
            <v>인</v>
          </cell>
          <cell r="F745">
            <v>0</v>
          </cell>
          <cell r="G745">
            <v>80805</v>
          </cell>
          <cell r="H745">
            <v>15352</v>
          </cell>
        </row>
        <row r="747">
          <cell r="C747" t="str">
            <v>프랜트 배관공</v>
          </cell>
          <cell r="D747">
            <v>0.19</v>
          </cell>
          <cell r="E747" t="str">
            <v>인</v>
          </cell>
          <cell r="F747">
            <v>0</v>
          </cell>
          <cell r="G747">
            <v>97219</v>
          </cell>
          <cell r="H747">
            <v>18471</v>
          </cell>
        </row>
        <row r="748">
          <cell r="C748" t="str">
            <v>산소 절단공</v>
          </cell>
          <cell r="D748">
            <v>0.12</v>
          </cell>
          <cell r="E748" t="str">
            <v>인</v>
          </cell>
          <cell r="F748">
            <v>0</v>
          </cell>
          <cell r="G748">
            <v>31794</v>
          </cell>
          <cell r="H748">
            <v>3815</v>
          </cell>
        </row>
        <row r="749">
          <cell r="C749" t="str">
            <v>프랜트 용접공</v>
          </cell>
          <cell r="D749">
            <v>0.12</v>
          </cell>
          <cell r="E749" t="str">
            <v>인</v>
          </cell>
          <cell r="F749">
            <v>0</v>
          </cell>
          <cell r="G749">
            <v>95379</v>
          </cell>
          <cell r="H749">
            <v>11445</v>
          </cell>
        </row>
        <row r="750">
          <cell r="C750" t="str">
            <v>특 별 인 부</v>
          </cell>
          <cell r="D750">
            <v>0.51</v>
          </cell>
          <cell r="E750" t="str">
            <v>인</v>
          </cell>
          <cell r="F750">
            <v>0</v>
          </cell>
          <cell r="G750">
            <v>57379</v>
          </cell>
          <cell r="H750">
            <v>29263</v>
          </cell>
        </row>
        <row r="751">
          <cell r="A751" t="str">
            <v>앙카바 정리 작업</v>
          </cell>
          <cell r="B751">
            <v>0</v>
          </cell>
          <cell r="C751" t="str">
            <v>산소 절단공</v>
          </cell>
          <cell r="D751">
            <v>0.56000000000000005</v>
          </cell>
          <cell r="E751" t="str">
            <v>인</v>
          </cell>
          <cell r="F751">
            <v>0</v>
          </cell>
          <cell r="G751">
            <v>31794</v>
          </cell>
          <cell r="H751">
            <v>17804</v>
          </cell>
        </row>
        <row r="753">
          <cell r="A753" t="str">
            <v/>
          </cell>
          <cell r="B753">
            <v>0</v>
          </cell>
          <cell r="C753" t="str">
            <v>프랜트기계설치공</v>
          </cell>
          <cell r="D753">
            <v>0.56000000000000005</v>
          </cell>
          <cell r="E753" t="str">
            <v>인</v>
          </cell>
          <cell r="F753">
            <v>0</v>
          </cell>
          <cell r="G753">
            <v>80805</v>
          </cell>
          <cell r="H753">
            <v>45250</v>
          </cell>
        </row>
        <row r="754">
          <cell r="A754" t="str">
            <v/>
          </cell>
          <cell r="B754">
            <v>0</v>
          </cell>
          <cell r="C754" t="str">
            <v>특 별 인 부</v>
          </cell>
          <cell r="D754">
            <v>1.1200000000000001</v>
          </cell>
          <cell r="E754" t="str">
            <v>인</v>
          </cell>
          <cell r="F754">
            <v>0</v>
          </cell>
          <cell r="G754">
            <v>57379</v>
          </cell>
          <cell r="H754">
            <v>64264</v>
          </cell>
        </row>
        <row r="755">
          <cell r="A755" t="str">
            <v>조       립</v>
          </cell>
          <cell r="B755">
            <v>0</v>
          </cell>
          <cell r="C755" t="str">
            <v>특수 비계공</v>
          </cell>
          <cell r="D755">
            <v>0.79</v>
          </cell>
          <cell r="E755" t="str">
            <v>인</v>
          </cell>
          <cell r="F755">
            <v>0</v>
          </cell>
          <cell r="G755">
            <v>85884</v>
          </cell>
          <cell r="H755">
            <v>67848</v>
          </cell>
        </row>
        <row r="756">
          <cell r="A756" t="str">
            <v/>
          </cell>
          <cell r="B756">
            <v>0</v>
          </cell>
          <cell r="C756" t="str">
            <v>프랜트기계설치공</v>
          </cell>
          <cell r="D756">
            <v>0.59</v>
          </cell>
          <cell r="E756" t="str">
            <v>인</v>
          </cell>
          <cell r="F756">
            <v>0</v>
          </cell>
          <cell r="G756">
            <v>80805</v>
          </cell>
          <cell r="H756">
            <v>47674</v>
          </cell>
        </row>
        <row r="757">
          <cell r="C757" t="str">
            <v>산소 절단공</v>
          </cell>
          <cell r="D757">
            <v>0.28999999999999998</v>
          </cell>
          <cell r="E757" t="str">
            <v>인</v>
          </cell>
          <cell r="F757">
            <v>0</v>
          </cell>
          <cell r="G757">
            <v>31794</v>
          </cell>
          <cell r="H757">
            <v>9220</v>
          </cell>
        </row>
        <row r="758">
          <cell r="C758" t="str">
            <v>플랜트기계설치공</v>
          </cell>
          <cell r="D758">
            <v>0.28999999999999998</v>
          </cell>
          <cell r="E758" t="str">
            <v>인</v>
          </cell>
          <cell r="F758">
            <v>0</v>
          </cell>
          <cell r="G758">
            <v>80805</v>
          </cell>
          <cell r="H758">
            <v>23433</v>
          </cell>
        </row>
        <row r="759">
          <cell r="C759" t="str">
            <v>프랜트 용접공</v>
          </cell>
          <cell r="D759">
            <v>1.6</v>
          </cell>
          <cell r="E759" t="str">
            <v>인</v>
          </cell>
          <cell r="F759">
            <v>0</v>
          </cell>
          <cell r="G759">
            <v>95379</v>
          </cell>
          <cell r="H759">
            <v>152606</v>
          </cell>
        </row>
        <row r="760">
          <cell r="A760" t="str">
            <v>종       별</v>
          </cell>
          <cell r="B760">
            <v>0</v>
          </cell>
          <cell r="C760" t="str">
            <v>재 료 또 는</v>
          </cell>
          <cell r="D760" t="str">
            <v xml:space="preserve">원 수 </v>
          </cell>
          <cell r="E760" t="str">
            <v>단 위</v>
          </cell>
          <cell r="F760" t="str">
            <v>총   액</v>
          </cell>
          <cell r="G760" t="str">
            <v>노   무   비</v>
          </cell>
          <cell r="H760">
            <v>0</v>
          </cell>
          <cell r="I760" t="str">
            <v>재   료   비</v>
          </cell>
          <cell r="J760">
            <v>0</v>
          </cell>
          <cell r="K760" t="str">
            <v>경      비</v>
          </cell>
          <cell r="L760">
            <v>0</v>
          </cell>
          <cell r="M760" t="str">
            <v>비   고</v>
          </cell>
        </row>
        <row r="761">
          <cell r="C761" t="str">
            <v xml:space="preserve">규       격 </v>
          </cell>
          <cell r="D761">
            <v>0</v>
          </cell>
          <cell r="E761">
            <v>0</v>
          </cell>
          <cell r="F761" t="str">
            <v>금   액</v>
          </cell>
          <cell r="G761" t="str">
            <v>단  가</v>
          </cell>
          <cell r="H761" t="str">
            <v>금   액</v>
          </cell>
          <cell r="I761" t="str">
            <v>단  가</v>
          </cell>
          <cell r="J761" t="str">
            <v>금   액</v>
          </cell>
          <cell r="K761" t="str">
            <v>단  가</v>
          </cell>
          <cell r="L761" t="str">
            <v>금   액</v>
          </cell>
        </row>
        <row r="762">
          <cell r="C762" t="str">
            <v>특 별 인 부</v>
          </cell>
          <cell r="D762">
            <v>2.77</v>
          </cell>
          <cell r="E762" t="str">
            <v>인</v>
          </cell>
          <cell r="F762">
            <v>0</v>
          </cell>
          <cell r="G762">
            <v>57379</v>
          </cell>
          <cell r="H762">
            <v>158939</v>
          </cell>
        </row>
        <row r="763">
          <cell r="A763" t="str">
            <v>쎈   터   링</v>
          </cell>
          <cell r="B763">
            <v>0</v>
          </cell>
          <cell r="C763" t="str">
            <v>특수 비계공</v>
          </cell>
          <cell r="D763">
            <v>0.79</v>
          </cell>
          <cell r="E763" t="str">
            <v>인</v>
          </cell>
          <cell r="F763">
            <v>0</v>
          </cell>
          <cell r="G763">
            <v>85884</v>
          </cell>
          <cell r="H763">
            <v>67848</v>
          </cell>
        </row>
        <row r="764">
          <cell r="C764" t="str">
            <v>프랜트 용접공</v>
          </cell>
          <cell r="D764">
            <v>4.9000000000000004</v>
          </cell>
          <cell r="E764" t="str">
            <v>인</v>
          </cell>
          <cell r="F764">
            <v>0</v>
          </cell>
          <cell r="G764">
            <v>95379</v>
          </cell>
          <cell r="H764">
            <v>467357</v>
          </cell>
        </row>
        <row r="765">
          <cell r="A765" t="str">
            <v/>
          </cell>
          <cell r="B765">
            <v>0</v>
          </cell>
          <cell r="C765" t="str">
            <v>측   량   사</v>
          </cell>
          <cell r="D765">
            <v>0.59</v>
          </cell>
          <cell r="E765" t="str">
            <v>인</v>
          </cell>
          <cell r="F765">
            <v>0</v>
          </cell>
          <cell r="G765">
            <v>58506</v>
          </cell>
          <cell r="H765">
            <v>34518</v>
          </cell>
          <cell r="I765" t="str">
            <v/>
          </cell>
        </row>
        <row r="766">
          <cell r="C766" t="str">
            <v>측 량 조 수</v>
          </cell>
          <cell r="D766">
            <v>0.59</v>
          </cell>
          <cell r="E766" t="str">
            <v>인</v>
          </cell>
          <cell r="F766">
            <v>0</v>
          </cell>
          <cell r="G766">
            <v>38777</v>
          </cell>
          <cell r="H766">
            <v>22878</v>
          </cell>
        </row>
        <row r="767">
          <cell r="A767" t="str">
            <v/>
          </cell>
          <cell r="B767">
            <v>0</v>
          </cell>
          <cell r="C767" t="str">
            <v>산소 절단공</v>
          </cell>
          <cell r="D767">
            <v>0.59</v>
          </cell>
          <cell r="E767" t="str">
            <v>인</v>
          </cell>
          <cell r="F767">
            <v>0</v>
          </cell>
          <cell r="G767">
            <v>31794</v>
          </cell>
          <cell r="H767">
            <v>18758</v>
          </cell>
        </row>
        <row r="768">
          <cell r="C768" t="str">
            <v>프랜트기계설치공</v>
          </cell>
          <cell r="D768">
            <v>1.48</v>
          </cell>
          <cell r="E768" t="str">
            <v>인</v>
          </cell>
          <cell r="F768">
            <v>0</v>
          </cell>
          <cell r="G768">
            <v>80805</v>
          </cell>
          <cell r="H768">
            <v>119591</v>
          </cell>
        </row>
        <row r="769">
          <cell r="A769" t="str">
            <v/>
          </cell>
          <cell r="B769">
            <v>0</v>
          </cell>
          <cell r="C769" t="str">
            <v>특 별 인 부</v>
          </cell>
          <cell r="D769">
            <v>7.76</v>
          </cell>
          <cell r="E769" t="str">
            <v>인</v>
          </cell>
          <cell r="F769">
            <v>0</v>
          </cell>
          <cell r="G769">
            <v>57379</v>
          </cell>
          <cell r="H769">
            <v>445261</v>
          </cell>
        </row>
        <row r="771">
          <cell r="A771" t="str">
            <v>거프집용 앙카설치</v>
          </cell>
          <cell r="B771">
            <v>0</v>
          </cell>
          <cell r="C771" t="str">
            <v>산소 절단공</v>
          </cell>
          <cell r="D771">
            <v>0.21</v>
          </cell>
          <cell r="E771" t="str">
            <v>인</v>
          </cell>
          <cell r="F771">
            <v>0</v>
          </cell>
          <cell r="G771">
            <v>31794</v>
          </cell>
          <cell r="H771">
            <v>6676</v>
          </cell>
        </row>
        <row r="772">
          <cell r="A772" t="str">
            <v/>
          </cell>
          <cell r="B772">
            <v>0</v>
          </cell>
          <cell r="C772" t="str">
            <v>프랜트 용접공</v>
          </cell>
          <cell r="D772">
            <v>1.6</v>
          </cell>
          <cell r="E772" t="str">
            <v>인</v>
          </cell>
          <cell r="F772">
            <v>0</v>
          </cell>
          <cell r="G772">
            <v>95379</v>
          </cell>
          <cell r="H772">
            <v>152606</v>
          </cell>
        </row>
        <row r="773">
          <cell r="C773" t="str">
            <v>특 별 인 부</v>
          </cell>
          <cell r="D773">
            <v>1.81</v>
          </cell>
          <cell r="E773" t="str">
            <v>인</v>
          </cell>
          <cell r="F773">
            <v>0</v>
          </cell>
          <cell r="G773">
            <v>57379</v>
          </cell>
          <cell r="H773">
            <v>103855</v>
          </cell>
        </row>
        <row r="774">
          <cell r="A774" t="str">
            <v>검 사 기 록</v>
          </cell>
          <cell r="B774">
            <v>0</v>
          </cell>
          <cell r="C774" t="str">
            <v>측   량   사</v>
          </cell>
          <cell r="D774">
            <v>0.28999999999999998</v>
          </cell>
          <cell r="E774" t="str">
            <v>인</v>
          </cell>
          <cell r="F774">
            <v>0</v>
          </cell>
          <cell r="G774">
            <v>58506</v>
          </cell>
          <cell r="H774">
            <v>16966</v>
          </cell>
        </row>
        <row r="775">
          <cell r="C775" t="str">
            <v>측 량 조 수</v>
          </cell>
          <cell r="D775">
            <v>0.28999999999999998</v>
          </cell>
          <cell r="E775" t="str">
            <v>인</v>
          </cell>
          <cell r="F775">
            <v>0</v>
          </cell>
          <cell r="G775">
            <v>38777</v>
          </cell>
          <cell r="H775">
            <v>11245</v>
          </cell>
        </row>
        <row r="777">
          <cell r="C777" t="str">
            <v>프랜트기계설치공</v>
          </cell>
          <cell r="D777">
            <v>0.73</v>
          </cell>
          <cell r="E777" t="str">
            <v>인</v>
          </cell>
          <cell r="F777">
            <v>0</v>
          </cell>
          <cell r="G777">
            <v>80805</v>
          </cell>
          <cell r="H777">
            <v>58987</v>
          </cell>
        </row>
        <row r="778">
          <cell r="C778" t="str">
            <v>특 별 인 부</v>
          </cell>
          <cell r="D778">
            <v>2.29</v>
          </cell>
          <cell r="E778" t="str">
            <v>인</v>
          </cell>
          <cell r="F778">
            <v>0</v>
          </cell>
          <cell r="G778">
            <v>57379</v>
          </cell>
          <cell r="H778">
            <v>131397</v>
          </cell>
        </row>
        <row r="779">
          <cell r="A779" t="str">
            <v>뒷   정   리</v>
          </cell>
          <cell r="B779">
            <v>0</v>
          </cell>
          <cell r="C779" t="str">
            <v>특수 비계공</v>
          </cell>
          <cell r="D779">
            <v>0.22</v>
          </cell>
          <cell r="E779" t="str">
            <v>인</v>
          </cell>
          <cell r="F779">
            <v>0</v>
          </cell>
          <cell r="G779">
            <v>85884</v>
          </cell>
          <cell r="H779">
            <v>18894</v>
          </cell>
        </row>
        <row r="780">
          <cell r="C780" t="str">
            <v>프랜트기계설치공</v>
          </cell>
          <cell r="D780">
            <v>0.34</v>
          </cell>
          <cell r="E780" t="str">
            <v>인</v>
          </cell>
          <cell r="F780">
            <v>0</v>
          </cell>
          <cell r="G780">
            <v>80805</v>
          </cell>
          <cell r="H780">
            <v>27473</v>
          </cell>
        </row>
        <row r="781">
          <cell r="C781" t="str">
            <v>산소 절단공</v>
          </cell>
          <cell r="D781">
            <v>0.22</v>
          </cell>
          <cell r="E781" t="str">
            <v>인</v>
          </cell>
          <cell r="F781">
            <v>0</v>
          </cell>
          <cell r="G781">
            <v>31794</v>
          </cell>
          <cell r="H781">
            <v>6994</v>
          </cell>
        </row>
        <row r="783">
          <cell r="C783" t="str">
            <v>특 별 인 부</v>
          </cell>
          <cell r="D783">
            <v>0.56000000000000005</v>
          </cell>
          <cell r="E783" t="str">
            <v>인</v>
          </cell>
          <cell r="F783">
            <v>0</v>
          </cell>
          <cell r="G783">
            <v>57379</v>
          </cell>
          <cell r="H783">
            <v>32132</v>
          </cell>
        </row>
        <row r="784">
          <cell r="A784" t="str">
            <v>전기설비,설치유지비</v>
          </cell>
          <cell r="B784">
            <v>0</v>
          </cell>
          <cell r="C784" t="str">
            <v>플랜트전공</v>
          </cell>
          <cell r="D784">
            <v>4.25</v>
          </cell>
          <cell r="E784" t="str">
            <v>인</v>
          </cell>
          <cell r="F784">
            <v>0</v>
          </cell>
          <cell r="G784">
            <v>64285</v>
          </cell>
          <cell r="H784">
            <v>273211</v>
          </cell>
        </row>
        <row r="785">
          <cell r="A785" t="str">
            <v>철     거</v>
          </cell>
          <cell r="B785">
            <v>0</v>
          </cell>
          <cell r="C785" t="str">
            <v>특 별 인 부</v>
          </cell>
          <cell r="D785">
            <v>4.25</v>
          </cell>
          <cell r="E785" t="str">
            <v>인</v>
          </cell>
          <cell r="F785">
            <v>0</v>
          </cell>
          <cell r="G785">
            <v>57379</v>
          </cell>
          <cell r="H785">
            <v>243860</v>
          </cell>
        </row>
        <row r="787">
          <cell r="B787" t="str">
            <v>계</v>
          </cell>
          <cell r="C787">
            <v>0</v>
          </cell>
          <cell r="D787">
            <v>0</v>
          </cell>
          <cell r="E787">
            <v>0</v>
          </cell>
          <cell r="F787">
            <v>3689231</v>
          </cell>
          <cell r="G787">
            <v>0</v>
          </cell>
          <cell r="H787">
            <v>3689231</v>
          </cell>
        </row>
        <row r="789">
          <cell r="A789" t="str">
            <v>ROLLER GATE GUIDE FRAME 설치 사용장비 경비</v>
          </cell>
        </row>
        <row r="790">
          <cell r="E790" t="str">
            <v/>
          </cell>
        </row>
        <row r="791">
          <cell r="A791" t="str">
            <v>종       별</v>
          </cell>
          <cell r="B791">
            <v>0</v>
          </cell>
          <cell r="C791" t="str">
            <v>재 료 또 는</v>
          </cell>
          <cell r="D791" t="str">
            <v xml:space="preserve">원 수 </v>
          </cell>
          <cell r="E791" t="str">
            <v>단 위</v>
          </cell>
          <cell r="F791" t="str">
            <v>총   액</v>
          </cell>
          <cell r="G791" t="str">
            <v>노   무   비</v>
          </cell>
          <cell r="H791">
            <v>0</v>
          </cell>
          <cell r="I791" t="str">
            <v>재   료   비</v>
          </cell>
          <cell r="J791">
            <v>0</v>
          </cell>
          <cell r="K791" t="str">
            <v>경      비</v>
          </cell>
          <cell r="L791">
            <v>0</v>
          </cell>
          <cell r="M791" t="str">
            <v>비   고</v>
          </cell>
        </row>
        <row r="792">
          <cell r="C792" t="str">
            <v xml:space="preserve">규       격 </v>
          </cell>
          <cell r="D792">
            <v>0</v>
          </cell>
          <cell r="E792">
            <v>0</v>
          </cell>
          <cell r="F792" t="str">
            <v>금   액</v>
          </cell>
          <cell r="G792" t="str">
            <v>단  가</v>
          </cell>
          <cell r="H792" t="str">
            <v>금   액</v>
          </cell>
          <cell r="I792" t="str">
            <v>단  가</v>
          </cell>
          <cell r="J792" t="str">
            <v>금   액</v>
          </cell>
          <cell r="K792" t="str">
            <v>단  가</v>
          </cell>
          <cell r="L792" t="str">
            <v>금   액</v>
          </cell>
        </row>
        <row r="793">
          <cell r="A793" t="str">
            <v>A.C WELDER</v>
          </cell>
          <cell r="B793">
            <v>0</v>
          </cell>
          <cell r="C793" t="str">
            <v>10KVA</v>
          </cell>
          <cell r="D793">
            <v>8</v>
          </cell>
          <cell r="E793" t="str">
            <v>Hr</v>
          </cell>
          <cell r="F793">
            <v>0</v>
          </cell>
          <cell r="G793">
            <v>0</v>
          </cell>
          <cell r="H793">
            <v>0</v>
          </cell>
          <cell r="I793">
            <v>0</v>
          </cell>
          <cell r="J793">
            <v>0</v>
          </cell>
          <cell r="K793">
            <v>155</v>
          </cell>
          <cell r="L793">
            <v>1240</v>
          </cell>
        </row>
        <row r="794">
          <cell r="A794" t="str">
            <v>D.C WELDER</v>
          </cell>
          <cell r="B794">
            <v>0</v>
          </cell>
          <cell r="C794" t="str">
            <v>5.5KW</v>
          </cell>
          <cell r="D794">
            <v>32</v>
          </cell>
          <cell r="E794" t="str">
            <v>Hr</v>
          </cell>
          <cell r="F794">
            <v>0</v>
          </cell>
          <cell r="G794">
            <v>0</v>
          </cell>
          <cell r="H794">
            <v>0</v>
          </cell>
          <cell r="I794">
            <v>0</v>
          </cell>
          <cell r="J794">
            <v>0</v>
          </cell>
          <cell r="K794">
            <v>359</v>
          </cell>
          <cell r="L794">
            <v>11488</v>
          </cell>
        </row>
        <row r="795">
          <cell r="A795" t="str">
            <v>GAS CUTTING M/C</v>
          </cell>
          <cell r="B795">
            <v>0</v>
          </cell>
          <cell r="C795" t="str">
            <v>중 형</v>
          </cell>
          <cell r="D795">
            <v>32</v>
          </cell>
          <cell r="E795" t="str">
            <v>Hr</v>
          </cell>
          <cell r="F795">
            <v>0</v>
          </cell>
          <cell r="G795">
            <v>3974</v>
          </cell>
          <cell r="H795">
            <v>127168</v>
          </cell>
          <cell r="I795">
            <v>0</v>
          </cell>
          <cell r="J795">
            <v>0</v>
          </cell>
          <cell r="K795">
            <v>115</v>
          </cell>
          <cell r="L795">
            <v>3680</v>
          </cell>
        </row>
        <row r="796">
          <cell r="A796" t="str">
            <v>GAS WELDER</v>
          </cell>
          <cell r="B796">
            <v>0</v>
          </cell>
          <cell r="C796" t="str">
            <v>중 형</v>
          </cell>
          <cell r="D796">
            <v>24</v>
          </cell>
          <cell r="E796" t="str">
            <v>Hr</v>
          </cell>
          <cell r="F796">
            <v>0</v>
          </cell>
          <cell r="G796">
            <v>0</v>
          </cell>
          <cell r="H796">
            <v>0</v>
          </cell>
          <cell r="I796">
            <v>0</v>
          </cell>
          <cell r="J796">
            <v>0</v>
          </cell>
          <cell r="K796">
            <v>115</v>
          </cell>
          <cell r="L796">
            <v>2760</v>
          </cell>
        </row>
        <row r="797">
          <cell r="A797" t="str">
            <v>PORTABLE DRILL</v>
          </cell>
          <cell r="B797">
            <v>0</v>
          </cell>
          <cell r="C797" t="str">
            <v>1.5 HP</v>
          </cell>
          <cell r="D797">
            <v>16</v>
          </cell>
          <cell r="E797" t="str">
            <v>Hr</v>
          </cell>
          <cell r="F797">
            <v>0</v>
          </cell>
          <cell r="G797">
            <v>0</v>
          </cell>
          <cell r="H797">
            <v>0</v>
          </cell>
          <cell r="I797">
            <v>0</v>
          </cell>
          <cell r="J797">
            <v>0</v>
          </cell>
          <cell r="K797">
            <v>14</v>
          </cell>
          <cell r="L797">
            <v>224</v>
          </cell>
        </row>
        <row r="799">
          <cell r="A799" t="str">
            <v>PORTABLE GRINDER</v>
          </cell>
          <cell r="B799">
            <v>0</v>
          </cell>
          <cell r="C799" t="str">
            <v>0.5 HP</v>
          </cell>
          <cell r="D799">
            <v>32</v>
          </cell>
          <cell r="E799" t="str">
            <v>Hr</v>
          </cell>
          <cell r="F799">
            <v>0</v>
          </cell>
          <cell r="G799">
            <v>0</v>
          </cell>
          <cell r="H799">
            <v>0</v>
          </cell>
          <cell r="I799">
            <v>0</v>
          </cell>
          <cell r="J799">
            <v>0</v>
          </cell>
          <cell r="K799">
            <v>22</v>
          </cell>
          <cell r="L799">
            <v>704</v>
          </cell>
        </row>
        <row r="800">
          <cell r="A800" t="str">
            <v>COMPRESSOR</v>
          </cell>
          <cell r="B800">
            <v>0</v>
          </cell>
          <cell r="C800" t="str">
            <v>8.9㎥/min</v>
          </cell>
          <cell r="D800">
            <v>8</v>
          </cell>
          <cell r="E800" t="str">
            <v>Hr</v>
          </cell>
          <cell r="F800">
            <v>0</v>
          </cell>
          <cell r="G800">
            <v>9681</v>
          </cell>
          <cell r="H800">
            <v>77448</v>
          </cell>
          <cell r="I800">
            <v>8779</v>
          </cell>
          <cell r="J800">
            <v>70232</v>
          </cell>
          <cell r="K800">
            <v>6250</v>
          </cell>
          <cell r="L800">
            <v>50000</v>
          </cell>
        </row>
        <row r="801">
          <cell r="A801" t="str">
            <v>WINCH</v>
          </cell>
          <cell r="B801">
            <v>0</v>
          </cell>
          <cell r="C801" t="str">
            <v>10 HP</v>
          </cell>
          <cell r="D801">
            <v>16</v>
          </cell>
          <cell r="E801" t="str">
            <v>Hr</v>
          </cell>
          <cell r="F801">
            <v>0</v>
          </cell>
          <cell r="G801">
            <v>9235</v>
          </cell>
          <cell r="H801">
            <v>147760</v>
          </cell>
          <cell r="I801">
            <v>0</v>
          </cell>
          <cell r="J801">
            <v>0</v>
          </cell>
          <cell r="K801">
            <v>850</v>
          </cell>
          <cell r="L801">
            <v>13600</v>
          </cell>
        </row>
        <row r="802">
          <cell r="A802" t="str">
            <v>리프트 트럭</v>
          </cell>
          <cell r="B802">
            <v>0</v>
          </cell>
          <cell r="C802" t="str">
            <v>7 TON</v>
          </cell>
          <cell r="D802">
            <v>8</v>
          </cell>
          <cell r="E802" t="str">
            <v>Hr</v>
          </cell>
          <cell r="F802">
            <v>0</v>
          </cell>
          <cell r="G802">
            <v>9681</v>
          </cell>
          <cell r="H802">
            <v>77448</v>
          </cell>
          <cell r="I802">
            <v>5898</v>
          </cell>
          <cell r="J802">
            <v>47184</v>
          </cell>
          <cell r="K802">
            <v>5845</v>
          </cell>
          <cell r="L802">
            <v>46760</v>
          </cell>
        </row>
        <row r="803">
          <cell r="A803" t="str">
            <v>TRUCK CRANE</v>
          </cell>
          <cell r="B803">
            <v>0</v>
          </cell>
          <cell r="C803" t="str">
            <v>40 TON</v>
          </cell>
          <cell r="D803">
            <v>8</v>
          </cell>
          <cell r="E803" t="str">
            <v>Hr</v>
          </cell>
          <cell r="F803">
            <v>0</v>
          </cell>
          <cell r="G803">
            <v>18615</v>
          </cell>
          <cell r="H803">
            <v>148920</v>
          </cell>
          <cell r="I803">
            <v>8730</v>
          </cell>
          <cell r="J803">
            <v>69840</v>
          </cell>
          <cell r="K803">
            <v>55621</v>
          </cell>
          <cell r="L803">
            <v>444968</v>
          </cell>
        </row>
        <row r="807">
          <cell r="B807" t="str">
            <v xml:space="preserve"> 계</v>
          </cell>
          <cell r="C807">
            <v>0</v>
          </cell>
          <cell r="D807">
            <v>0</v>
          </cell>
          <cell r="E807">
            <v>0</v>
          </cell>
          <cell r="F807">
            <v>1341424</v>
          </cell>
          <cell r="G807">
            <v>0</v>
          </cell>
          <cell r="H807">
            <v>578744</v>
          </cell>
          <cell r="I807">
            <v>0</v>
          </cell>
          <cell r="J807">
            <v>187256</v>
          </cell>
          <cell r="K807">
            <v>0</v>
          </cell>
          <cell r="L807">
            <v>575424</v>
          </cell>
        </row>
        <row r="815">
          <cell r="J815" t="str">
            <v/>
          </cell>
        </row>
        <row r="816">
          <cell r="J816" t="str">
            <v/>
          </cell>
        </row>
        <row r="817">
          <cell r="J817" t="str">
            <v/>
          </cell>
        </row>
        <row r="818">
          <cell r="A818" t="str">
            <v>ROLLER GATE GUIDE FRAME 설치 소모 자재비</v>
          </cell>
        </row>
        <row r="819">
          <cell r="E819" t="str">
            <v/>
          </cell>
        </row>
        <row r="820">
          <cell r="A820" t="str">
            <v>종       별</v>
          </cell>
          <cell r="B820">
            <v>0</v>
          </cell>
          <cell r="C820" t="str">
            <v>재 료 또 는</v>
          </cell>
          <cell r="D820" t="str">
            <v xml:space="preserve">원 수 </v>
          </cell>
          <cell r="E820" t="str">
            <v>단 위</v>
          </cell>
          <cell r="F820" t="str">
            <v>총   액</v>
          </cell>
          <cell r="G820" t="str">
            <v>노   무   비</v>
          </cell>
          <cell r="H820">
            <v>0</v>
          </cell>
          <cell r="I820" t="str">
            <v>재   료   비</v>
          </cell>
          <cell r="J820">
            <v>0</v>
          </cell>
          <cell r="K820" t="str">
            <v>경      비</v>
          </cell>
          <cell r="L820">
            <v>0</v>
          </cell>
          <cell r="M820" t="str">
            <v>비   고</v>
          </cell>
        </row>
        <row r="821">
          <cell r="C821" t="str">
            <v xml:space="preserve">규       격 </v>
          </cell>
          <cell r="D821">
            <v>0</v>
          </cell>
          <cell r="E821">
            <v>0</v>
          </cell>
          <cell r="F821" t="str">
            <v>금   액</v>
          </cell>
          <cell r="G821" t="str">
            <v>단  가</v>
          </cell>
          <cell r="H821" t="str">
            <v>금   액</v>
          </cell>
          <cell r="I821" t="str">
            <v>단  가</v>
          </cell>
          <cell r="J821" t="str">
            <v>금   액</v>
          </cell>
          <cell r="K821" t="str">
            <v>단  가</v>
          </cell>
          <cell r="L821" t="str">
            <v>금   액</v>
          </cell>
        </row>
        <row r="822">
          <cell r="A822" t="str">
            <v>산       소</v>
          </cell>
          <cell r="B822">
            <v>0</v>
          </cell>
          <cell r="C822" t="str">
            <v>6,000L용</v>
          </cell>
          <cell r="D822">
            <v>0.69</v>
          </cell>
          <cell r="E822" t="str">
            <v>병</v>
          </cell>
          <cell r="F822">
            <v>0</v>
          </cell>
          <cell r="G822" t="str">
            <v/>
          </cell>
          <cell r="H822">
            <v>0</v>
          </cell>
          <cell r="I822">
            <v>12000</v>
          </cell>
          <cell r="J822">
            <v>8280</v>
          </cell>
        </row>
        <row r="823">
          <cell r="A823" t="str">
            <v>아 세 치 렌</v>
          </cell>
          <cell r="B823">
            <v>0</v>
          </cell>
          <cell r="C823" t="str">
            <v>2,100L용</v>
          </cell>
          <cell r="D823">
            <v>0.2</v>
          </cell>
          <cell r="E823" t="str">
            <v>병</v>
          </cell>
          <cell r="F823">
            <v>0</v>
          </cell>
          <cell r="G823">
            <v>0</v>
          </cell>
          <cell r="H823">
            <v>0</v>
          </cell>
          <cell r="I823">
            <v>25849</v>
          </cell>
          <cell r="J823">
            <v>5169</v>
          </cell>
        </row>
        <row r="824">
          <cell r="A824" t="str">
            <v>용   접  봉</v>
          </cell>
          <cell r="B824">
            <v>0</v>
          </cell>
          <cell r="C824" t="str">
            <v>SS41+STS304,4M/M</v>
          </cell>
          <cell r="D824">
            <v>31.05</v>
          </cell>
          <cell r="E824" t="str">
            <v>KG</v>
          </cell>
          <cell r="F824">
            <v>0</v>
          </cell>
          <cell r="G824">
            <v>0</v>
          </cell>
          <cell r="H824">
            <v>0</v>
          </cell>
          <cell r="I824">
            <v>3360</v>
          </cell>
          <cell r="J824">
            <v>104328</v>
          </cell>
        </row>
        <row r="825">
          <cell r="A825" t="str">
            <v/>
          </cell>
          <cell r="B825">
            <v>0</v>
          </cell>
          <cell r="C825">
            <v>0</v>
          </cell>
          <cell r="D825" t="str">
            <v/>
          </cell>
          <cell r="E825" t="str">
            <v/>
          </cell>
        </row>
        <row r="828">
          <cell r="A828" t="str">
            <v/>
          </cell>
        </row>
        <row r="829">
          <cell r="L829" t="str">
            <v/>
          </cell>
        </row>
        <row r="830">
          <cell r="B830" t="str">
            <v>계</v>
          </cell>
          <cell r="C830">
            <v>0</v>
          </cell>
          <cell r="D830">
            <v>0</v>
          </cell>
          <cell r="E830">
            <v>0</v>
          </cell>
          <cell r="F830">
            <v>117777</v>
          </cell>
          <cell r="G830">
            <v>0</v>
          </cell>
          <cell r="H830">
            <v>0</v>
          </cell>
          <cell r="I830">
            <v>0</v>
          </cell>
          <cell r="J830">
            <v>117777</v>
          </cell>
          <cell r="K830">
            <v>0</v>
          </cell>
          <cell r="L830" t="str">
            <v/>
          </cell>
        </row>
        <row r="831">
          <cell r="F831" t="str">
            <v/>
          </cell>
          <cell r="G831">
            <v>0</v>
          </cell>
          <cell r="H831">
            <v>0</v>
          </cell>
          <cell r="I831">
            <v>0</v>
          </cell>
          <cell r="J831">
            <v>0</v>
          </cell>
          <cell r="K831">
            <v>0</v>
          </cell>
          <cell r="L831" t="str">
            <v/>
          </cell>
        </row>
        <row r="832">
          <cell r="F832" t="str">
            <v/>
          </cell>
          <cell r="G832">
            <v>0</v>
          </cell>
          <cell r="H832">
            <v>0</v>
          </cell>
          <cell r="I832">
            <v>0</v>
          </cell>
          <cell r="J832" t="str">
            <v/>
          </cell>
          <cell r="K832">
            <v>0</v>
          </cell>
          <cell r="L832" t="str">
            <v/>
          </cell>
        </row>
        <row r="833">
          <cell r="F833" t="str">
            <v/>
          </cell>
          <cell r="G833">
            <v>0</v>
          </cell>
          <cell r="H833">
            <v>0</v>
          </cell>
          <cell r="I833">
            <v>0</v>
          </cell>
          <cell r="J833" t="str">
            <v/>
          </cell>
          <cell r="K833">
            <v>0</v>
          </cell>
          <cell r="L833" t="str">
            <v/>
          </cell>
        </row>
        <row r="834">
          <cell r="F834" t="str">
            <v/>
          </cell>
          <cell r="G834">
            <v>0</v>
          </cell>
          <cell r="H834">
            <v>0</v>
          </cell>
          <cell r="I834">
            <v>0</v>
          </cell>
          <cell r="J834" t="str">
            <v/>
          </cell>
          <cell r="K834">
            <v>0</v>
          </cell>
          <cell r="L834" t="str">
            <v/>
          </cell>
        </row>
        <row r="835">
          <cell r="F835" t="str">
            <v/>
          </cell>
          <cell r="G835">
            <v>0</v>
          </cell>
          <cell r="H835">
            <v>0</v>
          </cell>
          <cell r="I835">
            <v>0</v>
          </cell>
          <cell r="J835" t="str">
            <v/>
          </cell>
          <cell r="K835">
            <v>0</v>
          </cell>
          <cell r="L835" t="str">
            <v/>
          </cell>
        </row>
        <row r="836">
          <cell r="F836" t="str">
            <v/>
          </cell>
          <cell r="G836">
            <v>0</v>
          </cell>
          <cell r="H836">
            <v>0</v>
          </cell>
          <cell r="I836">
            <v>0</v>
          </cell>
          <cell r="J836" t="str">
            <v/>
          </cell>
          <cell r="K836">
            <v>0</v>
          </cell>
          <cell r="L836" t="str">
            <v/>
          </cell>
        </row>
        <row r="837">
          <cell r="F837" t="str">
            <v/>
          </cell>
          <cell r="G837">
            <v>0</v>
          </cell>
          <cell r="H837">
            <v>0</v>
          </cell>
          <cell r="I837">
            <v>0</v>
          </cell>
          <cell r="J837" t="str">
            <v/>
          </cell>
          <cell r="K837">
            <v>0</v>
          </cell>
          <cell r="L837" t="str">
            <v/>
          </cell>
        </row>
        <row r="838">
          <cell r="F838" t="str">
            <v/>
          </cell>
          <cell r="G838">
            <v>0</v>
          </cell>
          <cell r="H838">
            <v>0</v>
          </cell>
          <cell r="I838">
            <v>0</v>
          </cell>
          <cell r="J838" t="str">
            <v/>
          </cell>
          <cell r="K838">
            <v>0</v>
          </cell>
          <cell r="L838" t="str">
            <v/>
          </cell>
        </row>
        <row r="839">
          <cell r="F839" t="str">
            <v/>
          </cell>
          <cell r="G839">
            <v>0</v>
          </cell>
          <cell r="H839">
            <v>0</v>
          </cell>
          <cell r="I839">
            <v>0</v>
          </cell>
          <cell r="J839" t="str">
            <v/>
          </cell>
          <cell r="K839">
            <v>0</v>
          </cell>
          <cell r="L839" t="str">
            <v/>
          </cell>
        </row>
        <row r="840">
          <cell r="F840" t="str">
            <v/>
          </cell>
          <cell r="G840">
            <v>0</v>
          </cell>
          <cell r="H840">
            <v>0</v>
          </cell>
          <cell r="I840">
            <v>0</v>
          </cell>
          <cell r="J840" t="str">
            <v/>
          </cell>
          <cell r="K840">
            <v>0</v>
          </cell>
          <cell r="L840" t="str">
            <v/>
          </cell>
        </row>
        <row r="841">
          <cell r="F841" t="str">
            <v/>
          </cell>
          <cell r="G841">
            <v>0</v>
          </cell>
          <cell r="H841">
            <v>0</v>
          </cell>
          <cell r="I841">
            <v>0</v>
          </cell>
          <cell r="J841" t="str">
            <v/>
          </cell>
          <cell r="K841">
            <v>0</v>
          </cell>
          <cell r="L841" t="str">
            <v/>
          </cell>
        </row>
        <row r="842">
          <cell r="F842" t="str">
            <v/>
          </cell>
          <cell r="G842">
            <v>0</v>
          </cell>
          <cell r="H842">
            <v>0</v>
          </cell>
          <cell r="I842">
            <v>0</v>
          </cell>
          <cell r="J842" t="str">
            <v/>
          </cell>
          <cell r="K842">
            <v>0</v>
          </cell>
          <cell r="L842" t="str">
            <v/>
          </cell>
        </row>
        <row r="843">
          <cell r="F843" t="str">
            <v/>
          </cell>
          <cell r="G843">
            <v>0</v>
          </cell>
          <cell r="H843">
            <v>0</v>
          </cell>
          <cell r="I843">
            <v>0</v>
          </cell>
          <cell r="J843" t="str">
            <v/>
          </cell>
          <cell r="K843">
            <v>0</v>
          </cell>
          <cell r="L843" t="str">
            <v/>
          </cell>
        </row>
        <row r="844">
          <cell r="F844" t="str">
            <v/>
          </cell>
          <cell r="G844">
            <v>0</v>
          </cell>
          <cell r="H844">
            <v>0</v>
          </cell>
          <cell r="I844">
            <v>0</v>
          </cell>
          <cell r="J844" t="str">
            <v/>
          </cell>
          <cell r="K844">
            <v>0</v>
          </cell>
          <cell r="L844" t="str">
            <v/>
          </cell>
        </row>
        <row r="845">
          <cell r="F845" t="str">
            <v/>
          </cell>
          <cell r="G845">
            <v>0</v>
          </cell>
          <cell r="H845">
            <v>0</v>
          </cell>
          <cell r="I845">
            <v>0</v>
          </cell>
          <cell r="J845" t="str">
            <v/>
          </cell>
          <cell r="K845">
            <v>0</v>
          </cell>
          <cell r="L845" t="str">
            <v/>
          </cell>
        </row>
        <row r="846">
          <cell r="F846" t="str">
            <v/>
          </cell>
          <cell r="G846">
            <v>0</v>
          </cell>
          <cell r="H846">
            <v>0</v>
          </cell>
          <cell r="I846">
            <v>0</v>
          </cell>
          <cell r="J846" t="str">
            <v/>
          </cell>
          <cell r="K846">
            <v>0</v>
          </cell>
          <cell r="L846" t="str">
            <v/>
          </cell>
        </row>
        <row r="847">
          <cell r="A847" t="str">
            <v>HOIST 설치 인건비</v>
          </cell>
        </row>
        <row r="848">
          <cell r="E848" t="str">
            <v/>
          </cell>
        </row>
        <row r="849">
          <cell r="A849" t="str">
            <v>종       별</v>
          </cell>
          <cell r="B849">
            <v>0</v>
          </cell>
          <cell r="C849" t="str">
            <v>재 료 또 는</v>
          </cell>
          <cell r="D849" t="str">
            <v xml:space="preserve">원 수 </v>
          </cell>
          <cell r="E849" t="str">
            <v>단 위</v>
          </cell>
          <cell r="F849" t="str">
            <v>총   액</v>
          </cell>
          <cell r="G849" t="str">
            <v>노   무   비</v>
          </cell>
          <cell r="H849">
            <v>0</v>
          </cell>
          <cell r="I849" t="str">
            <v>재   료   비</v>
          </cell>
          <cell r="J849">
            <v>0</v>
          </cell>
          <cell r="K849" t="str">
            <v>경      비</v>
          </cell>
          <cell r="L849">
            <v>0</v>
          </cell>
          <cell r="M849" t="str">
            <v>비   고</v>
          </cell>
        </row>
        <row r="850">
          <cell r="C850" t="str">
            <v xml:space="preserve">규       격 </v>
          </cell>
          <cell r="D850">
            <v>0</v>
          </cell>
          <cell r="E850">
            <v>0</v>
          </cell>
          <cell r="F850" t="str">
            <v>금   액</v>
          </cell>
          <cell r="G850" t="str">
            <v>단  가</v>
          </cell>
          <cell r="H850" t="str">
            <v>금   액</v>
          </cell>
          <cell r="I850" t="str">
            <v>단  가</v>
          </cell>
          <cell r="J850" t="str">
            <v>금   액</v>
          </cell>
          <cell r="K850" t="str">
            <v>단  가</v>
          </cell>
          <cell r="L850" t="str">
            <v>금   액</v>
          </cell>
        </row>
        <row r="851">
          <cell r="A851" t="str">
            <v>기 술 관 리</v>
          </cell>
          <cell r="B851">
            <v>0</v>
          </cell>
          <cell r="C851" t="str">
            <v>기계기사2급</v>
          </cell>
          <cell r="D851">
            <v>0.5</v>
          </cell>
          <cell r="E851" t="str">
            <v>인</v>
          </cell>
          <cell r="F851">
            <v>0</v>
          </cell>
          <cell r="G851">
            <v>69405</v>
          </cell>
          <cell r="H851">
            <v>34702</v>
          </cell>
        </row>
        <row r="852">
          <cell r="A852" t="str">
            <v>소운반 조작</v>
          </cell>
          <cell r="B852">
            <v>0</v>
          </cell>
          <cell r="C852" t="str">
            <v>비   계   공</v>
          </cell>
          <cell r="D852">
            <v>1.105</v>
          </cell>
          <cell r="E852" t="str">
            <v>인</v>
          </cell>
          <cell r="F852">
            <v>0</v>
          </cell>
          <cell r="G852">
            <v>79467</v>
          </cell>
          <cell r="H852">
            <v>87811</v>
          </cell>
        </row>
        <row r="853">
          <cell r="A853" t="str">
            <v>조립 및 조정</v>
          </cell>
          <cell r="B853">
            <v>0</v>
          </cell>
          <cell r="C853" t="str">
            <v>비   계   공</v>
          </cell>
          <cell r="D853">
            <v>1.9279999999999999</v>
          </cell>
          <cell r="E853" t="str">
            <v>인</v>
          </cell>
          <cell r="F853">
            <v>0</v>
          </cell>
          <cell r="G853">
            <v>79467</v>
          </cell>
          <cell r="H853">
            <v>153212</v>
          </cell>
        </row>
        <row r="854">
          <cell r="A854" t="str">
            <v/>
          </cell>
          <cell r="B854">
            <v>0</v>
          </cell>
          <cell r="C854" t="str">
            <v>측   량   사</v>
          </cell>
          <cell r="D854">
            <v>0.26800000000000002</v>
          </cell>
          <cell r="E854" t="str">
            <v>인</v>
          </cell>
          <cell r="F854">
            <v>0</v>
          </cell>
          <cell r="G854">
            <v>58506</v>
          </cell>
          <cell r="H854">
            <v>15679</v>
          </cell>
        </row>
        <row r="855">
          <cell r="A855" t="str">
            <v/>
          </cell>
          <cell r="B855">
            <v>0</v>
          </cell>
          <cell r="C855" t="str">
            <v>프랜트기계설치공</v>
          </cell>
          <cell r="D855">
            <v>2.1150000000000002</v>
          </cell>
          <cell r="E855" t="str">
            <v>인</v>
          </cell>
          <cell r="F855">
            <v>0</v>
          </cell>
          <cell r="G855">
            <v>80805</v>
          </cell>
          <cell r="H855">
            <v>170902</v>
          </cell>
        </row>
        <row r="857">
          <cell r="A857" t="str">
            <v>용       접</v>
          </cell>
          <cell r="B857">
            <v>0</v>
          </cell>
          <cell r="C857" t="str">
            <v>프랜트 용접공</v>
          </cell>
          <cell r="D857">
            <v>1.03</v>
          </cell>
          <cell r="E857" t="str">
            <v>인</v>
          </cell>
          <cell r="F857">
            <v>0</v>
          </cell>
          <cell r="G857">
            <v>95379</v>
          </cell>
          <cell r="H857">
            <v>98240</v>
          </cell>
        </row>
        <row r="858">
          <cell r="A858" t="str">
            <v>시운전 및 조작</v>
          </cell>
          <cell r="B858">
            <v>0</v>
          </cell>
          <cell r="C858" t="str">
            <v>프랜트기계설치공</v>
          </cell>
          <cell r="D858">
            <v>0.36</v>
          </cell>
          <cell r="E858" t="str">
            <v>인</v>
          </cell>
          <cell r="F858">
            <v>0</v>
          </cell>
          <cell r="G858">
            <v>80805</v>
          </cell>
          <cell r="H858">
            <v>29089</v>
          </cell>
        </row>
        <row r="859">
          <cell r="A859" t="str">
            <v/>
          </cell>
          <cell r="B859" t="str">
            <v/>
          </cell>
          <cell r="C859" t="str">
            <v>프랜트 전공</v>
          </cell>
          <cell r="D859">
            <v>0.41299999999999998</v>
          </cell>
          <cell r="E859" t="str">
            <v>인</v>
          </cell>
          <cell r="F859">
            <v>0</v>
          </cell>
          <cell r="G859">
            <v>64285</v>
          </cell>
          <cell r="H859">
            <v>26549</v>
          </cell>
        </row>
        <row r="860">
          <cell r="C860" t="str">
            <v>비   계   공</v>
          </cell>
          <cell r="D860">
            <v>0.9</v>
          </cell>
          <cell r="E860" t="str">
            <v>인</v>
          </cell>
          <cell r="F860">
            <v>0</v>
          </cell>
          <cell r="G860">
            <v>79467</v>
          </cell>
          <cell r="H860">
            <v>71520</v>
          </cell>
        </row>
        <row r="861">
          <cell r="A861" t="str">
            <v>검사 및 교정</v>
          </cell>
          <cell r="B861">
            <v>0</v>
          </cell>
          <cell r="C861" t="str">
            <v>기술관리,시운</v>
          </cell>
          <cell r="D861" t="str">
            <v>1</v>
          </cell>
          <cell r="E861" t="str">
            <v>식</v>
          </cell>
        </row>
        <row r="862">
          <cell r="C862" t="str">
            <v>전및조작제외</v>
          </cell>
          <cell r="D862">
            <v>0</v>
          </cell>
          <cell r="E862" t="str">
            <v/>
          </cell>
        </row>
        <row r="863">
          <cell r="A863" t="str">
            <v/>
          </cell>
          <cell r="B863">
            <v>0</v>
          </cell>
          <cell r="C863" t="str">
            <v>10 %</v>
          </cell>
        </row>
        <row r="865">
          <cell r="B865" t="str">
            <v>계</v>
          </cell>
          <cell r="C865">
            <v>0</v>
          </cell>
          <cell r="D865">
            <v>0</v>
          </cell>
          <cell r="E865">
            <v>0</v>
          </cell>
          <cell r="F865">
            <v>687704</v>
          </cell>
          <cell r="G865">
            <v>0</v>
          </cell>
          <cell r="H865">
            <v>687704</v>
          </cell>
        </row>
        <row r="876">
          <cell r="A876" t="str">
            <v>ROLLER GATE HOIST 설치 사용장비 경비</v>
          </cell>
        </row>
        <row r="877">
          <cell r="E877" t="str">
            <v/>
          </cell>
        </row>
        <row r="878">
          <cell r="A878" t="str">
            <v>종       별</v>
          </cell>
          <cell r="B878">
            <v>0</v>
          </cell>
          <cell r="C878" t="str">
            <v>재 료 또 는</v>
          </cell>
          <cell r="D878" t="str">
            <v xml:space="preserve">원 수 </v>
          </cell>
          <cell r="E878" t="str">
            <v>단 위</v>
          </cell>
          <cell r="F878" t="str">
            <v>총   액</v>
          </cell>
          <cell r="G878" t="str">
            <v>노   무   비</v>
          </cell>
          <cell r="H878">
            <v>0</v>
          </cell>
          <cell r="I878" t="str">
            <v>재   료   비</v>
          </cell>
          <cell r="J878">
            <v>0</v>
          </cell>
          <cell r="K878" t="str">
            <v>경      비</v>
          </cell>
          <cell r="L878">
            <v>0</v>
          </cell>
          <cell r="M878" t="str">
            <v>비   고</v>
          </cell>
        </row>
        <row r="879">
          <cell r="C879" t="str">
            <v xml:space="preserve">규       격 </v>
          </cell>
          <cell r="D879">
            <v>0</v>
          </cell>
          <cell r="E879">
            <v>0</v>
          </cell>
          <cell r="F879" t="str">
            <v>금   액</v>
          </cell>
          <cell r="G879" t="str">
            <v>단  가</v>
          </cell>
          <cell r="H879" t="str">
            <v>금   액</v>
          </cell>
          <cell r="I879" t="str">
            <v>단  가</v>
          </cell>
          <cell r="J879" t="str">
            <v>금   액</v>
          </cell>
          <cell r="K879" t="str">
            <v>단  가</v>
          </cell>
          <cell r="L879" t="str">
            <v>금   액</v>
          </cell>
        </row>
        <row r="880">
          <cell r="A880" t="str">
            <v>A.C WELDER</v>
          </cell>
          <cell r="B880">
            <v>0</v>
          </cell>
          <cell r="C880" t="str">
            <v>10KVA</v>
          </cell>
          <cell r="D880">
            <v>8</v>
          </cell>
          <cell r="E880" t="str">
            <v>Hr</v>
          </cell>
          <cell r="F880">
            <v>0</v>
          </cell>
          <cell r="G880">
            <v>0</v>
          </cell>
          <cell r="H880">
            <v>0</v>
          </cell>
          <cell r="I880">
            <v>0</v>
          </cell>
          <cell r="J880">
            <v>0</v>
          </cell>
          <cell r="K880">
            <v>155</v>
          </cell>
          <cell r="L880">
            <v>1240</v>
          </cell>
        </row>
        <row r="881">
          <cell r="A881" t="str">
            <v>D.C WELDER</v>
          </cell>
          <cell r="B881">
            <v>0</v>
          </cell>
          <cell r="C881" t="str">
            <v>300A,5.5KW</v>
          </cell>
          <cell r="D881">
            <v>8</v>
          </cell>
          <cell r="E881" t="str">
            <v>Hr</v>
          </cell>
          <cell r="F881">
            <v>0</v>
          </cell>
          <cell r="G881">
            <v>0</v>
          </cell>
          <cell r="H881">
            <v>0</v>
          </cell>
          <cell r="I881">
            <v>0</v>
          </cell>
          <cell r="J881">
            <v>0</v>
          </cell>
          <cell r="K881">
            <v>359</v>
          </cell>
          <cell r="L881">
            <v>2872</v>
          </cell>
        </row>
        <row r="882">
          <cell r="A882" t="str">
            <v>GAS CUTTING M/C</v>
          </cell>
          <cell r="B882">
            <v>0</v>
          </cell>
          <cell r="C882" t="str">
            <v>중 형</v>
          </cell>
          <cell r="D882">
            <v>16</v>
          </cell>
          <cell r="E882" t="str">
            <v>Hr</v>
          </cell>
          <cell r="F882">
            <v>0</v>
          </cell>
          <cell r="G882">
            <v>3974</v>
          </cell>
          <cell r="H882">
            <v>63584</v>
          </cell>
          <cell r="I882">
            <v>0</v>
          </cell>
          <cell r="J882">
            <v>0</v>
          </cell>
          <cell r="K882">
            <v>115</v>
          </cell>
          <cell r="L882">
            <v>1840</v>
          </cell>
        </row>
        <row r="883">
          <cell r="A883" t="str">
            <v>PORTABLE DRILL</v>
          </cell>
          <cell r="B883">
            <v>0</v>
          </cell>
          <cell r="C883" t="str">
            <v>1.5 HP</v>
          </cell>
          <cell r="D883">
            <v>8</v>
          </cell>
          <cell r="E883" t="str">
            <v>Hr</v>
          </cell>
          <cell r="F883">
            <v>0</v>
          </cell>
          <cell r="G883">
            <v>0</v>
          </cell>
          <cell r="H883">
            <v>0</v>
          </cell>
          <cell r="I883">
            <v>0</v>
          </cell>
          <cell r="J883">
            <v>0</v>
          </cell>
          <cell r="K883">
            <v>14</v>
          </cell>
          <cell r="L883">
            <v>112</v>
          </cell>
        </row>
        <row r="884">
          <cell r="A884" t="str">
            <v>PORTABLE GRINDER</v>
          </cell>
          <cell r="B884">
            <v>0</v>
          </cell>
          <cell r="C884" t="str">
            <v>0.5 HP</v>
          </cell>
          <cell r="D884">
            <v>16</v>
          </cell>
          <cell r="E884" t="str">
            <v>Hr</v>
          </cell>
          <cell r="F884">
            <v>0</v>
          </cell>
          <cell r="G884">
            <v>0</v>
          </cell>
          <cell r="H884">
            <v>0</v>
          </cell>
          <cell r="I884">
            <v>0</v>
          </cell>
          <cell r="J884">
            <v>0</v>
          </cell>
          <cell r="K884">
            <v>22</v>
          </cell>
          <cell r="L884">
            <v>352</v>
          </cell>
        </row>
        <row r="886">
          <cell r="A886" t="str">
            <v>TRUCK CRANE</v>
          </cell>
          <cell r="B886">
            <v>0</v>
          </cell>
          <cell r="C886" t="str">
            <v>30 TON</v>
          </cell>
          <cell r="D886">
            <v>8</v>
          </cell>
          <cell r="E886" t="str">
            <v>Hr</v>
          </cell>
          <cell r="F886">
            <v>0</v>
          </cell>
          <cell r="G886">
            <v>18615</v>
          </cell>
          <cell r="H886">
            <v>148920</v>
          </cell>
          <cell r="I886">
            <v>7046</v>
          </cell>
          <cell r="J886">
            <v>56368</v>
          </cell>
          <cell r="K886">
            <v>44939</v>
          </cell>
          <cell r="L886">
            <v>359512</v>
          </cell>
        </row>
        <row r="887">
          <cell r="A887" t="str">
            <v>WINCH</v>
          </cell>
          <cell r="B887">
            <v>0</v>
          </cell>
          <cell r="C887" t="str">
            <v>10 HP</v>
          </cell>
          <cell r="D887">
            <v>16</v>
          </cell>
          <cell r="E887" t="str">
            <v>Hr</v>
          </cell>
          <cell r="F887">
            <v>0</v>
          </cell>
          <cell r="G887">
            <v>9235</v>
          </cell>
          <cell r="H887">
            <v>147760</v>
          </cell>
          <cell r="I887">
            <v>0</v>
          </cell>
          <cell r="J887">
            <v>0</v>
          </cell>
          <cell r="K887">
            <v>850</v>
          </cell>
          <cell r="L887">
            <v>13600</v>
          </cell>
        </row>
        <row r="888">
          <cell r="A888" t="str">
            <v>TRAILER</v>
          </cell>
          <cell r="B888">
            <v>0</v>
          </cell>
          <cell r="C888" t="str">
            <v>30 TON</v>
          </cell>
          <cell r="D888">
            <v>8</v>
          </cell>
          <cell r="E888" t="str">
            <v>Hr</v>
          </cell>
          <cell r="F888">
            <v>0</v>
          </cell>
          <cell r="G888">
            <v>8683</v>
          </cell>
          <cell r="H888">
            <v>69464</v>
          </cell>
          <cell r="I888">
            <v>15763</v>
          </cell>
          <cell r="J888">
            <v>126104</v>
          </cell>
          <cell r="K888">
            <v>27414</v>
          </cell>
          <cell r="L888">
            <v>219312</v>
          </cell>
        </row>
        <row r="889">
          <cell r="A889" t="str">
            <v>TRUCK</v>
          </cell>
          <cell r="B889">
            <v>0</v>
          </cell>
          <cell r="C889" t="str">
            <v>6TON</v>
          </cell>
          <cell r="D889">
            <v>8</v>
          </cell>
          <cell r="E889" t="str">
            <v>Hr</v>
          </cell>
          <cell r="F889">
            <v>0</v>
          </cell>
          <cell r="G889">
            <v>8683</v>
          </cell>
          <cell r="H889">
            <v>69464</v>
          </cell>
          <cell r="I889">
            <v>8110</v>
          </cell>
          <cell r="J889">
            <v>64880</v>
          </cell>
          <cell r="K889">
            <v>4902</v>
          </cell>
          <cell r="L889">
            <v>39216</v>
          </cell>
        </row>
        <row r="892">
          <cell r="B892" t="str">
            <v xml:space="preserve"> 계</v>
          </cell>
          <cell r="C892">
            <v>0</v>
          </cell>
          <cell r="D892">
            <v>0</v>
          </cell>
          <cell r="E892">
            <v>0</v>
          </cell>
          <cell r="F892">
            <v>1384600</v>
          </cell>
          <cell r="G892">
            <v>0</v>
          </cell>
          <cell r="H892">
            <v>499192</v>
          </cell>
          <cell r="I892">
            <v>0</v>
          </cell>
          <cell r="J892">
            <v>247352</v>
          </cell>
          <cell r="K892">
            <v>0</v>
          </cell>
          <cell r="L892">
            <v>638056</v>
          </cell>
        </row>
        <row r="905">
          <cell r="A905" t="str">
            <v>HOIST 설치 소모 자재비</v>
          </cell>
        </row>
        <row r="906">
          <cell r="E906" t="str">
            <v/>
          </cell>
        </row>
        <row r="907">
          <cell r="A907" t="str">
            <v>종       별</v>
          </cell>
          <cell r="B907">
            <v>0</v>
          </cell>
          <cell r="C907" t="str">
            <v>재 료 또 는</v>
          </cell>
          <cell r="D907" t="str">
            <v xml:space="preserve">원 수 </v>
          </cell>
          <cell r="E907" t="str">
            <v>단 위</v>
          </cell>
          <cell r="F907" t="str">
            <v>총   액</v>
          </cell>
          <cell r="G907" t="str">
            <v>노   무   비</v>
          </cell>
          <cell r="H907">
            <v>0</v>
          </cell>
          <cell r="I907" t="str">
            <v>재   료   비</v>
          </cell>
          <cell r="J907">
            <v>0</v>
          </cell>
          <cell r="K907" t="str">
            <v>경      비</v>
          </cell>
          <cell r="L907">
            <v>0</v>
          </cell>
          <cell r="M907" t="str">
            <v>비   고</v>
          </cell>
        </row>
        <row r="908">
          <cell r="C908" t="str">
            <v xml:space="preserve">규       격 </v>
          </cell>
          <cell r="D908">
            <v>0</v>
          </cell>
          <cell r="E908">
            <v>0</v>
          </cell>
          <cell r="F908" t="str">
            <v>금   액</v>
          </cell>
          <cell r="G908" t="str">
            <v>단  가</v>
          </cell>
          <cell r="H908" t="str">
            <v>금   액</v>
          </cell>
          <cell r="I908" t="str">
            <v>단  가</v>
          </cell>
          <cell r="J908" t="str">
            <v>금   액</v>
          </cell>
          <cell r="K908" t="str">
            <v>단  가</v>
          </cell>
          <cell r="L908" t="str">
            <v>금   액</v>
          </cell>
        </row>
        <row r="909">
          <cell r="A909" t="str">
            <v>산       소</v>
          </cell>
          <cell r="B909">
            <v>0</v>
          </cell>
          <cell r="C909" t="str">
            <v>6,000L용</v>
          </cell>
          <cell r="D909">
            <v>0.38</v>
          </cell>
          <cell r="E909" t="str">
            <v>병</v>
          </cell>
          <cell r="F909">
            <v>0</v>
          </cell>
          <cell r="G909" t="str">
            <v/>
          </cell>
          <cell r="H909">
            <v>0</v>
          </cell>
          <cell r="I909">
            <v>12000</v>
          </cell>
          <cell r="J909">
            <v>4560</v>
          </cell>
        </row>
        <row r="910">
          <cell r="A910" t="str">
            <v>아 세 치 렌</v>
          </cell>
          <cell r="B910">
            <v>0</v>
          </cell>
          <cell r="C910" t="str">
            <v>4,500L용</v>
          </cell>
          <cell r="D910">
            <v>0.33</v>
          </cell>
          <cell r="E910" t="str">
            <v>병</v>
          </cell>
          <cell r="F910">
            <v>0</v>
          </cell>
          <cell r="G910">
            <v>0</v>
          </cell>
          <cell r="H910">
            <v>0</v>
          </cell>
          <cell r="I910">
            <v>55392</v>
          </cell>
          <cell r="J910">
            <v>18279</v>
          </cell>
        </row>
        <row r="911">
          <cell r="A911" t="str">
            <v>용   접  봉</v>
          </cell>
          <cell r="B911">
            <v>0</v>
          </cell>
          <cell r="C911" t="str">
            <v>SS400 , 4M/M</v>
          </cell>
          <cell r="D911">
            <v>3</v>
          </cell>
          <cell r="E911" t="str">
            <v>KG</v>
          </cell>
          <cell r="F911">
            <v>0</v>
          </cell>
          <cell r="G911">
            <v>0</v>
          </cell>
          <cell r="H911">
            <v>0</v>
          </cell>
          <cell r="I911">
            <v>1260</v>
          </cell>
          <cell r="J911">
            <v>3780</v>
          </cell>
        </row>
        <row r="912">
          <cell r="A912" t="str">
            <v>세    유(경유)</v>
          </cell>
          <cell r="B912">
            <v>0</v>
          </cell>
          <cell r="C912">
            <v>0</v>
          </cell>
          <cell r="D912">
            <v>3</v>
          </cell>
          <cell r="E912" t="str">
            <v>L</v>
          </cell>
          <cell r="F912">
            <v>0</v>
          </cell>
          <cell r="G912">
            <v>0</v>
          </cell>
          <cell r="H912">
            <v>0</v>
          </cell>
          <cell r="I912">
            <v>526.4</v>
          </cell>
          <cell r="J912">
            <v>1579</v>
          </cell>
        </row>
        <row r="915">
          <cell r="A915" t="str">
            <v/>
          </cell>
        </row>
        <row r="916">
          <cell r="L916" t="str">
            <v/>
          </cell>
        </row>
        <row r="917">
          <cell r="B917" t="str">
            <v>계</v>
          </cell>
          <cell r="C917">
            <v>0</v>
          </cell>
          <cell r="D917">
            <v>0</v>
          </cell>
          <cell r="E917">
            <v>0</v>
          </cell>
          <cell r="F917">
            <v>28198</v>
          </cell>
          <cell r="G917">
            <v>0</v>
          </cell>
          <cell r="H917">
            <v>0</v>
          </cell>
          <cell r="I917">
            <v>0</v>
          </cell>
          <cell r="J917">
            <v>28198</v>
          </cell>
          <cell r="K917">
            <v>0</v>
          </cell>
          <cell r="L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STOP LOG LEAF 제작 인건비</v>
          </cell>
        </row>
        <row r="935">
          <cell r="E935" t="str">
            <v/>
          </cell>
        </row>
        <row r="936">
          <cell r="A936" t="str">
            <v>종       별</v>
          </cell>
          <cell r="B936">
            <v>0</v>
          </cell>
          <cell r="C936" t="str">
            <v>재 료 또 는</v>
          </cell>
          <cell r="D936" t="str">
            <v xml:space="preserve">원 수 </v>
          </cell>
          <cell r="E936" t="str">
            <v>단 위</v>
          </cell>
          <cell r="F936" t="str">
            <v>총   액</v>
          </cell>
          <cell r="G936" t="str">
            <v>노   무   비</v>
          </cell>
          <cell r="H936">
            <v>0</v>
          </cell>
          <cell r="I936" t="str">
            <v>재   료   비</v>
          </cell>
          <cell r="J936">
            <v>0</v>
          </cell>
          <cell r="K936" t="str">
            <v>경      비</v>
          </cell>
          <cell r="L936">
            <v>0</v>
          </cell>
          <cell r="M936" t="str">
            <v>비   고</v>
          </cell>
        </row>
        <row r="937">
          <cell r="C937" t="str">
            <v xml:space="preserve">규       격 </v>
          </cell>
          <cell r="D937">
            <v>0</v>
          </cell>
          <cell r="E937">
            <v>0</v>
          </cell>
          <cell r="F937" t="str">
            <v>금   액</v>
          </cell>
          <cell r="G937" t="str">
            <v>단  가</v>
          </cell>
          <cell r="H937" t="str">
            <v>금   액</v>
          </cell>
          <cell r="I937" t="str">
            <v>단  가</v>
          </cell>
          <cell r="J937" t="str">
            <v>금   액</v>
          </cell>
          <cell r="K937" t="str">
            <v>단  가</v>
          </cell>
          <cell r="L937" t="str">
            <v>금   액</v>
          </cell>
        </row>
        <row r="938">
          <cell r="A938" t="str">
            <v>기 술 관 리</v>
          </cell>
          <cell r="B938">
            <v>0</v>
          </cell>
          <cell r="C938" t="str">
            <v>기계기사2급</v>
          </cell>
          <cell r="D938">
            <v>0.5</v>
          </cell>
          <cell r="E938" t="str">
            <v>인</v>
          </cell>
          <cell r="F938">
            <v>0</v>
          </cell>
          <cell r="G938">
            <v>69405</v>
          </cell>
          <cell r="H938">
            <v>34702</v>
          </cell>
        </row>
        <row r="939">
          <cell r="A939" t="str">
            <v>본  뜨  기</v>
          </cell>
          <cell r="B939">
            <v>0</v>
          </cell>
          <cell r="C939" t="str">
            <v>프랜트 제관공</v>
          </cell>
          <cell r="D939">
            <v>0.52300000000000002</v>
          </cell>
          <cell r="E939" t="str">
            <v>인</v>
          </cell>
          <cell r="F939">
            <v>0</v>
          </cell>
          <cell r="G939">
            <v>81966</v>
          </cell>
          <cell r="H939">
            <v>42868</v>
          </cell>
        </row>
        <row r="940">
          <cell r="A940" t="str">
            <v>금  긋  기</v>
          </cell>
          <cell r="B940">
            <v>0</v>
          </cell>
          <cell r="C940" t="str">
            <v>프랜트 제관공</v>
          </cell>
          <cell r="D940">
            <v>1.514</v>
          </cell>
          <cell r="E940" t="str">
            <v>인</v>
          </cell>
          <cell r="F940">
            <v>0</v>
          </cell>
          <cell r="G940">
            <v>81966</v>
          </cell>
          <cell r="H940">
            <v>124096</v>
          </cell>
        </row>
        <row r="941">
          <cell r="A941" t="str">
            <v>절      단</v>
          </cell>
          <cell r="B941">
            <v>0</v>
          </cell>
          <cell r="C941" t="str">
            <v>프랜트 제관공</v>
          </cell>
          <cell r="D941">
            <v>0.41399999999999998</v>
          </cell>
          <cell r="E941" t="str">
            <v>인</v>
          </cell>
          <cell r="F941">
            <v>0</v>
          </cell>
          <cell r="G941">
            <v>81966</v>
          </cell>
          <cell r="H941">
            <v>33933</v>
          </cell>
        </row>
        <row r="942">
          <cell r="A942" t="str">
            <v>가      공</v>
          </cell>
          <cell r="B942">
            <v>0</v>
          </cell>
          <cell r="C942" t="str">
            <v>프랜트 제관공</v>
          </cell>
          <cell r="D942">
            <v>0.5</v>
          </cell>
          <cell r="E942" t="str">
            <v>인</v>
          </cell>
          <cell r="F942">
            <v>0</v>
          </cell>
          <cell r="G942">
            <v>81966</v>
          </cell>
          <cell r="H942">
            <v>40983</v>
          </cell>
        </row>
        <row r="944">
          <cell r="A944" t="str">
            <v>구 멍 뚫 기</v>
          </cell>
          <cell r="B944">
            <v>0</v>
          </cell>
          <cell r="C944" t="str">
            <v>프랜트 제관공</v>
          </cell>
          <cell r="D944">
            <v>0.61299999999999999</v>
          </cell>
          <cell r="E944" t="str">
            <v>인</v>
          </cell>
          <cell r="F944">
            <v>0</v>
          </cell>
          <cell r="G944">
            <v>81966</v>
          </cell>
          <cell r="H944">
            <v>50245</v>
          </cell>
        </row>
        <row r="945">
          <cell r="A945" t="str">
            <v>용      접</v>
          </cell>
          <cell r="B945">
            <v>0</v>
          </cell>
          <cell r="C945" t="str">
            <v>프랜트 용접공</v>
          </cell>
          <cell r="D945">
            <v>2.968</v>
          </cell>
          <cell r="E945" t="str">
            <v>인</v>
          </cell>
          <cell r="F945">
            <v>0</v>
          </cell>
          <cell r="G945">
            <v>95379</v>
          </cell>
          <cell r="H945">
            <v>283084</v>
          </cell>
        </row>
        <row r="946">
          <cell r="A946" t="str">
            <v>부 품 조 립</v>
          </cell>
          <cell r="B946">
            <v>0</v>
          </cell>
          <cell r="C946" t="str">
            <v>비   계   공</v>
          </cell>
          <cell r="D946">
            <v>1.325</v>
          </cell>
          <cell r="E946" t="str">
            <v>인</v>
          </cell>
          <cell r="F946">
            <v>0</v>
          </cell>
          <cell r="G946">
            <v>79467</v>
          </cell>
          <cell r="H946">
            <v>105293</v>
          </cell>
        </row>
        <row r="947">
          <cell r="C947" t="str">
            <v>프랜트기계설치공</v>
          </cell>
          <cell r="D947">
            <v>1.325</v>
          </cell>
          <cell r="E947" t="str">
            <v>인</v>
          </cell>
          <cell r="F947">
            <v>0</v>
          </cell>
          <cell r="G947">
            <v>80805</v>
          </cell>
          <cell r="H947">
            <v>107066</v>
          </cell>
        </row>
        <row r="948">
          <cell r="A948" t="str">
            <v>소운반 조작</v>
          </cell>
          <cell r="B948">
            <v>0</v>
          </cell>
          <cell r="C948" t="str">
            <v>비   계   공</v>
          </cell>
          <cell r="D948">
            <v>0.97</v>
          </cell>
          <cell r="E948" t="str">
            <v>인</v>
          </cell>
          <cell r="F948">
            <v>0</v>
          </cell>
          <cell r="G948">
            <v>79467</v>
          </cell>
          <cell r="H948">
            <v>77082</v>
          </cell>
        </row>
        <row r="949">
          <cell r="A949" t="str">
            <v>검사 및 교정</v>
          </cell>
          <cell r="B949">
            <v>0</v>
          </cell>
          <cell r="C949" t="str">
            <v>기술관리 제외한</v>
          </cell>
          <cell r="D949" t="str">
            <v>1</v>
          </cell>
          <cell r="E949" t="str">
            <v>식</v>
          </cell>
          <cell r="F949">
            <v>0</v>
          </cell>
          <cell r="G949">
            <v>0</v>
          </cell>
          <cell r="H949">
            <v>86465</v>
          </cell>
        </row>
        <row r="950">
          <cell r="C950" t="str">
            <v>10%</v>
          </cell>
        </row>
        <row r="953">
          <cell r="B953" t="str">
            <v>계</v>
          </cell>
          <cell r="C953">
            <v>0</v>
          </cell>
          <cell r="D953">
            <v>0</v>
          </cell>
          <cell r="E953">
            <v>0</v>
          </cell>
          <cell r="F953">
            <v>985817</v>
          </cell>
          <cell r="G953">
            <v>0</v>
          </cell>
          <cell r="H953">
            <v>985817</v>
          </cell>
        </row>
        <row r="963">
          <cell r="A963" t="str">
            <v>STOP LOG LEAF 제작 사용장비 경비</v>
          </cell>
        </row>
        <row r="964">
          <cell r="E964" t="str">
            <v/>
          </cell>
        </row>
        <row r="965">
          <cell r="A965" t="str">
            <v>종       별</v>
          </cell>
          <cell r="B965">
            <v>0</v>
          </cell>
          <cell r="C965" t="str">
            <v>재 료 또 는</v>
          </cell>
          <cell r="D965" t="str">
            <v xml:space="preserve">원 수 </v>
          </cell>
          <cell r="E965" t="str">
            <v>단 위</v>
          </cell>
          <cell r="F965" t="str">
            <v>총   액</v>
          </cell>
          <cell r="G965" t="str">
            <v>노   무   비</v>
          </cell>
          <cell r="H965">
            <v>0</v>
          </cell>
          <cell r="I965" t="str">
            <v>재   료   비</v>
          </cell>
          <cell r="J965">
            <v>0</v>
          </cell>
          <cell r="K965" t="str">
            <v>경      비</v>
          </cell>
          <cell r="L965">
            <v>0</v>
          </cell>
          <cell r="M965" t="str">
            <v>비   고</v>
          </cell>
        </row>
        <row r="966">
          <cell r="C966" t="str">
            <v xml:space="preserve">규       격 </v>
          </cell>
          <cell r="D966">
            <v>0</v>
          </cell>
          <cell r="E966">
            <v>0</v>
          </cell>
          <cell r="F966" t="str">
            <v>금   액</v>
          </cell>
          <cell r="G966" t="str">
            <v>단  가</v>
          </cell>
          <cell r="H966" t="str">
            <v>금   액</v>
          </cell>
          <cell r="I966" t="str">
            <v>단  가</v>
          </cell>
          <cell r="J966" t="str">
            <v>금   액</v>
          </cell>
          <cell r="K966" t="str">
            <v>단  가</v>
          </cell>
          <cell r="L966" t="str">
            <v>금   액</v>
          </cell>
        </row>
        <row r="967">
          <cell r="A967" t="str">
            <v>LATHE</v>
          </cell>
          <cell r="B967">
            <v>0</v>
          </cell>
          <cell r="C967" t="str">
            <v>12FT x 7.5HP</v>
          </cell>
          <cell r="D967">
            <v>0.41599999999999998</v>
          </cell>
          <cell r="E967" t="str">
            <v>Hr</v>
          </cell>
          <cell r="F967">
            <v>0</v>
          </cell>
          <cell r="G967">
            <v>3418</v>
          </cell>
          <cell r="H967">
            <v>1421</v>
          </cell>
          <cell r="I967">
            <v>0</v>
          </cell>
          <cell r="J967">
            <v>0</v>
          </cell>
          <cell r="K967">
            <v>3775</v>
          </cell>
          <cell r="L967">
            <v>1570.3999999999999</v>
          </cell>
        </row>
        <row r="968">
          <cell r="A968" t="str">
            <v>PLANER</v>
          </cell>
          <cell r="B968">
            <v>0</v>
          </cell>
          <cell r="C968" t="str">
            <v>4FT x 8FT</v>
          </cell>
          <cell r="D968">
            <v>7.5999999999999998E-2</v>
          </cell>
          <cell r="E968" t="str">
            <v>Hr</v>
          </cell>
          <cell r="F968">
            <v>0</v>
          </cell>
          <cell r="G968">
            <v>3129</v>
          </cell>
          <cell r="H968">
            <v>237</v>
          </cell>
          <cell r="I968">
            <v>0</v>
          </cell>
          <cell r="J968">
            <v>0</v>
          </cell>
          <cell r="K968">
            <v>2743</v>
          </cell>
          <cell r="L968">
            <v>208.46799999999999</v>
          </cell>
        </row>
        <row r="969">
          <cell r="A969" t="str">
            <v>BORING M/C</v>
          </cell>
          <cell r="B969">
            <v>0</v>
          </cell>
          <cell r="C969" t="str">
            <v>Hori.type,3HP</v>
          </cell>
          <cell r="D969">
            <v>0.248</v>
          </cell>
          <cell r="E969" t="str">
            <v>Hr</v>
          </cell>
          <cell r="F969">
            <v>0</v>
          </cell>
          <cell r="G969">
            <v>3547</v>
          </cell>
          <cell r="H969">
            <v>879</v>
          </cell>
          <cell r="I969">
            <v>0</v>
          </cell>
          <cell r="J969">
            <v>0</v>
          </cell>
          <cell r="K969">
            <v>8928</v>
          </cell>
          <cell r="L969">
            <v>2214.1439999999998</v>
          </cell>
        </row>
        <row r="970">
          <cell r="A970" t="str">
            <v>UNION MELT WELDER</v>
          </cell>
          <cell r="B970">
            <v>0</v>
          </cell>
          <cell r="C970" t="str">
            <v>5.5 KVA</v>
          </cell>
          <cell r="D970">
            <v>3.2240000000000002</v>
          </cell>
          <cell r="E970" t="str">
            <v>Hr</v>
          </cell>
          <cell r="F970">
            <v>0</v>
          </cell>
          <cell r="G970">
            <v>3488</v>
          </cell>
          <cell r="H970">
            <v>11245</v>
          </cell>
          <cell r="I970">
            <v>0</v>
          </cell>
          <cell r="J970">
            <v>0</v>
          </cell>
          <cell r="K970">
            <v>1797</v>
          </cell>
          <cell r="L970">
            <v>5793.5280000000002</v>
          </cell>
        </row>
        <row r="971">
          <cell r="A971" t="str">
            <v>A.C WELDER</v>
          </cell>
          <cell r="B971">
            <v>0</v>
          </cell>
          <cell r="C971" t="str">
            <v>10KVA</v>
          </cell>
          <cell r="D971">
            <v>9.9760000000000009</v>
          </cell>
          <cell r="E971" t="str">
            <v>Hr</v>
          </cell>
          <cell r="F971">
            <v>0</v>
          </cell>
          <cell r="G971">
            <v>0</v>
          </cell>
          <cell r="H971">
            <v>0</v>
          </cell>
          <cell r="I971">
            <v>0</v>
          </cell>
          <cell r="J971">
            <v>0</v>
          </cell>
          <cell r="K971">
            <v>155</v>
          </cell>
          <cell r="L971">
            <v>1546.2800000000002</v>
          </cell>
        </row>
        <row r="972">
          <cell r="E972" t="str">
            <v/>
          </cell>
        </row>
        <row r="973">
          <cell r="A973" t="str">
            <v>GOUGING M/C</v>
          </cell>
          <cell r="B973">
            <v>0</v>
          </cell>
          <cell r="C973" t="str">
            <v>중 형</v>
          </cell>
          <cell r="D973">
            <v>3.56</v>
          </cell>
          <cell r="E973" t="str">
            <v>Hr</v>
          </cell>
          <cell r="F973">
            <v>0</v>
          </cell>
          <cell r="G973">
            <v>3380</v>
          </cell>
          <cell r="H973">
            <v>12032</v>
          </cell>
          <cell r="I973">
            <v>0</v>
          </cell>
          <cell r="J973">
            <v>0</v>
          </cell>
          <cell r="K973">
            <v>670</v>
          </cell>
          <cell r="L973">
            <v>2385.1999999999998</v>
          </cell>
        </row>
        <row r="974">
          <cell r="A974" t="str">
            <v>GAS CUTTING M/C</v>
          </cell>
          <cell r="B974">
            <v>0</v>
          </cell>
          <cell r="C974" t="str">
            <v>Auto형</v>
          </cell>
          <cell r="D974">
            <v>1.3280000000000001</v>
          </cell>
          <cell r="E974" t="str">
            <v>Hr</v>
          </cell>
          <cell r="F974">
            <v>0</v>
          </cell>
          <cell r="G974">
            <v>11922</v>
          </cell>
          <cell r="H974">
            <v>15832</v>
          </cell>
          <cell r="I974">
            <v>0</v>
          </cell>
          <cell r="J974">
            <v>0</v>
          </cell>
          <cell r="K974">
            <v>119</v>
          </cell>
          <cell r="L974">
            <v>158.03200000000001</v>
          </cell>
        </row>
        <row r="975">
          <cell r="A975" t="str">
            <v>GAS CUTTING M/C</v>
          </cell>
          <cell r="B975">
            <v>0</v>
          </cell>
          <cell r="C975" t="str">
            <v>수 동</v>
          </cell>
          <cell r="D975">
            <v>1.984</v>
          </cell>
          <cell r="E975" t="str">
            <v>Hr</v>
          </cell>
          <cell r="F975">
            <v>0</v>
          </cell>
          <cell r="G975">
            <v>3974</v>
          </cell>
          <cell r="H975">
            <v>7884</v>
          </cell>
          <cell r="I975">
            <v>0</v>
          </cell>
          <cell r="J975">
            <v>0</v>
          </cell>
          <cell r="K975">
            <v>115</v>
          </cell>
          <cell r="L975">
            <v>228.16</v>
          </cell>
        </row>
        <row r="976">
          <cell r="A976" t="str">
            <v>GAS HEATING TOUCH</v>
          </cell>
          <cell r="B976">
            <v>0</v>
          </cell>
          <cell r="C976" t="str">
            <v>중 형</v>
          </cell>
          <cell r="D976">
            <v>3.8719999999999999</v>
          </cell>
          <cell r="E976" t="str">
            <v>Hr</v>
          </cell>
          <cell r="F976">
            <v>0</v>
          </cell>
          <cell r="G976">
            <v>3174</v>
          </cell>
          <cell r="H976">
            <v>12289</v>
          </cell>
          <cell r="I976">
            <v>0</v>
          </cell>
          <cell r="J976">
            <v>0</v>
          </cell>
          <cell r="K976">
            <v>115</v>
          </cell>
          <cell r="L976">
            <v>445.28</v>
          </cell>
        </row>
        <row r="977">
          <cell r="A977" t="str">
            <v>OVER HEAD CRANE</v>
          </cell>
          <cell r="B977">
            <v>0</v>
          </cell>
          <cell r="C977" t="str">
            <v>30 TON</v>
          </cell>
          <cell r="D977">
            <v>0.88</v>
          </cell>
          <cell r="E977" t="str">
            <v>Hr</v>
          </cell>
          <cell r="F977">
            <v>0</v>
          </cell>
          <cell r="G977">
            <v>9681</v>
          </cell>
          <cell r="H977">
            <v>8519</v>
          </cell>
          <cell r="I977">
            <v>0</v>
          </cell>
          <cell r="J977">
            <v>0</v>
          </cell>
          <cell r="K977">
            <v>3338</v>
          </cell>
          <cell r="L977">
            <v>2937.44</v>
          </cell>
        </row>
        <row r="978">
          <cell r="E978" t="str">
            <v/>
          </cell>
        </row>
        <row r="979">
          <cell r="A979" t="str">
            <v>OVER HEAD CRANE</v>
          </cell>
          <cell r="B979">
            <v>0</v>
          </cell>
          <cell r="C979" t="str">
            <v>20 TON</v>
          </cell>
          <cell r="D979">
            <v>0.88</v>
          </cell>
          <cell r="E979" t="str">
            <v>Hr</v>
          </cell>
          <cell r="F979">
            <v>0</v>
          </cell>
          <cell r="G979">
            <v>9681</v>
          </cell>
          <cell r="H979">
            <v>8519</v>
          </cell>
          <cell r="I979">
            <v>0</v>
          </cell>
          <cell r="J979">
            <v>0</v>
          </cell>
          <cell r="K979">
            <v>3338</v>
          </cell>
          <cell r="L979">
            <v>2937.44</v>
          </cell>
        </row>
        <row r="980">
          <cell r="A980" t="str">
            <v>HYDRO PRESS</v>
          </cell>
          <cell r="B980">
            <v>0</v>
          </cell>
          <cell r="C980" t="str">
            <v>100 TON</v>
          </cell>
          <cell r="D980">
            <v>1.72</v>
          </cell>
          <cell r="E980" t="str">
            <v>Hr</v>
          </cell>
          <cell r="F980">
            <v>0</v>
          </cell>
          <cell r="G980">
            <v>3281</v>
          </cell>
          <cell r="H980">
            <v>5643</v>
          </cell>
          <cell r="I980">
            <v>0</v>
          </cell>
          <cell r="J980">
            <v>0</v>
          </cell>
          <cell r="K980">
            <v>6045</v>
          </cell>
          <cell r="L980">
            <v>10397.4</v>
          </cell>
        </row>
        <row r="981">
          <cell r="A981" t="str">
            <v>SHEARING M/C</v>
          </cell>
          <cell r="B981">
            <v>0</v>
          </cell>
          <cell r="C981">
            <v>0</v>
          </cell>
          <cell r="D981">
            <v>2</v>
          </cell>
          <cell r="E981" t="str">
            <v>Hr</v>
          </cell>
          <cell r="F981">
            <v>0</v>
          </cell>
          <cell r="G981">
            <v>3688</v>
          </cell>
          <cell r="H981">
            <v>7376</v>
          </cell>
          <cell r="I981">
            <v>0</v>
          </cell>
          <cell r="J981">
            <v>0</v>
          </cell>
          <cell r="K981">
            <v>3209</v>
          </cell>
          <cell r="L981">
            <v>6418</v>
          </cell>
        </row>
        <row r="982">
          <cell r="A982" t="str">
            <v>DRILLING M/C</v>
          </cell>
          <cell r="B982">
            <v>0</v>
          </cell>
          <cell r="C982" t="str">
            <v>3 HP</v>
          </cell>
          <cell r="D982">
            <v>0.48799999999999999</v>
          </cell>
          <cell r="E982" t="str">
            <v>Hr</v>
          </cell>
          <cell r="F982">
            <v>0</v>
          </cell>
          <cell r="G982">
            <v>3401</v>
          </cell>
          <cell r="H982">
            <v>1659</v>
          </cell>
          <cell r="I982">
            <v>0</v>
          </cell>
          <cell r="J982">
            <v>0</v>
          </cell>
          <cell r="K982">
            <v>576</v>
          </cell>
          <cell r="L982">
            <v>281.08799999999997</v>
          </cell>
        </row>
        <row r="983">
          <cell r="A983" t="str">
            <v>DRILLING M/C</v>
          </cell>
          <cell r="B983">
            <v>0</v>
          </cell>
          <cell r="C983" t="str">
            <v>Radial,5 HP</v>
          </cell>
          <cell r="D983">
            <v>0.48799999999999999</v>
          </cell>
          <cell r="E983" t="str">
            <v>Hr</v>
          </cell>
          <cell r="F983">
            <v>0</v>
          </cell>
          <cell r="G983">
            <v>3401</v>
          </cell>
          <cell r="H983">
            <v>1659</v>
          </cell>
          <cell r="I983">
            <v>0</v>
          </cell>
          <cell r="J983">
            <v>0</v>
          </cell>
          <cell r="K983">
            <v>1720</v>
          </cell>
          <cell r="L983">
            <v>839.36</v>
          </cell>
        </row>
        <row r="984">
          <cell r="E984" t="str">
            <v/>
          </cell>
        </row>
        <row r="985">
          <cell r="A985" t="str">
            <v>PORTABLE DRILL</v>
          </cell>
          <cell r="B985">
            <v>0</v>
          </cell>
          <cell r="C985" t="str">
            <v>0.5 HP</v>
          </cell>
          <cell r="D985">
            <v>1.5640000000000001</v>
          </cell>
          <cell r="E985" t="str">
            <v>Hr</v>
          </cell>
          <cell r="F985">
            <v>0</v>
          </cell>
          <cell r="G985">
            <v>0</v>
          </cell>
          <cell r="H985">
            <v>0</v>
          </cell>
          <cell r="I985">
            <v>0</v>
          </cell>
          <cell r="J985">
            <v>0</v>
          </cell>
          <cell r="K985">
            <v>12</v>
          </cell>
          <cell r="L985">
            <v>18.768000000000001</v>
          </cell>
        </row>
        <row r="986">
          <cell r="A986" t="str">
            <v>TRUCK CRANE</v>
          </cell>
          <cell r="B986">
            <v>0</v>
          </cell>
          <cell r="C986" t="str">
            <v>30 TON</v>
          </cell>
          <cell r="D986">
            <v>0.65</v>
          </cell>
          <cell r="E986" t="str">
            <v>Hr</v>
          </cell>
          <cell r="F986">
            <v>0</v>
          </cell>
          <cell r="G986">
            <v>18615</v>
          </cell>
          <cell r="H986">
            <v>12099</v>
          </cell>
          <cell r="I986">
            <v>7046</v>
          </cell>
          <cell r="J986">
            <v>4579</v>
          </cell>
          <cell r="K986">
            <v>44939</v>
          </cell>
          <cell r="L986">
            <v>29210.350000000002</v>
          </cell>
        </row>
        <row r="987">
          <cell r="A987" t="str">
            <v>리프트 트럭</v>
          </cell>
          <cell r="B987">
            <v>0</v>
          </cell>
          <cell r="C987" t="str">
            <v>5 TON</v>
          </cell>
          <cell r="D987">
            <v>0.65</v>
          </cell>
          <cell r="E987" t="str">
            <v>Hr</v>
          </cell>
          <cell r="F987">
            <v>0</v>
          </cell>
          <cell r="G987">
            <v>9681</v>
          </cell>
          <cell r="H987">
            <v>6292</v>
          </cell>
          <cell r="I987">
            <v>5116.08</v>
          </cell>
          <cell r="J987">
            <v>3325</v>
          </cell>
          <cell r="K987">
            <v>4863</v>
          </cell>
          <cell r="L987">
            <v>3160.9500000000003</v>
          </cell>
        </row>
        <row r="988">
          <cell r="A988" t="str">
            <v>COMPRESSOR</v>
          </cell>
          <cell r="B988">
            <v>0</v>
          </cell>
          <cell r="C988" t="str">
            <v>7.1㎥/min</v>
          </cell>
          <cell r="D988">
            <v>3.32</v>
          </cell>
          <cell r="E988" t="str">
            <v>Hr</v>
          </cell>
          <cell r="F988">
            <v>0</v>
          </cell>
          <cell r="G988">
            <v>9681</v>
          </cell>
          <cell r="H988">
            <v>32140</v>
          </cell>
          <cell r="I988">
            <v>6189</v>
          </cell>
          <cell r="J988">
            <v>20547</v>
          </cell>
          <cell r="K988">
            <v>3137</v>
          </cell>
          <cell r="L988">
            <v>10414.84</v>
          </cell>
        </row>
        <row r="989">
          <cell r="A989" t="str">
            <v>TRAILER</v>
          </cell>
          <cell r="B989">
            <v>0</v>
          </cell>
          <cell r="C989" t="str">
            <v>30 TON</v>
          </cell>
          <cell r="D989">
            <v>0.65</v>
          </cell>
          <cell r="E989" t="str">
            <v>Hr</v>
          </cell>
          <cell r="F989">
            <v>0</v>
          </cell>
          <cell r="G989">
            <v>8683</v>
          </cell>
          <cell r="H989">
            <v>5643</v>
          </cell>
          <cell r="I989">
            <v>15763</v>
          </cell>
          <cell r="J989">
            <v>10245</v>
          </cell>
          <cell r="K989">
            <v>27414</v>
          </cell>
          <cell r="L989">
            <v>17819.100000000002</v>
          </cell>
        </row>
        <row r="991">
          <cell r="B991" t="str">
            <v>계</v>
          </cell>
          <cell r="C991">
            <v>0</v>
          </cell>
          <cell r="D991">
            <v>0</v>
          </cell>
          <cell r="E991">
            <v>0</v>
          </cell>
          <cell r="F991">
            <v>289048.228</v>
          </cell>
          <cell r="G991">
            <v>0</v>
          </cell>
          <cell r="H991">
            <v>151368</v>
          </cell>
          <cell r="I991">
            <v>0</v>
          </cell>
          <cell r="J991">
            <v>38696</v>
          </cell>
          <cell r="K991" t="str">
            <v/>
          </cell>
          <cell r="L991">
            <v>98984.228000000003</v>
          </cell>
        </row>
        <row r="992">
          <cell r="A992" t="str">
            <v>STOP LOG LEAF 제작 소모 자재비</v>
          </cell>
        </row>
        <row r="993">
          <cell r="E993" t="str">
            <v/>
          </cell>
        </row>
        <row r="994">
          <cell r="A994" t="str">
            <v>종       별</v>
          </cell>
          <cell r="B994">
            <v>0</v>
          </cell>
          <cell r="C994" t="str">
            <v>재 료 또 는</v>
          </cell>
          <cell r="D994" t="str">
            <v xml:space="preserve">원 수 </v>
          </cell>
          <cell r="E994" t="str">
            <v>단 위</v>
          </cell>
          <cell r="F994" t="str">
            <v>총   액</v>
          </cell>
          <cell r="G994" t="str">
            <v>노   무   비</v>
          </cell>
          <cell r="H994">
            <v>0</v>
          </cell>
          <cell r="I994" t="str">
            <v>재   료   비</v>
          </cell>
          <cell r="J994">
            <v>0</v>
          </cell>
          <cell r="K994" t="str">
            <v>경      비</v>
          </cell>
          <cell r="L994">
            <v>0</v>
          </cell>
          <cell r="M994" t="str">
            <v>비   고</v>
          </cell>
        </row>
        <row r="995">
          <cell r="C995" t="str">
            <v xml:space="preserve">규       격 </v>
          </cell>
          <cell r="D995">
            <v>0</v>
          </cell>
          <cell r="E995">
            <v>0</v>
          </cell>
          <cell r="F995" t="str">
            <v>금   액</v>
          </cell>
          <cell r="G995" t="str">
            <v>단  가</v>
          </cell>
          <cell r="H995" t="str">
            <v>금   액</v>
          </cell>
          <cell r="I995" t="str">
            <v>단  가</v>
          </cell>
          <cell r="J995" t="str">
            <v>금   액</v>
          </cell>
          <cell r="K995" t="str">
            <v>단  가</v>
          </cell>
          <cell r="L995" t="str">
            <v>금   액</v>
          </cell>
        </row>
        <row r="996">
          <cell r="A996" t="str">
            <v>산       소</v>
          </cell>
          <cell r="B996">
            <v>0</v>
          </cell>
          <cell r="C996" t="str">
            <v>6,000L용</v>
          </cell>
          <cell r="D996">
            <v>0.38</v>
          </cell>
          <cell r="E996" t="str">
            <v>병</v>
          </cell>
          <cell r="F996">
            <v>0</v>
          </cell>
          <cell r="G996" t="str">
            <v/>
          </cell>
          <cell r="H996">
            <v>0</v>
          </cell>
          <cell r="I996">
            <v>12000</v>
          </cell>
          <cell r="J996">
            <v>4560</v>
          </cell>
        </row>
        <row r="997">
          <cell r="A997" t="str">
            <v>아 세 치 렌</v>
          </cell>
          <cell r="B997">
            <v>0</v>
          </cell>
          <cell r="C997" t="str">
            <v>4,500L용</v>
          </cell>
          <cell r="D997">
            <v>0.33</v>
          </cell>
          <cell r="E997" t="str">
            <v>병</v>
          </cell>
          <cell r="F997">
            <v>0</v>
          </cell>
          <cell r="G997">
            <v>0</v>
          </cell>
          <cell r="H997">
            <v>0</v>
          </cell>
          <cell r="I997">
            <v>55392</v>
          </cell>
          <cell r="J997">
            <v>18279</v>
          </cell>
        </row>
        <row r="998">
          <cell r="A998" t="str">
            <v>용   접  봉</v>
          </cell>
          <cell r="B998">
            <v>0</v>
          </cell>
          <cell r="C998" t="str">
            <v>SS41, 4M/Mx350L</v>
          </cell>
          <cell r="D998">
            <v>3</v>
          </cell>
          <cell r="E998" t="str">
            <v>KG</v>
          </cell>
          <cell r="F998">
            <v>0</v>
          </cell>
          <cell r="G998">
            <v>0</v>
          </cell>
          <cell r="H998">
            <v>0</v>
          </cell>
          <cell r="I998">
            <v>1260</v>
          </cell>
          <cell r="J998">
            <v>3780</v>
          </cell>
        </row>
        <row r="1000">
          <cell r="A1000" t="str">
            <v/>
          </cell>
          <cell r="B1000">
            <v>0</v>
          </cell>
          <cell r="C1000">
            <v>0</v>
          </cell>
          <cell r="D1000" t="str">
            <v/>
          </cell>
          <cell r="E1000" t="str">
            <v/>
          </cell>
        </row>
        <row r="1001">
          <cell r="E1001" t="str">
            <v/>
          </cell>
        </row>
        <row r="1003">
          <cell r="B1003" t="str">
            <v>계</v>
          </cell>
          <cell r="C1003">
            <v>0</v>
          </cell>
          <cell r="D1003">
            <v>0</v>
          </cell>
          <cell r="E1003">
            <v>0</v>
          </cell>
          <cell r="F1003">
            <v>26619</v>
          </cell>
          <cell r="G1003">
            <v>0</v>
          </cell>
          <cell r="H1003">
            <v>0</v>
          </cell>
          <cell r="I1003">
            <v>0</v>
          </cell>
          <cell r="J1003">
            <v>26619</v>
          </cell>
        </row>
        <row r="1021">
          <cell r="A1021" t="str">
            <v>STOP LOG LEAF 설치 인건비</v>
          </cell>
        </row>
        <row r="1022">
          <cell r="E1022" t="str">
            <v/>
          </cell>
        </row>
        <row r="1023">
          <cell r="A1023" t="str">
            <v>종       별</v>
          </cell>
          <cell r="B1023">
            <v>0</v>
          </cell>
          <cell r="C1023" t="str">
            <v>재 료 또 는</v>
          </cell>
          <cell r="D1023" t="str">
            <v xml:space="preserve">원 수 </v>
          </cell>
          <cell r="E1023" t="str">
            <v>단 위</v>
          </cell>
          <cell r="F1023" t="str">
            <v>총   액</v>
          </cell>
          <cell r="G1023" t="str">
            <v>노   무   비</v>
          </cell>
          <cell r="H1023">
            <v>0</v>
          </cell>
          <cell r="I1023" t="str">
            <v>재   료   비</v>
          </cell>
          <cell r="J1023">
            <v>0</v>
          </cell>
          <cell r="K1023" t="str">
            <v>경      비</v>
          </cell>
          <cell r="L1023">
            <v>0</v>
          </cell>
          <cell r="M1023" t="str">
            <v>비   고</v>
          </cell>
        </row>
        <row r="1024">
          <cell r="C1024" t="str">
            <v xml:space="preserve">규       격 </v>
          </cell>
          <cell r="D1024">
            <v>0</v>
          </cell>
          <cell r="E1024">
            <v>0</v>
          </cell>
          <cell r="F1024" t="str">
            <v>금   액</v>
          </cell>
          <cell r="G1024" t="str">
            <v>단  가</v>
          </cell>
          <cell r="H1024" t="str">
            <v>금   액</v>
          </cell>
          <cell r="I1024" t="str">
            <v>단  가</v>
          </cell>
          <cell r="J1024" t="str">
            <v>금   액</v>
          </cell>
          <cell r="K1024" t="str">
            <v>단  가</v>
          </cell>
          <cell r="L1024" t="str">
            <v>금   액</v>
          </cell>
        </row>
        <row r="1025">
          <cell r="A1025" t="str">
            <v>기 술 관 리</v>
          </cell>
          <cell r="B1025">
            <v>0</v>
          </cell>
          <cell r="C1025" t="str">
            <v>기계기사2급</v>
          </cell>
          <cell r="D1025">
            <v>0.5</v>
          </cell>
          <cell r="E1025" t="str">
            <v>인</v>
          </cell>
          <cell r="F1025">
            <v>0</v>
          </cell>
          <cell r="G1025">
            <v>69405</v>
          </cell>
          <cell r="H1025">
            <v>34702</v>
          </cell>
        </row>
        <row r="1026">
          <cell r="A1026" t="str">
            <v>운 반 조 작</v>
          </cell>
          <cell r="B1026">
            <v>0</v>
          </cell>
          <cell r="C1026" t="str">
            <v>비   계   공</v>
          </cell>
          <cell r="D1026">
            <v>0.97</v>
          </cell>
          <cell r="E1026" t="str">
            <v>인</v>
          </cell>
          <cell r="F1026">
            <v>0</v>
          </cell>
          <cell r="G1026">
            <v>79467</v>
          </cell>
          <cell r="H1026">
            <v>77082</v>
          </cell>
        </row>
        <row r="1027">
          <cell r="A1027" t="str">
            <v>조 립 조 정</v>
          </cell>
          <cell r="B1027">
            <v>0</v>
          </cell>
          <cell r="C1027" t="str">
            <v>비   계   공</v>
          </cell>
          <cell r="D1027">
            <v>2.02</v>
          </cell>
          <cell r="E1027" t="str">
            <v>인</v>
          </cell>
          <cell r="F1027">
            <v>0</v>
          </cell>
          <cell r="G1027">
            <v>79467</v>
          </cell>
          <cell r="H1027">
            <v>160523</v>
          </cell>
        </row>
        <row r="1028">
          <cell r="A1028" t="str">
            <v/>
          </cell>
          <cell r="B1028">
            <v>0</v>
          </cell>
          <cell r="C1028" t="str">
            <v>프랜트 제관공</v>
          </cell>
          <cell r="D1028">
            <v>1.19</v>
          </cell>
          <cell r="E1028" t="str">
            <v>인</v>
          </cell>
          <cell r="F1028">
            <v>0</v>
          </cell>
          <cell r="G1028">
            <v>81966</v>
          </cell>
          <cell r="H1028">
            <v>97539</v>
          </cell>
        </row>
        <row r="1029">
          <cell r="A1029" t="str">
            <v/>
          </cell>
          <cell r="B1029">
            <v>0</v>
          </cell>
          <cell r="C1029" t="str">
            <v>측   량   사</v>
          </cell>
          <cell r="D1029">
            <v>0.122</v>
          </cell>
          <cell r="E1029" t="str">
            <v>인</v>
          </cell>
          <cell r="F1029">
            <v>0</v>
          </cell>
          <cell r="G1029">
            <v>58506</v>
          </cell>
          <cell r="H1029">
            <v>7137</v>
          </cell>
        </row>
        <row r="1031">
          <cell r="C1031" t="str">
            <v>프랜트기계설치공</v>
          </cell>
          <cell r="D1031">
            <v>1.17</v>
          </cell>
          <cell r="E1031" t="str">
            <v>인</v>
          </cell>
          <cell r="F1031">
            <v>0</v>
          </cell>
          <cell r="G1031">
            <v>80805</v>
          </cell>
          <cell r="H1031">
            <v>94541</v>
          </cell>
        </row>
        <row r="1032">
          <cell r="A1032" t="str">
            <v>설      치</v>
          </cell>
          <cell r="B1032">
            <v>0</v>
          </cell>
          <cell r="C1032" t="str">
            <v>비   계   공</v>
          </cell>
          <cell r="D1032">
            <v>0.36</v>
          </cell>
          <cell r="E1032" t="str">
            <v>인</v>
          </cell>
          <cell r="F1032">
            <v>0</v>
          </cell>
          <cell r="G1032">
            <v>79467</v>
          </cell>
          <cell r="H1032">
            <v>28608</v>
          </cell>
        </row>
        <row r="1033">
          <cell r="C1033" t="str">
            <v>프랜트기계설치공</v>
          </cell>
          <cell r="D1033">
            <v>0.13</v>
          </cell>
          <cell r="E1033" t="str">
            <v>인</v>
          </cell>
          <cell r="F1033">
            <v>0</v>
          </cell>
          <cell r="G1033">
            <v>81966</v>
          </cell>
          <cell r="H1033">
            <v>10655</v>
          </cell>
        </row>
        <row r="1034">
          <cell r="A1034" t="str">
            <v>전 원 배 선</v>
          </cell>
          <cell r="B1034">
            <v>0</v>
          </cell>
          <cell r="C1034" t="str">
            <v>플랜트전공</v>
          </cell>
          <cell r="D1034">
            <v>6.3E-2</v>
          </cell>
          <cell r="E1034" t="str">
            <v>인</v>
          </cell>
          <cell r="F1034">
            <v>0</v>
          </cell>
          <cell r="G1034">
            <v>64285</v>
          </cell>
          <cell r="H1034">
            <v>4049</v>
          </cell>
          <cell r="I1034" t="str">
            <v/>
          </cell>
          <cell r="J1034" t="str">
            <v/>
          </cell>
        </row>
        <row r="1035">
          <cell r="A1035" t="str">
            <v/>
          </cell>
          <cell r="B1035">
            <v>0</v>
          </cell>
          <cell r="C1035" t="str">
            <v/>
          </cell>
          <cell r="D1035" t="str">
            <v/>
          </cell>
          <cell r="E1035" t="str">
            <v/>
          </cell>
          <cell r="F1035">
            <v>0</v>
          </cell>
          <cell r="G1035" t="str">
            <v/>
          </cell>
        </row>
        <row r="1036">
          <cell r="A1036" t="str">
            <v>검사 및 교정</v>
          </cell>
          <cell r="B1036">
            <v>0</v>
          </cell>
          <cell r="C1036" t="str">
            <v>기술관리,전원</v>
          </cell>
          <cell r="D1036" t="str">
            <v>1</v>
          </cell>
          <cell r="E1036" t="str">
            <v>식</v>
          </cell>
          <cell r="F1036">
            <v>0</v>
          </cell>
          <cell r="G1036">
            <v>0</v>
          </cell>
          <cell r="H1036">
            <v>47608</v>
          </cell>
        </row>
        <row r="1037">
          <cell r="C1037" t="str">
            <v>배선제외10%</v>
          </cell>
        </row>
        <row r="1040">
          <cell r="B1040" t="str">
            <v>계</v>
          </cell>
          <cell r="C1040">
            <v>0</v>
          </cell>
          <cell r="D1040">
            <v>0</v>
          </cell>
          <cell r="E1040">
            <v>0</v>
          </cell>
          <cell r="F1040">
            <v>562444</v>
          </cell>
          <cell r="G1040">
            <v>0</v>
          </cell>
          <cell r="H1040">
            <v>562444</v>
          </cell>
        </row>
        <row r="1050">
          <cell r="E1050" t="str">
            <v/>
          </cell>
          <cell r="F1050" t="str">
            <v>STOP LOG LEAF 설치 사용장비 경비</v>
          </cell>
        </row>
        <row r="1051">
          <cell r="E1051" t="str">
            <v/>
          </cell>
        </row>
        <row r="1052">
          <cell r="A1052" t="str">
            <v>종       별</v>
          </cell>
          <cell r="B1052">
            <v>0</v>
          </cell>
          <cell r="C1052" t="str">
            <v>재 료 또 는</v>
          </cell>
          <cell r="D1052" t="str">
            <v xml:space="preserve">원 수 </v>
          </cell>
          <cell r="E1052" t="str">
            <v>단 위</v>
          </cell>
          <cell r="F1052" t="str">
            <v>총   액</v>
          </cell>
          <cell r="G1052" t="str">
            <v>노   무   비</v>
          </cell>
          <cell r="H1052">
            <v>0</v>
          </cell>
          <cell r="I1052" t="str">
            <v>재   료   비</v>
          </cell>
          <cell r="J1052">
            <v>0</v>
          </cell>
          <cell r="K1052" t="str">
            <v>경      비</v>
          </cell>
          <cell r="L1052">
            <v>0</v>
          </cell>
          <cell r="M1052" t="str">
            <v>비   고</v>
          </cell>
        </row>
        <row r="1053">
          <cell r="C1053" t="str">
            <v xml:space="preserve">규       격 </v>
          </cell>
          <cell r="D1053">
            <v>0</v>
          </cell>
          <cell r="E1053">
            <v>0</v>
          </cell>
          <cell r="F1053" t="str">
            <v>금   액</v>
          </cell>
          <cell r="G1053" t="str">
            <v>단  가</v>
          </cell>
          <cell r="H1053" t="str">
            <v>금   액</v>
          </cell>
          <cell r="I1053" t="str">
            <v>단  가</v>
          </cell>
          <cell r="J1053" t="str">
            <v>금   액</v>
          </cell>
          <cell r="K1053" t="str">
            <v>단  가</v>
          </cell>
          <cell r="L1053" t="str">
            <v>금   액</v>
          </cell>
        </row>
        <row r="1054">
          <cell r="A1054" t="str">
            <v>A.C WELDER</v>
          </cell>
          <cell r="B1054">
            <v>0</v>
          </cell>
          <cell r="C1054" t="str">
            <v>10KVA</v>
          </cell>
          <cell r="D1054">
            <v>8</v>
          </cell>
          <cell r="E1054" t="str">
            <v>Hr</v>
          </cell>
          <cell r="F1054">
            <v>0</v>
          </cell>
          <cell r="G1054">
            <v>0</v>
          </cell>
          <cell r="H1054">
            <v>0</v>
          </cell>
          <cell r="I1054">
            <v>0</v>
          </cell>
          <cell r="J1054">
            <v>0</v>
          </cell>
          <cell r="K1054">
            <v>155</v>
          </cell>
          <cell r="L1054">
            <v>1240</v>
          </cell>
        </row>
        <row r="1055">
          <cell r="A1055" t="str">
            <v>PORTABLE DRILL</v>
          </cell>
          <cell r="B1055">
            <v>0</v>
          </cell>
          <cell r="C1055" t="str">
            <v>1.5 Hp</v>
          </cell>
          <cell r="D1055">
            <v>16</v>
          </cell>
          <cell r="E1055" t="str">
            <v>Hr</v>
          </cell>
          <cell r="F1055">
            <v>0</v>
          </cell>
          <cell r="G1055">
            <v>0</v>
          </cell>
          <cell r="H1055">
            <v>0</v>
          </cell>
          <cell r="I1055">
            <v>0</v>
          </cell>
          <cell r="J1055">
            <v>0</v>
          </cell>
          <cell r="K1055">
            <v>14</v>
          </cell>
          <cell r="L1055">
            <v>224</v>
          </cell>
        </row>
        <row r="1056">
          <cell r="A1056" t="str">
            <v>PORTABLE GRINDER</v>
          </cell>
          <cell r="B1056">
            <v>0</v>
          </cell>
          <cell r="C1056" t="str">
            <v>0.5 Hp</v>
          </cell>
          <cell r="D1056">
            <v>16</v>
          </cell>
          <cell r="E1056" t="str">
            <v>Hr</v>
          </cell>
          <cell r="F1056">
            <v>0</v>
          </cell>
          <cell r="G1056">
            <v>0</v>
          </cell>
          <cell r="H1056">
            <v>0</v>
          </cell>
          <cell r="I1056">
            <v>0</v>
          </cell>
          <cell r="J1056">
            <v>0</v>
          </cell>
          <cell r="K1056">
            <v>22</v>
          </cell>
          <cell r="L1056">
            <v>352</v>
          </cell>
        </row>
        <row r="1057">
          <cell r="A1057" t="str">
            <v>WINCH</v>
          </cell>
          <cell r="B1057">
            <v>0</v>
          </cell>
          <cell r="C1057" t="str">
            <v>10Hp</v>
          </cell>
          <cell r="D1057">
            <v>8</v>
          </cell>
          <cell r="E1057" t="str">
            <v>Hr</v>
          </cell>
          <cell r="F1057">
            <v>0</v>
          </cell>
          <cell r="G1057">
            <v>9235</v>
          </cell>
          <cell r="H1057">
            <v>73880</v>
          </cell>
          <cell r="I1057">
            <v>0</v>
          </cell>
          <cell r="J1057">
            <v>0</v>
          </cell>
          <cell r="K1057">
            <v>850</v>
          </cell>
          <cell r="L1057">
            <v>6800</v>
          </cell>
        </row>
        <row r="1058">
          <cell r="A1058" t="str">
            <v>FORK LIFT</v>
          </cell>
          <cell r="B1058">
            <v>0</v>
          </cell>
          <cell r="C1058" t="str">
            <v>3.5TON</v>
          </cell>
          <cell r="D1058">
            <v>8</v>
          </cell>
          <cell r="E1058" t="str">
            <v>Hr</v>
          </cell>
          <cell r="F1058">
            <v>0</v>
          </cell>
          <cell r="G1058">
            <v>9681</v>
          </cell>
          <cell r="H1058">
            <v>77448</v>
          </cell>
          <cell r="I1058">
            <v>5116</v>
          </cell>
          <cell r="J1058">
            <v>40928</v>
          </cell>
          <cell r="K1058">
            <v>3470</v>
          </cell>
          <cell r="L1058">
            <v>27760</v>
          </cell>
        </row>
        <row r="1060">
          <cell r="A1060" t="str">
            <v>TRUCK CRANE</v>
          </cell>
          <cell r="B1060">
            <v>0</v>
          </cell>
          <cell r="C1060" t="str">
            <v>20TON</v>
          </cell>
          <cell r="D1060">
            <v>8</v>
          </cell>
          <cell r="E1060" t="str">
            <v>Hr</v>
          </cell>
          <cell r="F1060">
            <v>0</v>
          </cell>
          <cell r="G1060">
            <v>18615</v>
          </cell>
          <cell r="H1060">
            <v>148920</v>
          </cell>
          <cell r="I1060">
            <v>4939</v>
          </cell>
          <cell r="J1060">
            <v>39512</v>
          </cell>
          <cell r="K1060">
            <v>40975</v>
          </cell>
          <cell r="L1060">
            <v>327800</v>
          </cell>
        </row>
        <row r="1063">
          <cell r="A1063" t="str">
            <v xml:space="preserve">      계</v>
          </cell>
          <cell r="B1063">
            <v>0</v>
          </cell>
          <cell r="C1063">
            <v>0</v>
          </cell>
          <cell r="D1063">
            <v>0</v>
          </cell>
          <cell r="E1063">
            <v>0</v>
          </cell>
          <cell r="F1063">
            <v>744864</v>
          </cell>
          <cell r="G1063">
            <v>0</v>
          </cell>
          <cell r="H1063">
            <v>300248</v>
          </cell>
          <cell r="I1063">
            <v>0</v>
          </cell>
          <cell r="J1063">
            <v>80440</v>
          </cell>
          <cell r="K1063">
            <v>0</v>
          </cell>
          <cell r="L1063">
            <v>364176</v>
          </cell>
        </row>
        <row r="1079">
          <cell r="E1079" t="str">
            <v/>
          </cell>
          <cell r="F1079" t="str">
            <v>STOP LOG LEAF 설치 소모 자재비</v>
          </cell>
        </row>
        <row r="1080">
          <cell r="E1080" t="str">
            <v/>
          </cell>
        </row>
        <row r="1081">
          <cell r="A1081" t="str">
            <v>종       별</v>
          </cell>
          <cell r="B1081">
            <v>0</v>
          </cell>
          <cell r="C1081" t="str">
            <v>재 료 또 는</v>
          </cell>
          <cell r="D1081" t="str">
            <v xml:space="preserve">원 수 </v>
          </cell>
          <cell r="E1081" t="str">
            <v>단 위</v>
          </cell>
          <cell r="F1081" t="str">
            <v>총   액</v>
          </cell>
          <cell r="G1081" t="str">
            <v>노   무   비</v>
          </cell>
          <cell r="H1081">
            <v>0</v>
          </cell>
          <cell r="I1081" t="str">
            <v>재   료   비</v>
          </cell>
          <cell r="J1081">
            <v>0</v>
          </cell>
          <cell r="K1081" t="str">
            <v>경      비</v>
          </cell>
          <cell r="L1081">
            <v>0</v>
          </cell>
          <cell r="M1081" t="str">
            <v>비   고</v>
          </cell>
        </row>
        <row r="1082">
          <cell r="C1082" t="str">
            <v xml:space="preserve">규       격 </v>
          </cell>
          <cell r="D1082">
            <v>0</v>
          </cell>
          <cell r="E1082">
            <v>0</v>
          </cell>
          <cell r="F1082" t="str">
            <v>금   액</v>
          </cell>
          <cell r="G1082" t="str">
            <v>단  가</v>
          </cell>
          <cell r="H1082" t="str">
            <v>금   액</v>
          </cell>
          <cell r="I1082" t="str">
            <v>단  가</v>
          </cell>
          <cell r="J1082" t="str">
            <v>금   액</v>
          </cell>
          <cell r="K1082" t="str">
            <v>단  가</v>
          </cell>
          <cell r="L1082" t="str">
            <v>금   액</v>
          </cell>
        </row>
        <row r="1083">
          <cell r="A1083" t="str">
            <v>산       소</v>
          </cell>
          <cell r="B1083">
            <v>0</v>
          </cell>
          <cell r="C1083" t="str">
            <v>6,000L용</v>
          </cell>
          <cell r="D1083">
            <v>2.2999999999999998</v>
          </cell>
          <cell r="E1083" t="str">
            <v>병</v>
          </cell>
          <cell r="F1083">
            <v>0</v>
          </cell>
          <cell r="G1083" t="str">
            <v/>
          </cell>
          <cell r="H1083">
            <v>0</v>
          </cell>
          <cell r="I1083">
            <v>12000</v>
          </cell>
          <cell r="J1083">
            <v>27600</v>
          </cell>
        </row>
        <row r="1084">
          <cell r="A1084" t="str">
            <v>아 세 치 렌</v>
          </cell>
          <cell r="B1084">
            <v>0</v>
          </cell>
          <cell r="C1084" t="str">
            <v>4,500L용</v>
          </cell>
          <cell r="D1084">
            <v>1.98</v>
          </cell>
          <cell r="E1084" t="str">
            <v>병</v>
          </cell>
          <cell r="F1084">
            <v>0</v>
          </cell>
          <cell r="G1084">
            <v>0</v>
          </cell>
          <cell r="H1084">
            <v>0</v>
          </cell>
          <cell r="I1084">
            <v>55392</v>
          </cell>
          <cell r="J1084">
            <v>109676</v>
          </cell>
        </row>
        <row r="1085">
          <cell r="A1085" t="str">
            <v>용   접  봉</v>
          </cell>
          <cell r="B1085">
            <v>0</v>
          </cell>
          <cell r="C1085" t="str">
            <v>SS41 , 4M/M</v>
          </cell>
          <cell r="D1085">
            <v>14.35</v>
          </cell>
          <cell r="E1085" t="str">
            <v>KG</v>
          </cell>
          <cell r="F1085">
            <v>0</v>
          </cell>
          <cell r="G1085">
            <v>0</v>
          </cell>
          <cell r="H1085">
            <v>0</v>
          </cell>
          <cell r="I1085">
            <v>1260</v>
          </cell>
          <cell r="J1085">
            <v>18081</v>
          </cell>
        </row>
        <row r="1086">
          <cell r="A1086" t="str">
            <v>함       석</v>
          </cell>
          <cell r="B1086">
            <v>0</v>
          </cell>
          <cell r="C1086" t="str">
            <v>#31x3'x6'</v>
          </cell>
          <cell r="D1086">
            <v>0.53</v>
          </cell>
          <cell r="E1086" t="str">
            <v>매</v>
          </cell>
          <cell r="F1086">
            <v>0</v>
          </cell>
          <cell r="G1086">
            <v>0</v>
          </cell>
          <cell r="H1086">
            <v>0</v>
          </cell>
          <cell r="I1086">
            <v>2825</v>
          </cell>
          <cell r="J1086">
            <v>1497</v>
          </cell>
        </row>
        <row r="1087">
          <cell r="A1087" t="str">
            <v>전       력</v>
          </cell>
          <cell r="B1087">
            <v>0</v>
          </cell>
          <cell r="C1087">
            <v>0</v>
          </cell>
          <cell r="D1087">
            <v>306</v>
          </cell>
          <cell r="E1087" t="str">
            <v>KWH</v>
          </cell>
          <cell r="F1087">
            <v>0</v>
          </cell>
          <cell r="G1087">
            <v>0</v>
          </cell>
          <cell r="H1087">
            <v>0</v>
          </cell>
          <cell r="I1087">
            <v>0</v>
          </cell>
          <cell r="J1087">
            <v>0</v>
          </cell>
          <cell r="K1087">
            <v>61.6</v>
          </cell>
          <cell r="L1087">
            <v>18849</v>
          </cell>
        </row>
        <row r="1089">
          <cell r="A1089" t="str">
            <v/>
          </cell>
        </row>
        <row r="1091">
          <cell r="B1091" t="str">
            <v>계</v>
          </cell>
          <cell r="C1091">
            <v>0</v>
          </cell>
          <cell r="D1091">
            <v>0</v>
          </cell>
          <cell r="E1091">
            <v>0</v>
          </cell>
          <cell r="F1091">
            <v>175703</v>
          </cell>
          <cell r="G1091">
            <v>0</v>
          </cell>
          <cell r="H1091">
            <v>0</v>
          </cell>
          <cell r="I1091">
            <v>0</v>
          </cell>
          <cell r="J1091">
            <v>156854</v>
          </cell>
          <cell r="K1091">
            <v>0</v>
          </cell>
          <cell r="L1091">
            <v>18849</v>
          </cell>
        </row>
        <row r="1092">
          <cell r="A1092" t="str">
            <v/>
          </cell>
        </row>
        <row r="1093">
          <cell r="A1093" t="str">
            <v/>
          </cell>
        </row>
        <row r="1094">
          <cell r="A1094" t="str">
            <v/>
          </cell>
        </row>
        <row r="1095">
          <cell r="A1095" t="str">
            <v/>
          </cell>
        </row>
        <row r="1096">
          <cell r="A1096" t="str">
            <v/>
          </cell>
        </row>
        <row r="1097">
          <cell r="A1097" t="str">
            <v/>
          </cell>
        </row>
        <row r="1098">
          <cell r="A1098" t="str">
            <v/>
          </cell>
        </row>
        <row r="1099">
          <cell r="A1099" t="str">
            <v/>
          </cell>
        </row>
        <row r="1100">
          <cell r="A1100" t="str">
            <v/>
          </cell>
        </row>
        <row r="1101">
          <cell r="A1101" t="str">
            <v/>
          </cell>
        </row>
        <row r="1102">
          <cell r="A1102" t="str">
            <v/>
          </cell>
        </row>
        <row r="1103">
          <cell r="A1103" t="str">
            <v/>
          </cell>
        </row>
        <row r="1105">
          <cell r="A1105" t="str">
            <v/>
          </cell>
        </row>
        <row r="1106">
          <cell r="A1106" t="str">
            <v/>
          </cell>
        </row>
        <row r="1107">
          <cell r="A1107" t="str">
            <v/>
          </cell>
        </row>
        <row r="1108">
          <cell r="E1108" t="str">
            <v/>
          </cell>
          <cell r="F1108" t="str">
            <v>RADIAL GATE LEAF 제작 인건비</v>
          </cell>
        </row>
        <row r="1109">
          <cell r="E1109" t="str">
            <v/>
          </cell>
        </row>
        <row r="1110">
          <cell r="A1110" t="str">
            <v>종       별</v>
          </cell>
          <cell r="B1110">
            <v>0</v>
          </cell>
          <cell r="C1110" t="str">
            <v>재 료 또 는</v>
          </cell>
          <cell r="D1110">
            <v>0</v>
          </cell>
          <cell r="E1110">
            <v>0</v>
          </cell>
          <cell r="F1110" t="str">
            <v>총   액</v>
          </cell>
          <cell r="G1110" t="str">
            <v xml:space="preserve">    노   무   비</v>
          </cell>
          <cell r="H1110">
            <v>0</v>
          </cell>
          <cell r="I1110" t="str">
            <v xml:space="preserve">    재   료   비</v>
          </cell>
          <cell r="J1110">
            <v>0</v>
          </cell>
          <cell r="K1110" t="str">
            <v xml:space="preserve">    경      비</v>
          </cell>
        </row>
        <row r="1111">
          <cell r="C1111" t="str">
            <v xml:space="preserve">규       격 </v>
          </cell>
          <cell r="D1111">
            <v>0</v>
          </cell>
          <cell r="E1111" t="str">
            <v/>
          </cell>
          <cell r="F1111" t="str">
            <v>금   액</v>
          </cell>
          <cell r="G1111" t="str">
            <v>단  가</v>
          </cell>
          <cell r="H1111" t="str">
            <v>금   액</v>
          </cell>
          <cell r="I1111" t="str">
            <v>단  가</v>
          </cell>
          <cell r="J1111" t="str">
            <v>금   액</v>
          </cell>
          <cell r="K1111" t="str">
            <v>단  가</v>
          </cell>
          <cell r="L1111" t="str">
            <v>금   액</v>
          </cell>
        </row>
        <row r="1112">
          <cell r="A1112" t="str">
            <v>기술관리</v>
          </cell>
          <cell r="B1112">
            <v>0</v>
          </cell>
          <cell r="C1112" t="str">
            <v>기계기사1급</v>
          </cell>
          <cell r="D1112">
            <v>0.5</v>
          </cell>
          <cell r="E1112" t="str">
            <v>인</v>
          </cell>
          <cell r="F1112">
            <v>0</v>
          </cell>
          <cell r="G1112">
            <v>97488</v>
          </cell>
          <cell r="H1112">
            <v>48744</v>
          </cell>
        </row>
        <row r="1113">
          <cell r="A1113" t="str">
            <v>본  뜨  기</v>
          </cell>
          <cell r="B1113">
            <v>0</v>
          </cell>
          <cell r="C1113" t="str">
            <v>프랜트 제관공</v>
          </cell>
          <cell r="D1113">
            <v>0.52300000000000002</v>
          </cell>
          <cell r="E1113" t="str">
            <v>인</v>
          </cell>
          <cell r="F1113">
            <v>0</v>
          </cell>
          <cell r="G1113">
            <v>81966</v>
          </cell>
          <cell r="H1113">
            <v>42868</v>
          </cell>
        </row>
        <row r="1114">
          <cell r="A1114" t="str">
            <v>금  긋  기</v>
          </cell>
          <cell r="B1114">
            <v>0</v>
          </cell>
          <cell r="C1114" t="str">
            <v>프랜트 제관공</v>
          </cell>
          <cell r="D1114">
            <v>1.39</v>
          </cell>
          <cell r="E1114" t="str">
            <v>인</v>
          </cell>
          <cell r="F1114">
            <v>0</v>
          </cell>
          <cell r="G1114">
            <v>81966</v>
          </cell>
          <cell r="H1114">
            <v>113932</v>
          </cell>
        </row>
        <row r="1115">
          <cell r="A1115" t="str">
            <v>절      단</v>
          </cell>
          <cell r="B1115">
            <v>0</v>
          </cell>
          <cell r="C1115" t="str">
            <v>프랜트 제관공</v>
          </cell>
          <cell r="D1115">
            <v>0.38</v>
          </cell>
          <cell r="E1115" t="str">
            <v>인</v>
          </cell>
          <cell r="F1115">
            <v>0</v>
          </cell>
          <cell r="G1115">
            <v>81966</v>
          </cell>
          <cell r="H1115">
            <v>31147</v>
          </cell>
        </row>
        <row r="1116">
          <cell r="A1116" t="str">
            <v>가      공</v>
          </cell>
          <cell r="B1116">
            <v>0</v>
          </cell>
          <cell r="C1116" t="str">
            <v>프랜트 제관공</v>
          </cell>
          <cell r="D1116">
            <v>1.59</v>
          </cell>
          <cell r="E1116" t="str">
            <v>인</v>
          </cell>
          <cell r="F1116">
            <v>0</v>
          </cell>
          <cell r="G1116">
            <v>81966</v>
          </cell>
          <cell r="H1116">
            <v>130325</v>
          </cell>
        </row>
        <row r="1118">
          <cell r="A1118" t="str">
            <v>구 멍 뚫 기</v>
          </cell>
          <cell r="B1118">
            <v>0</v>
          </cell>
          <cell r="C1118" t="str">
            <v>프랜트 제관공</v>
          </cell>
          <cell r="D1118">
            <v>0.47499999999999998</v>
          </cell>
          <cell r="E1118" t="str">
            <v>인</v>
          </cell>
          <cell r="F1118">
            <v>0</v>
          </cell>
          <cell r="G1118">
            <v>81966</v>
          </cell>
          <cell r="H1118">
            <v>38933</v>
          </cell>
        </row>
        <row r="1119">
          <cell r="A1119" t="str">
            <v>용      접</v>
          </cell>
          <cell r="B1119">
            <v>0</v>
          </cell>
          <cell r="C1119" t="str">
            <v>프랜트 용접공</v>
          </cell>
          <cell r="D1119">
            <v>2.5499999999999998</v>
          </cell>
          <cell r="E1119" t="str">
            <v>인</v>
          </cell>
          <cell r="F1119">
            <v>0</v>
          </cell>
          <cell r="G1119">
            <v>95379</v>
          </cell>
          <cell r="H1119">
            <v>243216</v>
          </cell>
        </row>
        <row r="1120">
          <cell r="A1120" t="str">
            <v>부 품 조 립</v>
          </cell>
          <cell r="B1120">
            <v>0</v>
          </cell>
          <cell r="C1120" t="str">
            <v>비   계   공</v>
          </cell>
          <cell r="D1120">
            <v>1.3049999999999999</v>
          </cell>
          <cell r="E1120" t="str">
            <v>인</v>
          </cell>
          <cell r="F1120">
            <v>0</v>
          </cell>
          <cell r="G1120">
            <v>79467</v>
          </cell>
          <cell r="H1120">
            <v>103704</v>
          </cell>
        </row>
        <row r="1121">
          <cell r="C1121" t="str">
            <v>프랜트기계설치공</v>
          </cell>
          <cell r="D1121">
            <v>1.3049999999999999</v>
          </cell>
          <cell r="E1121" t="str">
            <v>인</v>
          </cell>
          <cell r="F1121">
            <v>0</v>
          </cell>
          <cell r="G1121">
            <v>80805</v>
          </cell>
          <cell r="H1121">
            <v>105450</v>
          </cell>
        </row>
        <row r="1122">
          <cell r="A1122" t="str">
            <v>소운반 조작</v>
          </cell>
          <cell r="B1122">
            <v>0</v>
          </cell>
          <cell r="C1122" t="str">
            <v>비   계   공</v>
          </cell>
          <cell r="D1122">
            <v>0.98</v>
          </cell>
          <cell r="E1122" t="str">
            <v>인</v>
          </cell>
          <cell r="F1122">
            <v>0</v>
          </cell>
          <cell r="G1122">
            <v>79467</v>
          </cell>
          <cell r="H1122">
            <v>77877</v>
          </cell>
        </row>
        <row r="1124">
          <cell r="A1124" t="str">
            <v>가   조   립</v>
          </cell>
          <cell r="B1124">
            <v>0</v>
          </cell>
          <cell r="C1124" t="str">
            <v>비   계   공</v>
          </cell>
          <cell r="D1124">
            <v>1.0329999999999999</v>
          </cell>
          <cell r="E1124" t="str">
            <v>인</v>
          </cell>
          <cell r="F1124">
            <v>0</v>
          </cell>
          <cell r="G1124">
            <v>79467</v>
          </cell>
          <cell r="H1124">
            <v>82089</v>
          </cell>
        </row>
        <row r="1125">
          <cell r="C1125" t="str">
            <v>프랜트 제관공</v>
          </cell>
          <cell r="D1125">
            <v>2.1160000000000001</v>
          </cell>
          <cell r="E1125" t="str">
            <v>인</v>
          </cell>
          <cell r="F1125">
            <v>0</v>
          </cell>
          <cell r="G1125">
            <v>81966</v>
          </cell>
          <cell r="H1125">
            <v>173440</v>
          </cell>
        </row>
        <row r="1126">
          <cell r="C1126" t="str">
            <v>프랜트 용접공</v>
          </cell>
          <cell r="D1126">
            <v>1.02</v>
          </cell>
          <cell r="E1126" t="str">
            <v>인</v>
          </cell>
          <cell r="F1126">
            <v>0</v>
          </cell>
          <cell r="G1126">
            <v>95379</v>
          </cell>
          <cell r="H1126">
            <v>97286</v>
          </cell>
        </row>
        <row r="1127">
          <cell r="C1127" t="str">
            <v>측   량   사</v>
          </cell>
          <cell r="D1127">
            <v>0.17199999999999999</v>
          </cell>
          <cell r="E1127" t="str">
            <v>인</v>
          </cell>
          <cell r="F1127">
            <v>0</v>
          </cell>
          <cell r="G1127">
            <v>58506</v>
          </cell>
          <cell r="H1127">
            <v>10063</v>
          </cell>
        </row>
        <row r="1128">
          <cell r="C1128" t="str">
            <v>프랜트기계설치공</v>
          </cell>
          <cell r="D1128">
            <v>0.62</v>
          </cell>
          <cell r="E1128" t="str">
            <v>인</v>
          </cell>
          <cell r="F1128">
            <v>0</v>
          </cell>
          <cell r="G1128">
            <v>80805</v>
          </cell>
          <cell r="H1128">
            <v>50099</v>
          </cell>
        </row>
        <row r="1129">
          <cell r="E1129" t="str">
            <v/>
          </cell>
        </row>
        <row r="1130">
          <cell r="C1130" t="str">
            <v>특 별 인 부</v>
          </cell>
          <cell r="D1130">
            <v>0.372</v>
          </cell>
          <cell r="E1130" t="str">
            <v>인</v>
          </cell>
          <cell r="F1130">
            <v>0</v>
          </cell>
          <cell r="G1130">
            <v>57379</v>
          </cell>
          <cell r="H1130">
            <v>21344</v>
          </cell>
        </row>
        <row r="1131">
          <cell r="A1131" t="str">
            <v>검사 및 교정</v>
          </cell>
          <cell r="B1131">
            <v>0</v>
          </cell>
          <cell r="C1131" t="str">
            <v>기술관리 제외한</v>
          </cell>
          <cell r="D1131" t="str">
            <v>1</v>
          </cell>
          <cell r="E1131" t="str">
            <v>식</v>
          </cell>
          <cell r="F1131">
            <v>0</v>
          </cell>
          <cell r="G1131">
            <v>0</v>
          </cell>
          <cell r="H1131">
            <v>132177</v>
          </cell>
        </row>
        <row r="1132">
          <cell r="C1132" t="str">
            <v>10%</v>
          </cell>
        </row>
        <row r="1134">
          <cell r="B1134" t="str">
            <v>계</v>
          </cell>
          <cell r="C1134">
            <v>0</v>
          </cell>
          <cell r="D1134">
            <v>0</v>
          </cell>
          <cell r="E1134">
            <v>0</v>
          </cell>
          <cell r="F1134">
            <v>1502694</v>
          </cell>
          <cell r="G1134">
            <v>0</v>
          </cell>
          <cell r="H1134">
            <v>1502694</v>
          </cell>
        </row>
        <row r="1137">
          <cell r="E1137" t="str">
            <v/>
          </cell>
          <cell r="F1137" t="str">
            <v>RADIAL GATE LEAF 제작 사용장비 경비</v>
          </cell>
        </row>
        <row r="1138">
          <cell r="E1138" t="str">
            <v/>
          </cell>
        </row>
        <row r="1139">
          <cell r="A1139" t="str">
            <v>종       별</v>
          </cell>
          <cell r="B1139">
            <v>0</v>
          </cell>
          <cell r="C1139" t="str">
            <v>재 료 또 는</v>
          </cell>
          <cell r="D1139" t="str">
            <v xml:space="preserve">원 수 </v>
          </cell>
          <cell r="E1139" t="str">
            <v>단 위</v>
          </cell>
          <cell r="F1139" t="str">
            <v>총   액</v>
          </cell>
          <cell r="G1139" t="str">
            <v>노   무   비</v>
          </cell>
          <cell r="H1139">
            <v>0</v>
          </cell>
          <cell r="I1139" t="str">
            <v>재   료   비</v>
          </cell>
          <cell r="J1139">
            <v>0</v>
          </cell>
          <cell r="K1139" t="str">
            <v>경      비</v>
          </cell>
          <cell r="L1139">
            <v>0</v>
          </cell>
          <cell r="M1139" t="str">
            <v>비   고</v>
          </cell>
        </row>
        <row r="1140">
          <cell r="C1140" t="str">
            <v xml:space="preserve">규       격 </v>
          </cell>
          <cell r="D1140">
            <v>0</v>
          </cell>
          <cell r="E1140">
            <v>0</v>
          </cell>
          <cell r="F1140" t="str">
            <v>금   액</v>
          </cell>
          <cell r="G1140" t="str">
            <v>단  가</v>
          </cell>
          <cell r="H1140" t="str">
            <v>금   액</v>
          </cell>
          <cell r="I1140" t="str">
            <v>단  가</v>
          </cell>
          <cell r="J1140" t="str">
            <v>금   액</v>
          </cell>
          <cell r="K1140" t="str">
            <v>단  가</v>
          </cell>
          <cell r="L1140" t="str">
            <v>금   액</v>
          </cell>
        </row>
        <row r="1141">
          <cell r="A1141" t="str">
            <v>LATHE</v>
          </cell>
          <cell r="B1141">
            <v>0</v>
          </cell>
          <cell r="C1141" t="str">
            <v>12FT x 7.5HP</v>
          </cell>
          <cell r="D1141">
            <v>0.64</v>
          </cell>
          <cell r="E1141" t="str">
            <v>Hr</v>
          </cell>
          <cell r="F1141">
            <v>0</v>
          </cell>
          <cell r="G1141">
            <v>3418</v>
          </cell>
          <cell r="H1141">
            <v>2187</v>
          </cell>
          <cell r="I1141">
            <v>0</v>
          </cell>
          <cell r="J1141">
            <v>0</v>
          </cell>
          <cell r="K1141">
            <v>3775</v>
          </cell>
          <cell r="L1141">
            <v>2416</v>
          </cell>
        </row>
        <row r="1142">
          <cell r="A1142" t="str">
            <v>PLANER</v>
          </cell>
          <cell r="B1142">
            <v>0</v>
          </cell>
          <cell r="C1142" t="str">
            <v>4FT x 8FT</v>
          </cell>
          <cell r="D1142">
            <v>0.72</v>
          </cell>
          <cell r="E1142" t="str">
            <v>Hr</v>
          </cell>
          <cell r="F1142">
            <v>0</v>
          </cell>
          <cell r="G1142">
            <v>3129</v>
          </cell>
          <cell r="H1142">
            <v>2252</v>
          </cell>
          <cell r="I1142">
            <v>0</v>
          </cell>
          <cell r="J1142">
            <v>0</v>
          </cell>
          <cell r="K1142">
            <v>2743</v>
          </cell>
          <cell r="L1142">
            <v>1974</v>
          </cell>
        </row>
        <row r="1143">
          <cell r="A1143" t="str">
            <v>BORING M/C</v>
          </cell>
          <cell r="B1143">
            <v>0</v>
          </cell>
          <cell r="C1143" t="str">
            <v>Hori.type,3HP</v>
          </cell>
          <cell r="D1143">
            <v>1.72</v>
          </cell>
          <cell r="E1143" t="str">
            <v>Hr</v>
          </cell>
          <cell r="F1143">
            <v>0</v>
          </cell>
          <cell r="G1143">
            <v>3547</v>
          </cell>
          <cell r="H1143">
            <v>6100</v>
          </cell>
          <cell r="I1143">
            <v>0</v>
          </cell>
          <cell r="J1143">
            <v>0</v>
          </cell>
          <cell r="K1143">
            <v>8928</v>
          </cell>
          <cell r="L1143">
            <v>15356</v>
          </cell>
        </row>
        <row r="1144">
          <cell r="A1144" t="str">
            <v>UNION MELT WELDER</v>
          </cell>
          <cell r="B1144">
            <v>0</v>
          </cell>
          <cell r="C1144" t="str">
            <v>5.5 KVA</v>
          </cell>
          <cell r="D1144">
            <v>2.8559999999999999</v>
          </cell>
          <cell r="E1144" t="str">
            <v>Hr</v>
          </cell>
          <cell r="F1144">
            <v>0</v>
          </cell>
          <cell r="G1144">
            <v>3488</v>
          </cell>
          <cell r="H1144">
            <v>9961</v>
          </cell>
          <cell r="I1144">
            <v>0</v>
          </cell>
          <cell r="J1144">
            <v>0</v>
          </cell>
          <cell r="K1144">
            <v>1797</v>
          </cell>
          <cell r="L1144">
            <v>5132</v>
          </cell>
        </row>
        <row r="1145">
          <cell r="A1145" t="str">
            <v>A.C WELDER</v>
          </cell>
          <cell r="B1145">
            <v>0</v>
          </cell>
          <cell r="C1145" t="str">
            <v>10KVA</v>
          </cell>
          <cell r="D1145">
            <v>8.5679999999999996</v>
          </cell>
          <cell r="E1145" t="str">
            <v>Hr</v>
          </cell>
          <cell r="F1145">
            <v>0</v>
          </cell>
          <cell r="G1145">
            <v>0</v>
          </cell>
          <cell r="H1145">
            <v>0</v>
          </cell>
          <cell r="I1145">
            <v>0</v>
          </cell>
          <cell r="J1145">
            <v>0</v>
          </cell>
          <cell r="K1145">
            <v>107</v>
          </cell>
          <cell r="L1145">
            <v>916</v>
          </cell>
        </row>
        <row r="1146">
          <cell r="E1146" t="str">
            <v/>
          </cell>
        </row>
        <row r="1147">
          <cell r="A1147" t="str">
            <v>GOUGING M/C</v>
          </cell>
          <cell r="B1147">
            <v>0</v>
          </cell>
          <cell r="C1147" t="str">
            <v>중 형</v>
          </cell>
          <cell r="D1147">
            <v>3.06</v>
          </cell>
          <cell r="E1147" t="str">
            <v>Hr</v>
          </cell>
          <cell r="F1147">
            <v>0</v>
          </cell>
          <cell r="G1147">
            <v>3380</v>
          </cell>
          <cell r="H1147">
            <v>10342</v>
          </cell>
          <cell r="I1147">
            <v>0</v>
          </cell>
          <cell r="J1147">
            <v>0</v>
          </cell>
          <cell r="K1147">
            <v>670</v>
          </cell>
          <cell r="L1147">
            <v>2050</v>
          </cell>
        </row>
        <row r="1148">
          <cell r="A1148" t="str">
            <v>GAS CUTTING M/C</v>
          </cell>
          <cell r="B1148">
            <v>0</v>
          </cell>
          <cell r="C1148" t="str">
            <v>Auto형</v>
          </cell>
          <cell r="D1148">
            <v>1.24</v>
          </cell>
          <cell r="E1148" t="str">
            <v>Hr</v>
          </cell>
          <cell r="F1148">
            <v>0</v>
          </cell>
          <cell r="G1148">
            <v>11922</v>
          </cell>
          <cell r="H1148">
            <v>14783</v>
          </cell>
          <cell r="I1148">
            <v>0</v>
          </cell>
          <cell r="J1148">
            <v>0</v>
          </cell>
          <cell r="K1148">
            <v>119</v>
          </cell>
          <cell r="L1148">
            <v>147</v>
          </cell>
        </row>
        <row r="1149">
          <cell r="A1149" t="str">
            <v>GAS CUTTING M/C</v>
          </cell>
          <cell r="B1149">
            <v>0</v>
          </cell>
          <cell r="C1149" t="str">
            <v>수 동</v>
          </cell>
          <cell r="D1149">
            <v>1.8</v>
          </cell>
          <cell r="E1149" t="str">
            <v>Hr</v>
          </cell>
          <cell r="F1149">
            <v>0</v>
          </cell>
          <cell r="G1149">
            <v>3974</v>
          </cell>
          <cell r="H1149">
            <v>7153</v>
          </cell>
          <cell r="I1149">
            <v>0</v>
          </cell>
          <cell r="J1149">
            <v>0</v>
          </cell>
          <cell r="K1149">
            <v>115</v>
          </cell>
          <cell r="L1149">
            <v>207</v>
          </cell>
        </row>
        <row r="1150">
          <cell r="A1150" t="str">
            <v>GAS HEATING TOUCH</v>
          </cell>
          <cell r="B1150">
            <v>0</v>
          </cell>
          <cell r="C1150" t="str">
            <v>중 형</v>
          </cell>
          <cell r="D1150">
            <v>3.984</v>
          </cell>
          <cell r="E1150" t="str">
            <v>Hr</v>
          </cell>
          <cell r="F1150">
            <v>0</v>
          </cell>
          <cell r="G1150">
            <v>3174</v>
          </cell>
          <cell r="H1150">
            <v>12645</v>
          </cell>
          <cell r="I1150">
            <v>0</v>
          </cell>
          <cell r="J1150">
            <v>0</v>
          </cell>
          <cell r="K1150">
            <v>115</v>
          </cell>
          <cell r="L1150">
            <v>458</v>
          </cell>
        </row>
        <row r="1152">
          <cell r="A1152" t="str">
            <v>OVER HEAD CRANE</v>
          </cell>
          <cell r="B1152">
            <v>0</v>
          </cell>
          <cell r="C1152" t="str">
            <v>30 TON</v>
          </cell>
          <cell r="D1152">
            <v>0.75900000000000001</v>
          </cell>
          <cell r="E1152" t="str">
            <v>Hr</v>
          </cell>
          <cell r="F1152">
            <v>0</v>
          </cell>
          <cell r="G1152">
            <v>9681</v>
          </cell>
          <cell r="H1152">
            <v>7347</v>
          </cell>
          <cell r="I1152">
            <v>0</v>
          </cell>
          <cell r="J1152">
            <v>0</v>
          </cell>
          <cell r="K1152">
            <v>3338</v>
          </cell>
          <cell r="L1152">
            <v>2533</v>
          </cell>
        </row>
        <row r="1153">
          <cell r="A1153" t="str">
            <v>OVER HEAD CRANE</v>
          </cell>
          <cell r="B1153">
            <v>0</v>
          </cell>
          <cell r="C1153" t="str">
            <v>20 TON</v>
          </cell>
          <cell r="D1153">
            <v>0.75900000000000001</v>
          </cell>
          <cell r="E1153" t="str">
            <v>Hr</v>
          </cell>
          <cell r="F1153">
            <v>0</v>
          </cell>
          <cell r="G1153">
            <v>9681</v>
          </cell>
          <cell r="H1153">
            <v>7347</v>
          </cell>
          <cell r="I1153">
            <v>0</v>
          </cell>
          <cell r="J1153">
            <v>0</v>
          </cell>
          <cell r="K1153">
            <v>3338</v>
          </cell>
          <cell r="L1153">
            <v>2533</v>
          </cell>
        </row>
        <row r="1154">
          <cell r="A1154" t="str">
            <v>HYDRO PRESS</v>
          </cell>
          <cell r="B1154">
            <v>0</v>
          </cell>
          <cell r="C1154" t="str">
            <v>300 TON</v>
          </cell>
          <cell r="D1154">
            <v>1.7709999999999999</v>
          </cell>
          <cell r="E1154" t="str">
            <v>Hr</v>
          </cell>
          <cell r="F1154">
            <v>0</v>
          </cell>
          <cell r="G1154">
            <v>3281</v>
          </cell>
          <cell r="H1154">
            <v>5810</v>
          </cell>
          <cell r="I1154">
            <v>0</v>
          </cell>
          <cell r="J1154">
            <v>0</v>
          </cell>
          <cell r="K1154">
            <v>8463</v>
          </cell>
          <cell r="L1154">
            <v>14987</v>
          </cell>
        </row>
        <row r="1155">
          <cell r="A1155" t="str">
            <v>BENDING ROLLER</v>
          </cell>
          <cell r="B1155">
            <v>0</v>
          </cell>
          <cell r="C1155" t="str">
            <v>23 FT</v>
          </cell>
          <cell r="D1155">
            <v>1.48</v>
          </cell>
          <cell r="E1155" t="str">
            <v>Hr</v>
          </cell>
          <cell r="F1155">
            <v>0</v>
          </cell>
          <cell r="G1155">
            <v>4281</v>
          </cell>
          <cell r="H1155">
            <v>6335</v>
          </cell>
          <cell r="I1155">
            <v>0</v>
          </cell>
          <cell r="J1155">
            <v>0</v>
          </cell>
          <cell r="K1155">
            <v>6323</v>
          </cell>
          <cell r="L1155">
            <v>9358</v>
          </cell>
        </row>
        <row r="1156">
          <cell r="A1156" t="str">
            <v>EDGE BENDING ROLLER</v>
          </cell>
          <cell r="B1156">
            <v>0</v>
          </cell>
          <cell r="C1156" t="str">
            <v>23 FT</v>
          </cell>
          <cell r="D1156">
            <v>1.38</v>
          </cell>
          <cell r="E1156" t="str">
            <v>Hr</v>
          </cell>
          <cell r="F1156">
            <v>0</v>
          </cell>
          <cell r="G1156">
            <v>4281</v>
          </cell>
          <cell r="H1156">
            <v>5907</v>
          </cell>
          <cell r="I1156">
            <v>0</v>
          </cell>
          <cell r="J1156">
            <v>0</v>
          </cell>
          <cell r="K1156">
            <v>9484.5</v>
          </cell>
          <cell r="L1156">
            <v>13088</v>
          </cell>
        </row>
        <row r="1158">
          <cell r="A1158" t="str">
            <v>SHEARING M/C</v>
          </cell>
          <cell r="B1158">
            <v>0</v>
          </cell>
          <cell r="C1158">
            <v>0</v>
          </cell>
          <cell r="D1158">
            <v>0.64</v>
          </cell>
          <cell r="E1158" t="str">
            <v>Hr</v>
          </cell>
          <cell r="F1158">
            <v>0</v>
          </cell>
          <cell r="G1158">
            <v>3688</v>
          </cell>
          <cell r="H1158">
            <v>2360</v>
          </cell>
          <cell r="I1158">
            <v>0</v>
          </cell>
          <cell r="J1158">
            <v>0</v>
          </cell>
          <cell r="K1158">
            <v>3209</v>
          </cell>
          <cell r="L1158">
            <v>2053</v>
          </cell>
        </row>
        <row r="1159">
          <cell r="A1159" t="str">
            <v>DRILLING M/C</v>
          </cell>
          <cell r="B1159">
            <v>0</v>
          </cell>
          <cell r="C1159" t="str">
            <v>3 HP</v>
          </cell>
          <cell r="D1159">
            <v>0.36799999999999999</v>
          </cell>
          <cell r="E1159" t="str">
            <v>Hr</v>
          </cell>
          <cell r="F1159">
            <v>0</v>
          </cell>
          <cell r="G1159">
            <v>3401</v>
          </cell>
          <cell r="H1159">
            <v>1251</v>
          </cell>
          <cell r="I1159">
            <v>0</v>
          </cell>
          <cell r="J1159">
            <v>0</v>
          </cell>
          <cell r="K1159">
            <v>576</v>
          </cell>
          <cell r="L1159">
            <v>211</v>
          </cell>
        </row>
        <row r="1160">
          <cell r="A1160" t="str">
            <v>DRILLING M/C</v>
          </cell>
          <cell r="B1160">
            <v>0</v>
          </cell>
          <cell r="C1160" t="str">
            <v>Radial,5 HP</v>
          </cell>
          <cell r="D1160">
            <v>0.184</v>
          </cell>
          <cell r="E1160" t="str">
            <v>Hr</v>
          </cell>
          <cell r="F1160">
            <v>0</v>
          </cell>
          <cell r="G1160">
            <v>3401</v>
          </cell>
          <cell r="H1160">
            <v>625</v>
          </cell>
          <cell r="I1160">
            <v>0</v>
          </cell>
          <cell r="J1160">
            <v>0</v>
          </cell>
          <cell r="K1160">
            <v>1720</v>
          </cell>
          <cell r="L1160">
            <v>316</v>
          </cell>
        </row>
        <row r="1161">
          <cell r="A1161" t="str">
            <v>PORTABLE DRILL</v>
          </cell>
          <cell r="B1161">
            <v>0</v>
          </cell>
          <cell r="C1161" t="str">
            <v>0.5 HP</v>
          </cell>
          <cell r="D1161">
            <v>1.532</v>
          </cell>
          <cell r="E1161" t="str">
            <v>Hr</v>
          </cell>
          <cell r="F1161">
            <v>0</v>
          </cell>
          <cell r="G1161">
            <v>0</v>
          </cell>
          <cell r="H1161">
            <v>0</v>
          </cell>
          <cell r="I1161">
            <v>0</v>
          </cell>
          <cell r="J1161">
            <v>0</v>
          </cell>
          <cell r="K1161">
            <v>12</v>
          </cell>
          <cell r="L1161">
            <v>18</v>
          </cell>
        </row>
        <row r="1162">
          <cell r="A1162" t="str">
            <v>TRUCK CRANE</v>
          </cell>
          <cell r="B1162">
            <v>0</v>
          </cell>
          <cell r="C1162" t="str">
            <v>30 TON</v>
          </cell>
          <cell r="D1162">
            <v>0.50600000000000001</v>
          </cell>
          <cell r="E1162" t="str">
            <v>Hr</v>
          </cell>
          <cell r="F1162">
            <v>0</v>
          </cell>
          <cell r="G1162">
            <v>18615</v>
          </cell>
          <cell r="H1162">
            <v>9419</v>
          </cell>
          <cell r="I1162">
            <v>7046</v>
          </cell>
          <cell r="J1162">
            <v>3565</v>
          </cell>
          <cell r="K1162">
            <v>44939</v>
          </cell>
          <cell r="L1162">
            <v>22739</v>
          </cell>
        </row>
        <row r="1164">
          <cell r="A1164" t="str">
            <v>리프트 트럭</v>
          </cell>
          <cell r="B1164">
            <v>0</v>
          </cell>
          <cell r="C1164" t="str">
            <v xml:space="preserve"> 5 TON</v>
          </cell>
          <cell r="D1164">
            <v>0.50600000000000001</v>
          </cell>
          <cell r="E1164" t="str">
            <v>Hr</v>
          </cell>
          <cell r="F1164">
            <v>0</v>
          </cell>
          <cell r="G1164">
            <v>9681</v>
          </cell>
          <cell r="H1164">
            <v>4898</v>
          </cell>
          <cell r="I1164">
            <v>5116.08</v>
          </cell>
          <cell r="J1164">
            <v>2588</v>
          </cell>
          <cell r="K1164">
            <v>4863</v>
          </cell>
          <cell r="L1164">
            <v>2460</v>
          </cell>
        </row>
        <row r="1165">
          <cell r="A1165" t="str">
            <v>TRAILER</v>
          </cell>
          <cell r="B1165">
            <v>0</v>
          </cell>
          <cell r="C1165" t="str">
            <v>30 TON</v>
          </cell>
          <cell r="D1165">
            <v>0.50600000000000001</v>
          </cell>
          <cell r="E1165" t="str">
            <v>Hr</v>
          </cell>
          <cell r="F1165">
            <v>0</v>
          </cell>
          <cell r="G1165">
            <v>8683</v>
          </cell>
          <cell r="H1165">
            <v>4393</v>
          </cell>
          <cell r="I1165">
            <v>15763</v>
          </cell>
          <cell r="J1165">
            <v>7976</v>
          </cell>
          <cell r="K1165">
            <v>27414</v>
          </cell>
          <cell r="L1165">
            <v>13871</v>
          </cell>
        </row>
        <row r="1166">
          <cell r="A1166" t="str">
            <v>종       별</v>
          </cell>
          <cell r="B1166">
            <v>0</v>
          </cell>
          <cell r="C1166" t="str">
            <v>재 료 또 는</v>
          </cell>
          <cell r="D1166" t="str">
            <v xml:space="preserve">원 수 </v>
          </cell>
          <cell r="E1166" t="str">
            <v>단 위</v>
          </cell>
          <cell r="F1166" t="str">
            <v>총   액</v>
          </cell>
          <cell r="G1166" t="str">
            <v>노   무   비</v>
          </cell>
          <cell r="H1166">
            <v>0</v>
          </cell>
          <cell r="I1166" t="str">
            <v>재   료   비</v>
          </cell>
          <cell r="J1166">
            <v>0</v>
          </cell>
          <cell r="K1166" t="str">
            <v>경      비</v>
          </cell>
          <cell r="L1166">
            <v>0</v>
          </cell>
          <cell r="M1166" t="str">
            <v>비   고</v>
          </cell>
        </row>
        <row r="1167">
          <cell r="C1167" t="str">
            <v xml:space="preserve">규       격 </v>
          </cell>
          <cell r="D1167">
            <v>0</v>
          </cell>
          <cell r="E1167">
            <v>0</v>
          </cell>
          <cell r="F1167" t="str">
            <v>금   액</v>
          </cell>
          <cell r="G1167" t="str">
            <v>단  가</v>
          </cell>
          <cell r="H1167" t="str">
            <v>금   액</v>
          </cell>
          <cell r="I1167" t="str">
            <v>단  가</v>
          </cell>
          <cell r="J1167" t="str">
            <v>금   액</v>
          </cell>
          <cell r="K1167" t="str">
            <v>단  가</v>
          </cell>
          <cell r="L1167" t="str">
            <v>금   액</v>
          </cell>
        </row>
        <row r="1168">
          <cell r="A1168" t="str">
            <v>COMPRESSOR</v>
          </cell>
          <cell r="B1168">
            <v>0</v>
          </cell>
          <cell r="C1168" t="str">
            <v>7.1㎥/min</v>
          </cell>
          <cell r="D1168">
            <v>3.79</v>
          </cell>
          <cell r="E1168" t="str">
            <v>Hr</v>
          </cell>
          <cell r="F1168">
            <v>0</v>
          </cell>
          <cell r="G1168">
            <v>9681</v>
          </cell>
          <cell r="H1168">
            <v>36690</v>
          </cell>
          <cell r="I1168">
            <v>8779</v>
          </cell>
          <cell r="J1168">
            <v>33272</v>
          </cell>
          <cell r="K1168">
            <v>6250</v>
          </cell>
          <cell r="L1168">
            <v>23687</v>
          </cell>
        </row>
        <row r="1170">
          <cell r="B1170" t="str">
            <v>계</v>
          </cell>
          <cell r="C1170">
            <v>0</v>
          </cell>
          <cell r="D1170">
            <v>0</v>
          </cell>
          <cell r="E1170">
            <v>0</v>
          </cell>
          <cell r="F1170">
            <v>341716</v>
          </cell>
          <cell r="G1170">
            <v>0</v>
          </cell>
          <cell r="H1170">
            <v>157805</v>
          </cell>
          <cell r="I1170">
            <v>0</v>
          </cell>
          <cell r="J1170">
            <v>47401</v>
          </cell>
          <cell r="K1170" t="str">
            <v/>
          </cell>
          <cell r="L1170">
            <v>136510</v>
          </cell>
        </row>
        <row r="1195">
          <cell r="E1195" t="str">
            <v/>
          </cell>
          <cell r="F1195" t="str">
            <v>RADIAL GATE LEAF 제작 소모 자재비</v>
          </cell>
        </row>
        <row r="1196">
          <cell r="E1196" t="str">
            <v/>
          </cell>
        </row>
        <row r="1197">
          <cell r="A1197" t="str">
            <v>종       별</v>
          </cell>
          <cell r="B1197">
            <v>0</v>
          </cell>
          <cell r="C1197" t="str">
            <v>재 료 또 는</v>
          </cell>
          <cell r="D1197" t="str">
            <v xml:space="preserve">원 수 </v>
          </cell>
          <cell r="E1197" t="str">
            <v>단 위</v>
          </cell>
          <cell r="F1197" t="str">
            <v>총   액</v>
          </cell>
          <cell r="G1197" t="str">
            <v>노   무   비</v>
          </cell>
          <cell r="H1197">
            <v>0</v>
          </cell>
          <cell r="I1197" t="str">
            <v>재   료   비</v>
          </cell>
          <cell r="J1197">
            <v>0</v>
          </cell>
          <cell r="K1197" t="str">
            <v>경      비</v>
          </cell>
          <cell r="L1197">
            <v>0</v>
          </cell>
          <cell r="M1197" t="str">
            <v>비   고</v>
          </cell>
        </row>
        <row r="1198">
          <cell r="C1198" t="str">
            <v xml:space="preserve">규       격 </v>
          </cell>
          <cell r="D1198">
            <v>0</v>
          </cell>
          <cell r="E1198">
            <v>0</v>
          </cell>
          <cell r="F1198" t="str">
            <v>금   액</v>
          </cell>
          <cell r="G1198" t="str">
            <v>단  가</v>
          </cell>
          <cell r="H1198" t="str">
            <v>금   액</v>
          </cell>
          <cell r="I1198" t="str">
            <v>단  가</v>
          </cell>
          <cell r="J1198" t="str">
            <v>금   액</v>
          </cell>
          <cell r="K1198" t="str">
            <v>단  가</v>
          </cell>
          <cell r="L1198" t="str">
            <v>금   액</v>
          </cell>
        </row>
        <row r="1199">
          <cell r="A1199" t="str">
            <v>산       소</v>
          </cell>
          <cell r="B1199">
            <v>0</v>
          </cell>
          <cell r="C1199" t="str">
            <v>6,000L용</v>
          </cell>
          <cell r="D1199">
            <v>3.76</v>
          </cell>
          <cell r="E1199" t="str">
            <v>병</v>
          </cell>
          <cell r="F1199">
            <v>0</v>
          </cell>
          <cell r="G1199" t="str">
            <v/>
          </cell>
          <cell r="H1199">
            <v>0</v>
          </cell>
          <cell r="I1199">
            <v>12000</v>
          </cell>
          <cell r="J1199">
            <v>45120</v>
          </cell>
        </row>
        <row r="1200">
          <cell r="A1200" t="str">
            <v>아 세 치 렌</v>
          </cell>
          <cell r="B1200">
            <v>0</v>
          </cell>
          <cell r="C1200" t="str">
            <v>4,500L용</v>
          </cell>
          <cell r="D1200">
            <v>3.23</v>
          </cell>
          <cell r="E1200" t="str">
            <v>병</v>
          </cell>
          <cell r="F1200">
            <v>0</v>
          </cell>
          <cell r="G1200">
            <v>0</v>
          </cell>
          <cell r="H1200">
            <v>0</v>
          </cell>
          <cell r="I1200">
            <v>55392</v>
          </cell>
          <cell r="J1200">
            <v>178916</v>
          </cell>
        </row>
        <row r="1201">
          <cell r="A1201" t="str">
            <v>함       석</v>
          </cell>
          <cell r="B1201">
            <v>0</v>
          </cell>
          <cell r="C1201" t="str">
            <v>#31 x 3' x 6'</v>
          </cell>
          <cell r="D1201">
            <v>0.71</v>
          </cell>
          <cell r="E1201" t="str">
            <v>매</v>
          </cell>
          <cell r="F1201">
            <v>0</v>
          </cell>
          <cell r="G1201">
            <v>0</v>
          </cell>
          <cell r="H1201">
            <v>0</v>
          </cell>
          <cell r="I1201">
            <v>2825</v>
          </cell>
          <cell r="J1201">
            <v>2005</v>
          </cell>
        </row>
        <row r="1202">
          <cell r="A1202" t="str">
            <v>용   접  봉</v>
          </cell>
          <cell r="B1202">
            <v>0</v>
          </cell>
          <cell r="C1202" t="str">
            <v>SS400, 4M/Mx350L</v>
          </cell>
          <cell r="D1202">
            <v>24.99</v>
          </cell>
          <cell r="E1202" t="str">
            <v>KG</v>
          </cell>
          <cell r="F1202">
            <v>0</v>
          </cell>
          <cell r="G1202">
            <v>0</v>
          </cell>
          <cell r="H1202">
            <v>0</v>
          </cell>
          <cell r="I1202">
            <v>1260</v>
          </cell>
          <cell r="J1202">
            <v>31487</v>
          </cell>
        </row>
        <row r="1203">
          <cell r="A1203" t="str">
            <v>전       력</v>
          </cell>
          <cell r="B1203">
            <v>0</v>
          </cell>
          <cell r="C1203">
            <v>0</v>
          </cell>
          <cell r="D1203">
            <v>370</v>
          </cell>
          <cell r="E1203" t="str">
            <v>KWH</v>
          </cell>
          <cell r="F1203">
            <v>0</v>
          </cell>
          <cell r="G1203">
            <v>0</v>
          </cell>
          <cell r="H1203">
            <v>0</v>
          </cell>
          <cell r="I1203">
            <v>0</v>
          </cell>
          <cell r="J1203">
            <v>0</v>
          </cell>
          <cell r="K1203">
            <v>61.6</v>
          </cell>
          <cell r="L1203">
            <v>22792</v>
          </cell>
        </row>
        <row r="1204">
          <cell r="E1204" t="str">
            <v/>
          </cell>
          <cell r="F1204">
            <v>0</v>
          </cell>
          <cell r="G1204">
            <v>0</v>
          </cell>
          <cell r="H1204">
            <v>0</v>
          </cell>
          <cell r="I1204">
            <v>0</v>
          </cell>
          <cell r="J1204">
            <v>0</v>
          </cell>
          <cell r="K1204" t="str">
            <v/>
          </cell>
        </row>
        <row r="1206">
          <cell r="B1206" t="str">
            <v>계</v>
          </cell>
          <cell r="C1206">
            <v>0</v>
          </cell>
          <cell r="D1206">
            <v>0</v>
          </cell>
          <cell r="E1206">
            <v>0</v>
          </cell>
          <cell r="F1206">
            <v>280320</v>
          </cell>
          <cell r="G1206">
            <v>0</v>
          </cell>
          <cell r="H1206">
            <v>0</v>
          </cell>
          <cell r="I1206">
            <v>0</v>
          </cell>
          <cell r="J1206">
            <v>257528</v>
          </cell>
          <cell r="K1206">
            <v>0</v>
          </cell>
          <cell r="L1206">
            <v>22792</v>
          </cell>
        </row>
        <row r="1224">
          <cell r="E1224" t="str">
            <v/>
          </cell>
          <cell r="F1224" t="str">
            <v>RADIAL GATE GUIDE FRAME 제작 인건비</v>
          </cell>
        </row>
        <row r="1225">
          <cell r="E1225" t="str">
            <v/>
          </cell>
        </row>
        <row r="1226">
          <cell r="A1226" t="str">
            <v>종       별</v>
          </cell>
          <cell r="B1226">
            <v>0</v>
          </cell>
          <cell r="C1226" t="str">
            <v>재 료 또 는</v>
          </cell>
          <cell r="D1226" t="str">
            <v xml:space="preserve">원 수 </v>
          </cell>
          <cell r="E1226" t="str">
            <v>단 위</v>
          </cell>
          <cell r="F1226" t="str">
            <v>총   액</v>
          </cell>
          <cell r="G1226" t="str">
            <v>노   무   비</v>
          </cell>
          <cell r="H1226">
            <v>0</v>
          </cell>
          <cell r="I1226" t="str">
            <v>재   료   비</v>
          </cell>
          <cell r="J1226">
            <v>0</v>
          </cell>
          <cell r="K1226" t="str">
            <v>경      비</v>
          </cell>
          <cell r="L1226">
            <v>0</v>
          </cell>
          <cell r="M1226" t="str">
            <v>비   고</v>
          </cell>
        </row>
        <row r="1227">
          <cell r="C1227" t="str">
            <v xml:space="preserve">규       격 </v>
          </cell>
          <cell r="D1227">
            <v>0</v>
          </cell>
          <cell r="E1227">
            <v>0</v>
          </cell>
          <cell r="F1227" t="str">
            <v>금   액</v>
          </cell>
          <cell r="G1227" t="str">
            <v>단  가</v>
          </cell>
          <cell r="H1227" t="str">
            <v>금   액</v>
          </cell>
          <cell r="I1227" t="str">
            <v>단  가</v>
          </cell>
          <cell r="J1227" t="str">
            <v>금   액</v>
          </cell>
          <cell r="K1227" t="str">
            <v>단  가</v>
          </cell>
          <cell r="L1227" t="str">
            <v>금   액</v>
          </cell>
        </row>
        <row r="1228">
          <cell r="A1228" t="str">
            <v>기 술 관 리</v>
          </cell>
          <cell r="B1228">
            <v>0</v>
          </cell>
          <cell r="C1228" t="str">
            <v>기계기사1급</v>
          </cell>
          <cell r="D1228">
            <v>8</v>
          </cell>
          <cell r="E1228" t="str">
            <v>인</v>
          </cell>
          <cell r="F1228">
            <v>0</v>
          </cell>
          <cell r="G1228">
            <v>97488</v>
          </cell>
          <cell r="H1228">
            <v>779904</v>
          </cell>
        </row>
        <row r="1229">
          <cell r="A1229" t="str">
            <v>재료 절단 사도</v>
          </cell>
          <cell r="B1229">
            <v>0</v>
          </cell>
          <cell r="C1229" t="str">
            <v>제   도   공</v>
          </cell>
          <cell r="D1229">
            <v>2</v>
          </cell>
          <cell r="E1229" t="str">
            <v>인</v>
          </cell>
          <cell r="F1229">
            <v>0</v>
          </cell>
          <cell r="G1229">
            <v>32747</v>
          </cell>
          <cell r="H1229">
            <v>65494</v>
          </cell>
        </row>
        <row r="1230">
          <cell r="A1230" t="str">
            <v/>
          </cell>
          <cell r="B1230" t="str">
            <v>현    도</v>
          </cell>
          <cell r="C1230" t="str">
            <v>현   도   공</v>
          </cell>
          <cell r="D1230">
            <v>1.4</v>
          </cell>
          <cell r="E1230" t="str">
            <v>인</v>
          </cell>
          <cell r="F1230">
            <v>0</v>
          </cell>
          <cell r="G1230">
            <v>28487</v>
          </cell>
          <cell r="H1230">
            <v>39881</v>
          </cell>
        </row>
        <row r="1231">
          <cell r="A1231" t="str">
            <v/>
          </cell>
          <cell r="B1231" t="str">
            <v>괘    서</v>
          </cell>
          <cell r="C1231" t="str">
            <v>마   킹   공</v>
          </cell>
          <cell r="D1231">
            <v>2.8</v>
          </cell>
          <cell r="E1231" t="str">
            <v>인</v>
          </cell>
          <cell r="F1231">
            <v>0</v>
          </cell>
          <cell r="G1231">
            <v>26924</v>
          </cell>
          <cell r="H1231">
            <v>75387</v>
          </cell>
        </row>
        <row r="1232">
          <cell r="A1232" t="str">
            <v/>
          </cell>
          <cell r="B1232" t="str">
            <v>절    단</v>
          </cell>
          <cell r="C1232" t="str">
            <v>절   단   공</v>
          </cell>
          <cell r="D1232">
            <v>0.52</v>
          </cell>
          <cell r="E1232" t="str">
            <v>인</v>
          </cell>
          <cell r="F1232">
            <v>0</v>
          </cell>
          <cell r="G1232">
            <v>65881</v>
          </cell>
          <cell r="H1232">
            <v>34258</v>
          </cell>
        </row>
        <row r="1234">
          <cell r="A1234" t="str">
            <v>단재가공 괘서</v>
          </cell>
          <cell r="B1234">
            <v>0</v>
          </cell>
          <cell r="C1234" t="str">
            <v>마   킹   공</v>
          </cell>
          <cell r="D1234">
            <v>2.8</v>
          </cell>
          <cell r="E1234" t="str">
            <v>인</v>
          </cell>
          <cell r="F1234">
            <v>0</v>
          </cell>
          <cell r="G1234">
            <v>26250</v>
          </cell>
          <cell r="H1234">
            <v>73500</v>
          </cell>
        </row>
        <row r="1235">
          <cell r="A1235" t="str">
            <v/>
          </cell>
          <cell r="B1235" t="str">
            <v>절    단</v>
          </cell>
          <cell r="C1235" t="str">
            <v>산소 절단공</v>
          </cell>
          <cell r="D1235">
            <v>0.26</v>
          </cell>
          <cell r="E1235" t="str">
            <v>인</v>
          </cell>
          <cell r="F1235">
            <v>0</v>
          </cell>
          <cell r="G1235">
            <v>31794</v>
          </cell>
          <cell r="H1235">
            <v>8266</v>
          </cell>
        </row>
        <row r="1236">
          <cell r="C1236" t="str">
            <v>프랜트기계설치공</v>
          </cell>
          <cell r="D1236">
            <v>2.2999999999999998</v>
          </cell>
          <cell r="E1236" t="str">
            <v>인</v>
          </cell>
          <cell r="F1236">
            <v>0</v>
          </cell>
          <cell r="G1236">
            <v>80805</v>
          </cell>
          <cell r="H1236">
            <v>185851</v>
          </cell>
        </row>
        <row r="1237">
          <cell r="B1237" t="str">
            <v>EDGE가공</v>
          </cell>
          <cell r="C1237" t="str">
            <v>산소 절단공</v>
          </cell>
          <cell r="D1237">
            <v>1.1000000000000001</v>
          </cell>
          <cell r="E1237" t="str">
            <v>인</v>
          </cell>
          <cell r="F1237">
            <v>0</v>
          </cell>
          <cell r="G1237">
            <v>31794</v>
          </cell>
          <cell r="H1237">
            <v>34973</v>
          </cell>
        </row>
        <row r="1238">
          <cell r="A1238" t="str">
            <v/>
          </cell>
          <cell r="B1238" t="str">
            <v>용    접</v>
          </cell>
          <cell r="C1238" t="str">
            <v>프랜트 용접공</v>
          </cell>
          <cell r="D1238">
            <v>0.78</v>
          </cell>
          <cell r="E1238" t="str">
            <v>인</v>
          </cell>
          <cell r="F1238">
            <v>0</v>
          </cell>
          <cell r="G1238">
            <v>95379</v>
          </cell>
          <cell r="H1238">
            <v>74395</v>
          </cell>
        </row>
        <row r="1240">
          <cell r="A1240" t="str">
            <v/>
          </cell>
          <cell r="B1240" t="str">
            <v>교    정</v>
          </cell>
          <cell r="C1240" t="str">
            <v>프랜트 제관공</v>
          </cell>
          <cell r="D1240">
            <v>0.75</v>
          </cell>
          <cell r="E1240" t="str">
            <v>인</v>
          </cell>
          <cell r="F1240">
            <v>0</v>
          </cell>
          <cell r="G1240">
            <v>81966</v>
          </cell>
          <cell r="H1240">
            <v>61474</v>
          </cell>
        </row>
        <row r="1241">
          <cell r="B1241" t="str">
            <v>HOLING</v>
          </cell>
          <cell r="C1241" t="str">
            <v>프랜트 제관공</v>
          </cell>
          <cell r="D1241">
            <v>0.62</v>
          </cell>
          <cell r="E1241" t="str">
            <v>인</v>
          </cell>
          <cell r="F1241">
            <v>0</v>
          </cell>
          <cell r="G1241">
            <v>81966</v>
          </cell>
          <cell r="H1241">
            <v>50818</v>
          </cell>
        </row>
        <row r="1242">
          <cell r="A1242" t="str">
            <v>부분조립,취부조정</v>
          </cell>
          <cell r="B1242">
            <v>0</v>
          </cell>
          <cell r="C1242" t="str">
            <v>프랜트기계설치공</v>
          </cell>
          <cell r="D1242">
            <v>6.2</v>
          </cell>
          <cell r="E1242" t="str">
            <v>인</v>
          </cell>
          <cell r="F1242">
            <v>0</v>
          </cell>
          <cell r="G1242">
            <v>80805</v>
          </cell>
          <cell r="H1242">
            <v>500991</v>
          </cell>
        </row>
        <row r="1243">
          <cell r="A1243" t="str">
            <v/>
          </cell>
          <cell r="B1243" t="str">
            <v>용    접</v>
          </cell>
          <cell r="C1243" t="str">
            <v>프랜트 용접공</v>
          </cell>
          <cell r="D1243">
            <v>3.9</v>
          </cell>
          <cell r="E1243" t="str">
            <v>인</v>
          </cell>
          <cell r="F1243">
            <v>0</v>
          </cell>
          <cell r="G1243">
            <v>95379</v>
          </cell>
          <cell r="H1243">
            <v>371978</v>
          </cell>
        </row>
        <row r="1244">
          <cell r="A1244" t="str">
            <v/>
          </cell>
          <cell r="B1244" t="str">
            <v>교    정</v>
          </cell>
          <cell r="C1244" t="str">
            <v>프랜트 제관공</v>
          </cell>
          <cell r="D1244">
            <v>1.75</v>
          </cell>
          <cell r="E1244" t="str">
            <v>인</v>
          </cell>
          <cell r="F1244">
            <v>0</v>
          </cell>
          <cell r="G1244">
            <v>81966</v>
          </cell>
          <cell r="H1244">
            <v>143440</v>
          </cell>
        </row>
        <row r="1246">
          <cell r="A1246" t="str">
            <v>기 계 가 공</v>
          </cell>
          <cell r="B1246">
            <v>0</v>
          </cell>
          <cell r="C1246" t="str">
            <v>기   계   공</v>
          </cell>
          <cell r="D1246">
            <v>10</v>
          </cell>
          <cell r="E1246" t="str">
            <v>인</v>
          </cell>
          <cell r="F1246">
            <v>0</v>
          </cell>
          <cell r="G1246">
            <v>58906</v>
          </cell>
          <cell r="H1246">
            <v>589060</v>
          </cell>
        </row>
        <row r="1247">
          <cell r="A1247" t="str">
            <v>가 조 립,조 립</v>
          </cell>
          <cell r="B1247">
            <v>0</v>
          </cell>
          <cell r="C1247" t="str">
            <v>프랜트기계설치공</v>
          </cell>
          <cell r="D1247">
            <v>2</v>
          </cell>
          <cell r="E1247" t="str">
            <v>인</v>
          </cell>
          <cell r="F1247">
            <v>0</v>
          </cell>
          <cell r="G1247">
            <v>80805</v>
          </cell>
          <cell r="H1247">
            <v>161610</v>
          </cell>
        </row>
        <row r="1248">
          <cell r="A1248" t="str">
            <v/>
          </cell>
          <cell r="B1248" t="str">
            <v>해    체</v>
          </cell>
          <cell r="C1248" t="str">
            <v>프랜트기계설치공</v>
          </cell>
          <cell r="D1248">
            <v>1</v>
          </cell>
          <cell r="E1248" t="str">
            <v>인</v>
          </cell>
          <cell r="F1248">
            <v>0</v>
          </cell>
          <cell r="G1248">
            <v>80805</v>
          </cell>
          <cell r="H1248">
            <v>80805</v>
          </cell>
        </row>
        <row r="1249">
          <cell r="A1249" t="str">
            <v>운 반 조 작</v>
          </cell>
          <cell r="B1249">
            <v>0</v>
          </cell>
          <cell r="C1249" t="str">
            <v>특수 비계공</v>
          </cell>
          <cell r="D1249">
            <v>5</v>
          </cell>
          <cell r="E1249" t="str">
            <v>인</v>
          </cell>
          <cell r="F1249">
            <v>0</v>
          </cell>
          <cell r="G1249">
            <v>85884</v>
          </cell>
          <cell r="H1249">
            <v>429420</v>
          </cell>
        </row>
        <row r="1250">
          <cell r="A1250" t="str">
            <v>동 력 조 작</v>
          </cell>
          <cell r="B1250">
            <v>0</v>
          </cell>
          <cell r="C1250" t="str">
            <v>프랜트 전공</v>
          </cell>
          <cell r="D1250">
            <v>2</v>
          </cell>
          <cell r="E1250" t="str">
            <v>인</v>
          </cell>
          <cell r="F1250">
            <v>0</v>
          </cell>
          <cell r="G1250">
            <v>64285</v>
          </cell>
          <cell r="H1250">
            <v>128570</v>
          </cell>
        </row>
        <row r="1252">
          <cell r="A1252" t="str">
            <v xml:space="preserve">      보 조</v>
          </cell>
          <cell r="B1252">
            <v>0</v>
          </cell>
          <cell r="C1252" t="str">
            <v>특 별 인 부</v>
          </cell>
          <cell r="D1252">
            <v>2.5</v>
          </cell>
          <cell r="E1252" t="str">
            <v>인</v>
          </cell>
          <cell r="F1252">
            <v>0</v>
          </cell>
          <cell r="G1252">
            <v>57379</v>
          </cell>
          <cell r="H1252">
            <v>143447</v>
          </cell>
        </row>
        <row r="1253">
          <cell r="A1253" t="str">
            <v>종       별</v>
          </cell>
          <cell r="B1253">
            <v>0</v>
          </cell>
          <cell r="C1253" t="str">
            <v>재 료 또 는</v>
          </cell>
          <cell r="D1253" t="str">
            <v xml:space="preserve">원 수 </v>
          </cell>
          <cell r="E1253" t="str">
            <v>단 위</v>
          </cell>
          <cell r="F1253" t="str">
            <v>총   액</v>
          </cell>
          <cell r="G1253" t="str">
            <v>노   무   비</v>
          </cell>
          <cell r="H1253">
            <v>0</v>
          </cell>
          <cell r="I1253" t="str">
            <v>재   료   비</v>
          </cell>
          <cell r="J1253">
            <v>0</v>
          </cell>
          <cell r="K1253" t="str">
            <v>경      비</v>
          </cell>
          <cell r="L1253">
            <v>0</v>
          </cell>
          <cell r="M1253" t="str">
            <v>비   고</v>
          </cell>
        </row>
        <row r="1254">
          <cell r="C1254" t="str">
            <v xml:space="preserve">규       격 </v>
          </cell>
          <cell r="D1254">
            <v>0</v>
          </cell>
          <cell r="E1254">
            <v>0</v>
          </cell>
          <cell r="F1254" t="str">
            <v>금   액</v>
          </cell>
          <cell r="G1254" t="str">
            <v>단  가</v>
          </cell>
          <cell r="H1254" t="str">
            <v>금   액</v>
          </cell>
          <cell r="I1254" t="str">
            <v>단  가</v>
          </cell>
          <cell r="J1254" t="str">
            <v>금   액</v>
          </cell>
          <cell r="K1254" t="str">
            <v>단  가</v>
          </cell>
          <cell r="L1254" t="str">
            <v>금   액</v>
          </cell>
        </row>
        <row r="1255">
          <cell r="A1255" t="str">
            <v>검      사</v>
          </cell>
          <cell r="B1255">
            <v>0</v>
          </cell>
          <cell r="C1255" t="str">
            <v>노무비의 7%</v>
          </cell>
          <cell r="D1255" t="str">
            <v>1</v>
          </cell>
          <cell r="E1255" t="str">
            <v>식</v>
          </cell>
          <cell r="F1255">
            <v>0</v>
          </cell>
          <cell r="G1255">
            <v>0</v>
          </cell>
          <cell r="H1255">
            <v>282346</v>
          </cell>
        </row>
        <row r="1256">
          <cell r="E1256" t="str">
            <v/>
          </cell>
          <cell r="F1256" t="str">
            <v/>
          </cell>
          <cell r="G1256">
            <v>0</v>
          </cell>
          <cell r="H1256" t="str">
            <v/>
          </cell>
        </row>
        <row r="1257">
          <cell r="A1257" t="str">
            <v xml:space="preserve">       계</v>
          </cell>
          <cell r="B1257">
            <v>0</v>
          </cell>
          <cell r="C1257">
            <v>0</v>
          </cell>
          <cell r="D1257">
            <v>0</v>
          </cell>
          <cell r="E1257">
            <v>0</v>
          </cell>
          <cell r="F1257">
            <v>4315868</v>
          </cell>
          <cell r="G1257">
            <v>0</v>
          </cell>
          <cell r="H1257">
            <v>4315868</v>
          </cell>
        </row>
        <row r="1282">
          <cell r="E1282" t="str">
            <v/>
          </cell>
          <cell r="F1282" t="str">
            <v>RADIAL GATE GUIDE FRAME 제작 소모 자재비</v>
          </cell>
        </row>
        <row r="1283">
          <cell r="E1283" t="str">
            <v/>
          </cell>
        </row>
        <row r="1284">
          <cell r="A1284" t="str">
            <v>종       별</v>
          </cell>
          <cell r="B1284">
            <v>0</v>
          </cell>
          <cell r="C1284" t="str">
            <v>재 료 또 는</v>
          </cell>
          <cell r="D1284" t="str">
            <v xml:space="preserve">원 수 </v>
          </cell>
          <cell r="E1284" t="str">
            <v>단 위</v>
          </cell>
          <cell r="F1284" t="str">
            <v>총   액</v>
          </cell>
          <cell r="G1284" t="str">
            <v>노   무   비</v>
          </cell>
          <cell r="H1284">
            <v>0</v>
          </cell>
          <cell r="I1284" t="str">
            <v>재   료   비</v>
          </cell>
          <cell r="J1284">
            <v>0</v>
          </cell>
          <cell r="K1284" t="str">
            <v>경      비</v>
          </cell>
          <cell r="L1284">
            <v>0</v>
          </cell>
          <cell r="M1284" t="str">
            <v>비   고</v>
          </cell>
        </row>
        <row r="1285">
          <cell r="C1285" t="str">
            <v xml:space="preserve">규       격 </v>
          </cell>
          <cell r="D1285">
            <v>0</v>
          </cell>
          <cell r="E1285">
            <v>0</v>
          </cell>
          <cell r="F1285" t="str">
            <v>금   액</v>
          </cell>
          <cell r="G1285" t="str">
            <v>단  가</v>
          </cell>
          <cell r="H1285" t="str">
            <v>금   액</v>
          </cell>
          <cell r="I1285" t="str">
            <v>단  가</v>
          </cell>
          <cell r="J1285" t="str">
            <v>금   액</v>
          </cell>
          <cell r="K1285" t="str">
            <v>단  가</v>
          </cell>
          <cell r="L1285" t="str">
            <v>금   액</v>
          </cell>
        </row>
        <row r="1286">
          <cell r="A1286" t="str">
            <v>산       소</v>
          </cell>
          <cell r="B1286">
            <v>0</v>
          </cell>
          <cell r="C1286" t="str">
            <v>6,000L용</v>
          </cell>
          <cell r="D1286">
            <v>2.2000000000000002</v>
          </cell>
          <cell r="E1286" t="str">
            <v>병</v>
          </cell>
          <cell r="F1286">
            <v>0</v>
          </cell>
          <cell r="G1286" t="str">
            <v/>
          </cell>
          <cell r="H1286">
            <v>0</v>
          </cell>
          <cell r="I1286">
            <v>12000</v>
          </cell>
          <cell r="J1286">
            <v>26400</v>
          </cell>
        </row>
        <row r="1287">
          <cell r="A1287" t="str">
            <v>아 세 치 렌</v>
          </cell>
          <cell r="B1287">
            <v>0</v>
          </cell>
          <cell r="C1287" t="str">
            <v>2,100L용</v>
          </cell>
          <cell r="D1287">
            <v>1.6</v>
          </cell>
          <cell r="E1287" t="str">
            <v>병</v>
          </cell>
          <cell r="F1287">
            <v>0</v>
          </cell>
          <cell r="G1287">
            <v>0</v>
          </cell>
          <cell r="H1287">
            <v>0</v>
          </cell>
          <cell r="I1287">
            <v>25849</v>
          </cell>
          <cell r="J1287">
            <v>41358</v>
          </cell>
        </row>
        <row r="1288">
          <cell r="A1288" t="str">
            <v>함       석</v>
          </cell>
          <cell r="B1288">
            <v>0</v>
          </cell>
          <cell r="C1288" t="str">
            <v>#32 x 3' x 6'</v>
          </cell>
          <cell r="D1288">
            <v>1.7</v>
          </cell>
          <cell r="E1288" t="str">
            <v>매</v>
          </cell>
          <cell r="F1288">
            <v>0</v>
          </cell>
          <cell r="G1288">
            <v>0</v>
          </cell>
          <cell r="H1288">
            <v>0</v>
          </cell>
          <cell r="I1288">
            <v>2597</v>
          </cell>
          <cell r="J1288">
            <v>4414</v>
          </cell>
        </row>
        <row r="1289">
          <cell r="A1289" t="str">
            <v>용   접  봉</v>
          </cell>
          <cell r="B1289">
            <v>0</v>
          </cell>
          <cell r="C1289" t="str">
            <v>SS41+STS304,4M/M</v>
          </cell>
          <cell r="D1289">
            <v>22.5</v>
          </cell>
          <cell r="E1289" t="str">
            <v>KG</v>
          </cell>
          <cell r="F1289">
            <v>0</v>
          </cell>
          <cell r="G1289">
            <v>0</v>
          </cell>
          <cell r="H1289">
            <v>0</v>
          </cell>
          <cell r="I1289">
            <v>3360</v>
          </cell>
          <cell r="J1289">
            <v>75600</v>
          </cell>
        </row>
        <row r="1290">
          <cell r="A1290" t="str">
            <v>전       력</v>
          </cell>
          <cell r="B1290">
            <v>0</v>
          </cell>
          <cell r="C1290">
            <v>0</v>
          </cell>
          <cell r="D1290">
            <v>595</v>
          </cell>
          <cell r="E1290" t="str">
            <v>KWH</v>
          </cell>
          <cell r="F1290">
            <v>0</v>
          </cell>
          <cell r="G1290">
            <v>0</v>
          </cell>
          <cell r="H1290">
            <v>0</v>
          </cell>
          <cell r="I1290" t="str">
            <v/>
          </cell>
          <cell r="J1290">
            <v>0</v>
          </cell>
          <cell r="K1290">
            <v>61.6</v>
          </cell>
          <cell r="L1290">
            <v>36652</v>
          </cell>
        </row>
        <row r="1291">
          <cell r="A1291" t="str">
            <v/>
          </cell>
          <cell r="B1291">
            <v>0</v>
          </cell>
          <cell r="C1291" t="str">
            <v/>
          </cell>
          <cell r="D1291" t="str">
            <v/>
          </cell>
          <cell r="E1291" t="str">
            <v/>
          </cell>
          <cell r="F1291">
            <v>0</v>
          </cell>
          <cell r="G1291">
            <v>0</v>
          </cell>
          <cell r="H1291">
            <v>0</v>
          </cell>
          <cell r="I1291" t="str">
            <v/>
          </cell>
          <cell r="J1291">
            <v>0</v>
          </cell>
          <cell r="K1291" t="str">
            <v/>
          </cell>
        </row>
        <row r="1293">
          <cell r="L1293" t="str">
            <v/>
          </cell>
        </row>
        <row r="1294">
          <cell r="B1294" t="str">
            <v>계</v>
          </cell>
          <cell r="C1294">
            <v>0</v>
          </cell>
          <cell r="D1294">
            <v>0</v>
          </cell>
          <cell r="E1294">
            <v>0</v>
          </cell>
          <cell r="F1294">
            <v>184424</v>
          </cell>
          <cell r="G1294">
            <v>0</v>
          </cell>
          <cell r="H1294">
            <v>0</v>
          </cell>
          <cell r="I1294">
            <v>0</v>
          </cell>
          <cell r="J1294">
            <v>147772</v>
          </cell>
          <cell r="K1294">
            <v>0</v>
          </cell>
          <cell r="L1294">
            <v>36652</v>
          </cell>
        </row>
        <row r="1295">
          <cell r="F1295" t="str">
            <v/>
          </cell>
          <cell r="G1295">
            <v>0</v>
          </cell>
          <cell r="H1295">
            <v>0</v>
          </cell>
          <cell r="I1295">
            <v>0</v>
          </cell>
          <cell r="J1295" t="str">
            <v/>
          </cell>
          <cell r="K1295">
            <v>0</v>
          </cell>
          <cell r="L1295" t="str">
            <v/>
          </cell>
        </row>
        <row r="1296">
          <cell r="F1296" t="str">
            <v/>
          </cell>
          <cell r="G1296">
            <v>0</v>
          </cell>
          <cell r="H1296">
            <v>0</v>
          </cell>
          <cell r="I1296">
            <v>0</v>
          </cell>
          <cell r="J1296" t="str">
            <v/>
          </cell>
          <cell r="K1296">
            <v>0</v>
          </cell>
          <cell r="L1296" t="str">
            <v/>
          </cell>
        </row>
        <row r="1297">
          <cell r="F1297" t="str">
            <v/>
          </cell>
          <cell r="G1297">
            <v>0</v>
          </cell>
          <cell r="H1297">
            <v>0</v>
          </cell>
          <cell r="I1297">
            <v>0</v>
          </cell>
          <cell r="J1297" t="str">
            <v/>
          </cell>
          <cell r="K1297">
            <v>0</v>
          </cell>
          <cell r="L1297" t="str">
            <v/>
          </cell>
        </row>
        <row r="1298">
          <cell r="F1298" t="str">
            <v/>
          </cell>
          <cell r="G1298">
            <v>0</v>
          </cell>
          <cell r="H1298">
            <v>0</v>
          </cell>
          <cell r="I1298">
            <v>0</v>
          </cell>
          <cell r="J1298" t="str">
            <v/>
          </cell>
          <cell r="K1298">
            <v>0</v>
          </cell>
          <cell r="L1298" t="str">
            <v/>
          </cell>
        </row>
        <row r="1299">
          <cell r="F1299" t="str">
            <v/>
          </cell>
          <cell r="G1299">
            <v>0</v>
          </cell>
          <cell r="H1299">
            <v>0</v>
          </cell>
          <cell r="I1299">
            <v>0</v>
          </cell>
          <cell r="J1299" t="str">
            <v/>
          </cell>
          <cell r="K1299">
            <v>0</v>
          </cell>
          <cell r="L1299" t="str">
            <v/>
          </cell>
        </row>
        <row r="1300">
          <cell r="F1300" t="str">
            <v/>
          </cell>
          <cell r="G1300">
            <v>0</v>
          </cell>
          <cell r="H1300">
            <v>0</v>
          </cell>
          <cell r="I1300">
            <v>0</v>
          </cell>
          <cell r="J1300" t="str">
            <v/>
          </cell>
          <cell r="K1300">
            <v>0</v>
          </cell>
          <cell r="L1300" t="str">
            <v/>
          </cell>
        </row>
        <row r="1301">
          <cell r="F1301" t="str">
            <v/>
          </cell>
          <cell r="G1301">
            <v>0</v>
          </cell>
          <cell r="H1301">
            <v>0</v>
          </cell>
          <cell r="I1301">
            <v>0</v>
          </cell>
          <cell r="J1301" t="str">
            <v/>
          </cell>
          <cell r="K1301">
            <v>0</v>
          </cell>
          <cell r="L1301" t="str">
            <v/>
          </cell>
        </row>
        <row r="1302">
          <cell r="F1302" t="str">
            <v/>
          </cell>
          <cell r="G1302">
            <v>0</v>
          </cell>
          <cell r="H1302">
            <v>0</v>
          </cell>
          <cell r="I1302">
            <v>0</v>
          </cell>
          <cell r="J1302" t="str">
            <v/>
          </cell>
          <cell r="K1302">
            <v>0</v>
          </cell>
          <cell r="L1302" t="str">
            <v/>
          </cell>
        </row>
        <row r="1303">
          <cell r="F1303" t="str">
            <v/>
          </cell>
          <cell r="G1303">
            <v>0</v>
          </cell>
          <cell r="H1303">
            <v>0</v>
          </cell>
          <cell r="I1303">
            <v>0</v>
          </cell>
          <cell r="J1303" t="str">
            <v/>
          </cell>
          <cell r="K1303">
            <v>0</v>
          </cell>
          <cell r="L1303" t="str">
            <v/>
          </cell>
        </row>
        <row r="1304">
          <cell r="F1304" t="str">
            <v/>
          </cell>
          <cell r="G1304">
            <v>0</v>
          </cell>
          <cell r="H1304">
            <v>0</v>
          </cell>
          <cell r="I1304">
            <v>0</v>
          </cell>
          <cell r="J1304" t="str">
            <v/>
          </cell>
          <cell r="K1304">
            <v>0</v>
          </cell>
          <cell r="L1304" t="str">
            <v/>
          </cell>
        </row>
        <row r="1305">
          <cell r="F1305" t="str">
            <v/>
          </cell>
          <cell r="G1305">
            <v>0</v>
          </cell>
          <cell r="H1305">
            <v>0</v>
          </cell>
          <cell r="I1305">
            <v>0</v>
          </cell>
          <cell r="J1305" t="str">
            <v/>
          </cell>
          <cell r="K1305">
            <v>0</v>
          </cell>
          <cell r="L1305" t="str">
            <v/>
          </cell>
        </row>
        <row r="1306">
          <cell r="F1306" t="str">
            <v/>
          </cell>
          <cell r="G1306">
            <v>0</v>
          </cell>
          <cell r="H1306">
            <v>0</v>
          </cell>
          <cell r="I1306">
            <v>0</v>
          </cell>
          <cell r="J1306" t="str">
            <v/>
          </cell>
          <cell r="K1306">
            <v>0</v>
          </cell>
          <cell r="L1306" t="str">
            <v/>
          </cell>
        </row>
        <row r="1307">
          <cell r="F1307" t="str">
            <v/>
          </cell>
          <cell r="G1307">
            <v>0</v>
          </cell>
          <cell r="H1307">
            <v>0</v>
          </cell>
          <cell r="I1307">
            <v>0</v>
          </cell>
          <cell r="J1307" t="str">
            <v/>
          </cell>
          <cell r="K1307">
            <v>0</v>
          </cell>
          <cell r="L1307" t="str">
            <v/>
          </cell>
        </row>
        <row r="1308">
          <cell r="F1308" t="str">
            <v/>
          </cell>
          <cell r="G1308">
            <v>0</v>
          </cell>
          <cell r="H1308">
            <v>0</v>
          </cell>
          <cell r="I1308">
            <v>0</v>
          </cell>
          <cell r="J1308" t="str">
            <v/>
          </cell>
          <cell r="K1308">
            <v>0</v>
          </cell>
          <cell r="L1308" t="str">
            <v/>
          </cell>
        </row>
        <row r="1309">
          <cell r="F1309" t="str">
            <v/>
          </cell>
          <cell r="G1309">
            <v>0</v>
          </cell>
          <cell r="H1309">
            <v>0</v>
          </cell>
          <cell r="I1309">
            <v>0</v>
          </cell>
          <cell r="J1309" t="str">
            <v/>
          </cell>
          <cell r="K1309">
            <v>0</v>
          </cell>
          <cell r="L1309" t="str">
            <v/>
          </cell>
        </row>
        <row r="1310">
          <cell r="F1310" t="str">
            <v/>
          </cell>
          <cell r="G1310">
            <v>0</v>
          </cell>
          <cell r="H1310">
            <v>0</v>
          </cell>
          <cell r="I1310">
            <v>0</v>
          </cell>
          <cell r="J1310" t="str">
            <v/>
          </cell>
          <cell r="K1310">
            <v>0</v>
          </cell>
          <cell r="L1310" t="str">
            <v/>
          </cell>
        </row>
        <row r="1311">
          <cell r="E1311" t="str">
            <v/>
          </cell>
          <cell r="F1311" t="str">
            <v>RADIAL GATE ANCHORAGE 제작 인건비</v>
          </cell>
        </row>
        <row r="1312">
          <cell r="E1312" t="str">
            <v/>
          </cell>
        </row>
        <row r="1313">
          <cell r="A1313" t="str">
            <v>종       별</v>
          </cell>
          <cell r="B1313">
            <v>0</v>
          </cell>
          <cell r="C1313" t="str">
            <v>재 료 또 는</v>
          </cell>
          <cell r="D1313" t="str">
            <v xml:space="preserve">원 수 </v>
          </cell>
          <cell r="E1313" t="str">
            <v>단 위</v>
          </cell>
          <cell r="F1313" t="str">
            <v>총   액</v>
          </cell>
          <cell r="G1313" t="str">
            <v>노   무   비</v>
          </cell>
          <cell r="H1313">
            <v>0</v>
          </cell>
          <cell r="I1313" t="str">
            <v>재   료   비</v>
          </cell>
          <cell r="J1313">
            <v>0</v>
          </cell>
          <cell r="K1313" t="str">
            <v>경      비</v>
          </cell>
          <cell r="L1313">
            <v>0</v>
          </cell>
          <cell r="M1313" t="str">
            <v>비   고</v>
          </cell>
        </row>
        <row r="1314">
          <cell r="C1314" t="str">
            <v xml:space="preserve">규       격 </v>
          </cell>
          <cell r="D1314">
            <v>0</v>
          </cell>
          <cell r="E1314">
            <v>0</v>
          </cell>
          <cell r="F1314" t="str">
            <v>금   액</v>
          </cell>
          <cell r="G1314" t="str">
            <v>단  가</v>
          </cell>
          <cell r="H1314" t="str">
            <v>금   액</v>
          </cell>
          <cell r="I1314" t="str">
            <v>단  가</v>
          </cell>
          <cell r="J1314" t="str">
            <v>금   액</v>
          </cell>
          <cell r="K1314" t="str">
            <v>단  가</v>
          </cell>
          <cell r="L1314" t="str">
            <v>금   액</v>
          </cell>
        </row>
        <row r="1315">
          <cell r="A1315" t="str">
            <v>기 술 관 리</v>
          </cell>
          <cell r="B1315">
            <v>0</v>
          </cell>
          <cell r="C1315" t="str">
            <v>기계기사1급</v>
          </cell>
          <cell r="D1315">
            <v>1.6</v>
          </cell>
          <cell r="E1315" t="str">
            <v>인</v>
          </cell>
          <cell r="F1315">
            <v>0</v>
          </cell>
          <cell r="G1315">
            <v>97488</v>
          </cell>
          <cell r="H1315">
            <v>155980</v>
          </cell>
        </row>
        <row r="1316">
          <cell r="A1316" t="str">
            <v>재료 절단 사도</v>
          </cell>
          <cell r="B1316">
            <v>0</v>
          </cell>
          <cell r="C1316" t="str">
            <v>제   도   공</v>
          </cell>
          <cell r="D1316">
            <v>0.5</v>
          </cell>
          <cell r="E1316" t="str">
            <v>인</v>
          </cell>
          <cell r="F1316">
            <v>0</v>
          </cell>
          <cell r="G1316">
            <v>32747</v>
          </cell>
          <cell r="H1316">
            <v>16373</v>
          </cell>
        </row>
        <row r="1317">
          <cell r="A1317" t="str">
            <v/>
          </cell>
          <cell r="B1317" t="str">
            <v>현    도</v>
          </cell>
          <cell r="C1317" t="str">
            <v>현   도   공</v>
          </cell>
          <cell r="D1317">
            <v>0.2</v>
          </cell>
          <cell r="E1317" t="str">
            <v>인</v>
          </cell>
          <cell r="F1317">
            <v>0</v>
          </cell>
          <cell r="G1317">
            <v>28487</v>
          </cell>
          <cell r="H1317">
            <v>5697</v>
          </cell>
        </row>
        <row r="1318">
          <cell r="A1318" t="str">
            <v/>
          </cell>
          <cell r="B1318" t="str">
            <v>괘    서</v>
          </cell>
          <cell r="C1318" t="str">
            <v>마   킹   공</v>
          </cell>
          <cell r="D1318">
            <v>1.3</v>
          </cell>
          <cell r="E1318" t="str">
            <v>인</v>
          </cell>
          <cell r="F1318">
            <v>0</v>
          </cell>
          <cell r="G1318">
            <v>26924</v>
          </cell>
          <cell r="H1318">
            <v>35001</v>
          </cell>
        </row>
        <row r="1319">
          <cell r="B1319" t="str">
            <v>절    단</v>
          </cell>
          <cell r="C1319" t="str">
            <v>절   단   공</v>
          </cell>
          <cell r="D1319">
            <v>0.28000000000000003</v>
          </cell>
          <cell r="E1319" t="str">
            <v>인</v>
          </cell>
          <cell r="F1319">
            <v>0</v>
          </cell>
          <cell r="G1319">
            <v>65881</v>
          </cell>
          <cell r="H1319">
            <v>18446</v>
          </cell>
        </row>
        <row r="1321">
          <cell r="A1321" t="str">
            <v/>
          </cell>
          <cell r="B1321" t="str">
            <v>교    정</v>
          </cell>
          <cell r="C1321" t="str">
            <v>프랜트 제관공</v>
          </cell>
          <cell r="D1321">
            <v>0.5</v>
          </cell>
          <cell r="E1321" t="str">
            <v>인</v>
          </cell>
          <cell r="F1321">
            <v>0</v>
          </cell>
          <cell r="G1321">
            <v>81966</v>
          </cell>
          <cell r="H1321">
            <v>40983</v>
          </cell>
        </row>
        <row r="1322">
          <cell r="A1322" t="str">
            <v>단재가공 괘서</v>
          </cell>
          <cell r="B1322">
            <v>0</v>
          </cell>
          <cell r="C1322" t="str">
            <v>마   킹   공</v>
          </cell>
          <cell r="D1322">
            <v>1.3</v>
          </cell>
          <cell r="E1322" t="str">
            <v>인</v>
          </cell>
          <cell r="F1322">
            <v>0</v>
          </cell>
          <cell r="G1322">
            <v>26924</v>
          </cell>
          <cell r="H1322">
            <v>35001</v>
          </cell>
        </row>
        <row r="1323">
          <cell r="A1323" t="str">
            <v/>
          </cell>
          <cell r="B1323" t="str">
            <v>절    단</v>
          </cell>
          <cell r="C1323" t="str">
            <v>절   단   공</v>
          </cell>
          <cell r="D1323">
            <v>0.14000000000000001</v>
          </cell>
          <cell r="E1323" t="str">
            <v>인</v>
          </cell>
          <cell r="F1323">
            <v>0</v>
          </cell>
          <cell r="G1323">
            <v>65881</v>
          </cell>
          <cell r="H1323">
            <v>9223</v>
          </cell>
        </row>
        <row r="1324">
          <cell r="A1324" t="str">
            <v>EDGE     가공</v>
          </cell>
          <cell r="B1324">
            <v>0</v>
          </cell>
          <cell r="C1324" t="str">
            <v>산 소 절 단 공</v>
          </cell>
          <cell r="D1324">
            <v>0.14000000000000001</v>
          </cell>
          <cell r="E1324" t="str">
            <v>인</v>
          </cell>
          <cell r="F1324">
            <v>0</v>
          </cell>
          <cell r="G1324">
            <v>31794</v>
          </cell>
          <cell r="H1324">
            <v>4451</v>
          </cell>
        </row>
        <row r="1325">
          <cell r="A1325" t="str">
            <v/>
          </cell>
          <cell r="B1325" t="str">
            <v>용    접</v>
          </cell>
          <cell r="C1325" t="str">
            <v>프랜트 용접공</v>
          </cell>
          <cell r="D1325">
            <v>1</v>
          </cell>
          <cell r="E1325" t="str">
            <v>인</v>
          </cell>
          <cell r="F1325">
            <v>0</v>
          </cell>
          <cell r="G1325">
            <v>95379</v>
          </cell>
          <cell r="H1325">
            <v>95379</v>
          </cell>
        </row>
        <row r="1327">
          <cell r="B1327" t="str">
            <v>교    정</v>
          </cell>
          <cell r="C1327" t="str">
            <v>프랜트 제관공</v>
          </cell>
          <cell r="D1327">
            <v>0.75</v>
          </cell>
          <cell r="E1327" t="str">
            <v>인</v>
          </cell>
          <cell r="F1327">
            <v>0</v>
          </cell>
          <cell r="G1327">
            <v>81966</v>
          </cell>
          <cell r="H1327">
            <v>61474</v>
          </cell>
          <cell r="I1327">
            <v>0</v>
          </cell>
          <cell r="J1327">
            <v>0</v>
          </cell>
          <cell r="K1327">
            <v>0</v>
          </cell>
          <cell r="L1327">
            <v>0</v>
          </cell>
          <cell r="M1327" t="str">
            <v/>
          </cell>
        </row>
        <row r="1328">
          <cell r="A1328" t="str">
            <v>HOLING</v>
          </cell>
          <cell r="B1328">
            <v>0</v>
          </cell>
          <cell r="C1328" t="str">
            <v>프랜트 제관공</v>
          </cell>
          <cell r="D1328">
            <v>0.37</v>
          </cell>
          <cell r="E1328" t="str">
            <v>인</v>
          </cell>
          <cell r="F1328">
            <v>0</v>
          </cell>
          <cell r="G1328">
            <v>81966</v>
          </cell>
          <cell r="H1328">
            <v>30327</v>
          </cell>
        </row>
        <row r="1329">
          <cell r="A1329" t="str">
            <v>부분조립취부조정</v>
          </cell>
          <cell r="B1329">
            <v>0</v>
          </cell>
          <cell r="C1329" t="str">
            <v>프랜트기계설치공</v>
          </cell>
          <cell r="D1329">
            <v>2.5</v>
          </cell>
          <cell r="E1329" t="str">
            <v>인</v>
          </cell>
          <cell r="F1329">
            <v>0</v>
          </cell>
          <cell r="G1329">
            <v>80805</v>
          </cell>
          <cell r="H1329">
            <v>202012</v>
          </cell>
        </row>
        <row r="1330">
          <cell r="B1330" t="str">
            <v>용    접</v>
          </cell>
          <cell r="C1330" t="str">
            <v>프랜트 용접공</v>
          </cell>
          <cell r="D1330">
            <v>6.8</v>
          </cell>
          <cell r="E1330" t="str">
            <v>인</v>
          </cell>
          <cell r="F1330">
            <v>0</v>
          </cell>
          <cell r="G1330">
            <v>95379</v>
          </cell>
          <cell r="H1330">
            <v>648577</v>
          </cell>
        </row>
        <row r="1331">
          <cell r="B1331" t="str">
            <v>절    단</v>
          </cell>
          <cell r="C1331" t="str">
            <v>산 소 절 단 공</v>
          </cell>
          <cell r="D1331">
            <v>0.08</v>
          </cell>
          <cell r="E1331" t="str">
            <v>인</v>
          </cell>
          <cell r="F1331">
            <v>0</v>
          </cell>
          <cell r="G1331">
            <v>31794</v>
          </cell>
          <cell r="H1331">
            <v>2543</v>
          </cell>
        </row>
        <row r="1332">
          <cell r="E1332" t="str">
            <v/>
          </cell>
        </row>
        <row r="1333">
          <cell r="A1333" t="str">
            <v>부분조립 수정</v>
          </cell>
          <cell r="B1333">
            <v>0</v>
          </cell>
          <cell r="C1333" t="str">
            <v>프랜트 제관공</v>
          </cell>
          <cell r="D1333">
            <v>1.75</v>
          </cell>
          <cell r="E1333" t="str">
            <v>인</v>
          </cell>
          <cell r="F1333">
            <v>0</v>
          </cell>
          <cell r="G1333">
            <v>81966</v>
          </cell>
          <cell r="H1333">
            <v>143440</v>
          </cell>
        </row>
        <row r="1334">
          <cell r="A1334" t="str">
            <v>GRINDING</v>
          </cell>
          <cell r="B1334">
            <v>0</v>
          </cell>
          <cell r="C1334" t="str">
            <v>프랜트 제관공</v>
          </cell>
          <cell r="D1334">
            <v>1.5</v>
          </cell>
          <cell r="E1334" t="str">
            <v>인</v>
          </cell>
          <cell r="F1334">
            <v>0</v>
          </cell>
          <cell r="G1334">
            <v>81966</v>
          </cell>
          <cell r="H1334">
            <v>122949</v>
          </cell>
        </row>
        <row r="1335">
          <cell r="C1335" t="str">
            <v>연 마 공 (기계)</v>
          </cell>
          <cell r="D1335">
            <v>0.13</v>
          </cell>
          <cell r="E1335" t="str">
            <v>인</v>
          </cell>
          <cell r="F1335">
            <v>0</v>
          </cell>
          <cell r="G1335">
            <v>26032</v>
          </cell>
          <cell r="H1335">
            <v>3384</v>
          </cell>
        </row>
        <row r="1336">
          <cell r="A1336" t="str">
            <v>가 조 립 조립</v>
          </cell>
          <cell r="B1336">
            <v>0</v>
          </cell>
          <cell r="C1336" t="str">
            <v>프랜트기계설치공</v>
          </cell>
          <cell r="D1336">
            <v>2</v>
          </cell>
          <cell r="E1336" t="str">
            <v>인</v>
          </cell>
          <cell r="F1336">
            <v>0</v>
          </cell>
          <cell r="G1336">
            <v>80805</v>
          </cell>
          <cell r="H1336">
            <v>161610</v>
          </cell>
        </row>
        <row r="1337">
          <cell r="B1337" t="str">
            <v>해    체</v>
          </cell>
          <cell r="C1337" t="str">
            <v>프랜트기계설치공</v>
          </cell>
          <cell r="D1337">
            <v>1</v>
          </cell>
          <cell r="E1337" t="str">
            <v>인</v>
          </cell>
          <cell r="F1337">
            <v>0</v>
          </cell>
          <cell r="G1337">
            <v>80805</v>
          </cell>
          <cell r="H1337">
            <v>80805</v>
          </cell>
        </row>
        <row r="1338">
          <cell r="E1338" t="str">
            <v/>
          </cell>
        </row>
        <row r="1339">
          <cell r="A1339" t="str">
            <v>운 반 조 작</v>
          </cell>
          <cell r="B1339">
            <v>0</v>
          </cell>
          <cell r="C1339" t="str">
            <v>특 수 비 계 공</v>
          </cell>
          <cell r="D1339">
            <v>3.3</v>
          </cell>
          <cell r="E1339" t="str">
            <v>인</v>
          </cell>
          <cell r="F1339">
            <v>0</v>
          </cell>
          <cell r="G1339">
            <v>85884</v>
          </cell>
          <cell r="H1339">
            <v>283417</v>
          </cell>
        </row>
        <row r="1340">
          <cell r="A1340" t="str">
            <v>종       별</v>
          </cell>
          <cell r="B1340">
            <v>0</v>
          </cell>
          <cell r="C1340" t="str">
            <v>재 료 또 는</v>
          </cell>
          <cell r="D1340" t="str">
            <v xml:space="preserve">원 수 </v>
          </cell>
          <cell r="E1340" t="str">
            <v>단 위</v>
          </cell>
          <cell r="F1340" t="str">
            <v>총   액</v>
          </cell>
          <cell r="G1340" t="str">
            <v>노   무   비</v>
          </cell>
          <cell r="H1340">
            <v>0</v>
          </cell>
          <cell r="I1340" t="str">
            <v>재   료   비</v>
          </cell>
          <cell r="J1340">
            <v>0</v>
          </cell>
          <cell r="K1340" t="str">
            <v>경      비</v>
          </cell>
          <cell r="L1340">
            <v>0</v>
          </cell>
          <cell r="M1340" t="str">
            <v>비   고</v>
          </cell>
        </row>
        <row r="1341">
          <cell r="C1341" t="str">
            <v xml:space="preserve">규       격 </v>
          </cell>
          <cell r="D1341">
            <v>0</v>
          </cell>
          <cell r="E1341">
            <v>0</v>
          </cell>
          <cell r="F1341" t="str">
            <v>금   액</v>
          </cell>
          <cell r="G1341" t="str">
            <v>단  가</v>
          </cell>
          <cell r="H1341" t="str">
            <v>금   액</v>
          </cell>
          <cell r="I1341" t="str">
            <v>단  가</v>
          </cell>
          <cell r="J1341" t="str">
            <v>금   액</v>
          </cell>
          <cell r="K1341" t="str">
            <v>단  가</v>
          </cell>
          <cell r="L1341" t="str">
            <v>금   액</v>
          </cell>
        </row>
        <row r="1342">
          <cell r="A1342" t="str">
            <v>동 력 조 작</v>
          </cell>
          <cell r="B1342">
            <v>0</v>
          </cell>
          <cell r="C1342" t="str">
            <v>프 랜 트 전 공</v>
          </cell>
          <cell r="D1342">
            <v>0.66</v>
          </cell>
          <cell r="E1342" t="str">
            <v>인</v>
          </cell>
          <cell r="F1342">
            <v>0</v>
          </cell>
          <cell r="G1342">
            <v>64285</v>
          </cell>
          <cell r="H1342">
            <v>42428</v>
          </cell>
        </row>
        <row r="1343">
          <cell r="B1343" t="str">
            <v xml:space="preserve">보    조  </v>
          </cell>
          <cell r="C1343" t="str">
            <v>특 별 인 부</v>
          </cell>
          <cell r="D1343">
            <v>14.3</v>
          </cell>
          <cell r="E1343" t="str">
            <v>인</v>
          </cell>
          <cell r="F1343">
            <v>0</v>
          </cell>
          <cell r="G1343">
            <v>57379</v>
          </cell>
          <cell r="H1343">
            <v>820519</v>
          </cell>
        </row>
        <row r="1344">
          <cell r="B1344" t="str">
            <v xml:space="preserve">검    사  </v>
          </cell>
          <cell r="C1344" t="str">
            <v>7 %</v>
          </cell>
          <cell r="D1344">
            <v>1</v>
          </cell>
          <cell r="E1344" t="str">
            <v>식</v>
          </cell>
          <cell r="F1344">
            <v>0</v>
          </cell>
          <cell r="G1344">
            <v>0</v>
          </cell>
          <cell r="H1344">
            <v>211401</v>
          </cell>
        </row>
        <row r="1346">
          <cell r="B1346" t="str">
            <v>계</v>
          </cell>
          <cell r="C1346">
            <v>0</v>
          </cell>
          <cell r="D1346">
            <v>0</v>
          </cell>
          <cell r="E1346">
            <v>0</v>
          </cell>
          <cell r="F1346">
            <v>3231420</v>
          </cell>
          <cell r="G1346">
            <v>0</v>
          </cell>
          <cell r="H1346">
            <v>3231420</v>
          </cell>
        </row>
        <row r="1369">
          <cell r="E1369" t="str">
            <v/>
          </cell>
          <cell r="F1369" t="str">
            <v>RADIAL GATE ANCHORAGE 제작 소모 자재비</v>
          </cell>
        </row>
        <row r="1370">
          <cell r="E1370" t="str">
            <v/>
          </cell>
        </row>
        <row r="1371">
          <cell r="A1371" t="str">
            <v>종       별</v>
          </cell>
          <cell r="B1371">
            <v>0</v>
          </cell>
          <cell r="C1371" t="str">
            <v>재 료 또 는</v>
          </cell>
          <cell r="D1371" t="str">
            <v xml:space="preserve">원 수 </v>
          </cell>
          <cell r="E1371" t="str">
            <v>단 위</v>
          </cell>
          <cell r="F1371" t="str">
            <v>총   액</v>
          </cell>
          <cell r="G1371" t="str">
            <v>노   무   비</v>
          </cell>
          <cell r="H1371">
            <v>0</v>
          </cell>
          <cell r="I1371" t="str">
            <v>재   료   비</v>
          </cell>
          <cell r="J1371">
            <v>0</v>
          </cell>
          <cell r="K1371" t="str">
            <v>경      비</v>
          </cell>
          <cell r="L1371">
            <v>0</v>
          </cell>
          <cell r="M1371" t="str">
            <v>비   고</v>
          </cell>
        </row>
        <row r="1372">
          <cell r="C1372" t="str">
            <v xml:space="preserve">규       격 </v>
          </cell>
          <cell r="D1372">
            <v>0</v>
          </cell>
          <cell r="E1372">
            <v>0</v>
          </cell>
          <cell r="F1372" t="str">
            <v>금   액</v>
          </cell>
          <cell r="G1372" t="str">
            <v>단  가</v>
          </cell>
          <cell r="H1372" t="str">
            <v>금   액</v>
          </cell>
          <cell r="I1372" t="str">
            <v>단  가</v>
          </cell>
          <cell r="J1372" t="str">
            <v>금   액</v>
          </cell>
          <cell r="K1372" t="str">
            <v>단  가</v>
          </cell>
          <cell r="L1372" t="str">
            <v>금   액</v>
          </cell>
        </row>
        <row r="1373">
          <cell r="A1373" t="str">
            <v>산       소</v>
          </cell>
          <cell r="B1373">
            <v>0</v>
          </cell>
          <cell r="C1373" t="str">
            <v>6,000L용</v>
          </cell>
          <cell r="D1373">
            <v>2.2000000000000002</v>
          </cell>
          <cell r="E1373" t="str">
            <v>병</v>
          </cell>
          <cell r="F1373">
            <v>0</v>
          </cell>
          <cell r="G1373" t="str">
            <v/>
          </cell>
          <cell r="H1373">
            <v>0</v>
          </cell>
          <cell r="I1373">
            <v>12000</v>
          </cell>
          <cell r="J1373">
            <v>26400</v>
          </cell>
        </row>
        <row r="1374">
          <cell r="A1374" t="str">
            <v>아 세 치 렌</v>
          </cell>
          <cell r="B1374">
            <v>0</v>
          </cell>
          <cell r="C1374" t="str">
            <v>2,100L용</v>
          </cell>
          <cell r="D1374">
            <v>1.5</v>
          </cell>
          <cell r="E1374" t="str">
            <v>병</v>
          </cell>
          <cell r="F1374">
            <v>0</v>
          </cell>
          <cell r="G1374">
            <v>0</v>
          </cell>
          <cell r="H1374">
            <v>0</v>
          </cell>
          <cell r="I1374">
            <v>25849</v>
          </cell>
          <cell r="J1374">
            <v>38773</v>
          </cell>
        </row>
        <row r="1375">
          <cell r="A1375" t="str">
            <v>함       석</v>
          </cell>
          <cell r="B1375">
            <v>0</v>
          </cell>
          <cell r="C1375" t="str">
            <v>#32 x 3' x 6'</v>
          </cell>
          <cell r="D1375">
            <v>1.2</v>
          </cell>
          <cell r="E1375" t="str">
            <v>매</v>
          </cell>
          <cell r="F1375">
            <v>0</v>
          </cell>
          <cell r="G1375">
            <v>0</v>
          </cell>
          <cell r="H1375">
            <v>0</v>
          </cell>
          <cell r="I1375">
            <v>2597</v>
          </cell>
          <cell r="J1375">
            <v>3116</v>
          </cell>
        </row>
        <row r="1376">
          <cell r="A1376" t="str">
            <v>용   접  봉</v>
          </cell>
          <cell r="B1376">
            <v>0</v>
          </cell>
          <cell r="C1376" t="str">
            <v>SS400, 4M/Mx350L</v>
          </cell>
          <cell r="D1376">
            <v>30.5</v>
          </cell>
          <cell r="E1376" t="str">
            <v>KG</v>
          </cell>
          <cell r="F1376">
            <v>0</v>
          </cell>
          <cell r="G1376">
            <v>0</v>
          </cell>
          <cell r="H1376">
            <v>0</v>
          </cell>
          <cell r="I1376">
            <v>1260</v>
          </cell>
          <cell r="J1376">
            <v>38430</v>
          </cell>
        </row>
        <row r="1377">
          <cell r="A1377" t="str">
            <v>전       력</v>
          </cell>
          <cell r="B1377">
            <v>0</v>
          </cell>
          <cell r="C1377">
            <v>0</v>
          </cell>
          <cell r="D1377">
            <v>420</v>
          </cell>
          <cell r="E1377" t="str">
            <v>KWH</v>
          </cell>
          <cell r="F1377">
            <v>0</v>
          </cell>
          <cell r="G1377">
            <v>0</v>
          </cell>
          <cell r="H1377">
            <v>0</v>
          </cell>
          <cell r="I1377">
            <v>0</v>
          </cell>
          <cell r="J1377">
            <v>0</v>
          </cell>
          <cell r="K1377">
            <v>61.6</v>
          </cell>
          <cell r="L1377">
            <v>25872</v>
          </cell>
        </row>
        <row r="1378">
          <cell r="A1378" t="str">
            <v>그라인다돌</v>
          </cell>
          <cell r="B1378">
            <v>0</v>
          </cell>
          <cell r="C1378" t="str">
            <v>300m/mΦ</v>
          </cell>
          <cell r="D1378">
            <v>0.33</v>
          </cell>
          <cell r="E1378" t="str">
            <v>개</v>
          </cell>
          <cell r="F1378">
            <v>0</v>
          </cell>
          <cell r="G1378">
            <v>0</v>
          </cell>
          <cell r="H1378">
            <v>0</v>
          </cell>
          <cell r="I1378">
            <v>3380</v>
          </cell>
          <cell r="J1378">
            <v>1115</v>
          </cell>
          <cell r="K1378" t="str">
            <v/>
          </cell>
        </row>
        <row r="1380">
          <cell r="B1380" t="str">
            <v>계</v>
          </cell>
          <cell r="C1380">
            <v>0</v>
          </cell>
          <cell r="D1380">
            <v>0</v>
          </cell>
          <cell r="E1380">
            <v>0</v>
          </cell>
          <cell r="F1380">
            <v>133706</v>
          </cell>
          <cell r="G1380">
            <v>0</v>
          </cell>
          <cell r="H1380">
            <v>0</v>
          </cell>
          <cell r="I1380">
            <v>0</v>
          </cell>
          <cell r="J1380">
            <v>107834</v>
          </cell>
          <cell r="K1380">
            <v>0</v>
          </cell>
          <cell r="L1380">
            <v>25872</v>
          </cell>
        </row>
        <row r="1398">
          <cell r="E1398" t="str">
            <v/>
          </cell>
          <cell r="F1398" t="str">
            <v>RADIAL GATE LEAF 설치 인건비</v>
          </cell>
        </row>
        <row r="1399">
          <cell r="E1399" t="str">
            <v/>
          </cell>
        </row>
        <row r="1400">
          <cell r="A1400" t="str">
            <v>종       별</v>
          </cell>
          <cell r="B1400">
            <v>0</v>
          </cell>
          <cell r="C1400" t="str">
            <v>재 료 또 는</v>
          </cell>
          <cell r="D1400" t="str">
            <v xml:space="preserve">원 수 </v>
          </cell>
          <cell r="E1400" t="str">
            <v>단 위</v>
          </cell>
          <cell r="F1400" t="str">
            <v>총   액</v>
          </cell>
          <cell r="G1400" t="str">
            <v>노   무   비</v>
          </cell>
          <cell r="H1400">
            <v>0</v>
          </cell>
          <cell r="I1400" t="str">
            <v>재   료   비</v>
          </cell>
          <cell r="J1400">
            <v>0</v>
          </cell>
          <cell r="K1400" t="str">
            <v>경      비</v>
          </cell>
          <cell r="L1400">
            <v>0</v>
          </cell>
          <cell r="M1400" t="str">
            <v>비   고</v>
          </cell>
        </row>
        <row r="1401">
          <cell r="C1401" t="str">
            <v xml:space="preserve">규       격 </v>
          </cell>
          <cell r="D1401">
            <v>0</v>
          </cell>
          <cell r="E1401">
            <v>0</v>
          </cell>
          <cell r="F1401" t="str">
            <v>금   액</v>
          </cell>
          <cell r="G1401" t="str">
            <v>단  가</v>
          </cell>
          <cell r="H1401" t="str">
            <v>금   액</v>
          </cell>
          <cell r="I1401" t="str">
            <v>단  가</v>
          </cell>
          <cell r="J1401" t="str">
            <v>금   액</v>
          </cell>
          <cell r="K1401" t="str">
            <v>단  가</v>
          </cell>
          <cell r="L1401" t="str">
            <v>금   액</v>
          </cell>
        </row>
        <row r="1402">
          <cell r="A1402" t="str">
            <v>기술관리</v>
          </cell>
          <cell r="B1402">
            <v>0</v>
          </cell>
          <cell r="C1402" t="str">
            <v>기계기사1급</v>
          </cell>
          <cell r="D1402">
            <v>0.5</v>
          </cell>
          <cell r="E1402" t="str">
            <v>인</v>
          </cell>
          <cell r="F1402">
            <v>0</v>
          </cell>
          <cell r="G1402">
            <v>97488</v>
          </cell>
          <cell r="H1402">
            <v>48744</v>
          </cell>
        </row>
        <row r="1403">
          <cell r="A1403" t="str">
            <v>현 장 교 정</v>
          </cell>
          <cell r="B1403">
            <v>0</v>
          </cell>
          <cell r="C1403" t="str">
            <v>프랜트 제관공</v>
          </cell>
          <cell r="D1403">
            <v>1.034</v>
          </cell>
          <cell r="E1403" t="str">
            <v>인</v>
          </cell>
          <cell r="F1403">
            <v>0</v>
          </cell>
          <cell r="G1403">
            <v>81966</v>
          </cell>
          <cell r="H1403">
            <v>84752</v>
          </cell>
        </row>
        <row r="1404">
          <cell r="A1404" t="str">
            <v/>
          </cell>
          <cell r="B1404">
            <v>0</v>
          </cell>
          <cell r="C1404" t="str">
            <v>비   계   공</v>
          </cell>
          <cell r="D1404">
            <v>0.51700000000000002</v>
          </cell>
          <cell r="E1404" t="str">
            <v>인</v>
          </cell>
          <cell r="F1404">
            <v>0</v>
          </cell>
          <cell r="G1404">
            <v>79467</v>
          </cell>
          <cell r="H1404">
            <v>41084</v>
          </cell>
        </row>
        <row r="1405">
          <cell r="A1405" t="str">
            <v>소운반 조작</v>
          </cell>
          <cell r="B1405">
            <v>0</v>
          </cell>
          <cell r="C1405" t="str">
            <v>비   계   공</v>
          </cell>
          <cell r="D1405">
            <v>2.2999999999999998</v>
          </cell>
          <cell r="E1405" t="str">
            <v>인</v>
          </cell>
          <cell r="F1405">
            <v>0</v>
          </cell>
          <cell r="G1405">
            <v>79467</v>
          </cell>
          <cell r="H1405">
            <v>182774</v>
          </cell>
        </row>
        <row r="1406">
          <cell r="A1406" t="str">
            <v/>
          </cell>
          <cell r="B1406">
            <v>0</v>
          </cell>
          <cell r="C1406" t="str">
            <v>프랜트기계설치공</v>
          </cell>
          <cell r="D1406">
            <v>0.91</v>
          </cell>
          <cell r="E1406" t="str">
            <v>인</v>
          </cell>
          <cell r="F1406">
            <v>0</v>
          </cell>
          <cell r="G1406">
            <v>80805</v>
          </cell>
          <cell r="H1406">
            <v>73532</v>
          </cell>
        </row>
        <row r="1408">
          <cell r="A1408" t="str">
            <v>조 립 조 정</v>
          </cell>
          <cell r="B1408">
            <v>0</v>
          </cell>
          <cell r="C1408" t="str">
            <v>비   계   공</v>
          </cell>
          <cell r="D1408">
            <v>1.46</v>
          </cell>
          <cell r="E1408" t="str">
            <v>인</v>
          </cell>
          <cell r="F1408">
            <v>0</v>
          </cell>
          <cell r="G1408">
            <v>79467</v>
          </cell>
          <cell r="H1408">
            <v>116021</v>
          </cell>
        </row>
        <row r="1409">
          <cell r="C1409" t="str">
            <v>프랜트 제관공</v>
          </cell>
          <cell r="D1409">
            <v>4.92</v>
          </cell>
          <cell r="E1409" t="str">
            <v>인</v>
          </cell>
          <cell r="F1409">
            <v>0</v>
          </cell>
          <cell r="G1409">
            <v>81966</v>
          </cell>
          <cell r="H1409">
            <v>403272</v>
          </cell>
        </row>
        <row r="1410">
          <cell r="C1410" t="str">
            <v>측   량   사</v>
          </cell>
          <cell r="D1410">
            <v>0.41</v>
          </cell>
          <cell r="E1410" t="str">
            <v>인</v>
          </cell>
          <cell r="F1410">
            <v>0</v>
          </cell>
          <cell r="G1410">
            <v>58506</v>
          </cell>
          <cell r="H1410">
            <v>23987</v>
          </cell>
        </row>
        <row r="1411">
          <cell r="A1411" t="str">
            <v>용      접</v>
          </cell>
          <cell r="B1411">
            <v>0</v>
          </cell>
          <cell r="C1411" t="str">
            <v>프랜트 용접공</v>
          </cell>
          <cell r="D1411">
            <v>0.81</v>
          </cell>
          <cell r="E1411" t="str">
            <v>인</v>
          </cell>
          <cell r="F1411">
            <v>0</v>
          </cell>
          <cell r="G1411">
            <v>95379</v>
          </cell>
          <cell r="H1411">
            <v>77256</v>
          </cell>
        </row>
        <row r="1412">
          <cell r="C1412" t="str">
            <v>프랜트 제관공</v>
          </cell>
          <cell r="D1412">
            <v>0.215</v>
          </cell>
          <cell r="E1412" t="str">
            <v>인</v>
          </cell>
          <cell r="F1412">
            <v>0</v>
          </cell>
          <cell r="G1412">
            <v>81966</v>
          </cell>
          <cell r="H1412">
            <v>17622</v>
          </cell>
        </row>
        <row r="1414">
          <cell r="A1414" t="str">
            <v>전 원 배 선</v>
          </cell>
          <cell r="B1414">
            <v>0</v>
          </cell>
          <cell r="C1414" t="str">
            <v>프랜트 전공</v>
          </cell>
          <cell r="D1414">
            <v>0.31</v>
          </cell>
          <cell r="E1414" t="str">
            <v>인</v>
          </cell>
          <cell r="F1414">
            <v>0</v>
          </cell>
          <cell r="G1414">
            <v>64285</v>
          </cell>
          <cell r="H1414">
            <v>19928</v>
          </cell>
        </row>
        <row r="1415">
          <cell r="A1415" t="str">
            <v>검사 및 교정</v>
          </cell>
          <cell r="B1415">
            <v>0</v>
          </cell>
          <cell r="C1415" t="str">
            <v>기술관리</v>
          </cell>
          <cell r="D1415" t="str">
            <v>1</v>
          </cell>
          <cell r="E1415" t="str">
            <v>식</v>
          </cell>
          <cell r="F1415">
            <v>0</v>
          </cell>
          <cell r="G1415">
            <v>0</v>
          </cell>
          <cell r="H1415">
            <v>104022</v>
          </cell>
        </row>
        <row r="1416">
          <cell r="C1416" t="str">
            <v>를 제외한 10%</v>
          </cell>
        </row>
        <row r="1419">
          <cell r="A1419" t="str">
            <v xml:space="preserve">      계  </v>
          </cell>
          <cell r="B1419">
            <v>0</v>
          </cell>
          <cell r="C1419">
            <v>0</v>
          </cell>
          <cell r="D1419">
            <v>0</v>
          </cell>
          <cell r="E1419">
            <v>0</v>
          </cell>
          <cell r="F1419">
            <v>1192994</v>
          </cell>
          <cell r="G1419">
            <v>0</v>
          </cell>
          <cell r="H1419">
            <v>1192994</v>
          </cell>
        </row>
        <row r="1427">
          <cell r="E1427" t="str">
            <v/>
          </cell>
          <cell r="F1427" t="str">
            <v>RADIAL GATE 설치 사용장비 경비</v>
          </cell>
        </row>
        <row r="1428">
          <cell r="E1428" t="str">
            <v/>
          </cell>
        </row>
        <row r="1429">
          <cell r="A1429" t="str">
            <v>종       별</v>
          </cell>
          <cell r="B1429">
            <v>0</v>
          </cell>
          <cell r="C1429" t="str">
            <v>재 료 또 는</v>
          </cell>
          <cell r="D1429" t="str">
            <v xml:space="preserve">원 수 </v>
          </cell>
          <cell r="E1429" t="str">
            <v>단 위</v>
          </cell>
          <cell r="F1429" t="str">
            <v>총   액</v>
          </cell>
          <cell r="G1429" t="str">
            <v>노   무   비</v>
          </cell>
          <cell r="H1429">
            <v>0</v>
          </cell>
          <cell r="I1429" t="str">
            <v>재   료   비</v>
          </cell>
          <cell r="J1429">
            <v>0</v>
          </cell>
          <cell r="K1429" t="str">
            <v>경      비</v>
          </cell>
          <cell r="L1429">
            <v>0</v>
          </cell>
          <cell r="M1429" t="str">
            <v>비   고</v>
          </cell>
        </row>
        <row r="1430">
          <cell r="C1430" t="str">
            <v xml:space="preserve">규       격 </v>
          </cell>
          <cell r="D1430">
            <v>0</v>
          </cell>
          <cell r="E1430">
            <v>0</v>
          </cell>
          <cell r="F1430" t="str">
            <v>금   액</v>
          </cell>
          <cell r="G1430" t="str">
            <v>단  가</v>
          </cell>
          <cell r="H1430" t="str">
            <v>금   액</v>
          </cell>
          <cell r="I1430" t="str">
            <v>단  가</v>
          </cell>
          <cell r="J1430" t="str">
            <v>금   액</v>
          </cell>
          <cell r="K1430" t="str">
            <v>단  가</v>
          </cell>
          <cell r="L1430" t="str">
            <v>금   액</v>
          </cell>
        </row>
        <row r="1432">
          <cell r="A1432" t="str">
            <v>A.C WELDER</v>
          </cell>
          <cell r="B1432">
            <v>0</v>
          </cell>
          <cell r="C1432" t="str">
            <v>10KVA</v>
          </cell>
          <cell r="D1432">
            <v>8</v>
          </cell>
          <cell r="E1432" t="str">
            <v>Hr</v>
          </cell>
          <cell r="F1432">
            <v>0</v>
          </cell>
          <cell r="G1432">
            <v>0</v>
          </cell>
          <cell r="H1432">
            <v>0</v>
          </cell>
          <cell r="I1432">
            <v>0</v>
          </cell>
          <cell r="J1432">
            <v>0</v>
          </cell>
          <cell r="K1432">
            <v>155</v>
          </cell>
          <cell r="L1432">
            <v>1240</v>
          </cell>
        </row>
        <row r="1433">
          <cell r="A1433" t="str">
            <v>GAS CUTTING M/C</v>
          </cell>
          <cell r="B1433">
            <v>0</v>
          </cell>
          <cell r="C1433" t="str">
            <v>중 형</v>
          </cell>
          <cell r="D1433">
            <v>48</v>
          </cell>
          <cell r="E1433" t="str">
            <v>Hr</v>
          </cell>
          <cell r="F1433">
            <v>0</v>
          </cell>
          <cell r="G1433">
            <v>3974</v>
          </cell>
          <cell r="H1433">
            <v>190752</v>
          </cell>
          <cell r="I1433">
            <v>0</v>
          </cell>
          <cell r="J1433">
            <v>0</v>
          </cell>
          <cell r="K1433">
            <v>115</v>
          </cell>
          <cell r="L1433">
            <v>5520</v>
          </cell>
        </row>
        <row r="1434">
          <cell r="A1434" t="str">
            <v>GAS WELDER</v>
          </cell>
          <cell r="B1434">
            <v>0</v>
          </cell>
          <cell r="C1434" t="str">
            <v>중 형</v>
          </cell>
          <cell r="D1434">
            <v>24</v>
          </cell>
          <cell r="E1434" t="str">
            <v>Hr</v>
          </cell>
          <cell r="F1434">
            <v>0</v>
          </cell>
          <cell r="G1434">
            <v>0</v>
          </cell>
          <cell r="H1434">
            <v>0</v>
          </cell>
          <cell r="I1434">
            <v>0</v>
          </cell>
          <cell r="J1434">
            <v>0</v>
          </cell>
          <cell r="K1434">
            <v>115</v>
          </cell>
          <cell r="L1434">
            <v>2760</v>
          </cell>
        </row>
        <row r="1435">
          <cell r="A1435" t="str">
            <v>PORTABLE DRILL</v>
          </cell>
          <cell r="B1435">
            <v>0</v>
          </cell>
          <cell r="C1435" t="str">
            <v>1.5 HP</v>
          </cell>
          <cell r="D1435">
            <v>16</v>
          </cell>
          <cell r="E1435" t="str">
            <v>Hr</v>
          </cell>
          <cell r="F1435">
            <v>0</v>
          </cell>
          <cell r="G1435">
            <v>0</v>
          </cell>
          <cell r="H1435">
            <v>0</v>
          </cell>
          <cell r="I1435">
            <v>0</v>
          </cell>
          <cell r="J1435">
            <v>0</v>
          </cell>
          <cell r="K1435">
            <v>14</v>
          </cell>
          <cell r="L1435">
            <v>224</v>
          </cell>
        </row>
        <row r="1436">
          <cell r="A1436" t="str">
            <v>PORTABLE GRINDER</v>
          </cell>
          <cell r="B1436">
            <v>0</v>
          </cell>
          <cell r="C1436" t="str">
            <v>0.5 HP</v>
          </cell>
          <cell r="D1436">
            <v>48</v>
          </cell>
          <cell r="E1436" t="str">
            <v>Hr</v>
          </cell>
          <cell r="F1436">
            <v>0</v>
          </cell>
          <cell r="G1436">
            <v>0</v>
          </cell>
          <cell r="H1436">
            <v>0</v>
          </cell>
          <cell r="I1436">
            <v>0</v>
          </cell>
          <cell r="J1436">
            <v>0</v>
          </cell>
          <cell r="K1436">
            <v>22</v>
          </cell>
          <cell r="L1436">
            <v>1056</v>
          </cell>
        </row>
        <row r="1438">
          <cell r="A1438" t="str">
            <v>COMPRESSOR</v>
          </cell>
          <cell r="B1438">
            <v>0</v>
          </cell>
          <cell r="C1438" t="str">
            <v>7.1㎥/min</v>
          </cell>
          <cell r="D1438">
            <v>16</v>
          </cell>
          <cell r="E1438" t="str">
            <v>Hr</v>
          </cell>
          <cell r="F1438">
            <v>0</v>
          </cell>
          <cell r="G1438">
            <v>9681</v>
          </cell>
          <cell r="H1438">
            <v>154896</v>
          </cell>
          <cell r="I1438">
            <v>8779</v>
          </cell>
          <cell r="J1438">
            <v>140464</v>
          </cell>
          <cell r="K1438">
            <v>6250</v>
          </cell>
          <cell r="L1438">
            <v>100000</v>
          </cell>
        </row>
        <row r="1439">
          <cell r="A1439" t="str">
            <v>리프트 트럭</v>
          </cell>
          <cell r="B1439">
            <v>0</v>
          </cell>
          <cell r="C1439" t="str">
            <v>5 TON</v>
          </cell>
          <cell r="D1439">
            <v>8</v>
          </cell>
          <cell r="E1439" t="str">
            <v>Hr</v>
          </cell>
          <cell r="F1439">
            <v>0</v>
          </cell>
          <cell r="G1439">
            <v>9681</v>
          </cell>
          <cell r="H1439">
            <v>77448</v>
          </cell>
          <cell r="I1439">
            <v>5116.08</v>
          </cell>
          <cell r="J1439">
            <v>40928</v>
          </cell>
          <cell r="K1439">
            <v>4863</v>
          </cell>
          <cell r="L1439">
            <v>38904</v>
          </cell>
        </row>
        <row r="1440">
          <cell r="A1440" t="str">
            <v>TRUCK CRANE</v>
          </cell>
          <cell r="B1440">
            <v>0</v>
          </cell>
          <cell r="C1440" t="str">
            <v>40 TON</v>
          </cell>
          <cell r="D1440">
            <v>16</v>
          </cell>
          <cell r="E1440" t="str">
            <v>Hr</v>
          </cell>
          <cell r="F1440">
            <v>0</v>
          </cell>
          <cell r="G1440">
            <v>18615</v>
          </cell>
          <cell r="H1440">
            <v>297840</v>
          </cell>
          <cell r="I1440">
            <v>8730</v>
          </cell>
          <cell r="J1440">
            <v>139680</v>
          </cell>
          <cell r="K1440">
            <v>55621</v>
          </cell>
          <cell r="L1440">
            <v>889936</v>
          </cell>
        </row>
        <row r="1441">
          <cell r="A1441" t="str">
            <v>WINCH</v>
          </cell>
          <cell r="B1441">
            <v>0</v>
          </cell>
          <cell r="C1441" t="str">
            <v>50 HP</v>
          </cell>
          <cell r="D1441">
            <v>16</v>
          </cell>
          <cell r="E1441" t="str">
            <v>Hr</v>
          </cell>
          <cell r="F1441">
            <v>0</v>
          </cell>
          <cell r="G1441">
            <v>9235</v>
          </cell>
          <cell r="H1441">
            <v>147760</v>
          </cell>
          <cell r="I1441">
            <v>0</v>
          </cell>
          <cell r="J1441">
            <v>0</v>
          </cell>
          <cell r="K1441">
            <v>5209</v>
          </cell>
          <cell r="L1441">
            <v>83344</v>
          </cell>
        </row>
        <row r="1445">
          <cell r="B1445" t="str">
            <v xml:space="preserve"> 계</v>
          </cell>
          <cell r="C1445">
            <v>0</v>
          </cell>
          <cell r="D1445">
            <v>0</v>
          </cell>
          <cell r="E1445">
            <v>0</v>
          </cell>
          <cell r="F1445">
            <v>2312752</v>
          </cell>
          <cell r="G1445">
            <v>0</v>
          </cell>
          <cell r="H1445">
            <v>868696</v>
          </cell>
          <cell r="I1445">
            <v>0</v>
          </cell>
          <cell r="J1445">
            <v>321072</v>
          </cell>
          <cell r="K1445">
            <v>0</v>
          </cell>
          <cell r="L1445">
            <v>1122984</v>
          </cell>
        </row>
        <row r="1456">
          <cell r="E1456" t="str">
            <v/>
          </cell>
          <cell r="F1456" t="str">
            <v>RADIAL GATE LEAF 설치 소모 자재비</v>
          </cell>
        </row>
        <row r="1457">
          <cell r="E1457" t="str">
            <v/>
          </cell>
        </row>
        <row r="1458">
          <cell r="A1458" t="str">
            <v>종       별</v>
          </cell>
          <cell r="B1458">
            <v>0</v>
          </cell>
          <cell r="C1458" t="str">
            <v>재 료 또 는</v>
          </cell>
          <cell r="D1458" t="str">
            <v xml:space="preserve">원 수 </v>
          </cell>
          <cell r="E1458" t="str">
            <v>단 위</v>
          </cell>
          <cell r="F1458" t="str">
            <v>총   액</v>
          </cell>
          <cell r="G1458" t="str">
            <v>노   무   비</v>
          </cell>
          <cell r="H1458">
            <v>0</v>
          </cell>
          <cell r="I1458" t="str">
            <v>재   료   비</v>
          </cell>
          <cell r="J1458">
            <v>0</v>
          </cell>
          <cell r="K1458" t="str">
            <v>경      비</v>
          </cell>
          <cell r="L1458">
            <v>0</v>
          </cell>
          <cell r="M1458" t="str">
            <v>비   고</v>
          </cell>
        </row>
        <row r="1459">
          <cell r="C1459" t="str">
            <v xml:space="preserve">규       격 </v>
          </cell>
          <cell r="D1459">
            <v>0</v>
          </cell>
          <cell r="E1459">
            <v>0</v>
          </cell>
          <cell r="F1459" t="str">
            <v>금   액</v>
          </cell>
          <cell r="G1459" t="str">
            <v>단  가</v>
          </cell>
          <cell r="H1459" t="str">
            <v>금   액</v>
          </cell>
          <cell r="I1459" t="str">
            <v>단  가</v>
          </cell>
          <cell r="J1459" t="str">
            <v>금   액</v>
          </cell>
          <cell r="K1459" t="str">
            <v>단  가</v>
          </cell>
          <cell r="L1459" t="str">
            <v>금   액</v>
          </cell>
        </row>
        <row r="1460">
          <cell r="A1460" t="str">
            <v>산       소</v>
          </cell>
          <cell r="B1460">
            <v>0</v>
          </cell>
          <cell r="C1460" t="str">
            <v>6,000L용</v>
          </cell>
          <cell r="D1460">
            <v>0.53</v>
          </cell>
          <cell r="E1460" t="str">
            <v>병</v>
          </cell>
          <cell r="F1460">
            <v>0</v>
          </cell>
          <cell r="G1460" t="str">
            <v/>
          </cell>
          <cell r="H1460">
            <v>0</v>
          </cell>
          <cell r="I1460">
            <v>12000</v>
          </cell>
          <cell r="J1460">
            <v>6360</v>
          </cell>
        </row>
        <row r="1461">
          <cell r="A1461" t="str">
            <v>아 세 치 렌</v>
          </cell>
          <cell r="B1461">
            <v>0</v>
          </cell>
          <cell r="C1461" t="str">
            <v>4,500L용</v>
          </cell>
          <cell r="D1461">
            <v>0.45</v>
          </cell>
          <cell r="E1461" t="str">
            <v>병</v>
          </cell>
          <cell r="F1461">
            <v>0</v>
          </cell>
          <cell r="G1461">
            <v>0</v>
          </cell>
          <cell r="H1461">
            <v>0</v>
          </cell>
          <cell r="I1461">
            <v>55392</v>
          </cell>
          <cell r="J1461">
            <v>24926.400000000001</v>
          </cell>
        </row>
        <row r="1462">
          <cell r="A1462" t="str">
            <v>용   접  봉</v>
          </cell>
          <cell r="B1462">
            <v>0</v>
          </cell>
          <cell r="C1462" t="str">
            <v>SS400 , 4M/M</v>
          </cell>
          <cell r="D1462">
            <v>6.2</v>
          </cell>
          <cell r="E1462" t="str">
            <v>KG</v>
          </cell>
          <cell r="F1462">
            <v>0</v>
          </cell>
          <cell r="G1462">
            <v>0</v>
          </cell>
          <cell r="H1462">
            <v>0</v>
          </cell>
          <cell r="I1462">
            <v>1260</v>
          </cell>
          <cell r="J1462">
            <v>7812</v>
          </cell>
        </row>
        <row r="1463">
          <cell r="A1463" t="str">
            <v/>
          </cell>
          <cell r="B1463">
            <v>0</v>
          </cell>
          <cell r="C1463">
            <v>0</v>
          </cell>
          <cell r="D1463" t="str">
            <v/>
          </cell>
          <cell r="E1463" t="str">
            <v/>
          </cell>
        </row>
        <row r="1466">
          <cell r="B1466" t="str">
            <v>계</v>
          </cell>
          <cell r="C1466">
            <v>0</v>
          </cell>
          <cell r="D1466">
            <v>0</v>
          </cell>
          <cell r="E1466">
            <v>0</v>
          </cell>
          <cell r="F1466">
            <v>39098.400000000001</v>
          </cell>
          <cell r="G1466">
            <v>0</v>
          </cell>
          <cell r="H1466">
            <v>0</v>
          </cell>
          <cell r="I1466">
            <v>0</v>
          </cell>
          <cell r="J1466">
            <v>39098.400000000001</v>
          </cell>
        </row>
        <row r="1485">
          <cell r="E1485" t="str">
            <v/>
          </cell>
          <cell r="F1485" t="str">
            <v>RADIAL GATE GUIDE FRAME 설치 인건비</v>
          </cell>
        </row>
        <row r="1486">
          <cell r="E1486" t="str">
            <v/>
          </cell>
        </row>
        <row r="1487">
          <cell r="A1487" t="str">
            <v>종       별</v>
          </cell>
          <cell r="B1487">
            <v>0</v>
          </cell>
          <cell r="C1487" t="str">
            <v>재 료 또 는</v>
          </cell>
          <cell r="D1487" t="str">
            <v xml:space="preserve">원 수 </v>
          </cell>
          <cell r="E1487" t="str">
            <v>단 위</v>
          </cell>
          <cell r="F1487" t="str">
            <v>총   액</v>
          </cell>
          <cell r="G1487" t="str">
            <v>노   무   비</v>
          </cell>
          <cell r="H1487">
            <v>0</v>
          </cell>
          <cell r="I1487" t="str">
            <v>재   료   비</v>
          </cell>
          <cell r="J1487">
            <v>0</v>
          </cell>
          <cell r="K1487" t="str">
            <v>경      비</v>
          </cell>
          <cell r="L1487">
            <v>0</v>
          </cell>
          <cell r="M1487" t="str">
            <v>비   고</v>
          </cell>
        </row>
        <row r="1488">
          <cell r="C1488" t="str">
            <v xml:space="preserve">규       격 </v>
          </cell>
          <cell r="D1488">
            <v>0</v>
          </cell>
          <cell r="E1488">
            <v>0</v>
          </cell>
          <cell r="F1488" t="str">
            <v>금   액</v>
          </cell>
          <cell r="G1488" t="str">
            <v>단  가</v>
          </cell>
          <cell r="H1488" t="str">
            <v>금   액</v>
          </cell>
          <cell r="I1488" t="str">
            <v>단  가</v>
          </cell>
          <cell r="J1488" t="str">
            <v>금   액</v>
          </cell>
          <cell r="K1488" t="str">
            <v>단  가</v>
          </cell>
          <cell r="L1488" t="str">
            <v>금   액</v>
          </cell>
        </row>
        <row r="1489">
          <cell r="A1489" t="str">
            <v>기 술 관 리</v>
          </cell>
          <cell r="B1489">
            <v>0</v>
          </cell>
          <cell r="C1489" t="str">
            <v>기계기사1급</v>
          </cell>
          <cell r="D1489">
            <v>12.882</v>
          </cell>
          <cell r="E1489" t="str">
            <v>인</v>
          </cell>
          <cell r="F1489">
            <v>0</v>
          </cell>
          <cell r="G1489">
            <v>97488</v>
          </cell>
          <cell r="H1489">
            <v>1255840</v>
          </cell>
        </row>
        <row r="1490">
          <cell r="A1490" t="str">
            <v>BOX 해 체 검 수</v>
          </cell>
          <cell r="B1490">
            <v>0</v>
          </cell>
          <cell r="C1490" t="str">
            <v>(해체) 목  공</v>
          </cell>
          <cell r="D1490">
            <v>4.7060000000000004</v>
          </cell>
          <cell r="E1490" t="str">
            <v>인</v>
          </cell>
          <cell r="F1490">
            <v>0</v>
          </cell>
          <cell r="G1490">
            <v>75306</v>
          </cell>
          <cell r="H1490">
            <v>354390</v>
          </cell>
        </row>
        <row r="1491">
          <cell r="B1491" t="str">
            <v xml:space="preserve">      검 수</v>
          </cell>
          <cell r="C1491" t="str">
            <v>프랜트기계설치공</v>
          </cell>
          <cell r="D1491">
            <v>4.7060000000000004</v>
          </cell>
          <cell r="E1491" t="str">
            <v>인</v>
          </cell>
          <cell r="F1491">
            <v>0</v>
          </cell>
          <cell r="G1491">
            <v>80805</v>
          </cell>
          <cell r="H1491">
            <v>380268</v>
          </cell>
        </row>
        <row r="1492">
          <cell r="B1492" t="str">
            <v xml:space="preserve">      보 조</v>
          </cell>
          <cell r="C1492" t="str">
            <v>특 별 인 부</v>
          </cell>
          <cell r="D1492">
            <v>4.7060000000000004</v>
          </cell>
          <cell r="E1492" t="str">
            <v>인</v>
          </cell>
          <cell r="F1492">
            <v>0</v>
          </cell>
          <cell r="G1492">
            <v>57379</v>
          </cell>
          <cell r="H1492">
            <v>270025</v>
          </cell>
        </row>
        <row r="1493">
          <cell r="A1493" t="str">
            <v>설치준비,CHIPPING</v>
          </cell>
          <cell r="B1493">
            <v>0</v>
          </cell>
          <cell r="C1493" t="str">
            <v>석      공</v>
          </cell>
          <cell r="D1493">
            <v>3.294</v>
          </cell>
          <cell r="E1493" t="str">
            <v>인</v>
          </cell>
          <cell r="F1493">
            <v>0</v>
          </cell>
          <cell r="G1493">
            <v>77005</v>
          </cell>
          <cell r="H1493">
            <v>253654</v>
          </cell>
        </row>
        <row r="1495">
          <cell r="A1495" t="str">
            <v/>
          </cell>
          <cell r="B1495">
            <v>0</v>
          </cell>
          <cell r="C1495" t="str">
            <v>특 별 인 부</v>
          </cell>
          <cell r="D1495">
            <v>2.4700000000000002</v>
          </cell>
          <cell r="E1495" t="str">
            <v>인</v>
          </cell>
          <cell r="F1495">
            <v>0</v>
          </cell>
          <cell r="G1495">
            <v>57379</v>
          </cell>
          <cell r="H1495">
            <v>141726</v>
          </cell>
        </row>
        <row r="1496">
          <cell r="A1496" t="str">
            <v>가설비 Jig 및</v>
          </cell>
        </row>
        <row r="1497">
          <cell r="A1497" t="str">
            <v>Support  설  치</v>
          </cell>
          <cell r="B1497">
            <v>0</v>
          </cell>
          <cell r="C1497" t="str">
            <v>프랜트기계설치공</v>
          </cell>
          <cell r="D1497">
            <v>1.1759999999999999</v>
          </cell>
          <cell r="E1497" t="str">
            <v>인</v>
          </cell>
          <cell r="F1497">
            <v>0</v>
          </cell>
          <cell r="G1497">
            <v>80805</v>
          </cell>
          <cell r="H1497">
            <v>95026</v>
          </cell>
        </row>
        <row r="1498">
          <cell r="B1498" t="str">
            <v xml:space="preserve">     배  관</v>
          </cell>
          <cell r="C1498" t="str">
            <v>프랜트 배관공</v>
          </cell>
          <cell r="D1498">
            <v>1.1759999999999999</v>
          </cell>
          <cell r="E1498" t="str">
            <v>인</v>
          </cell>
          <cell r="F1498">
            <v>0</v>
          </cell>
          <cell r="G1498">
            <v>97219</v>
          </cell>
          <cell r="H1498">
            <v>114329</v>
          </cell>
        </row>
        <row r="1499">
          <cell r="B1499" t="str">
            <v xml:space="preserve">     절  단</v>
          </cell>
          <cell r="C1499" t="str">
            <v>산 소 절 단 공</v>
          </cell>
          <cell r="D1499">
            <v>0.94099999999999995</v>
          </cell>
          <cell r="E1499" t="str">
            <v>인</v>
          </cell>
          <cell r="F1499">
            <v>0</v>
          </cell>
          <cell r="G1499">
            <v>31794</v>
          </cell>
          <cell r="H1499">
            <v>29918</v>
          </cell>
        </row>
        <row r="1501">
          <cell r="B1501" t="str">
            <v xml:space="preserve">     용  접</v>
          </cell>
          <cell r="C1501" t="str">
            <v>프랜트 용접공</v>
          </cell>
          <cell r="D1501">
            <v>0.58799999999999997</v>
          </cell>
          <cell r="E1501" t="str">
            <v>인</v>
          </cell>
          <cell r="F1501">
            <v>0</v>
          </cell>
          <cell r="G1501">
            <v>95379</v>
          </cell>
          <cell r="H1501">
            <v>56082</v>
          </cell>
        </row>
        <row r="1502">
          <cell r="B1502" t="str">
            <v xml:space="preserve">     보  조</v>
          </cell>
          <cell r="C1502" t="str">
            <v>특 별 인 부</v>
          </cell>
          <cell r="D1502">
            <v>4.7060000000000004</v>
          </cell>
          <cell r="E1502" t="str">
            <v>인</v>
          </cell>
          <cell r="F1502">
            <v>0</v>
          </cell>
          <cell r="G1502">
            <v>57379</v>
          </cell>
          <cell r="H1502">
            <v>270025</v>
          </cell>
        </row>
        <row r="1503">
          <cell r="A1503" t="str">
            <v>조 립 및 조 작</v>
          </cell>
          <cell r="B1503">
            <v>0</v>
          </cell>
          <cell r="C1503" t="str">
            <v>특수 비계공</v>
          </cell>
          <cell r="D1503">
            <v>4.7060000000000004</v>
          </cell>
          <cell r="E1503" t="str">
            <v>인</v>
          </cell>
          <cell r="F1503">
            <v>0</v>
          </cell>
          <cell r="G1503">
            <v>85884</v>
          </cell>
          <cell r="H1503">
            <v>404170</v>
          </cell>
        </row>
        <row r="1504">
          <cell r="B1504" t="str">
            <v xml:space="preserve">     조  립</v>
          </cell>
          <cell r="C1504" t="str">
            <v>프랜트기계설치공</v>
          </cell>
          <cell r="D1504">
            <v>4.7060000000000004</v>
          </cell>
          <cell r="E1504" t="str">
            <v>인</v>
          </cell>
          <cell r="F1504">
            <v>0</v>
          </cell>
          <cell r="G1504">
            <v>80805</v>
          </cell>
          <cell r="H1504">
            <v>380268</v>
          </cell>
        </row>
        <row r="1505">
          <cell r="B1505" t="str">
            <v xml:space="preserve">     교  정</v>
          </cell>
          <cell r="C1505" t="str">
            <v>프랜트 제관공</v>
          </cell>
          <cell r="D1505">
            <v>2.3530000000000002</v>
          </cell>
          <cell r="E1505" t="str">
            <v>인</v>
          </cell>
          <cell r="F1505">
            <v>0</v>
          </cell>
          <cell r="G1505">
            <v>81966</v>
          </cell>
          <cell r="H1505">
            <v>192865</v>
          </cell>
        </row>
        <row r="1507">
          <cell r="B1507" t="str">
            <v xml:space="preserve">     측  량</v>
          </cell>
          <cell r="C1507" t="str">
            <v>시공측량기사</v>
          </cell>
          <cell r="D1507">
            <v>9.4120000000000008</v>
          </cell>
          <cell r="E1507" t="str">
            <v>인</v>
          </cell>
          <cell r="F1507">
            <v>0</v>
          </cell>
          <cell r="G1507">
            <v>58506</v>
          </cell>
          <cell r="H1507">
            <v>550658</v>
          </cell>
        </row>
        <row r="1508">
          <cell r="B1508" t="str">
            <v xml:space="preserve">   측량조수</v>
          </cell>
          <cell r="C1508" t="str">
            <v>시공측량조수</v>
          </cell>
          <cell r="D1508">
            <v>9.4120000000000008</v>
          </cell>
          <cell r="E1508" t="str">
            <v>인</v>
          </cell>
          <cell r="F1508">
            <v>0</v>
          </cell>
          <cell r="G1508">
            <v>38777</v>
          </cell>
          <cell r="H1508">
            <v>364969</v>
          </cell>
        </row>
        <row r="1509">
          <cell r="B1509" t="str">
            <v xml:space="preserve">     조  정</v>
          </cell>
          <cell r="C1509" t="str">
            <v>프랜트기계설치공</v>
          </cell>
          <cell r="D1509">
            <v>9.4120000000000008</v>
          </cell>
          <cell r="E1509" t="str">
            <v>인</v>
          </cell>
          <cell r="F1509">
            <v>0</v>
          </cell>
          <cell r="G1509">
            <v>80805</v>
          </cell>
          <cell r="H1509">
            <v>760536</v>
          </cell>
        </row>
        <row r="1510">
          <cell r="A1510" t="str">
            <v/>
          </cell>
          <cell r="B1510" t="str">
            <v xml:space="preserve">     검  측</v>
          </cell>
          <cell r="C1510" t="str">
            <v>프랜트기계설치공</v>
          </cell>
          <cell r="D1510">
            <v>9.4120000000000008</v>
          </cell>
          <cell r="E1510" t="str">
            <v>인</v>
          </cell>
          <cell r="F1510">
            <v>0</v>
          </cell>
          <cell r="G1510">
            <v>80805</v>
          </cell>
          <cell r="H1510">
            <v>760536</v>
          </cell>
        </row>
        <row r="1511">
          <cell r="B1511" t="str">
            <v xml:space="preserve">     기  록</v>
          </cell>
          <cell r="C1511" t="str">
            <v>프랜트기계설치공</v>
          </cell>
          <cell r="D1511">
            <v>4.7060000000000004</v>
          </cell>
          <cell r="E1511" t="str">
            <v>인</v>
          </cell>
          <cell r="F1511">
            <v>0</v>
          </cell>
          <cell r="G1511">
            <v>80805</v>
          </cell>
          <cell r="H1511">
            <v>380268</v>
          </cell>
        </row>
        <row r="1513">
          <cell r="B1513" t="str">
            <v xml:space="preserve">     용  접</v>
          </cell>
          <cell r="C1513" t="str">
            <v>프랜트 용접공</v>
          </cell>
          <cell r="D1513">
            <v>4.7060000000000004</v>
          </cell>
          <cell r="E1513" t="str">
            <v>인</v>
          </cell>
          <cell r="F1513">
            <v>0</v>
          </cell>
          <cell r="G1513">
            <v>95379</v>
          </cell>
          <cell r="H1513">
            <v>448853</v>
          </cell>
          <cell r="I1513" t="str">
            <v/>
          </cell>
        </row>
        <row r="1514">
          <cell r="A1514" t="str">
            <v>종       별</v>
          </cell>
          <cell r="B1514">
            <v>0</v>
          </cell>
          <cell r="C1514" t="str">
            <v>재 료 또 는</v>
          </cell>
          <cell r="D1514" t="str">
            <v xml:space="preserve">원 수 </v>
          </cell>
          <cell r="E1514" t="str">
            <v>단 위</v>
          </cell>
          <cell r="F1514" t="str">
            <v>총   액</v>
          </cell>
          <cell r="G1514" t="str">
            <v>노   무   비</v>
          </cell>
          <cell r="H1514">
            <v>0</v>
          </cell>
          <cell r="I1514" t="str">
            <v>재   료   비</v>
          </cell>
          <cell r="J1514">
            <v>0</v>
          </cell>
          <cell r="K1514" t="str">
            <v>경      비</v>
          </cell>
          <cell r="L1514">
            <v>0</v>
          </cell>
          <cell r="M1514" t="str">
            <v>비   고</v>
          </cell>
        </row>
        <row r="1515">
          <cell r="C1515" t="str">
            <v xml:space="preserve">규       격 </v>
          </cell>
          <cell r="D1515">
            <v>0</v>
          </cell>
          <cell r="E1515">
            <v>0</v>
          </cell>
          <cell r="F1515" t="str">
            <v>금   액</v>
          </cell>
          <cell r="G1515" t="str">
            <v>단  가</v>
          </cell>
          <cell r="H1515" t="str">
            <v>금   액</v>
          </cell>
          <cell r="I1515" t="str">
            <v>단  가</v>
          </cell>
          <cell r="J1515" t="str">
            <v>금   액</v>
          </cell>
          <cell r="K1515" t="str">
            <v>단  가</v>
          </cell>
          <cell r="L1515" t="str">
            <v>금   액</v>
          </cell>
        </row>
        <row r="1516">
          <cell r="B1516" t="str">
            <v xml:space="preserve">     보  조</v>
          </cell>
          <cell r="C1516" t="str">
            <v>특 별 인 부</v>
          </cell>
          <cell r="D1516">
            <v>14.118</v>
          </cell>
          <cell r="E1516" t="str">
            <v>인</v>
          </cell>
          <cell r="F1516">
            <v>0</v>
          </cell>
          <cell r="G1516">
            <v>57379</v>
          </cell>
          <cell r="H1516">
            <v>810076</v>
          </cell>
        </row>
        <row r="1517">
          <cell r="A1517" t="str">
            <v>검 사 및 기 록</v>
          </cell>
        </row>
        <row r="1518">
          <cell r="B1518" t="str">
            <v xml:space="preserve">     측  량</v>
          </cell>
          <cell r="C1518" t="str">
            <v>시공측량기사</v>
          </cell>
          <cell r="D1518">
            <v>2.3530000000000002</v>
          </cell>
          <cell r="E1518" t="str">
            <v>인</v>
          </cell>
          <cell r="F1518">
            <v>0</v>
          </cell>
          <cell r="G1518">
            <v>58506</v>
          </cell>
          <cell r="H1518">
            <v>137664</v>
          </cell>
        </row>
        <row r="1519">
          <cell r="B1519" t="str">
            <v xml:space="preserve">     측량조수</v>
          </cell>
          <cell r="C1519" t="str">
            <v>시공측량조수</v>
          </cell>
          <cell r="D1519">
            <v>2.3530000000000002</v>
          </cell>
          <cell r="E1519" t="str">
            <v>인</v>
          </cell>
          <cell r="F1519">
            <v>0</v>
          </cell>
          <cell r="G1519">
            <v>38777</v>
          </cell>
          <cell r="H1519">
            <v>91242</v>
          </cell>
        </row>
        <row r="1520">
          <cell r="B1520" t="str">
            <v xml:space="preserve">     검  측</v>
          </cell>
          <cell r="C1520" t="str">
            <v>프랜트기계설치공</v>
          </cell>
          <cell r="D1520">
            <v>2.3530000000000002</v>
          </cell>
          <cell r="E1520" t="str">
            <v>인</v>
          </cell>
          <cell r="F1520">
            <v>0</v>
          </cell>
          <cell r="G1520">
            <v>80805</v>
          </cell>
          <cell r="H1520">
            <v>190134</v>
          </cell>
        </row>
        <row r="1521">
          <cell r="A1521" t="str">
            <v>도면대조 및 기록</v>
          </cell>
          <cell r="B1521">
            <v>0</v>
          </cell>
          <cell r="C1521" t="str">
            <v>프랜트기계설치공</v>
          </cell>
          <cell r="D1521">
            <v>2.3530000000000002</v>
          </cell>
          <cell r="E1521" t="str">
            <v>인</v>
          </cell>
          <cell r="F1521">
            <v>0</v>
          </cell>
          <cell r="G1521">
            <v>80805</v>
          </cell>
          <cell r="H1521">
            <v>190134</v>
          </cell>
        </row>
        <row r="1522">
          <cell r="B1522" t="str">
            <v xml:space="preserve">     보  조</v>
          </cell>
          <cell r="C1522" t="str">
            <v>특 별 인 부</v>
          </cell>
          <cell r="D1522">
            <v>2.3530000000000002</v>
          </cell>
          <cell r="E1522" t="str">
            <v>인</v>
          </cell>
          <cell r="F1522">
            <v>0</v>
          </cell>
          <cell r="G1522">
            <v>57379</v>
          </cell>
          <cell r="H1522">
            <v>135012</v>
          </cell>
        </row>
        <row r="1523">
          <cell r="A1523" t="str">
            <v>뒷 정 리,조  작</v>
          </cell>
          <cell r="B1523">
            <v>0</v>
          </cell>
          <cell r="C1523" t="str">
            <v>특수 비계공</v>
          </cell>
          <cell r="D1523">
            <v>0.624</v>
          </cell>
          <cell r="E1523" t="str">
            <v>인</v>
          </cell>
          <cell r="F1523">
            <v>0</v>
          </cell>
          <cell r="G1523">
            <v>85884</v>
          </cell>
          <cell r="H1523">
            <v>53591</v>
          </cell>
        </row>
        <row r="1524">
          <cell r="B1524" t="str">
            <v xml:space="preserve">     철  거</v>
          </cell>
          <cell r="C1524" t="str">
            <v>프랜트기계설치공</v>
          </cell>
          <cell r="D1524">
            <v>1.4119999999999999</v>
          </cell>
          <cell r="E1524" t="str">
            <v>인</v>
          </cell>
          <cell r="F1524">
            <v>0</v>
          </cell>
          <cell r="G1524">
            <v>80805</v>
          </cell>
          <cell r="H1524">
            <v>114096</v>
          </cell>
        </row>
        <row r="1526">
          <cell r="B1526" t="str">
            <v xml:space="preserve">     절  단</v>
          </cell>
          <cell r="C1526" t="str">
            <v>산 소 절 단 공</v>
          </cell>
          <cell r="D1526">
            <v>0.94799999999999995</v>
          </cell>
          <cell r="E1526" t="str">
            <v>인</v>
          </cell>
          <cell r="F1526">
            <v>0</v>
          </cell>
          <cell r="G1526">
            <v>31794</v>
          </cell>
          <cell r="H1526">
            <v>30140</v>
          </cell>
        </row>
        <row r="1527">
          <cell r="B1527" t="str">
            <v xml:space="preserve">     보  조</v>
          </cell>
          <cell r="C1527" t="str">
            <v>특 별 인 부</v>
          </cell>
          <cell r="D1527">
            <v>2.3530000000000002</v>
          </cell>
          <cell r="E1527" t="str">
            <v>인</v>
          </cell>
          <cell r="F1527">
            <v>0</v>
          </cell>
          <cell r="G1527">
            <v>57379</v>
          </cell>
          <cell r="H1527">
            <v>135012</v>
          </cell>
        </row>
        <row r="1528">
          <cell r="A1528" t="str">
            <v>전기설비설치유지</v>
          </cell>
        </row>
        <row r="1529">
          <cell r="B1529" t="str">
            <v xml:space="preserve">     철  거</v>
          </cell>
          <cell r="C1529" t="str">
            <v>프 랜 트 전 공</v>
          </cell>
          <cell r="D1529">
            <v>3.5289999999999999</v>
          </cell>
          <cell r="E1529" t="str">
            <v>인</v>
          </cell>
          <cell r="F1529">
            <v>0</v>
          </cell>
          <cell r="G1529">
            <v>64285</v>
          </cell>
          <cell r="H1529">
            <v>226861</v>
          </cell>
        </row>
        <row r="1530">
          <cell r="B1530" t="str">
            <v xml:space="preserve">     보  조</v>
          </cell>
          <cell r="C1530" t="str">
            <v>특 별 인 부</v>
          </cell>
          <cell r="D1530">
            <v>3.5289999999999999</v>
          </cell>
          <cell r="E1530" t="str">
            <v>인</v>
          </cell>
          <cell r="F1530">
            <v>0</v>
          </cell>
          <cell r="G1530">
            <v>57379</v>
          </cell>
          <cell r="H1530">
            <v>202490</v>
          </cell>
        </row>
        <row r="1535">
          <cell r="A1535" t="str">
            <v xml:space="preserve">        계</v>
          </cell>
          <cell r="B1535">
            <v>0</v>
          </cell>
          <cell r="C1535">
            <v>0</v>
          </cell>
          <cell r="D1535">
            <v>0</v>
          </cell>
          <cell r="E1535">
            <v>0</v>
          </cell>
          <cell r="F1535">
            <v>9780858</v>
          </cell>
          <cell r="G1535">
            <v>0</v>
          </cell>
          <cell r="H1535">
            <v>9780858</v>
          </cell>
        </row>
        <row r="1543">
          <cell r="E1543" t="str">
            <v/>
          </cell>
          <cell r="F1543" t="str">
            <v>RADIAL GATE GUIDE FRAME 설치 사용장비 경비</v>
          </cell>
        </row>
        <row r="1544">
          <cell r="E1544" t="str">
            <v/>
          </cell>
        </row>
        <row r="1545">
          <cell r="A1545" t="str">
            <v>종       별</v>
          </cell>
          <cell r="B1545">
            <v>0</v>
          </cell>
          <cell r="C1545" t="str">
            <v>재 료 또 는</v>
          </cell>
          <cell r="D1545" t="str">
            <v xml:space="preserve">원 수 </v>
          </cell>
          <cell r="E1545" t="str">
            <v>단 위</v>
          </cell>
          <cell r="F1545" t="str">
            <v>총   액</v>
          </cell>
          <cell r="G1545" t="str">
            <v>노   무   비</v>
          </cell>
          <cell r="H1545">
            <v>0</v>
          </cell>
          <cell r="I1545" t="str">
            <v>재   료   비</v>
          </cell>
          <cell r="J1545">
            <v>0</v>
          </cell>
          <cell r="K1545" t="str">
            <v>경      비</v>
          </cell>
          <cell r="L1545">
            <v>0</v>
          </cell>
          <cell r="M1545" t="str">
            <v>비   고</v>
          </cell>
        </row>
        <row r="1546">
          <cell r="C1546" t="str">
            <v xml:space="preserve">규       격 </v>
          </cell>
          <cell r="D1546">
            <v>0</v>
          </cell>
          <cell r="E1546">
            <v>0</v>
          </cell>
          <cell r="F1546" t="str">
            <v>금   액</v>
          </cell>
          <cell r="G1546" t="str">
            <v>단  가</v>
          </cell>
          <cell r="H1546" t="str">
            <v>금   액</v>
          </cell>
          <cell r="I1546" t="str">
            <v>단  가</v>
          </cell>
          <cell r="J1546" t="str">
            <v>금   액</v>
          </cell>
          <cell r="K1546" t="str">
            <v>단  가</v>
          </cell>
          <cell r="L1546" t="str">
            <v>금   액</v>
          </cell>
        </row>
        <row r="1548">
          <cell r="A1548" t="str">
            <v>A.C WELDER</v>
          </cell>
          <cell r="B1548">
            <v>0</v>
          </cell>
          <cell r="C1548" t="str">
            <v>10KVA</v>
          </cell>
          <cell r="D1548">
            <v>8</v>
          </cell>
          <cell r="E1548" t="str">
            <v>Hr</v>
          </cell>
          <cell r="F1548">
            <v>0</v>
          </cell>
          <cell r="G1548">
            <v>0</v>
          </cell>
          <cell r="H1548">
            <v>0</v>
          </cell>
          <cell r="I1548">
            <v>0</v>
          </cell>
          <cell r="J1548">
            <v>0</v>
          </cell>
          <cell r="K1548">
            <v>155</v>
          </cell>
          <cell r="L1548">
            <v>1240</v>
          </cell>
        </row>
        <row r="1549">
          <cell r="A1549" t="str">
            <v>GAS CUTTING M/C</v>
          </cell>
          <cell r="B1549">
            <v>0</v>
          </cell>
          <cell r="C1549" t="str">
            <v>중 형</v>
          </cell>
          <cell r="D1549">
            <v>48</v>
          </cell>
          <cell r="E1549" t="str">
            <v>Hr</v>
          </cell>
          <cell r="F1549">
            <v>0</v>
          </cell>
          <cell r="G1549">
            <v>3974</v>
          </cell>
          <cell r="H1549">
            <v>190752</v>
          </cell>
          <cell r="I1549">
            <v>0</v>
          </cell>
          <cell r="J1549">
            <v>0</v>
          </cell>
          <cell r="K1549">
            <v>115</v>
          </cell>
          <cell r="L1549">
            <v>5520</v>
          </cell>
        </row>
        <row r="1550">
          <cell r="A1550" t="str">
            <v>GAS WELDER</v>
          </cell>
          <cell r="B1550">
            <v>0</v>
          </cell>
          <cell r="C1550" t="str">
            <v>중 형</v>
          </cell>
          <cell r="D1550">
            <v>24</v>
          </cell>
          <cell r="E1550" t="str">
            <v>Hr</v>
          </cell>
          <cell r="F1550">
            <v>0</v>
          </cell>
          <cell r="G1550">
            <v>0</v>
          </cell>
          <cell r="H1550">
            <v>0</v>
          </cell>
          <cell r="I1550">
            <v>0</v>
          </cell>
          <cell r="J1550">
            <v>0</v>
          </cell>
          <cell r="K1550">
            <v>115</v>
          </cell>
          <cell r="L1550">
            <v>2760</v>
          </cell>
        </row>
        <row r="1551">
          <cell r="A1551" t="str">
            <v>PORTABLE DRILL</v>
          </cell>
          <cell r="B1551">
            <v>0</v>
          </cell>
          <cell r="C1551" t="str">
            <v>1.5 HP</v>
          </cell>
          <cell r="D1551">
            <v>16</v>
          </cell>
          <cell r="E1551" t="str">
            <v>Hr</v>
          </cell>
          <cell r="F1551">
            <v>0</v>
          </cell>
          <cell r="G1551">
            <v>0</v>
          </cell>
          <cell r="H1551">
            <v>0</v>
          </cell>
          <cell r="I1551">
            <v>0</v>
          </cell>
          <cell r="J1551">
            <v>0</v>
          </cell>
          <cell r="K1551">
            <v>14</v>
          </cell>
          <cell r="L1551">
            <v>224</v>
          </cell>
        </row>
        <row r="1552">
          <cell r="A1552" t="str">
            <v>PORTABLE GRINDER</v>
          </cell>
          <cell r="B1552">
            <v>0</v>
          </cell>
          <cell r="C1552" t="str">
            <v>0.5 HP</v>
          </cell>
          <cell r="D1552">
            <v>48</v>
          </cell>
          <cell r="E1552" t="str">
            <v>Hr</v>
          </cell>
          <cell r="F1552">
            <v>0</v>
          </cell>
          <cell r="G1552">
            <v>0</v>
          </cell>
          <cell r="H1552">
            <v>0</v>
          </cell>
          <cell r="I1552">
            <v>0</v>
          </cell>
          <cell r="J1552">
            <v>0</v>
          </cell>
          <cell r="K1552">
            <v>22</v>
          </cell>
          <cell r="L1552">
            <v>1056</v>
          </cell>
        </row>
        <row r="1554">
          <cell r="A1554" t="str">
            <v>COMPRESSOR</v>
          </cell>
          <cell r="B1554">
            <v>0</v>
          </cell>
          <cell r="C1554" t="str">
            <v>7.1㎥/min</v>
          </cell>
          <cell r="D1554">
            <v>16</v>
          </cell>
          <cell r="E1554" t="str">
            <v>Hr</v>
          </cell>
          <cell r="F1554">
            <v>0</v>
          </cell>
          <cell r="G1554">
            <v>9681</v>
          </cell>
          <cell r="H1554">
            <v>154896</v>
          </cell>
          <cell r="I1554">
            <v>8779</v>
          </cell>
          <cell r="J1554">
            <v>140464</v>
          </cell>
          <cell r="K1554">
            <v>6250</v>
          </cell>
          <cell r="L1554">
            <v>100000</v>
          </cell>
        </row>
        <row r="1555">
          <cell r="A1555" t="str">
            <v>리프트 트럭</v>
          </cell>
          <cell r="B1555">
            <v>0</v>
          </cell>
          <cell r="C1555" t="str">
            <v>5 TON</v>
          </cell>
          <cell r="D1555">
            <v>8</v>
          </cell>
          <cell r="E1555" t="str">
            <v>Hr</v>
          </cell>
          <cell r="F1555">
            <v>0</v>
          </cell>
          <cell r="G1555">
            <v>9681</v>
          </cell>
          <cell r="H1555">
            <v>77448</v>
          </cell>
          <cell r="I1555">
            <v>5116.08</v>
          </cell>
          <cell r="J1555">
            <v>40928</v>
          </cell>
          <cell r="K1555">
            <v>4863</v>
          </cell>
          <cell r="L1555">
            <v>38904</v>
          </cell>
        </row>
        <row r="1556">
          <cell r="A1556" t="str">
            <v>TRUCK CRANE</v>
          </cell>
          <cell r="B1556">
            <v>0</v>
          </cell>
          <cell r="C1556" t="str">
            <v>40 TON</v>
          </cell>
          <cell r="D1556">
            <v>8</v>
          </cell>
          <cell r="E1556" t="str">
            <v>Hr</v>
          </cell>
          <cell r="F1556">
            <v>0</v>
          </cell>
          <cell r="G1556">
            <v>18615</v>
          </cell>
          <cell r="H1556">
            <v>148920</v>
          </cell>
          <cell r="I1556">
            <v>8730</v>
          </cell>
          <cell r="J1556">
            <v>69840</v>
          </cell>
          <cell r="K1556">
            <v>55621</v>
          </cell>
          <cell r="L1556">
            <v>444968</v>
          </cell>
        </row>
        <row r="1557">
          <cell r="A1557" t="str">
            <v>WINCH</v>
          </cell>
          <cell r="B1557">
            <v>0</v>
          </cell>
          <cell r="C1557" t="str">
            <v>50 HP</v>
          </cell>
          <cell r="D1557">
            <v>8</v>
          </cell>
          <cell r="E1557" t="str">
            <v>Hr</v>
          </cell>
          <cell r="F1557">
            <v>0</v>
          </cell>
          <cell r="G1557">
            <v>9235</v>
          </cell>
          <cell r="H1557">
            <v>73880</v>
          </cell>
          <cell r="I1557">
            <v>0</v>
          </cell>
          <cell r="J1557">
            <v>0</v>
          </cell>
          <cell r="K1557">
            <v>5209</v>
          </cell>
          <cell r="L1557">
            <v>41672</v>
          </cell>
        </row>
        <row r="1560">
          <cell r="B1560" t="str">
            <v xml:space="preserve"> 계</v>
          </cell>
          <cell r="C1560">
            <v>0</v>
          </cell>
          <cell r="D1560">
            <v>0</v>
          </cell>
          <cell r="E1560">
            <v>0</v>
          </cell>
          <cell r="F1560">
            <v>1533472</v>
          </cell>
          <cell r="G1560">
            <v>0</v>
          </cell>
          <cell r="H1560">
            <v>645896</v>
          </cell>
          <cell r="I1560">
            <v>0</v>
          </cell>
          <cell r="J1560">
            <v>251232</v>
          </cell>
          <cell r="K1560">
            <v>0</v>
          </cell>
          <cell r="L1560">
            <v>636344</v>
          </cell>
        </row>
        <row r="1572">
          <cell r="E1572" t="str">
            <v/>
          </cell>
          <cell r="F1572" t="str">
            <v>RADIAL GATE GUIDE FRAME 설치 소모 자재비</v>
          </cell>
        </row>
        <row r="1573">
          <cell r="E1573" t="str">
            <v/>
          </cell>
        </row>
        <row r="1574">
          <cell r="A1574" t="str">
            <v>종       별</v>
          </cell>
          <cell r="B1574">
            <v>0</v>
          </cell>
          <cell r="C1574" t="str">
            <v>재 료 또 는</v>
          </cell>
          <cell r="D1574" t="str">
            <v xml:space="preserve">원 수 </v>
          </cell>
          <cell r="E1574" t="str">
            <v>단 위</v>
          </cell>
          <cell r="F1574" t="str">
            <v>총   액</v>
          </cell>
          <cell r="G1574" t="str">
            <v>노   무   비</v>
          </cell>
          <cell r="H1574">
            <v>0</v>
          </cell>
          <cell r="I1574" t="str">
            <v>재   료   비</v>
          </cell>
          <cell r="J1574">
            <v>0</v>
          </cell>
          <cell r="K1574" t="str">
            <v>경      비</v>
          </cell>
          <cell r="L1574">
            <v>0</v>
          </cell>
          <cell r="M1574" t="str">
            <v>비   고</v>
          </cell>
        </row>
        <row r="1575">
          <cell r="C1575" t="str">
            <v xml:space="preserve">규       격 </v>
          </cell>
          <cell r="D1575">
            <v>0</v>
          </cell>
          <cell r="E1575">
            <v>0</v>
          </cell>
          <cell r="F1575" t="str">
            <v>금   액</v>
          </cell>
          <cell r="G1575" t="str">
            <v>단  가</v>
          </cell>
          <cell r="H1575" t="str">
            <v>금   액</v>
          </cell>
          <cell r="I1575" t="str">
            <v>단  가</v>
          </cell>
          <cell r="J1575" t="str">
            <v>금   액</v>
          </cell>
          <cell r="K1575" t="str">
            <v>단  가</v>
          </cell>
          <cell r="L1575" t="str">
            <v>금   액</v>
          </cell>
        </row>
        <row r="1576">
          <cell r="A1576" t="str">
            <v>산       소</v>
          </cell>
          <cell r="B1576">
            <v>0</v>
          </cell>
          <cell r="C1576" t="str">
            <v>6,000L용</v>
          </cell>
          <cell r="D1576">
            <v>0.5</v>
          </cell>
          <cell r="E1576" t="str">
            <v>병</v>
          </cell>
          <cell r="F1576">
            <v>0</v>
          </cell>
          <cell r="G1576" t="str">
            <v/>
          </cell>
          <cell r="H1576">
            <v>0</v>
          </cell>
          <cell r="I1576">
            <v>12000</v>
          </cell>
          <cell r="J1576">
            <v>6000</v>
          </cell>
        </row>
        <row r="1577">
          <cell r="A1577" t="str">
            <v>아 세 치 렌</v>
          </cell>
          <cell r="B1577">
            <v>0</v>
          </cell>
          <cell r="C1577" t="str">
            <v>2,100L용</v>
          </cell>
          <cell r="D1577">
            <v>0.05</v>
          </cell>
          <cell r="E1577" t="str">
            <v>병</v>
          </cell>
          <cell r="F1577">
            <v>0</v>
          </cell>
          <cell r="G1577">
            <v>0</v>
          </cell>
          <cell r="H1577">
            <v>0</v>
          </cell>
          <cell r="I1577">
            <v>25849</v>
          </cell>
          <cell r="J1577">
            <v>1292</v>
          </cell>
        </row>
        <row r="1578">
          <cell r="A1578" t="str">
            <v>용   접  봉</v>
          </cell>
          <cell r="B1578">
            <v>0</v>
          </cell>
          <cell r="C1578" t="str">
            <v>SS41+STS304,4M/M</v>
          </cell>
          <cell r="D1578">
            <v>7</v>
          </cell>
          <cell r="E1578" t="str">
            <v>KG</v>
          </cell>
          <cell r="F1578">
            <v>0</v>
          </cell>
          <cell r="G1578">
            <v>0</v>
          </cell>
          <cell r="H1578">
            <v>0</v>
          </cell>
          <cell r="I1578">
            <v>3360</v>
          </cell>
          <cell r="J1578">
            <v>23520</v>
          </cell>
        </row>
        <row r="1579">
          <cell r="A1579" t="str">
            <v/>
          </cell>
          <cell r="B1579">
            <v>0</v>
          </cell>
          <cell r="C1579">
            <v>0</v>
          </cell>
          <cell r="D1579" t="str">
            <v/>
          </cell>
          <cell r="E1579" t="str">
            <v/>
          </cell>
          <cell r="F1579">
            <v>0</v>
          </cell>
          <cell r="G1579">
            <v>0</v>
          </cell>
          <cell r="H1579">
            <v>0</v>
          </cell>
          <cell r="I1579" t="str">
            <v/>
          </cell>
          <cell r="J1579" t="str">
            <v/>
          </cell>
        </row>
        <row r="1582">
          <cell r="B1582" t="str">
            <v>계</v>
          </cell>
          <cell r="C1582">
            <v>0</v>
          </cell>
          <cell r="D1582">
            <v>0</v>
          </cell>
          <cell r="E1582">
            <v>0</v>
          </cell>
          <cell r="F1582">
            <v>30812</v>
          </cell>
          <cell r="G1582">
            <v>0</v>
          </cell>
          <cell r="H1582">
            <v>0</v>
          </cell>
          <cell r="I1582">
            <v>0</v>
          </cell>
          <cell r="J1582">
            <v>30812</v>
          </cell>
          <cell r="K1582">
            <v>0</v>
          </cell>
          <cell r="L1582" t="str">
            <v/>
          </cell>
        </row>
        <row r="1601">
          <cell r="E1601" t="str">
            <v/>
          </cell>
          <cell r="F1601" t="str">
            <v>RADIAL GATE HOIST 설치 사용장비 경비</v>
          </cell>
        </row>
        <row r="1602">
          <cell r="E1602" t="str">
            <v/>
          </cell>
        </row>
        <row r="1603">
          <cell r="A1603" t="str">
            <v>종       별</v>
          </cell>
          <cell r="B1603">
            <v>0</v>
          </cell>
          <cell r="C1603" t="str">
            <v>재 료 또 는</v>
          </cell>
          <cell r="D1603" t="str">
            <v xml:space="preserve">원 수 </v>
          </cell>
          <cell r="E1603" t="str">
            <v>단 위</v>
          </cell>
          <cell r="F1603" t="str">
            <v>총   액</v>
          </cell>
          <cell r="G1603" t="str">
            <v>노   무   비</v>
          </cell>
          <cell r="H1603">
            <v>0</v>
          </cell>
          <cell r="I1603" t="str">
            <v>재   료   비</v>
          </cell>
          <cell r="J1603">
            <v>0</v>
          </cell>
          <cell r="K1603" t="str">
            <v>경      비</v>
          </cell>
          <cell r="L1603">
            <v>0</v>
          </cell>
          <cell r="M1603" t="str">
            <v>비   고</v>
          </cell>
        </row>
        <row r="1604">
          <cell r="C1604" t="str">
            <v xml:space="preserve">규       격 </v>
          </cell>
          <cell r="D1604">
            <v>0</v>
          </cell>
          <cell r="E1604">
            <v>0</v>
          </cell>
          <cell r="F1604" t="str">
            <v>금   액</v>
          </cell>
          <cell r="G1604" t="str">
            <v>단  가</v>
          </cell>
          <cell r="H1604" t="str">
            <v>금   액</v>
          </cell>
          <cell r="I1604" t="str">
            <v>단  가</v>
          </cell>
          <cell r="J1604" t="str">
            <v>금   액</v>
          </cell>
          <cell r="K1604" t="str">
            <v>단  가</v>
          </cell>
          <cell r="L1604" t="str">
            <v>금   액</v>
          </cell>
        </row>
        <row r="1607">
          <cell r="A1607" t="str">
            <v>A.C WELDER</v>
          </cell>
          <cell r="B1607">
            <v>0</v>
          </cell>
          <cell r="C1607" t="str">
            <v>10KVA</v>
          </cell>
          <cell r="D1607">
            <v>8</v>
          </cell>
          <cell r="E1607" t="str">
            <v>Hr</v>
          </cell>
          <cell r="F1607">
            <v>0</v>
          </cell>
          <cell r="G1607">
            <v>0</v>
          </cell>
          <cell r="H1607">
            <v>0</v>
          </cell>
          <cell r="I1607">
            <v>0</v>
          </cell>
          <cell r="J1607">
            <v>0</v>
          </cell>
          <cell r="K1607">
            <v>155</v>
          </cell>
          <cell r="L1607">
            <v>1240</v>
          </cell>
        </row>
        <row r="1608">
          <cell r="A1608" t="str">
            <v>GAS CUTTING M/C</v>
          </cell>
          <cell r="B1608">
            <v>0</v>
          </cell>
          <cell r="C1608" t="str">
            <v>중 형</v>
          </cell>
          <cell r="D1608">
            <v>16</v>
          </cell>
          <cell r="E1608" t="str">
            <v>Hr</v>
          </cell>
          <cell r="F1608">
            <v>0</v>
          </cell>
          <cell r="G1608">
            <v>3974</v>
          </cell>
          <cell r="H1608">
            <v>63584</v>
          </cell>
          <cell r="I1608">
            <v>0</v>
          </cell>
          <cell r="J1608">
            <v>0</v>
          </cell>
          <cell r="K1608">
            <v>115</v>
          </cell>
          <cell r="L1608">
            <v>1840</v>
          </cell>
        </row>
        <row r="1609">
          <cell r="A1609" t="str">
            <v>PORTABLE DRILL</v>
          </cell>
          <cell r="B1609">
            <v>0</v>
          </cell>
          <cell r="C1609" t="str">
            <v>1.5 HP</v>
          </cell>
          <cell r="D1609">
            <v>8</v>
          </cell>
          <cell r="E1609" t="str">
            <v>Hr</v>
          </cell>
          <cell r="F1609">
            <v>0</v>
          </cell>
          <cell r="G1609">
            <v>0</v>
          </cell>
          <cell r="H1609">
            <v>0</v>
          </cell>
          <cell r="I1609">
            <v>0</v>
          </cell>
          <cell r="J1609">
            <v>0</v>
          </cell>
          <cell r="K1609">
            <v>14</v>
          </cell>
          <cell r="L1609">
            <v>112</v>
          </cell>
        </row>
        <row r="1610">
          <cell r="A1610" t="str">
            <v>PORTABLE GRINDER</v>
          </cell>
          <cell r="B1610">
            <v>0</v>
          </cell>
          <cell r="C1610" t="str">
            <v>0.5 HP</v>
          </cell>
          <cell r="D1610">
            <v>16</v>
          </cell>
          <cell r="E1610" t="str">
            <v>Hr</v>
          </cell>
          <cell r="F1610">
            <v>0</v>
          </cell>
          <cell r="G1610">
            <v>0</v>
          </cell>
          <cell r="H1610">
            <v>0</v>
          </cell>
          <cell r="I1610">
            <v>0</v>
          </cell>
          <cell r="J1610">
            <v>0</v>
          </cell>
          <cell r="K1610">
            <v>22</v>
          </cell>
          <cell r="L1610">
            <v>352</v>
          </cell>
        </row>
        <row r="1611">
          <cell r="A1611" t="str">
            <v>TRUCK CRANE</v>
          </cell>
          <cell r="B1611">
            <v>0</v>
          </cell>
          <cell r="C1611" t="str">
            <v>30 TON</v>
          </cell>
          <cell r="D1611">
            <v>8</v>
          </cell>
          <cell r="E1611" t="str">
            <v>Hr</v>
          </cell>
          <cell r="F1611">
            <v>0</v>
          </cell>
          <cell r="G1611">
            <v>18615</v>
          </cell>
          <cell r="H1611">
            <v>148920</v>
          </cell>
          <cell r="I1611">
            <v>7046</v>
          </cell>
          <cell r="J1611">
            <v>56368</v>
          </cell>
          <cell r="K1611">
            <v>44939</v>
          </cell>
          <cell r="L1611">
            <v>359512</v>
          </cell>
        </row>
        <row r="1612">
          <cell r="E1612" t="str">
            <v/>
          </cell>
          <cell r="F1612">
            <v>0</v>
          </cell>
          <cell r="G1612" t="str">
            <v/>
          </cell>
          <cell r="H1612">
            <v>0</v>
          </cell>
          <cell r="I1612" t="str">
            <v/>
          </cell>
          <cell r="J1612" t="str">
            <v/>
          </cell>
          <cell r="K1612" t="str">
            <v/>
          </cell>
        </row>
        <row r="1613">
          <cell r="A1613" t="str">
            <v>WINCH</v>
          </cell>
          <cell r="B1613">
            <v>0</v>
          </cell>
          <cell r="C1613" t="str">
            <v>10 HP</v>
          </cell>
          <cell r="D1613">
            <v>16</v>
          </cell>
          <cell r="E1613" t="str">
            <v>Hr</v>
          </cell>
          <cell r="F1613">
            <v>0</v>
          </cell>
          <cell r="G1613">
            <v>9235</v>
          </cell>
          <cell r="H1613">
            <v>147760</v>
          </cell>
          <cell r="I1613" t="str">
            <v/>
          </cell>
          <cell r="J1613" t="str">
            <v/>
          </cell>
          <cell r="K1613">
            <v>850</v>
          </cell>
          <cell r="L1613">
            <v>13600</v>
          </cell>
        </row>
        <row r="1618">
          <cell r="B1618" t="str">
            <v xml:space="preserve"> 계</v>
          </cell>
          <cell r="C1618">
            <v>0</v>
          </cell>
          <cell r="D1618">
            <v>0</v>
          </cell>
          <cell r="E1618">
            <v>0</v>
          </cell>
          <cell r="F1618">
            <v>793288</v>
          </cell>
          <cell r="G1618">
            <v>0</v>
          </cell>
          <cell r="H1618">
            <v>360264</v>
          </cell>
          <cell r="I1618">
            <v>0</v>
          </cell>
          <cell r="J1618">
            <v>56368</v>
          </cell>
          <cell r="K1618">
            <v>0</v>
          </cell>
          <cell r="L1618">
            <v>376656</v>
          </cell>
        </row>
        <row r="1630">
          <cell r="E1630" t="str">
            <v/>
          </cell>
          <cell r="F1630" t="str">
            <v>TRASH RACK 제작 인건비</v>
          </cell>
        </row>
        <row r="1631">
          <cell r="E1631" t="str">
            <v/>
          </cell>
        </row>
        <row r="1632">
          <cell r="A1632" t="str">
            <v>종       별</v>
          </cell>
          <cell r="B1632">
            <v>0</v>
          </cell>
          <cell r="C1632" t="str">
            <v>재 료 또 는</v>
          </cell>
          <cell r="D1632" t="str">
            <v xml:space="preserve">원 수 </v>
          </cell>
          <cell r="E1632" t="str">
            <v>단 위</v>
          </cell>
          <cell r="F1632" t="str">
            <v>총   액</v>
          </cell>
          <cell r="G1632" t="str">
            <v>노   무   비</v>
          </cell>
          <cell r="H1632">
            <v>0</v>
          </cell>
          <cell r="I1632" t="str">
            <v>재   료   비</v>
          </cell>
          <cell r="J1632">
            <v>0</v>
          </cell>
          <cell r="K1632" t="str">
            <v>경      비</v>
          </cell>
          <cell r="L1632">
            <v>0</v>
          </cell>
          <cell r="M1632" t="str">
            <v>비   고</v>
          </cell>
        </row>
        <row r="1633">
          <cell r="C1633" t="str">
            <v xml:space="preserve">규       격 </v>
          </cell>
          <cell r="D1633">
            <v>0</v>
          </cell>
          <cell r="E1633">
            <v>0</v>
          </cell>
          <cell r="F1633" t="str">
            <v>금   액</v>
          </cell>
          <cell r="G1633" t="str">
            <v>단  가</v>
          </cell>
          <cell r="H1633" t="str">
            <v>금   액</v>
          </cell>
          <cell r="I1633" t="str">
            <v>단  가</v>
          </cell>
          <cell r="J1633" t="str">
            <v>금   액</v>
          </cell>
          <cell r="K1633" t="str">
            <v>단  가</v>
          </cell>
          <cell r="L1633" t="str">
            <v>금   액</v>
          </cell>
        </row>
        <row r="1634">
          <cell r="A1634" t="str">
            <v>기 술 관 리</v>
          </cell>
          <cell r="B1634">
            <v>0</v>
          </cell>
          <cell r="C1634" t="str">
            <v>기계기사1급</v>
          </cell>
          <cell r="D1634">
            <v>5.2</v>
          </cell>
          <cell r="E1634" t="str">
            <v>인</v>
          </cell>
          <cell r="F1634">
            <v>0</v>
          </cell>
          <cell r="G1634">
            <v>97488</v>
          </cell>
          <cell r="H1634">
            <v>506937</v>
          </cell>
        </row>
        <row r="1635">
          <cell r="A1635" t="str">
            <v>제 작 정 리</v>
          </cell>
          <cell r="B1635">
            <v>0</v>
          </cell>
          <cell r="C1635" t="str">
            <v>프랜트 제관공</v>
          </cell>
          <cell r="D1635">
            <v>1.25</v>
          </cell>
          <cell r="E1635" t="str">
            <v>인</v>
          </cell>
          <cell r="F1635">
            <v>0</v>
          </cell>
          <cell r="G1635">
            <v>81966</v>
          </cell>
          <cell r="H1635">
            <v>102457</v>
          </cell>
        </row>
        <row r="1636">
          <cell r="A1636" t="str">
            <v/>
          </cell>
          <cell r="B1636" t="str">
            <v>절    단</v>
          </cell>
          <cell r="C1636" t="str">
            <v>산소 절단공</v>
          </cell>
          <cell r="D1636">
            <v>0.65600000000000003</v>
          </cell>
          <cell r="E1636" t="str">
            <v>인</v>
          </cell>
          <cell r="F1636">
            <v>0</v>
          </cell>
          <cell r="G1636">
            <v>31794</v>
          </cell>
          <cell r="H1636">
            <v>20856</v>
          </cell>
        </row>
        <row r="1637">
          <cell r="B1637" t="str">
            <v>절    단</v>
          </cell>
          <cell r="C1637" t="str">
            <v>프랜트 제관공</v>
          </cell>
          <cell r="D1637">
            <v>36.902000000000001</v>
          </cell>
          <cell r="E1637" t="str">
            <v>인</v>
          </cell>
          <cell r="F1637">
            <v>0</v>
          </cell>
          <cell r="G1637">
            <v>81966</v>
          </cell>
          <cell r="H1637">
            <v>3024709</v>
          </cell>
        </row>
        <row r="1638">
          <cell r="A1638" t="str">
            <v>HOLING</v>
          </cell>
          <cell r="B1638">
            <v>0</v>
          </cell>
          <cell r="C1638" t="str">
            <v>프랜트 제관공</v>
          </cell>
          <cell r="D1638">
            <v>3.22</v>
          </cell>
          <cell r="E1638" t="str">
            <v>인</v>
          </cell>
          <cell r="F1638">
            <v>0</v>
          </cell>
          <cell r="G1638">
            <v>81966</v>
          </cell>
          <cell r="H1638">
            <v>263930</v>
          </cell>
        </row>
        <row r="1640">
          <cell r="A1640" t="str">
            <v>THREADING</v>
          </cell>
          <cell r="B1640">
            <v>0</v>
          </cell>
          <cell r="C1640" t="str">
            <v>프랜트 제관공</v>
          </cell>
          <cell r="D1640">
            <v>4.3</v>
          </cell>
          <cell r="E1640" t="str">
            <v>인</v>
          </cell>
          <cell r="F1640">
            <v>0</v>
          </cell>
          <cell r="G1640">
            <v>81966</v>
          </cell>
          <cell r="H1640">
            <v>352453</v>
          </cell>
        </row>
        <row r="1641">
          <cell r="B1641" t="str">
            <v>끝   손   질</v>
          </cell>
          <cell r="C1641" t="str">
            <v>기계 연마공</v>
          </cell>
          <cell r="D1641">
            <v>18.66</v>
          </cell>
          <cell r="E1641" t="str">
            <v>인</v>
          </cell>
          <cell r="F1641">
            <v>0</v>
          </cell>
          <cell r="G1641">
            <v>26032</v>
          </cell>
          <cell r="H1641">
            <v>485757</v>
          </cell>
        </row>
        <row r="1642">
          <cell r="B1642" t="str">
            <v>사    도</v>
          </cell>
          <cell r="C1642" t="str">
            <v>제   도   공</v>
          </cell>
          <cell r="D1642">
            <v>0.3</v>
          </cell>
          <cell r="E1642" t="str">
            <v>인</v>
          </cell>
          <cell r="F1642">
            <v>0</v>
          </cell>
          <cell r="G1642">
            <v>32747</v>
          </cell>
          <cell r="H1642">
            <v>9824</v>
          </cell>
        </row>
        <row r="1643">
          <cell r="B1643" t="str">
            <v>현    도</v>
          </cell>
          <cell r="C1643" t="str">
            <v>현   도   공</v>
          </cell>
          <cell r="D1643">
            <v>8.5999999999999993E-2</v>
          </cell>
          <cell r="E1643" t="str">
            <v>인</v>
          </cell>
          <cell r="F1643">
            <v>0</v>
          </cell>
          <cell r="G1643">
            <v>28487</v>
          </cell>
          <cell r="H1643">
            <v>2449</v>
          </cell>
        </row>
        <row r="1644">
          <cell r="B1644" t="str">
            <v>괘    서</v>
          </cell>
          <cell r="C1644" t="str">
            <v>마   킹   공</v>
          </cell>
          <cell r="D1644">
            <v>2</v>
          </cell>
          <cell r="E1644" t="str">
            <v>인</v>
          </cell>
          <cell r="F1644">
            <v>0</v>
          </cell>
          <cell r="G1644">
            <v>26924</v>
          </cell>
          <cell r="H1644">
            <v>53848</v>
          </cell>
        </row>
        <row r="1646">
          <cell r="A1646" t="str">
            <v/>
          </cell>
          <cell r="B1646" t="str">
            <v>교    정</v>
          </cell>
          <cell r="C1646" t="str">
            <v>프랜트 제관공</v>
          </cell>
          <cell r="D1646">
            <v>0.5</v>
          </cell>
          <cell r="E1646" t="str">
            <v>인</v>
          </cell>
          <cell r="F1646">
            <v>0</v>
          </cell>
          <cell r="G1646">
            <v>81966</v>
          </cell>
          <cell r="H1646">
            <v>40983</v>
          </cell>
        </row>
        <row r="1647">
          <cell r="A1647" t="str">
            <v>용        접</v>
          </cell>
          <cell r="B1647">
            <v>0</v>
          </cell>
          <cell r="C1647" t="str">
            <v>프랜트 용접공</v>
          </cell>
          <cell r="D1647">
            <v>4.46</v>
          </cell>
          <cell r="E1647" t="str">
            <v>인</v>
          </cell>
          <cell r="F1647">
            <v>0</v>
          </cell>
          <cell r="G1647">
            <v>95379</v>
          </cell>
          <cell r="H1647">
            <v>425390</v>
          </cell>
        </row>
        <row r="1648">
          <cell r="B1648" t="str">
            <v>교    정</v>
          </cell>
          <cell r="C1648" t="str">
            <v>프랜트 제관공</v>
          </cell>
          <cell r="D1648">
            <v>0.75</v>
          </cell>
          <cell r="E1648" t="str">
            <v>인</v>
          </cell>
          <cell r="F1648">
            <v>0</v>
          </cell>
          <cell r="G1648">
            <v>81966</v>
          </cell>
          <cell r="H1648">
            <v>61474</v>
          </cell>
        </row>
        <row r="1649">
          <cell r="B1649" t="str">
            <v>조    작</v>
          </cell>
          <cell r="C1649" t="str">
            <v>특수 비계공</v>
          </cell>
          <cell r="D1649">
            <v>3.3</v>
          </cell>
          <cell r="E1649" t="str">
            <v>인</v>
          </cell>
          <cell r="F1649">
            <v>0</v>
          </cell>
          <cell r="G1649">
            <v>85884</v>
          </cell>
          <cell r="H1649">
            <v>283417</v>
          </cell>
        </row>
        <row r="1650">
          <cell r="B1650" t="str">
            <v>소  운  반</v>
          </cell>
          <cell r="C1650" t="str">
            <v>보 통 인 부</v>
          </cell>
          <cell r="D1650">
            <v>1</v>
          </cell>
          <cell r="E1650" t="str">
            <v>인</v>
          </cell>
          <cell r="F1650">
            <v>0</v>
          </cell>
          <cell r="G1650">
            <v>37736</v>
          </cell>
          <cell r="H1650">
            <v>37736</v>
          </cell>
        </row>
        <row r="1652">
          <cell r="B1652" t="str">
            <v>보  조(기 능)</v>
          </cell>
          <cell r="C1652" t="str">
            <v>특 별 인 부</v>
          </cell>
          <cell r="D1652">
            <v>37.68</v>
          </cell>
          <cell r="E1652">
            <v>0</v>
          </cell>
          <cell r="F1652">
            <v>0</v>
          </cell>
          <cell r="G1652">
            <v>57379</v>
          </cell>
          <cell r="H1652">
            <v>2162040</v>
          </cell>
        </row>
        <row r="1656">
          <cell r="B1656" t="str">
            <v xml:space="preserve">    계</v>
          </cell>
          <cell r="C1656">
            <v>0</v>
          </cell>
          <cell r="D1656">
            <v>0</v>
          </cell>
          <cell r="E1656">
            <v>0</v>
          </cell>
          <cell r="F1656">
            <v>7834260</v>
          </cell>
          <cell r="G1656">
            <v>0</v>
          </cell>
          <cell r="H1656">
            <v>7834260</v>
          </cell>
        </row>
        <row r="1659">
          <cell r="E1659" t="str">
            <v/>
          </cell>
          <cell r="F1659" t="str">
            <v>TRASH RACK 제작 소모 자재비</v>
          </cell>
        </row>
        <row r="1660">
          <cell r="E1660" t="str">
            <v/>
          </cell>
        </row>
        <row r="1661">
          <cell r="A1661" t="str">
            <v>종       별</v>
          </cell>
          <cell r="B1661">
            <v>0</v>
          </cell>
          <cell r="C1661" t="str">
            <v>재 료 또 는</v>
          </cell>
          <cell r="D1661" t="str">
            <v xml:space="preserve">원 수 </v>
          </cell>
          <cell r="E1661" t="str">
            <v>단 위</v>
          </cell>
          <cell r="F1661" t="str">
            <v>총   액</v>
          </cell>
          <cell r="G1661" t="str">
            <v>노   무   비</v>
          </cell>
          <cell r="H1661">
            <v>0</v>
          </cell>
          <cell r="I1661" t="str">
            <v>재   료   비</v>
          </cell>
          <cell r="J1661">
            <v>0</v>
          </cell>
          <cell r="K1661" t="str">
            <v>경      비</v>
          </cell>
          <cell r="L1661">
            <v>0</v>
          </cell>
          <cell r="M1661" t="str">
            <v>비   고</v>
          </cell>
        </row>
        <row r="1662">
          <cell r="C1662" t="str">
            <v xml:space="preserve">규       격 </v>
          </cell>
          <cell r="D1662">
            <v>0</v>
          </cell>
          <cell r="E1662">
            <v>0</v>
          </cell>
          <cell r="F1662" t="str">
            <v>금   액</v>
          </cell>
          <cell r="G1662" t="str">
            <v>단  가</v>
          </cell>
          <cell r="H1662" t="str">
            <v>금   액</v>
          </cell>
          <cell r="I1662" t="str">
            <v>단  가</v>
          </cell>
          <cell r="J1662" t="str">
            <v>금   액</v>
          </cell>
          <cell r="K1662" t="str">
            <v>단  가</v>
          </cell>
          <cell r="L1662" t="str">
            <v>금   액</v>
          </cell>
        </row>
        <row r="1663">
          <cell r="A1663" t="str">
            <v>산       소</v>
          </cell>
          <cell r="B1663">
            <v>0</v>
          </cell>
          <cell r="C1663" t="str">
            <v>6,000L용</v>
          </cell>
          <cell r="D1663">
            <v>1.8049999999999999</v>
          </cell>
          <cell r="E1663" t="str">
            <v>병</v>
          </cell>
          <cell r="F1663">
            <v>0</v>
          </cell>
          <cell r="G1663" t="str">
            <v/>
          </cell>
          <cell r="H1663">
            <v>0</v>
          </cell>
          <cell r="I1663">
            <v>12000</v>
          </cell>
          <cell r="J1663">
            <v>21660</v>
          </cell>
        </row>
        <row r="1664">
          <cell r="A1664" t="str">
            <v>아 세 치 렌</v>
          </cell>
          <cell r="B1664">
            <v>0</v>
          </cell>
          <cell r="C1664" t="str">
            <v>2,100L용</v>
          </cell>
          <cell r="D1664">
            <v>1.2749999999999999</v>
          </cell>
          <cell r="E1664" t="str">
            <v>병</v>
          </cell>
          <cell r="F1664">
            <v>0</v>
          </cell>
          <cell r="G1664">
            <v>0</v>
          </cell>
          <cell r="H1664">
            <v>0</v>
          </cell>
          <cell r="I1664">
            <v>25849</v>
          </cell>
          <cell r="J1664">
            <v>32957</v>
          </cell>
        </row>
        <row r="1665">
          <cell r="A1665" t="str">
            <v>함       석</v>
          </cell>
          <cell r="B1665">
            <v>0</v>
          </cell>
          <cell r="C1665" t="str">
            <v>#32 x 3' x 6'</v>
          </cell>
          <cell r="D1665">
            <v>0.53</v>
          </cell>
          <cell r="E1665" t="str">
            <v>매</v>
          </cell>
          <cell r="F1665">
            <v>0</v>
          </cell>
          <cell r="G1665">
            <v>0</v>
          </cell>
          <cell r="H1665">
            <v>0</v>
          </cell>
          <cell r="I1665">
            <v>2597</v>
          </cell>
          <cell r="J1665">
            <v>1376</v>
          </cell>
        </row>
        <row r="1666">
          <cell r="A1666" t="str">
            <v>용   접  봉</v>
          </cell>
          <cell r="B1666">
            <v>0</v>
          </cell>
          <cell r="C1666" t="str">
            <v>SS400, 4M/Mx350L</v>
          </cell>
          <cell r="D1666">
            <v>20.7</v>
          </cell>
          <cell r="E1666" t="str">
            <v>KG</v>
          </cell>
          <cell r="F1666">
            <v>0</v>
          </cell>
          <cell r="G1666">
            <v>0</v>
          </cell>
          <cell r="H1666">
            <v>0</v>
          </cell>
          <cell r="I1666">
            <v>1260</v>
          </cell>
          <cell r="J1666">
            <v>26082</v>
          </cell>
        </row>
        <row r="1667">
          <cell r="A1667" t="str">
            <v/>
          </cell>
          <cell r="B1667">
            <v>0</v>
          </cell>
          <cell r="C1667">
            <v>0</v>
          </cell>
          <cell r="D1667" t="str">
            <v/>
          </cell>
          <cell r="E1667" t="str">
            <v/>
          </cell>
          <cell r="F1667">
            <v>0</v>
          </cell>
          <cell r="G1667">
            <v>0</v>
          </cell>
          <cell r="H1667">
            <v>0</v>
          </cell>
          <cell r="I1667">
            <v>0</v>
          </cell>
          <cell r="J1667">
            <v>0</v>
          </cell>
          <cell r="K1667" t="str">
            <v/>
          </cell>
          <cell r="L1667" t="str">
            <v/>
          </cell>
        </row>
        <row r="1668">
          <cell r="A1668" t="str">
            <v>그라인다돌</v>
          </cell>
          <cell r="B1668">
            <v>0</v>
          </cell>
          <cell r="C1668" t="str">
            <v>300m/mΦ</v>
          </cell>
          <cell r="D1668">
            <v>1.55</v>
          </cell>
          <cell r="E1668" t="str">
            <v>개</v>
          </cell>
          <cell r="F1668">
            <v>0</v>
          </cell>
          <cell r="G1668">
            <v>0</v>
          </cell>
          <cell r="H1668">
            <v>0</v>
          </cell>
          <cell r="I1668">
            <v>3380</v>
          </cell>
          <cell r="J1668">
            <v>5239</v>
          </cell>
          <cell r="K1668" t="str">
            <v/>
          </cell>
        </row>
        <row r="1670">
          <cell r="B1670" t="str">
            <v>계</v>
          </cell>
          <cell r="C1670">
            <v>0</v>
          </cell>
          <cell r="D1670">
            <v>0</v>
          </cell>
          <cell r="E1670">
            <v>0</v>
          </cell>
          <cell r="F1670">
            <v>87314</v>
          </cell>
          <cell r="G1670">
            <v>0</v>
          </cell>
          <cell r="H1670">
            <v>0</v>
          </cell>
          <cell r="I1670">
            <v>0</v>
          </cell>
          <cell r="J1670">
            <v>87314</v>
          </cell>
          <cell r="K1670">
            <v>0</v>
          </cell>
          <cell r="L1670" t="str">
            <v/>
          </cell>
        </row>
        <row r="1672">
          <cell r="M1672" t="str">
            <v/>
          </cell>
        </row>
        <row r="1673">
          <cell r="M1673" t="str">
            <v/>
          </cell>
        </row>
        <row r="1674">
          <cell r="M1674" t="str">
            <v/>
          </cell>
        </row>
        <row r="1675">
          <cell r="M1675" t="str">
            <v/>
          </cell>
        </row>
        <row r="1676">
          <cell r="M1676" t="str">
            <v/>
          </cell>
        </row>
        <row r="1677">
          <cell r="M1677" t="str">
            <v/>
          </cell>
        </row>
        <row r="1678">
          <cell r="M1678" t="str">
            <v/>
          </cell>
        </row>
        <row r="1679">
          <cell r="M1679" t="str">
            <v/>
          </cell>
        </row>
        <row r="1680">
          <cell r="M1680" t="str">
            <v/>
          </cell>
        </row>
        <row r="1681">
          <cell r="M1681" t="str">
            <v/>
          </cell>
        </row>
        <row r="1682">
          <cell r="M1682" t="str">
            <v/>
          </cell>
        </row>
        <row r="1683">
          <cell r="M1683" t="str">
            <v/>
          </cell>
        </row>
        <row r="1684">
          <cell r="M1684" t="str">
            <v/>
          </cell>
        </row>
        <row r="1685">
          <cell r="M1685" t="str">
            <v/>
          </cell>
        </row>
        <row r="1686">
          <cell r="M1686" t="str">
            <v/>
          </cell>
        </row>
        <row r="1687">
          <cell r="M1687" t="str">
            <v/>
          </cell>
        </row>
        <row r="1688">
          <cell r="E1688" t="str">
            <v/>
          </cell>
          <cell r="F1688" t="str">
            <v>TRASH RACK 설치 인건비</v>
          </cell>
        </row>
        <row r="1689">
          <cell r="E1689" t="str">
            <v/>
          </cell>
        </row>
        <row r="1690">
          <cell r="A1690" t="str">
            <v>종       별</v>
          </cell>
          <cell r="B1690">
            <v>0</v>
          </cell>
          <cell r="C1690" t="str">
            <v>재 료 또 는</v>
          </cell>
          <cell r="D1690" t="str">
            <v xml:space="preserve">원 수 </v>
          </cell>
          <cell r="E1690" t="str">
            <v>단 위</v>
          </cell>
          <cell r="F1690" t="str">
            <v>총   액</v>
          </cell>
          <cell r="G1690" t="str">
            <v>노   무   비</v>
          </cell>
          <cell r="H1690">
            <v>0</v>
          </cell>
          <cell r="I1690" t="str">
            <v>재   료   비</v>
          </cell>
          <cell r="J1690">
            <v>0</v>
          </cell>
          <cell r="K1690" t="str">
            <v>경      비</v>
          </cell>
          <cell r="L1690">
            <v>0</v>
          </cell>
          <cell r="M1690" t="str">
            <v>비   고</v>
          </cell>
        </row>
        <row r="1691">
          <cell r="C1691" t="str">
            <v xml:space="preserve">규       격 </v>
          </cell>
          <cell r="D1691">
            <v>0</v>
          </cell>
          <cell r="E1691">
            <v>0</v>
          </cell>
          <cell r="F1691" t="str">
            <v>금   액</v>
          </cell>
          <cell r="G1691" t="str">
            <v>단  가</v>
          </cell>
          <cell r="H1691" t="str">
            <v>금   액</v>
          </cell>
          <cell r="I1691" t="str">
            <v>단  가</v>
          </cell>
          <cell r="J1691" t="str">
            <v>금   액</v>
          </cell>
          <cell r="K1691" t="str">
            <v>단  가</v>
          </cell>
          <cell r="L1691" t="str">
            <v>금   액</v>
          </cell>
        </row>
        <row r="1692">
          <cell r="A1692" t="str">
            <v>기 술 관 리</v>
          </cell>
          <cell r="B1692">
            <v>0</v>
          </cell>
          <cell r="C1692" t="str">
            <v>기계기사1급</v>
          </cell>
          <cell r="D1692">
            <v>1.66</v>
          </cell>
          <cell r="E1692" t="str">
            <v>인</v>
          </cell>
          <cell r="F1692">
            <v>0</v>
          </cell>
          <cell r="G1692">
            <v>97488</v>
          </cell>
          <cell r="H1692">
            <v>161830</v>
          </cell>
        </row>
        <row r="1693">
          <cell r="A1693" t="str">
            <v>운 반 검 측</v>
          </cell>
          <cell r="B1693">
            <v>0</v>
          </cell>
          <cell r="C1693" t="str">
            <v>프랜트기계설치공</v>
          </cell>
          <cell r="D1693">
            <v>0.05</v>
          </cell>
          <cell r="E1693" t="str">
            <v>인</v>
          </cell>
          <cell r="F1693">
            <v>0</v>
          </cell>
          <cell r="G1693">
            <v>80805</v>
          </cell>
          <cell r="H1693">
            <v>4040</v>
          </cell>
        </row>
        <row r="1694">
          <cell r="C1694" t="str">
            <v>특 별 인 부</v>
          </cell>
          <cell r="D1694">
            <v>0.05</v>
          </cell>
          <cell r="E1694" t="str">
            <v>인</v>
          </cell>
          <cell r="F1694">
            <v>0</v>
          </cell>
          <cell r="G1694">
            <v>57379</v>
          </cell>
          <cell r="H1694">
            <v>2868</v>
          </cell>
        </row>
        <row r="1695">
          <cell r="A1695" t="str">
            <v>수      정</v>
          </cell>
          <cell r="B1695">
            <v>0</v>
          </cell>
          <cell r="C1695" t="str">
            <v>산소 절단공</v>
          </cell>
          <cell r="D1695">
            <v>0.05</v>
          </cell>
          <cell r="E1695" t="str">
            <v>인</v>
          </cell>
          <cell r="F1695">
            <v>0</v>
          </cell>
          <cell r="G1695">
            <v>31794</v>
          </cell>
          <cell r="H1695">
            <v>1589</v>
          </cell>
        </row>
        <row r="1696">
          <cell r="A1696" t="str">
            <v/>
          </cell>
          <cell r="B1696">
            <v>0</v>
          </cell>
          <cell r="C1696" t="str">
            <v>프랜트기계설치공</v>
          </cell>
          <cell r="D1696">
            <v>0.05</v>
          </cell>
          <cell r="E1696" t="str">
            <v>인</v>
          </cell>
          <cell r="F1696">
            <v>0</v>
          </cell>
          <cell r="G1696">
            <v>80805</v>
          </cell>
          <cell r="H1696">
            <v>4040</v>
          </cell>
        </row>
        <row r="1698">
          <cell r="A1698" t="str">
            <v/>
          </cell>
          <cell r="B1698">
            <v>0</v>
          </cell>
          <cell r="C1698" t="str">
            <v>특 별 인 부</v>
          </cell>
          <cell r="D1698">
            <v>0.1</v>
          </cell>
          <cell r="E1698" t="str">
            <v>인</v>
          </cell>
          <cell r="F1698">
            <v>0</v>
          </cell>
          <cell r="G1698">
            <v>57379</v>
          </cell>
          <cell r="H1698">
            <v>5737</v>
          </cell>
        </row>
        <row r="1699">
          <cell r="A1699" t="str">
            <v>설치준비 철근정리</v>
          </cell>
          <cell r="B1699">
            <v>0</v>
          </cell>
          <cell r="C1699" t="str">
            <v>산 소 절 단 공</v>
          </cell>
          <cell r="D1699">
            <v>4.7E-2</v>
          </cell>
          <cell r="E1699" t="str">
            <v>인</v>
          </cell>
          <cell r="F1699">
            <v>0</v>
          </cell>
          <cell r="G1699">
            <v>31794</v>
          </cell>
          <cell r="H1699">
            <v>1494</v>
          </cell>
        </row>
        <row r="1700">
          <cell r="C1700" t="str">
            <v>특 별 인 부</v>
          </cell>
          <cell r="D1700">
            <v>4.7E-2</v>
          </cell>
          <cell r="E1700" t="str">
            <v>인</v>
          </cell>
          <cell r="F1700">
            <v>0</v>
          </cell>
          <cell r="G1700">
            <v>57379</v>
          </cell>
          <cell r="H1700">
            <v>2696</v>
          </cell>
        </row>
        <row r="1701">
          <cell r="A1701" t="str">
            <v>CHIPPING</v>
          </cell>
          <cell r="B1701">
            <v>0</v>
          </cell>
          <cell r="C1701" t="str">
            <v>석      공</v>
          </cell>
          <cell r="D1701">
            <v>0.1</v>
          </cell>
          <cell r="E1701" t="str">
            <v>인</v>
          </cell>
          <cell r="F1701">
            <v>0</v>
          </cell>
          <cell r="G1701">
            <v>77005</v>
          </cell>
          <cell r="H1701">
            <v>7700</v>
          </cell>
        </row>
        <row r="1702">
          <cell r="C1702" t="str">
            <v>특 별 인 부</v>
          </cell>
          <cell r="D1702">
            <v>0.05</v>
          </cell>
          <cell r="E1702" t="str">
            <v>인</v>
          </cell>
          <cell r="F1702">
            <v>0</v>
          </cell>
          <cell r="G1702">
            <v>57379</v>
          </cell>
          <cell r="H1702">
            <v>2868</v>
          </cell>
        </row>
        <row r="1704">
          <cell r="A1704" t="str">
            <v>BEAM설치,CRANE</v>
          </cell>
          <cell r="B1704">
            <v>0</v>
          </cell>
          <cell r="C1704" t="str">
            <v>특 별 인 부</v>
          </cell>
          <cell r="D1704">
            <v>0.17499999999999999</v>
          </cell>
          <cell r="E1704" t="str">
            <v>인</v>
          </cell>
          <cell r="F1704">
            <v>0</v>
          </cell>
          <cell r="G1704">
            <v>57379</v>
          </cell>
          <cell r="H1704">
            <v>10041</v>
          </cell>
        </row>
        <row r="1705">
          <cell r="A1705" t="str">
            <v/>
          </cell>
          <cell r="B1705" t="str">
            <v>작업</v>
          </cell>
          <cell r="C1705" t="str">
            <v>특수 비계공</v>
          </cell>
          <cell r="D1705">
            <v>0.18</v>
          </cell>
          <cell r="E1705" t="str">
            <v>인</v>
          </cell>
          <cell r="F1705">
            <v>0</v>
          </cell>
          <cell r="G1705">
            <v>85884</v>
          </cell>
          <cell r="H1705">
            <v>15459</v>
          </cell>
        </row>
        <row r="1706">
          <cell r="A1706" t="str">
            <v>BEAM설치,CRANE</v>
          </cell>
          <cell r="B1706">
            <v>0</v>
          </cell>
          <cell r="C1706" t="str">
            <v>측   량   사</v>
          </cell>
          <cell r="D1706">
            <v>0.14000000000000001</v>
          </cell>
          <cell r="E1706" t="str">
            <v>인</v>
          </cell>
          <cell r="F1706">
            <v>0</v>
          </cell>
          <cell r="G1706">
            <v>58506</v>
          </cell>
          <cell r="H1706">
            <v>8190</v>
          </cell>
        </row>
        <row r="1707">
          <cell r="A1707" t="str">
            <v>작업,1차 쎈타링</v>
          </cell>
          <cell r="B1707">
            <v>0</v>
          </cell>
          <cell r="C1707" t="str">
            <v>측 량 조 수</v>
          </cell>
          <cell r="D1707">
            <v>0.14000000000000001</v>
          </cell>
          <cell r="E1707" t="str">
            <v>인</v>
          </cell>
          <cell r="F1707">
            <v>0</v>
          </cell>
          <cell r="G1707">
            <v>38777</v>
          </cell>
          <cell r="H1707">
            <v>5428</v>
          </cell>
        </row>
        <row r="1708">
          <cell r="C1708" t="str">
            <v>특수 비계공</v>
          </cell>
          <cell r="D1708">
            <v>0.14000000000000001</v>
          </cell>
          <cell r="E1708" t="str">
            <v>인</v>
          </cell>
          <cell r="F1708">
            <v>0</v>
          </cell>
          <cell r="G1708">
            <v>85884</v>
          </cell>
          <cell r="H1708">
            <v>12023</v>
          </cell>
        </row>
        <row r="1709">
          <cell r="A1709" t="str">
            <v/>
          </cell>
          <cell r="B1709" t="str">
            <v/>
          </cell>
        </row>
        <row r="1710">
          <cell r="A1710" t="str">
            <v/>
          </cell>
          <cell r="B1710" t="str">
            <v/>
          </cell>
          <cell r="C1710" t="str">
            <v>특 별 인 부</v>
          </cell>
          <cell r="D1710">
            <v>0.28000000000000003</v>
          </cell>
          <cell r="E1710" t="str">
            <v>인</v>
          </cell>
          <cell r="F1710">
            <v>0</v>
          </cell>
          <cell r="G1710">
            <v>57379</v>
          </cell>
          <cell r="H1710">
            <v>16066</v>
          </cell>
        </row>
        <row r="1711">
          <cell r="A1711" t="str">
            <v/>
          </cell>
          <cell r="B1711" t="str">
            <v/>
          </cell>
          <cell r="C1711" t="str">
            <v>프랜트기계설치공</v>
          </cell>
          <cell r="D1711">
            <v>0.14000000000000001</v>
          </cell>
          <cell r="E1711" t="str">
            <v>인</v>
          </cell>
          <cell r="F1711">
            <v>0</v>
          </cell>
          <cell r="G1711">
            <v>80805</v>
          </cell>
          <cell r="H1711">
            <v>11312</v>
          </cell>
        </row>
        <row r="1712">
          <cell r="A1712" t="str">
            <v>턴 바 클 용 접</v>
          </cell>
          <cell r="B1712">
            <v>0</v>
          </cell>
          <cell r="C1712" t="str">
            <v xml:space="preserve">프랜트 용접공 </v>
          </cell>
          <cell r="D1712">
            <v>0.21</v>
          </cell>
          <cell r="E1712" t="str">
            <v>인</v>
          </cell>
          <cell r="F1712">
            <v>0</v>
          </cell>
          <cell r="G1712">
            <v>95379</v>
          </cell>
          <cell r="H1712">
            <v>20029</v>
          </cell>
        </row>
        <row r="1713">
          <cell r="A1713" t="str">
            <v/>
          </cell>
          <cell r="B1713" t="str">
            <v/>
          </cell>
          <cell r="C1713" t="str">
            <v>특 별 인 부</v>
          </cell>
          <cell r="D1713">
            <v>0.21</v>
          </cell>
          <cell r="E1713" t="str">
            <v>인</v>
          </cell>
          <cell r="F1713">
            <v>0</v>
          </cell>
          <cell r="G1713">
            <v>57379</v>
          </cell>
          <cell r="H1713">
            <v>12049</v>
          </cell>
        </row>
        <row r="1714">
          <cell r="A1714" t="str">
            <v>BEAM 완전고정</v>
          </cell>
          <cell r="B1714">
            <v>0</v>
          </cell>
          <cell r="C1714" t="str">
            <v>산소 절단공</v>
          </cell>
          <cell r="D1714">
            <v>1.4999999999999999E-2</v>
          </cell>
          <cell r="E1714" t="str">
            <v>인</v>
          </cell>
          <cell r="F1714">
            <v>0</v>
          </cell>
          <cell r="G1714">
            <v>31794</v>
          </cell>
          <cell r="H1714">
            <v>476</v>
          </cell>
        </row>
        <row r="1717">
          <cell r="A1717" t="str">
            <v>종       별</v>
          </cell>
          <cell r="B1717">
            <v>0</v>
          </cell>
          <cell r="C1717" t="str">
            <v>재 료 또 는</v>
          </cell>
          <cell r="D1717" t="str">
            <v xml:space="preserve">원 수 </v>
          </cell>
          <cell r="E1717" t="str">
            <v>단 위</v>
          </cell>
          <cell r="F1717" t="str">
            <v>총   액</v>
          </cell>
          <cell r="G1717" t="str">
            <v>노   무   비</v>
          </cell>
          <cell r="H1717">
            <v>0</v>
          </cell>
          <cell r="I1717" t="str">
            <v>재   료   비</v>
          </cell>
          <cell r="J1717">
            <v>0</v>
          </cell>
          <cell r="K1717" t="str">
            <v>경      비</v>
          </cell>
          <cell r="L1717">
            <v>0</v>
          </cell>
          <cell r="M1717" t="str">
            <v>비   고</v>
          </cell>
        </row>
        <row r="1718">
          <cell r="C1718" t="str">
            <v xml:space="preserve">규       격 </v>
          </cell>
          <cell r="D1718">
            <v>0</v>
          </cell>
          <cell r="E1718">
            <v>0</v>
          </cell>
          <cell r="F1718" t="str">
            <v>금   액</v>
          </cell>
          <cell r="G1718" t="str">
            <v>단  가</v>
          </cell>
          <cell r="H1718" t="str">
            <v>금   액</v>
          </cell>
          <cell r="I1718" t="str">
            <v>단  가</v>
          </cell>
          <cell r="J1718" t="str">
            <v>금   액</v>
          </cell>
          <cell r="K1718" t="str">
            <v>단  가</v>
          </cell>
          <cell r="L1718" t="str">
            <v>금   액</v>
          </cell>
        </row>
        <row r="1719">
          <cell r="C1719" t="str">
            <v>프랜트 용접공</v>
          </cell>
          <cell r="D1719">
            <v>2.7</v>
          </cell>
          <cell r="E1719" t="str">
            <v>인</v>
          </cell>
          <cell r="F1719">
            <v>0</v>
          </cell>
          <cell r="G1719">
            <v>95379</v>
          </cell>
          <cell r="H1719">
            <v>257523</v>
          </cell>
        </row>
        <row r="1720">
          <cell r="A1720" t="str">
            <v/>
          </cell>
          <cell r="B1720">
            <v>0</v>
          </cell>
          <cell r="C1720" t="str">
            <v>특 별 인 부</v>
          </cell>
          <cell r="D1720">
            <v>2.7</v>
          </cell>
          <cell r="E1720" t="str">
            <v>인</v>
          </cell>
          <cell r="F1720">
            <v>0</v>
          </cell>
          <cell r="G1720">
            <v>57379</v>
          </cell>
          <cell r="H1720">
            <v>154923</v>
          </cell>
        </row>
        <row r="1721">
          <cell r="A1721" t="str">
            <v>TRASH RACK 설치</v>
          </cell>
          <cell r="B1721">
            <v>0</v>
          </cell>
          <cell r="C1721" t="str">
            <v>특 별 인 부</v>
          </cell>
          <cell r="D1721">
            <v>0.67</v>
          </cell>
          <cell r="E1721" t="str">
            <v>인</v>
          </cell>
          <cell r="F1721">
            <v>0</v>
          </cell>
          <cell r="G1721">
            <v>57379</v>
          </cell>
          <cell r="H1721">
            <v>38443</v>
          </cell>
        </row>
        <row r="1722">
          <cell r="A1722" t="str">
            <v>1 차 조 립</v>
          </cell>
          <cell r="B1722">
            <v>0</v>
          </cell>
          <cell r="C1722" t="str">
            <v>특수 비계공</v>
          </cell>
          <cell r="D1722">
            <v>0.59</v>
          </cell>
          <cell r="E1722" t="str">
            <v>인</v>
          </cell>
          <cell r="F1722">
            <v>0</v>
          </cell>
          <cell r="G1722">
            <v>85884</v>
          </cell>
          <cell r="H1722">
            <v>50671</v>
          </cell>
        </row>
        <row r="1723">
          <cell r="B1723" t="str">
            <v/>
          </cell>
          <cell r="C1723" t="str">
            <v>프랜트기계설치공</v>
          </cell>
          <cell r="D1723">
            <v>0.45</v>
          </cell>
          <cell r="E1723" t="str">
            <v>인</v>
          </cell>
          <cell r="F1723">
            <v>0</v>
          </cell>
          <cell r="G1723">
            <v>80805</v>
          </cell>
          <cell r="H1723">
            <v>36362</v>
          </cell>
        </row>
        <row r="1724">
          <cell r="A1724" t="str">
            <v>2차 쎈 타 링</v>
          </cell>
          <cell r="B1724">
            <v>0</v>
          </cell>
          <cell r="C1724" t="str">
            <v>측   량   사</v>
          </cell>
          <cell r="D1724">
            <v>8.6999999999999994E-2</v>
          </cell>
          <cell r="E1724" t="str">
            <v>인</v>
          </cell>
          <cell r="F1724">
            <v>0</v>
          </cell>
          <cell r="G1724">
            <v>58506</v>
          </cell>
          <cell r="H1724">
            <v>5090</v>
          </cell>
        </row>
        <row r="1725">
          <cell r="B1725" t="str">
            <v/>
          </cell>
          <cell r="C1725" t="str">
            <v>측 량 조 수</v>
          </cell>
          <cell r="D1725">
            <v>8.6999999999999994E-2</v>
          </cell>
          <cell r="E1725" t="str">
            <v>인</v>
          </cell>
          <cell r="F1725">
            <v>0</v>
          </cell>
          <cell r="G1725">
            <v>38777</v>
          </cell>
          <cell r="H1725">
            <v>3373</v>
          </cell>
        </row>
        <row r="1726">
          <cell r="C1726" t="str">
            <v>프랜트기계설치공</v>
          </cell>
          <cell r="D1726">
            <v>8.6999999999999994E-2</v>
          </cell>
          <cell r="E1726" t="str">
            <v>인</v>
          </cell>
          <cell r="F1726">
            <v>0</v>
          </cell>
          <cell r="G1726">
            <v>80805</v>
          </cell>
          <cell r="H1726">
            <v>7030</v>
          </cell>
        </row>
        <row r="1727">
          <cell r="C1727" t="str">
            <v>특 별 인 부</v>
          </cell>
          <cell r="D1727">
            <v>0.16600000000000001</v>
          </cell>
          <cell r="E1727" t="str">
            <v>인</v>
          </cell>
          <cell r="F1727">
            <v>0</v>
          </cell>
          <cell r="G1727">
            <v>57379</v>
          </cell>
          <cell r="H1727">
            <v>9524</v>
          </cell>
        </row>
        <row r="1728">
          <cell r="C1728" t="str">
            <v>프랜트 용접공</v>
          </cell>
          <cell r="D1728">
            <v>0.79</v>
          </cell>
          <cell r="E1728" t="str">
            <v>인</v>
          </cell>
          <cell r="F1728">
            <v>0</v>
          </cell>
          <cell r="G1728">
            <v>95379</v>
          </cell>
          <cell r="H1728">
            <v>75349</v>
          </cell>
        </row>
        <row r="1729">
          <cell r="B1729" t="str">
            <v/>
          </cell>
        </row>
        <row r="1730">
          <cell r="A1730" t="str">
            <v>검        사</v>
          </cell>
          <cell r="B1730">
            <v>0</v>
          </cell>
          <cell r="C1730" t="str">
            <v>프랜트기계설치공</v>
          </cell>
          <cell r="D1730">
            <v>3.5000000000000003E-2</v>
          </cell>
          <cell r="E1730" t="str">
            <v>인</v>
          </cell>
          <cell r="F1730">
            <v>0</v>
          </cell>
          <cell r="G1730">
            <v>80805</v>
          </cell>
          <cell r="H1730">
            <v>2828</v>
          </cell>
        </row>
        <row r="1731">
          <cell r="A1731" t="str">
            <v/>
          </cell>
          <cell r="B1731">
            <v>0</v>
          </cell>
          <cell r="C1731" t="str">
            <v>특 별 인 부</v>
          </cell>
          <cell r="D1731">
            <v>3.5000000000000003E-2</v>
          </cell>
          <cell r="E1731" t="str">
            <v>인</v>
          </cell>
          <cell r="F1731">
            <v>0</v>
          </cell>
          <cell r="G1731">
            <v>57379</v>
          </cell>
          <cell r="H1731">
            <v>2008</v>
          </cell>
        </row>
        <row r="1732">
          <cell r="A1732" t="str">
            <v>강제거푸집철거</v>
          </cell>
          <cell r="B1732">
            <v>0</v>
          </cell>
          <cell r="C1732" t="str">
            <v>프랜트 용접공</v>
          </cell>
          <cell r="D1732">
            <v>1.7000000000000001E-2</v>
          </cell>
          <cell r="E1732" t="str">
            <v>인</v>
          </cell>
          <cell r="F1732">
            <v>0</v>
          </cell>
          <cell r="G1732">
            <v>95379</v>
          </cell>
          <cell r="H1732">
            <v>1621</v>
          </cell>
        </row>
        <row r="1733">
          <cell r="B1733" t="str">
            <v/>
          </cell>
          <cell r="C1733" t="str">
            <v>특 별 인 부</v>
          </cell>
          <cell r="D1733">
            <v>1.7000000000000001E-2</v>
          </cell>
          <cell r="E1733" t="str">
            <v>인</v>
          </cell>
          <cell r="F1733">
            <v>0</v>
          </cell>
          <cell r="G1733">
            <v>57379</v>
          </cell>
          <cell r="H1733">
            <v>975</v>
          </cell>
        </row>
        <row r="1734">
          <cell r="A1734" t="str">
            <v>뒷    정    리</v>
          </cell>
          <cell r="B1734">
            <v>0</v>
          </cell>
          <cell r="C1734" t="str">
            <v>프랜트기계설치공</v>
          </cell>
          <cell r="D1734">
            <v>3.5000000000000003E-2</v>
          </cell>
          <cell r="E1734" t="str">
            <v>인</v>
          </cell>
          <cell r="F1734">
            <v>0</v>
          </cell>
          <cell r="G1734">
            <v>80805</v>
          </cell>
          <cell r="H1734">
            <v>2828</v>
          </cell>
        </row>
        <row r="1735">
          <cell r="B1735" t="str">
            <v/>
          </cell>
        </row>
        <row r="1736">
          <cell r="C1736" t="str">
            <v>산소 절단공</v>
          </cell>
          <cell r="D1736">
            <v>1.7000000000000001E-2</v>
          </cell>
          <cell r="E1736" t="str">
            <v>인</v>
          </cell>
          <cell r="F1736">
            <v>0</v>
          </cell>
          <cell r="G1736">
            <v>31794</v>
          </cell>
          <cell r="H1736">
            <v>540</v>
          </cell>
        </row>
        <row r="1737">
          <cell r="C1737" t="str">
            <v>특 별 인 부</v>
          </cell>
          <cell r="D1737">
            <v>3.5000000000000003E-2</v>
          </cell>
          <cell r="E1737" t="str">
            <v>인</v>
          </cell>
          <cell r="F1737">
            <v>0</v>
          </cell>
          <cell r="G1737">
            <v>57379</v>
          </cell>
          <cell r="H1737">
            <v>2008</v>
          </cell>
        </row>
        <row r="1738">
          <cell r="A1738" t="str">
            <v>전 원 조 작</v>
          </cell>
          <cell r="B1738">
            <v>0</v>
          </cell>
          <cell r="C1738" t="str">
            <v>프랜트 전공</v>
          </cell>
          <cell r="D1738">
            <v>0.52</v>
          </cell>
          <cell r="E1738" t="str">
            <v>인</v>
          </cell>
          <cell r="F1738">
            <v>0</v>
          </cell>
          <cell r="G1738">
            <v>64285</v>
          </cell>
          <cell r="H1738">
            <v>33428</v>
          </cell>
        </row>
        <row r="1739">
          <cell r="C1739" t="str">
            <v>특 별 인 부</v>
          </cell>
          <cell r="D1739">
            <v>0.52</v>
          </cell>
          <cell r="E1739" t="str">
            <v>인</v>
          </cell>
          <cell r="F1739">
            <v>0</v>
          </cell>
          <cell r="G1739">
            <v>57379</v>
          </cell>
          <cell r="H1739">
            <v>29837</v>
          </cell>
        </row>
        <row r="1743">
          <cell r="B1743" t="str">
            <v xml:space="preserve">    계</v>
          </cell>
          <cell r="C1743">
            <v>0</v>
          </cell>
          <cell r="D1743">
            <v>0</v>
          </cell>
          <cell r="E1743">
            <v>0</v>
          </cell>
          <cell r="F1743">
            <v>1020296</v>
          </cell>
          <cell r="G1743">
            <v>0</v>
          </cell>
          <cell r="H1743">
            <v>1020296</v>
          </cell>
        </row>
        <row r="1746">
          <cell r="E1746" t="str">
            <v/>
          </cell>
          <cell r="F1746" t="str">
            <v>TRASH RACK 설치 소모 자재비</v>
          </cell>
        </row>
        <row r="1747">
          <cell r="E1747" t="str">
            <v/>
          </cell>
        </row>
        <row r="1748">
          <cell r="A1748" t="str">
            <v>종       별</v>
          </cell>
          <cell r="B1748">
            <v>0</v>
          </cell>
          <cell r="C1748" t="str">
            <v>재 료 또 는</v>
          </cell>
          <cell r="D1748" t="str">
            <v xml:space="preserve">원 수 </v>
          </cell>
          <cell r="E1748" t="str">
            <v>단 위</v>
          </cell>
          <cell r="F1748" t="str">
            <v>총   액</v>
          </cell>
          <cell r="G1748" t="str">
            <v>노   무   비</v>
          </cell>
          <cell r="H1748">
            <v>0</v>
          </cell>
          <cell r="I1748" t="str">
            <v>재   료   비</v>
          </cell>
          <cell r="J1748">
            <v>0</v>
          </cell>
          <cell r="K1748" t="str">
            <v>경      비</v>
          </cell>
          <cell r="L1748">
            <v>0</v>
          </cell>
          <cell r="M1748" t="str">
            <v>비   고</v>
          </cell>
        </row>
        <row r="1749">
          <cell r="C1749" t="str">
            <v xml:space="preserve">규       격 </v>
          </cell>
          <cell r="D1749">
            <v>0</v>
          </cell>
          <cell r="E1749">
            <v>0</v>
          </cell>
          <cell r="F1749" t="str">
            <v>금   액</v>
          </cell>
          <cell r="G1749" t="str">
            <v>단  가</v>
          </cell>
          <cell r="H1749" t="str">
            <v>금   액</v>
          </cell>
          <cell r="I1749" t="str">
            <v>단  가</v>
          </cell>
          <cell r="J1749" t="str">
            <v>금   액</v>
          </cell>
          <cell r="K1749" t="str">
            <v>단  가</v>
          </cell>
          <cell r="L1749" t="str">
            <v>금   액</v>
          </cell>
        </row>
        <row r="1750">
          <cell r="A1750" t="str">
            <v>산       소</v>
          </cell>
          <cell r="B1750">
            <v>0</v>
          </cell>
          <cell r="C1750" t="str">
            <v>6,000L용</v>
          </cell>
          <cell r="D1750">
            <v>2.9000000000000001E-2</v>
          </cell>
          <cell r="E1750" t="str">
            <v>병</v>
          </cell>
          <cell r="F1750">
            <v>0</v>
          </cell>
          <cell r="G1750" t="str">
            <v/>
          </cell>
          <cell r="H1750">
            <v>0</v>
          </cell>
          <cell r="I1750">
            <v>12000</v>
          </cell>
          <cell r="J1750">
            <v>348</v>
          </cell>
        </row>
        <row r="1751">
          <cell r="A1751" t="str">
            <v>아 세 치 렌</v>
          </cell>
          <cell r="B1751">
            <v>0</v>
          </cell>
          <cell r="C1751" t="str">
            <v>2,100L용</v>
          </cell>
          <cell r="D1751">
            <v>1.2E-2</v>
          </cell>
          <cell r="E1751" t="str">
            <v>병</v>
          </cell>
          <cell r="F1751">
            <v>0</v>
          </cell>
          <cell r="G1751">
            <v>0</v>
          </cell>
          <cell r="H1751">
            <v>0</v>
          </cell>
          <cell r="I1751">
            <v>25849</v>
          </cell>
          <cell r="J1751">
            <v>310</v>
          </cell>
        </row>
        <row r="1752">
          <cell r="A1752" t="str">
            <v>용   접  봉</v>
          </cell>
          <cell r="B1752">
            <v>0</v>
          </cell>
          <cell r="C1752" t="str">
            <v>SS400, 4M/Mx350L</v>
          </cell>
          <cell r="D1752">
            <v>5.95</v>
          </cell>
          <cell r="E1752" t="str">
            <v>KG</v>
          </cell>
          <cell r="F1752">
            <v>0</v>
          </cell>
          <cell r="G1752">
            <v>0</v>
          </cell>
          <cell r="H1752">
            <v>0</v>
          </cell>
          <cell r="I1752">
            <v>1260</v>
          </cell>
          <cell r="J1752">
            <v>7497</v>
          </cell>
        </row>
        <row r="1754">
          <cell r="A1754" t="str">
            <v/>
          </cell>
          <cell r="B1754">
            <v>0</v>
          </cell>
          <cell r="C1754">
            <v>0</v>
          </cell>
          <cell r="D1754" t="str">
            <v/>
          </cell>
          <cell r="E1754" t="str">
            <v/>
          </cell>
        </row>
        <row r="1755">
          <cell r="B1755" t="str">
            <v>계</v>
          </cell>
          <cell r="C1755">
            <v>0</v>
          </cell>
          <cell r="D1755">
            <v>0</v>
          </cell>
          <cell r="E1755">
            <v>0</v>
          </cell>
          <cell r="F1755">
            <v>8155</v>
          </cell>
          <cell r="G1755">
            <v>0</v>
          </cell>
          <cell r="H1755">
            <v>0</v>
          </cell>
          <cell r="I1755">
            <v>0</v>
          </cell>
          <cell r="J1755">
            <v>8155</v>
          </cell>
        </row>
        <row r="1757">
          <cell r="A1757" t="str">
            <v/>
          </cell>
          <cell r="B1757">
            <v>0</v>
          </cell>
          <cell r="C1757">
            <v>0</v>
          </cell>
          <cell r="D1757" t="str">
            <v/>
          </cell>
          <cell r="E1757" t="str">
            <v/>
          </cell>
        </row>
        <row r="1758">
          <cell r="A1758" t="str">
            <v/>
          </cell>
          <cell r="B1758">
            <v>0</v>
          </cell>
          <cell r="C1758">
            <v>0</v>
          </cell>
          <cell r="D1758" t="str">
            <v/>
          </cell>
          <cell r="E1758" t="str">
            <v/>
          </cell>
        </row>
        <row r="1759">
          <cell r="A1759" t="str">
            <v/>
          </cell>
          <cell r="B1759">
            <v>0</v>
          </cell>
          <cell r="C1759">
            <v>0</v>
          </cell>
          <cell r="D1759" t="str">
            <v/>
          </cell>
          <cell r="E1759" t="str">
            <v/>
          </cell>
        </row>
        <row r="1760">
          <cell r="A1760" t="str">
            <v/>
          </cell>
          <cell r="B1760">
            <v>0</v>
          </cell>
          <cell r="C1760">
            <v>0</v>
          </cell>
          <cell r="D1760" t="str">
            <v/>
          </cell>
          <cell r="E1760" t="str">
            <v/>
          </cell>
        </row>
        <row r="1761">
          <cell r="A1761" t="str">
            <v/>
          </cell>
          <cell r="B1761">
            <v>0</v>
          </cell>
          <cell r="C1761">
            <v>0</v>
          </cell>
          <cell r="D1761" t="str">
            <v/>
          </cell>
          <cell r="E1761" t="str">
            <v/>
          </cell>
        </row>
        <row r="1762">
          <cell r="A1762" t="str">
            <v/>
          </cell>
          <cell r="B1762">
            <v>0</v>
          </cell>
          <cell r="C1762">
            <v>0</v>
          </cell>
          <cell r="D1762" t="str">
            <v/>
          </cell>
          <cell r="E1762" t="str">
            <v/>
          </cell>
        </row>
        <row r="1763">
          <cell r="A1763" t="str">
            <v/>
          </cell>
          <cell r="B1763">
            <v>0</v>
          </cell>
          <cell r="C1763">
            <v>0</v>
          </cell>
          <cell r="D1763" t="str">
            <v/>
          </cell>
          <cell r="E1763" t="str">
            <v/>
          </cell>
        </row>
        <row r="1764">
          <cell r="A1764" t="str">
            <v/>
          </cell>
          <cell r="B1764">
            <v>0</v>
          </cell>
          <cell r="C1764">
            <v>0</v>
          </cell>
          <cell r="D1764" t="str">
            <v/>
          </cell>
          <cell r="E1764" t="str">
            <v/>
          </cell>
        </row>
        <row r="1765">
          <cell r="A1765" t="str">
            <v/>
          </cell>
          <cell r="B1765">
            <v>0</v>
          </cell>
          <cell r="C1765">
            <v>0</v>
          </cell>
          <cell r="D1765" t="str">
            <v/>
          </cell>
          <cell r="E1765" t="str">
            <v/>
          </cell>
        </row>
        <row r="1766">
          <cell r="A1766" t="str">
            <v/>
          </cell>
          <cell r="B1766">
            <v>0</v>
          </cell>
          <cell r="C1766">
            <v>0</v>
          </cell>
          <cell r="D1766" t="str">
            <v/>
          </cell>
          <cell r="E1766" t="str">
            <v/>
          </cell>
        </row>
        <row r="1767">
          <cell r="A1767" t="str">
            <v/>
          </cell>
          <cell r="B1767">
            <v>0</v>
          </cell>
          <cell r="C1767">
            <v>0</v>
          </cell>
          <cell r="D1767" t="str">
            <v/>
          </cell>
          <cell r="E1767" t="str">
            <v/>
          </cell>
        </row>
        <row r="1768">
          <cell r="A1768" t="str">
            <v/>
          </cell>
          <cell r="B1768">
            <v>0</v>
          </cell>
          <cell r="C1768">
            <v>0</v>
          </cell>
          <cell r="D1768" t="str">
            <v/>
          </cell>
          <cell r="E1768" t="str">
            <v/>
          </cell>
        </row>
        <row r="1769">
          <cell r="A1769" t="str">
            <v/>
          </cell>
          <cell r="B1769">
            <v>0</v>
          </cell>
          <cell r="C1769">
            <v>0</v>
          </cell>
          <cell r="D1769" t="str">
            <v/>
          </cell>
          <cell r="E1769" t="str">
            <v/>
          </cell>
        </row>
        <row r="1770">
          <cell r="A1770" t="str">
            <v/>
          </cell>
          <cell r="B1770">
            <v>0</v>
          </cell>
          <cell r="C1770">
            <v>0</v>
          </cell>
          <cell r="D1770" t="str">
            <v/>
          </cell>
          <cell r="E1770" t="str">
            <v/>
          </cell>
        </row>
        <row r="1771">
          <cell r="A1771" t="str">
            <v/>
          </cell>
          <cell r="B1771">
            <v>0</v>
          </cell>
          <cell r="C1771">
            <v>0</v>
          </cell>
          <cell r="D1771" t="str">
            <v/>
          </cell>
          <cell r="E1771" t="str">
            <v/>
          </cell>
        </row>
        <row r="1772">
          <cell r="A1772" t="str">
            <v/>
          </cell>
          <cell r="B1772">
            <v>0</v>
          </cell>
          <cell r="C1772">
            <v>0</v>
          </cell>
          <cell r="D1772" t="str">
            <v/>
          </cell>
          <cell r="E1772" t="str">
            <v/>
          </cell>
        </row>
        <row r="1773">
          <cell r="A1773" t="str">
            <v/>
          </cell>
          <cell r="B1773">
            <v>0</v>
          </cell>
          <cell r="C1773">
            <v>0</v>
          </cell>
          <cell r="D1773" t="str">
            <v/>
          </cell>
          <cell r="E1773" t="str">
            <v/>
          </cell>
        </row>
        <row r="1774">
          <cell r="A1774" t="str">
            <v/>
          </cell>
          <cell r="B1774">
            <v>0</v>
          </cell>
          <cell r="C1774">
            <v>0</v>
          </cell>
          <cell r="D1774" t="str">
            <v/>
          </cell>
          <cell r="E1774" t="str">
            <v/>
          </cell>
        </row>
        <row r="1775">
          <cell r="A1775" t="str">
            <v>잡철물 제작,설치(SCREEN등)</v>
          </cell>
        </row>
        <row r="1776">
          <cell r="E1776" t="str">
            <v/>
          </cell>
        </row>
        <row r="1777">
          <cell r="A1777" t="str">
            <v>종       별</v>
          </cell>
          <cell r="B1777">
            <v>0</v>
          </cell>
          <cell r="C1777" t="str">
            <v>재 료 또 는</v>
          </cell>
          <cell r="D1777" t="str">
            <v xml:space="preserve">원 수 </v>
          </cell>
          <cell r="E1777" t="str">
            <v>단 위</v>
          </cell>
          <cell r="F1777" t="str">
            <v>총   액</v>
          </cell>
          <cell r="G1777" t="str">
            <v>노   무   비</v>
          </cell>
          <cell r="H1777">
            <v>0</v>
          </cell>
          <cell r="I1777" t="str">
            <v>재   료   비</v>
          </cell>
          <cell r="J1777">
            <v>0</v>
          </cell>
          <cell r="K1777" t="str">
            <v>경      비</v>
          </cell>
          <cell r="L1777">
            <v>0</v>
          </cell>
          <cell r="M1777" t="str">
            <v>비   고</v>
          </cell>
        </row>
        <row r="1778">
          <cell r="C1778" t="str">
            <v xml:space="preserve">규       격 </v>
          </cell>
          <cell r="D1778">
            <v>0</v>
          </cell>
          <cell r="E1778">
            <v>0</v>
          </cell>
          <cell r="F1778" t="str">
            <v>금   액</v>
          </cell>
          <cell r="G1778" t="str">
            <v>단  가</v>
          </cell>
          <cell r="H1778" t="str">
            <v>금   액</v>
          </cell>
          <cell r="I1778" t="str">
            <v>단  가</v>
          </cell>
          <cell r="J1778" t="str">
            <v>금   액</v>
          </cell>
          <cell r="K1778" t="str">
            <v>단  가</v>
          </cell>
          <cell r="L1778" t="str">
            <v>금   액</v>
          </cell>
        </row>
        <row r="1779">
          <cell r="A1779" t="str">
            <v>용  접  봉</v>
          </cell>
          <cell r="B1779">
            <v>0</v>
          </cell>
          <cell r="C1779" t="str">
            <v>KSE4301  3.2Φ</v>
          </cell>
          <cell r="D1779">
            <v>18.48</v>
          </cell>
          <cell r="E1779" t="str">
            <v>KG</v>
          </cell>
          <cell r="F1779">
            <v>0</v>
          </cell>
          <cell r="G1779">
            <v>0</v>
          </cell>
          <cell r="H1779">
            <v>0</v>
          </cell>
          <cell r="I1779">
            <v>1260</v>
          </cell>
          <cell r="J1779">
            <v>23284</v>
          </cell>
        </row>
        <row r="1780">
          <cell r="A1780" t="str">
            <v>산      소</v>
          </cell>
          <cell r="B1780">
            <v>0</v>
          </cell>
          <cell r="C1780" t="str">
            <v>6,000L</v>
          </cell>
          <cell r="D1780">
            <v>1.05</v>
          </cell>
          <cell r="E1780" t="str">
            <v>병</v>
          </cell>
          <cell r="F1780">
            <v>0</v>
          </cell>
          <cell r="G1780">
            <v>0</v>
          </cell>
          <cell r="H1780">
            <v>0</v>
          </cell>
          <cell r="I1780">
            <v>12000</v>
          </cell>
          <cell r="J1780">
            <v>12600</v>
          </cell>
        </row>
        <row r="1781">
          <cell r="A1781" t="str">
            <v>아 세 치 렌</v>
          </cell>
          <cell r="B1781">
            <v>0</v>
          </cell>
          <cell r="C1781" t="str">
            <v>4,500L</v>
          </cell>
          <cell r="D1781">
            <v>2.8</v>
          </cell>
          <cell r="E1781" t="str">
            <v>KG</v>
          </cell>
          <cell r="F1781">
            <v>0</v>
          </cell>
          <cell r="G1781">
            <v>0</v>
          </cell>
          <cell r="H1781">
            <v>0</v>
          </cell>
          <cell r="I1781">
            <v>10500</v>
          </cell>
          <cell r="J1781">
            <v>29400</v>
          </cell>
        </row>
        <row r="1782">
          <cell r="A1782" t="str">
            <v>철      공</v>
          </cell>
          <cell r="B1782">
            <v>0</v>
          </cell>
          <cell r="C1782">
            <v>0</v>
          </cell>
          <cell r="D1782">
            <v>27.65</v>
          </cell>
          <cell r="E1782" t="str">
            <v>인</v>
          </cell>
          <cell r="F1782">
            <v>0</v>
          </cell>
          <cell r="G1782">
            <v>72430</v>
          </cell>
          <cell r="H1782">
            <v>2002689</v>
          </cell>
        </row>
        <row r="1783">
          <cell r="A1783" t="str">
            <v>비  계   공</v>
          </cell>
          <cell r="B1783">
            <v>0</v>
          </cell>
          <cell r="C1783">
            <v>0</v>
          </cell>
          <cell r="D1783">
            <v>4.71</v>
          </cell>
          <cell r="E1783" t="str">
            <v>인</v>
          </cell>
          <cell r="F1783">
            <v>0</v>
          </cell>
          <cell r="G1783">
            <v>79467</v>
          </cell>
          <cell r="H1783">
            <v>374289</v>
          </cell>
        </row>
        <row r="1785">
          <cell r="A1785" t="str">
            <v>보 통 인 부</v>
          </cell>
          <cell r="B1785">
            <v>0</v>
          </cell>
          <cell r="C1785">
            <v>0</v>
          </cell>
          <cell r="D1785">
            <v>0.66</v>
          </cell>
          <cell r="E1785" t="str">
            <v>인</v>
          </cell>
          <cell r="F1785">
            <v>0</v>
          </cell>
          <cell r="G1785">
            <v>37736</v>
          </cell>
          <cell r="H1785">
            <v>24905</v>
          </cell>
        </row>
        <row r="1786">
          <cell r="A1786" t="str">
            <v>용  접  공</v>
          </cell>
          <cell r="B1786">
            <v>0</v>
          </cell>
          <cell r="C1786">
            <v>0</v>
          </cell>
          <cell r="D1786">
            <v>2.6</v>
          </cell>
          <cell r="E1786" t="str">
            <v>인</v>
          </cell>
          <cell r="F1786">
            <v>0</v>
          </cell>
          <cell r="G1786">
            <v>74016</v>
          </cell>
          <cell r="H1786">
            <v>192441</v>
          </cell>
        </row>
        <row r="1787">
          <cell r="A1787" t="str">
            <v>특 별 인 부</v>
          </cell>
          <cell r="B1787">
            <v>0</v>
          </cell>
          <cell r="C1787">
            <v>0</v>
          </cell>
          <cell r="D1787">
            <v>0.74</v>
          </cell>
          <cell r="E1787" t="str">
            <v>인</v>
          </cell>
          <cell r="F1787">
            <v>0</v>
          </cell>
          <cell r="G1787">
            <v>57379</v>
          </cell>
          <cell r="H1787">
            <v>42460</v>
          </cell>
        </row>
        <row r="1788">
          <cell r="A1788" t="str">
            <v>용접기 손료</v>
          </cell>
          <cell r="B1788">
            <v>0</v>
          </cell>
          <cell r="C1788">
            <v>0</v>
          </cell>
          <cell r="D1788">
            <v>20.83</v>
          </cell>
          <cell r="E1788" t="str">
            <v>Hr</v>
          </cell>
          <cell r="F1788">
            <v>0</v>
          </cell>
          <cell r="G1788">
            <v>0</v>
          </cell>
          <cell r="H1788">
            <v>0</v>
          </cell>
          <cell r="I1788">
            <v>0</v>
          </cell>
          <cell r="J1788">
            <v>0</v>
          </cell>
          <cell r="K1788">
            <v>155</v>
          </cell>
          <cell r="L1788">
            <v>3228</v>
          </cell>
        </row>
        <row r="1789">
          <cell r="A1789" t="str">
            <v>전력 소요량</v>
          </cell>
          <cell r="B1789">
            <v>0</v>
          </cell>
          <cell r="C1789">
            <v>0</v>
          </cell>
          <cell r="D1789">
            <v>126</v>
          </cell>
          <cell r="E1789" t="str">
            <v>KWH</v>
          </cell>
          <cell r="F1789">
            <v>0</v>
          </cell>
          <cell r="G1789">
            <v>0</v>
          </cell>
          <cell r="H1789">
            <v>0</v>
          </cell>
          <cell r="I1789">
            <v>0</v>
          </cell>
          <cell r="J1789">
            <v>0</v>
          </cell>
          <cell r="K1789">
            <v>61.6</v>
          </cell>
          <cell r="L1789">
            <v>7761</v>
          </cell>
        </row>
        <row r="1790">
          <cell r="A1790" t="str">
            <v>공 구 손 료</v>
          </cell>
          <cell r="B1790">
            <v>0</v>
          </cell>
          <cell r="C1790" t="str">
            <v>인건비의 3%</v>
          </cell>
          <cell r="D1790">
            <v>0</v>
          </cell>
          <cell r="E1790">
            <v>0</v>
          </cell>
          <cell r="F1790">
            <v>0</v>
          </cell>
          <cell r="G1790">
            <v>0</v>
          </cell>
          <cell r="H1790">
            <v>0</v>
          </cell>
          <cell r="I1790">
            <v>0</v>
          </cell>
          <cell r="J1790">
            <v>0</v>
          </cell>
          <cell r="K1790">
            <v>0</v>
          </cell>
          <cell r="L1790">
            <v>79103</v>
          </cell>
        </row>
        <row r="1792">
          <cell r="A1792" t="str">
            <v>소    계</v>
          </cell>
          <cell r="B1792">
            <v>0</v>
          </cell>
          <cell r="C1792">
            <v>0</v>
          </cell>
          <cell r="D1792">
            <v>0</v>
          </cell>
          <cell r="E1792">
            <v>0</v>
          </cell>
          <cell r="F1792">
            <v>2792160</v>
          </cell>
          <cell r="G1792">
            <v>0</v>
          </cell>
          <cell r="H1792">
            <v>2636784</v>
          </cell>
          <cell r="I1792">
            <v>0</v>
          </cell>
          <cell r="J1792">
            <v>65284</v>
          </cell>
          <cell r="K1792">
            <v>0</v>
          </cell>
          <cell r="L1792">
            <v>90092</v>
          </cell>
        </row>
        <row r="1794">
          <cell r="A1794" t="str">
            <v>계 ( 간단한구조 )</v>
          </cell>
          <cell r="B1794">
            <v>0</v>
          </cell>
          <cell r="C1794" t="str">
            <v>100 %</v>
          </cell>
          <cell r="D1794">
            <v>0</v>
          </cell>
          <cell r="E1794">
            <v>0</v>
          </cell>
          <cell r="F1794">
            <v>2792160</v>
          </cell>
          <cell r="G1794">
            <v>0</v>
          </cell>
          <cell r="H1794">
            <v>2636784</v>
          </cell>
          <cell r="I1794">
            <v>0</v>
          </cell>
          <cell r="J1794">
            <v>65284</v>
          </cell>
          <cell r="K1794">
            <v>0</v>
          </cell>
          <cell r="L1794">
            <v>90092</v>
          </cell>
        </row>
        <row r="1796">
          <cell r="A1796" t="str">
            <v>계 ( 복잡한구조 )</v>
          </cell>
          <cell r="B1796">
            <v>0</v>
          </cell>
          <cell r="C1796" t="str">
            <v>140 %</v>
          </cell>
          <cell r="D1796">
            <v>0</v>
          </cell>
          <cell r="E1796">
            <v>0</v>
          </cell>
          <cell r="F1796">
            <v>3909022</v>
          </cell>
          <cell r="G1796">
            <v>0</v>
          </cell>
          <cell r="H1796">
            <v>3691497</v>
          </cell>
          <cell r="I1796">
            <v>0</v>
          </cell>
          <cell r="J1796">
            <v>91397</v>
          </cell>
          <cell r="K1796">
            <v>0</v>
          </cell>
          <cell r="L1796">
            <v>126128</v>
          </cell>
        </row>
        <row r="1799">
          <cell r="F1799" t="str">
            <v/>
          </cell>
        </row>
        <row r="1800">
          <cell r="F1800" t="str">
            <v/>
          </cell>
        </row>
        <row r="1801">
          <cell r="F1801" t="str">
            <v/>
          </cell>
        </row>
        <row r="1802">
          <cell r="F1802" t="str">
            <v/>
          </cell>
        </row>
        <row r="1803">
          <cell r="B1803" t="str">
            <v>기존도장 방식을 채택할 경우</v>
          </cell>
          <cell r="C1803">
            <v>0</v>
          </cell>
          <cell r="D1803">
            <v>0</v>
          </cell>
          <cell r="E1803" t="str">
            <v/>
          </cell>
          <cell r="F1803" t="str">
            <v>도 장 비 (M²당) 일 위 대 가</v>
          </cell>
        </row>
        <row r="1805">
          <cell r="A1805" t="str">
            <v>종       별</v>
          </cell>
          <cell r="B1805">
            <v>0</v>
          </cell>
          <cell r="C1805" t="str">
            <v>재 료 또 는</v>
          </cell>
          <cell r="D1805" t="str">
            <v xml:space="preserve">원 수 </v>
          </cell>
          <cell r="E1805" t="str">
            <v>단 위</v>
          </cell>
          <cell r="F1805" t="str">
            <v>총   액</v>
          </cell>
          <cell r="G1805" t="str">
            <v>노   무   비</v>
          </cell>
          <cell r="H1805">
            <v>0</v>
          </cell>
          <cell r="I1805" t="str">
            <v>재   료   비</v>
          </cell>
          <cell r="J1805">
            <v>0</v>
          </cell>
          <cell r="K1805" t="str">
            <v>경      비</v>
          </cell>
          <cell r="L1805">
            <v>0</v>
          </cell>
          <cell r="M1805" t="str">
            <v>비   고</v>
          </cell>
        </row>
        <row r="1806">
          <cell r="C1806" t="str">
            <v xml:space="preserve">규       격 </v>
          </cell>
          <cell r="D1806">
            <v>0</v>
          </cell>
          <cell r="E1806">
            <v>0</v>
          </cell>
          <cell r="F1806" t="str">
            <v>금   액</v>
          </cell>
          <cell r="G1806" t="str">
            <v>단  가</v>
          </cell>
          <cell r="H1806" t="str">
            <v>금   액</v>
          </cell>
          <cell r="I1806" t="str">
            <v>단  가</v>
          </cell>
          <cell r="J1806" t="str">
            <v>금   액</v>
          </cell>
          <cell r="K1806" t="str">
            <v>단  가</v>
          </cell>
          <cell r="L1806" t="str">
            <v>금   액</v>
          </cell>
        </row>
        <row r="1807">
          <cell r="A1807" t="str">
            <v>1. SAND BLASTING</v>
          </cell>
        </row>
        <row r="1808">
          <cell r="B1808" t="str">
            <v>모      래</v>
          </cell>
          <cell r="C1808">
            <v>0</v>
          </cell>
          <cell r="D1808">
            <v>5.0799999999999998E-2</v>
          </cell>
          <cell r="E1808" t="str">
            <v>㎥</v>
          </cell>
          <cell r="F1808">
            <v>0</v>
          </cell>
          <cell r="G1808">
            <v>17799.248685199098</v>
          </cell>
          <cell r="H1808">
            <v>904</v>
          </cell>
          <cell r="I1808">
            <v>10845.529676934633</v>
          </cell>
          <cell r="J1808">
            <v>550</v>
          </cell>
          <cell r="K1808">
            <v>13551.915852742301</v>
          </cell>
          <cell r="L1808">
            <v>688</v>
          </cell>
        </row>
        <row r="1809">
          <cell r="B1809" t="str">
            <v>계  령  공</v>
          </cell>
          <cell r="C1809">
            <v>0</v>
          </cell>
          <cell r="D1809">
            <v>3.2899999999999999E-2</v>
          </cell>
          <cell r="E1809" t="str">
            <v>인</v>
          </cell>
          <cell r="F1809">
            <v>0</v>
          </cell>
          <cell r="G1809">
            <v>41937</v>
          </cell>
          <cell r="H1809">
            <v>1379</v>
          </cell>
        </row>
        <row r="1810">
          <cell r="B1810" t="str">
            <v>보 통 인 부</v>
          </cell>
          <cell r="C1810">
            <v>0</v>
          </cell>
          <cell r="D1810">
            <v>3.5999999999999997E-2</v>
          </cell>
          <cell r="E1810" t="str">
            <v>인</v>
          </cell>
          <cell r="F1810">
            <v>0</v>
          </cell>
          <cell r="G1810">
            <v>37736</v>
          </cell>
          <cell r="H1810">
            <v>1358</v>
          </cell>
        </row>
        <row r="1811">
          <cell r="B1811" t="str">
            <v>COMPRESSOR</v>
          </cell>
          <cell r="C1811" t="str">
            <v>7.1㎥/min</v>
          </cell>
          <cell r="D1811">
            <v>0.13300000000000001</v>
          </cell>
          <cell r="E1811" t="str">
            <v>Hr</v>
          </cell>
          <cell r="F1811">
            <v>0</v>
          </cell>
          <cell r="G1811">
            <v>9681</v>
          </cell>
          <cell r="H1811">
            <v>1287</v>
          </cell>
          <cell r="I1811">
            <v>8779</v>
          </cell>
          <cell r="J1811">
            <v>1167</v>
          </cell>
          <cell r="K1811">
            <v>6250</v>
          </cell>
          <cell r="L1811">
            <v>831</v>
          </cell>
        </row>
        <row r="1812">
          <cell r="B1812" t="str">
            <v>AIR HOSE</v>
          </cell>
          <cell r="C1812" t="str">
            <v>3/4" ,1"</v>
          </cell>
          <cell r="D1812">
            <v>0.13300000000000001</v>
          </cell>
          <cell r="E1812" t="str">
            <v>Hr</v>
          </cell>
          <cell r="F1812">
            <v>0</v>
          </cell>
          <cell r="G1812">
            <v>0</v>
          </cell>
          <cell r="H1812">
            <v>0</v>
          </cell>
          <cell r="I1812">
            <v>0</v>
          </cell>
          <cell r="J1812">
            <v>0</v>
          </cell>
          <cell r="K1812">
            <v>48</v>
          </cell>
          <cell r="L1812">
            <v>6</v>
          </cell>
        </row>
        <row r="1813">
          <cell r="B1813" t="str">
            <v>브라스트기</v>
          </cell>
          <cell r="C1813">
            <v>0</v>
          </cell>
          <cell r="D1813">
            <v>0.13300000000000001</v>
          </cell>
          <cell r="E1813" t="str">
            <v>Hr</v>
          </cell>
          <cell r="F1813">
            <v>0</v>
          </cell>
          <cell r="G1813">
            <v>0</v>
          </cell>
          <cell r="H1813">
            <v>0</v>
          </cell>
          <cell r="I1813">
            <v>0</v>
          </cell>
          <cell r="J1813">
            <v>0</v>
          </cell>
          <cell r="K1813">
            <v>659</v>
          </cell>
          <cell r="L1813">
            <v>87</v>
          </cell>
        </row>
        <row r="1814">
          <cell r="B1814" t="str">
            <v>건  조  기</v>
          </cell>
          <cell r="C1814">
            <v>0</v>
          </cell>
          <cell r="D1814">
            <v>0.13300000000000001</v>
          </cell>
          <cell r="E1814" t="str">
            <v>Hr</v>
          </cell>
          <cell r="F1814">
            <v>0</v>
          </cell>
          <cell r="G1814">
            <v>0</v>
          </cell>
          <cell r="H1814">
            <v>0</v>
          </cell>
          <cell r="I1814">
            <v>0</v>
          </cell>
          <cell r="J1814">
            <v>0</v>
          </cell>
          <cell r="K1814">
            <v>211</v>
          </cell>
          <cell r="L1814">
            <v>28</v>
          </cell>
        </row>
        <row r="1815">
          <cell r="B1815" t="str">
            <v>방  진  복</v>
          </cell>
          <cell r="C1815">
            <v>0</v>
          </cell>
          <cell r="D1815">
            <v>0.13300000000000001</v>
          </cell>
          <cell r="E1815" t="str">
            <v>Hr</v>
          </cell>
          <cell r="F1815">
            <v>0</v>
          </cell>
          <cell r="G1815">
            <v>0</v>
          </cell>
          <cell r="H1815">
            <v>0</v>
          </cell>
          <cell r="I1815">
            <v>0</v>
          </cell>
          <cell r="J1815">
            <v>0</v>
          </cell>
          <cell r="K1815">
            <v>107</v>
          </cell>
          <cell r="L1815">
            <v>14</v>
          </cell>
        </row>
        <row r="1816">
          <cell r="B1816" t="str">
            <v>방  진  모</v>
          </cell>
          <cell r="C1816">
            <v>0</v>
          </cell>
          <cell r="D1816">
            <v>0.13300000000000001</v>
          </cell>
          <cell r="E1816" t="str">
            <v>Hr</v>
          </cell>
          <cell r="F1816">
            <v>0</v>
          </cell>
          <cell r="G1816">
            <v>0</v>
          </cell>
          <cell r="H1816">
            <v>0</v>
          </cell>
          <cell r="I1816">
            <v>0</v>
          </cell>
          <cell r="J1816">
            <v>0</v>
          </cell>
          <cell r="K1816">
            <v>21</v>
          </cell>
          <cell r="L1816">
            <v>2</v>
          </cell>
        </row>
        <row r="1817">
          <cell r="B1817" t="str">
            <v>건  조  유</v>
          </cell>
          <cell r="C1817">
            <v>0</v>
          </cell>
          <cell r="D1817">
            <v>0.33300000000000002</v>
          </cell>
          <cell r="E1817" t="str">
            <v>L</v>
          </cell>
          <cell r="F1817">
            <v>0</v>
          </cell>
          <cell r="G1817">
            <v>0</v>
          </cell>
          <cell r="H1817">
            <v>0</v>
          </cell>
          <cell r="I1817">
            <v>526.4</v>
          </cell>
          <cell r="J1817">
            <v>175</v>
          </cell>
        </row>
        <row r="1818">
          <cell r="B1818" t="str">
            <v>노      즐</v>
          </cell>
          <cell r="C1818">
            <v>0</v>
          </cell>
          <cell r="D1818">
            <v>0.03</v>
          </cell>
          <cell r="E1818" t="str">
            <v>개</v>
          </cell>
          <cell r="F1818">
            <v>0</v>
          </cell>
          <cell r="G1818">
            <v>0</v>
          </cell>
          <cell r="H1818">
            <v>0</v>
          </cell>
          <cell r="I1818">
            <v>32000</v>
          </cell>
          <cell r="J1818">
            <v>960</v>
          </cell>
        </row>
        <row r="1819">
          <cell r="B1819" t="str">
            <v>소      계</v>
          </cell>
          <cell r="C1819">
            <v>0</v>
          </cell>
          <cell r="D1819">
            <v>0</v>
          </cell>
          <cell r="E1819">
            <v>0</v>
          </cell>
          <cell r="F1819">
            <v>9436</v>
          </cell>
          <cell r="G1819">
            <v>0</v>
          </cell>
          <cell r="H1819">
            <v>4928</v>
          </cell>
          <cell r="I1819">
            <v>0</v>
          </cell>
          <cell r="J1819">
            <v>2852</v>
          </cell>
          <cell r="K1819">
            <v>0</v>
          </cell>
          <cell r="L1819">
            <v>1656</v>
          </cell>
        </row>
        <row r="1821">
          <cell r="A1821" t="str">
            <v>2. PRIMERY COATING (20μ)</v>
          </cell>
        </row>
        <row r="1822">
          <cell r="B1822" t="str">
            <v>ZINC RICH PRIMER</v>
          </cell>
          <cell r="C1822">
            <v>0</v>
          </cell>
          <cell r="D1822">
            <v>8.1000000000000003E-2</v>
          </cell>
          <cell r="E1822" t="str">
            <v>Liter</v>
          </cell>
          <cell r="F1822">
            <v>0</v>
          </cell>
          <cell r="G1822">
            <v>0</v>
          </cell>
          <cell r="H1822">
            <v>0</v>
          </cell>
          <cell r="I1822">
            <v>7945</v>
          </cell>
          <cell r="J1822">
            <v>643</v>
          </cell>
        </row>
        <row r="1823">
          <cell r="B1823" t="str">
            <v>신      나</v>
          </cell>
          <cell r="C1823">
            <v>0</v>
          </cell>
          <cell r="D1823">
            <v>0.01</v>
          </cell>
          <cell r="E1823" t="str">
            <v>Liter</v>
          </cell>
          <cell r="F1823">
            <v>0</v>
          </cell>
          <cell r="G1823">
            <v>0</v>
          </cell>
          <cell r="H1823">
            <v>0</v>
          </cell>
          <cell r="I1823">
            <v>2111</v>
          </cell>
          <cell r="J1823">
            <v>21</v>
          </cell>
        </row>
        <row r="1824">
          <cell r="B1824" t="str">
            <v>도  장  공</v>
          </cell>
          <cell r="C1824">
            <v>0</v>
          </cell>
          <cell r="D1824">
            <v>1.4999999999999999E-2</v>
          </cell>
          <cell r="E1824" t="str">
            <v>인</v>
          </cell>
          <cell r="F1824">
            <v>0</v>
          </cell>
          <cell r="G1824">
            <v>63038</v>
          </cell>
          <cell r="H1824">
            <v>945</v>
          </cell>
        </row>
        <row r="1825">
          <cell r="B1825" t="str">
            <v>공 구 손 료</v>
          </cell>
          <cell r="C1825" t="str">
            <v>2%</v>
          </cell>
          <cell r="D1825" t="str">
            <v>1</v>
          </cell>
          <cell r="E1825" t="str">
            <v>식</v>
          </cell>
          <cell r="F1825">
            <v>0</v>
          </cell>
          <cell r="G1825">
            <v>0</v>
          </cell>
          <cell r="H1825">
            <v>0</v>
          </cell>
          <cell r="I1825">
            <v>0</v>
          </cell>
          <cell r="J1825">
            <v>0</v>
          </cell>
          <cell r="K1825">
            <v>0</v>
          </cell>
          <cell r="L1825">
            <v>18</v>
          </cell>
        </row>
        <row r="1826">
          <cell r="B1826" t="str">
            <v>소      계</v>
          </cell>
          <cell r="C1826">
            <v>0</v>
          </cell>
          <cell r="D1826">
            <v>0</v>
          </cell>
          <cell r="E1826">
            <v>0</v>
          </cell>
          <cell r="F1826">
            <v>1627</v>
          </cell>
          <cell r="G1826">
            <v>0</v>
          </cell>
          <cell r="H1826">
            <v>945</v>
          </cell>
          <cell r="I1826">
            <v>0</v>
          </cell>
          <cell r="J1826">
            <v>664</v>
          </cell>
          <cell r="K1826">
            <v>0</v>
          </cell>
          <cell r="L1826">
            <v>18</v>
          </cell>
        </row>
        <row r="1828">
          <cell r="A1828" t="str">
            <v>3. COVER COATING (280μ)</v>
          </cell>
        </row>
        <row r="1829">
          <cell r="B1829" t="str">
            <v>PURE EPOXY</v>
          </cell>
          <cell r="C1829">
            <v>0</v>
          </cell>
          <cell r="D1829">
            <v>0.48299999999999998</v>
          </cell>
          <cell r="E1829" t="str">
            <v>Liter</v>
          </cell>
          <cell r="F1829">
            <v>0</v>
          </cell>
          <cell r="G1829">
            <v>0</v>
          </cell>
          <cell r="H1829">
            <v>0</v>
          </cell>
          <cell r="I1829">
            <v>4010</v>
          </cell>
          <cell r="J1829">
            <v>1936</v>
          </cell>
        </row>
        <row r="1830">
          <cell r="B1830" t="str">
            <v>신      나</v>
          </cell>
          <cell r="C1830">
            <v>0</v>
          </cell>
          <cell r="D1830">
            <v>4.8000000000000001E-2</v>
          </cell>
          <cell r="E1830" t="str">
            <v>Liter</v>
          </cell>
          <cell r="F1830">
            <v>0</v>
          </cell>
          <cell r="G1830">
            <v>0</v>
          </cell>
          <cell r="H1830">
            <v>0</v>
          </cell>
          <cell r="I1830">
            <v>2111</v>
          </cell>
          <cell r="J1830">
            <v>101</v>
          </cell>
        </row>
        <row r="1831">
          <cell r="B1831" t="str">
            <v>도  장  공</v>
          </cell>
          <cell r="C1831">
            <v>0</v>
          </cell>
          <cell r="D1831">
            <v>0.108</v>
          </cell>
          <cell r="E1831" t="str">
            <v>인</v>
          </cell>
          <cell r="F1831">
            <v>0</v>
          </cell>
          <cell r="G1831">
            <v>63038</v>
          </cell>
          <cell r="H1831">
            <v>6808</v>
          </cell>
        </row>
        <row r="1832">
          <cell r="A1832" t="str">
            <v>종       별</v>
          </cell>
          <cell r="B1832">
            <v>0</v>
          </cell>
          <cell r="C1832" t="str">
            <v>재 료 또 는</v>
          </cell>
          <cell r="D1832" t="str">
            <v xml:space="preserve">원 수 </v>
          </cell>
          <cell r="E1832" t="str">
            <v>단 위</v>
          </cell>
          <cell r="F1832" t="str">
            <v>총   액</v>
          </cell>
          <cell r="G1832" t="str">
            <v>노   무   비</v>
          </cell>
          <cell r="H1832">
            <v>0</v>
          </cell>
          <cell r="I1832" t="str">
            <v>재   료   비</v>
          </cell>
          <cell r="J1832">
            <v>0</v>
          </cell>
          <cell r="K1832" t="str">
            <v>경      비</v>
          </cell>
          <cell r="L1832">
            <v>0</v>
          </cell>
          <cell r="M1832" t="str">
            <v>비   고</v>
          </cell>
        </row>
        <row r="1833">
          <cell r="C1833" t="str">
            <v xml:space="preserve">규       격 </v>
          </cell>
          <cell r="D1833">
            <v>0</v>
          </cell>
          <cell r="E1833">
            <v>0</v>
          </cell>
          <cell r="F1833" t="str">
            <v>금   액</v>
          </cell>
          <cell r="G1833" t="str">
            <v>단  가</v>
          </cell>
          <cell r="H1833" t="str">
            <v>금   액</v>
          </cell>
          <cell r="I1833" t="str">
            <v>단  가</v>
          </cell>
          <cell r="J1833" t="str">
            <v>금   액</v>
          </cell>
          <cell r="K1833" t="str">
            <v>단  가</v>
          </cell>
          <cell r="L1833" t="str">
            <v>금   액</v>
          </cell>
        </row>
        <row r="1834">
          <cell r="B1834" t="str">
            <v>공 구 손 료</v>
          </cell>
          <cell r="C1834" t="str">
            <v>2%</v>
          </cell>
          <cell r="D1834" t="str">
            <v>1</v>
          </cell>
          <cell r="E1834" t="str">
            <v>식</v>
          </cell>
          <cell r="F1834">
            <v>0</v>
          </cell>
          <cell r="G1834">
            <v>0</v>
          </cell>
          <cell r="H1834">
            <v>0</v>
          </cell>
          <cell r="I1834">
            <v>0</v>
          </cell>
          <cell r="J1834">
            <v>0</v>
          </cell>
          <cell r="K1834">
            <v>0</v>
          </cell>
          <cell r="L1834">
            <v>136</v>
          </cell>
        </row>
        <row r="1835">
          <cell r="B1835" t="str">
            <v>소      계</v>
          </cell>
          <cell r="C1835">
            <v>0</v>
          </cell>
          <cell r="D1835">
            <v>0</v>
          </cell>
          <cell r="E1835">
            <v>0</v>
          </cell>
          <cell r="F1835">
            <v>8981</v>
          </cell>
          <cell r="G1835">
            <v>0</v>
          </cell>
          <cell r="H1835">
            <v>6808</v>
          </cell>
          <cell r="I1835">
            <v>0</v>
          </cell>
          <cell r="J1835">
            <v>2037</v>
          </cell>
          <cell r="K1835">
            <v>0</v>
          </cell>
          <cell r="L1835">
            <v>136</v>
          </cell>
        </row>
        <row r="1837">
          <cell r="A1837" t="str">
            <v>4. COVER COATING (280μ)</v>
          </cell>
        </row>
        <row r="1838">
          <cell r="B1838" t="str">
            <v>TAL  EPOXY</v>
          </cell>
          <cell r="C1838">
            <v>0</v>
          </cell>
          <cell r="D1838">
            <v>0.48299999999999998</v>
          </cell>
          <cell r="E1838" t="str">
            <v>Liter</v>
          </cell>
          <cell r="F1838">
            <v>0</v>
          </cell>
          <cell r="G1838">
            <v>0</v>
          </cell>
          <cell r="H1838">
            <v>0</v>
          </cell>
          <cell r="I1838">
            <v>3570</v>
          </cell>
          <cell r="J1838">
            <v>1724</v>
          </cell>
        </row>
        <row r="1839">
          <cell r="B1839" t="str">
            <v>신      나</v>
          </cell>
          <cell r="C1839">
            <v>0</v>
          </cell>
          <cell r="D1839">
            <v>4.8000000000000001E-2</v>
          </cell>
          <cell r="E1839" t="str">
            <v>Liter</v>
          </cell>
          <cell r="F1839">
            <v>0</v>
          </cell>
          <cell r="G1839">
            <v>0</v>
          </cell>
          <cell r="H1839">
            <v>0</v>
          </cell>
          <cell r="I1839">
            <v>2111</v>
          </cell>
          <cell r="J1839">
            <v>101</v>
          </cell>
        </row>
        <row r="1840">
          <cell r="B1840" t="str">
            <v>도  장  공</v>
          </cell>
          <cell r="C1840">
            <v>0</v>
          </cell>
          <cell r="D1840">
            <v>0.108</v>
          </cell>
          <cell r="E1840" t="str">
            <v>인</v>
          </cell>
          <cell r="F1840">
            <v>0</v>
          </cell>
          <cell r="G1840">
            <v>63038</v>
          </cell>
          <cell r="H1840">
            <v>6808</v>
          </cell>
        </row>
        <row r="1841">
          <cell r="B1841" t="str">
            <v>공 구 손 료</v>
          </cell>
          <cell r="C1841" t="str">
            <v>2%</v>
          </cell>
          <cell r="D1841" t="str">
            <v>1</v>
          </cell>
          <cell r="E1841" t="str">
            <v>식</v>
          </cell>
          <cell r="F1841">
            <v>0</v>
          </cell>
          <cell r="G1841">
            <v>0</v>
          </cell>
          <cell r="H1841">
            <v>0</v>
          </cell>
          <cell r="I1841">
            <v>0</v>
          </cell>
          <cell r="J1841">
            <v>0</v>
          </cell>
          <cell r="K1841">
            <v>0</v>
          </cell>
          <cell r="L1841">
            <v>136</v>
          </cell>
        </row>
        <row r="1843">
          <cell r="B1843" t="str">
            <v>소      계</v>
          </cell>
          <cell r="C1843">
            <v>0</v>
          </cell>
          <cell r="D1843">
            <v>0</v>
          </cell>
          <cell r="E1843">
            <v>0</v>
          </cell>
          <cell r="F1843">
            <v>8769</v>
          </cell>
          <cell r="G1843">
            <v>0</v>
          </cell>
          <cell r="H1843">
            <v>6808</v>
          </cell>
          <cell r="I1843">
            <v>0</v>
          </cell>
          <cell r="J1843">
            <v>1825</v>
          </cell>
          <cell r="K1843">
            <v>0</v>
          </cell>
          <cell r="L1843">
            <v>136</v>
          </cell>
        </row>
        <row r="1845">
          <cell r="A1845" t="str">
            <v>5. 방 오 도 료</v>
          </cell>
        </row>
        <row r="1846">
          <cell r="B1846" t="str">
            <v>방 오 도 료</v>
          </cell>
          <cell r="C1846">
            <v>0</v>
          </cell>
          <cell r="D1846">
            <v>0.154</v>
          </cell>
          <cell r="E1846" t="str">
            <v>Liter</v>
          </cell>
          <cell r="F1846">
            <v>0</v>
          </cell>
          <cell r="G1846">
            <v>0</v>
          </cell>
          <cell r="H1846">
            <v>0</v>
          </cell>
          <cell r="I1846">
            <v>9231</v>
          </cell>
          <cell r="J1846">
            <v>1421</v>
          </cell>
        </row>
        <row r="1847">
          <cell r="B1847" t="str">
            <v>신      나(ANTI FOULING)</v>
          </cell>
          <cell r="C1847">
            <v>0</v>
          </cell>
          <cell r="D1847">
            <v>8.0000000000000002E-3</v>
          </cell>
          <cell r="E1847" t="str">
            <v>Liter</v>
          </cell>
          <cell r="F1847">
            <v>0</v>
          </cell>
          <cell r="G1847">
            <v>0</v>
          </cell>
          <cell r="H1847">
            <v>0</v>
          </cell>
          <cell r="I1847">
            <v>1530</v>
          </cell>
          <cell r="J1847">
            <v>12</v>
          </cell>
        </row>
        <row r="1848">
          <cell r="B1848" t="str">
            <v>도  장  공</v>
          </cell>
          <cell r="C1848">
            <v>0</v>
          </cell>
          <cell r="D1848">
            <v>0.3</v>
          </cell>
          <cell r="E1848" t="str">
            <v>인</v>
          </cell>
          <cell r="F1848">
            <v>0</v>
          </cell>
          <cell r="G1848">
            <v>63038</v>
          </cell>
          <cell r="H1848">
            <v>18911</v>
          </cell>
        </row>
        <row r="1849">
          <cell r="B1849" t="str">
            <v>공 구 손 료</v>
          </cell>
          <cell r="C1849" t="str">
            <v>2%</v>
          </cell>
          <cell r="D1849" t="str">
            <v>1</v>
          </cell>
          <cell r="E1849" t="str">
            <v>식</v>
          </cell>
          <cell r="F1849">
            <v>0</v>
          </cell>
          <cell r="G1849">
            <v>0</v>
          </cell>
          <cell r="H1849">
            <v>0</v>
          </cell>
          <cell r="I1849">
            <v>0</v>
          </cell>
          <cell r="J1849">
            <v>0</v>
          </cell>
          <cell r="K1849">
            <v>0</v>
          </cell>
          <cell r="L1849">
            <v>378</v>
          </cell>
        </row>
        <row r="1850">
          <cell r="B1850" t="str">
            <v>소      계</v>
          </cell>
          <cell r="C1850">
            <v>0</v>
          </cell>
          <cell r="D1850">
            <v>0</v>
          </cell>
          <cell r="E1850">
            <v>0</v>
          </cell>
          <cell r="F1850">
            <v>20722</v>
          </cell>
          <cell r="G1850">
            <v>0</v>
          </cell>
          <cell r="H1850">
            <v>18911</v>
          </cell>
          <cell r="I1850">
            <v>0</v>
          </cell>
          <cell r="J1850">
            <v>1433</v>
          </cell>
          <cell r="K1850">
            <v>0</v>
          </cell>
          <cell r="L1850">
            <v>378</v>
          </cell>
        </row>
        <row r="1861">
          <cell r="B1861" t="str">
            <v>신공법 도장방식을 채택할 경우</v>
          </cell>
          <cell r="C1861">
            <v>0</v>
          </cell>
          <cell r="D1861">
            <v>0</v>
          </cell>
          <cell r="E1861">
            <v>0</v>
          </cell>
          <cell r="F1861" t="str">
            <v>도 장 비 (M²당) 일 위 대 가</v>
          </cell>
        </row>
        <row r="1862">
          <cell r="E1862" t="str">
            <v/>
          </cell>
        </row>
        <row r="1863">
          <cell r="A1863" t="str">
            <v>종       별</v>
          </cell>
          <cell r="B1863">
            <v>0</v>
          </cell>
          <cell r="C1863" t="str">
            <v>재 료 또 는</v>
          </cell>
          <cell r="D1863" t="str">
            <v xml:space="preserve">원 수 </v>
          </cell>
          <cell r="E1863" t="str">
            <v>단 위</v>
          </cell>
          <cell r="F1863" t="str">
            <v>총   액</v>
          </cell>
          <cell r="G1863" t="str">
            <v>노   무   비</v>
          </cell>
          <cell r="H1863">
            <v>0</v>
          </cell>
          <cell r="I1863" t="str">
            <v>재   료   비</v>
          </cell>
          <cell r="J1863">
            <v>0</v>
          </cell>
          <cell r="K1863" t="str">
            <v>경      비</v>
          </cell>
          <cell r="L1863">
            <v>0</v>
          </cell>
          <cell r="M1863" t="str">
            <v>비   고</v>
          </cell>
        </row>
        <row r="1864">
          <cell r="C1864" t="str">
            <v xml:space="preserve">규       격 </v>
          </cell>
          <cell r="D1864">
            <v>0</v>
          </cell>
          <cell r="E1864">
            <v>0</v>
          </cell>
          <cell r="F1864" t="str">
            <v>금   액</v>
          </cell>
          <cell r="G1864" t="str">
            <v>단  가</v>
          </cell>
          <cell r="H1864" t="str">
            <v>금   액</v>
          </cell>
          <cell r="I1864" t="str">
            <v>단  가</v>
          </cell>
          <cell r="J1864" t="str">
            <v>금   액</v>
          </cell>
          <cell r="K1864" t="str">
            <v>단  가</v>
          </cell>
          <cell r="L1864" t="str">
            <v>금   액</v>
          </cell>
        </row>
        <row r="1865">
          <cell r="A1865" t="str">
            <v>1. 전처리 ( 육상용 ) (WATER SAND JET 공법) : BLAST CLEANINING  SA 2½</v>
          </cell>
        </row>
        <row r="1866">
          <cell r="B1866" t="str">
            <v>WATER JET</v>
          </cell>
          <cell r="C1866" t="str">
            <v>500 KG/㎡</v>
          </cell>
          <cell r="D1866">
            <v>1</v>
          </cell>
          <cell r="E1866" t="str">
            <v>㎡</v>
          </cell>
          <cell r="F1866">
            <v>0</v>
          </cell>
          <cell r="G1866">
            <v>0</v>
          </cell>
          <cell r="H1866">
            <v>0</v>
          </cell>
          <cell r="I1866">
            <v>0</v>
          </cell>
          <cell r="J1866">
            <v>0</v>
          </cell>
          <cell r="K1866">
            <v>1400</v>
          </cell>
          <cell r="L1866">
            <v>1400</v>
          </cell>
        </row>
        <row r="1867">
          <cell r="B1867" t="str">
            <v>시 리 카</v>
          </cell>
          <cell r="C1867">
            <v>0</v>
          </cell>
          <cell r="D1867">
            <v>10</v>
          </cell>
          <cell r="E1867" t="str">
            <v>kg</v>
          </cell>
          <cell r="F1867">
            <v>0</v>
          </cell>
          <cell r="G1867">
            <v>0</v>
          </cell>
          <cell r="H1867">
            <v>0</v>
          </cell>
          <cell r="I1867">
            <v>130</v>
          </cell>
          <cell r="J1867">
            <v>1300</v>
          </cell>
        </row>
        <row r="1868">
          <cell r="B1868" t="str">
            <v>경    유</v>
          </cell>
          <cell r="C1868">
            <v>0</v>
          </cell>
          <cell r="D1868">
            <v>4</v>
          </cell>
          <cell r="E1868" t="str">
            <v>L</v>
          </cell>
          <cell r="F1868">
            <v>0</v>
          </cell>
          <cell r="G1868">
            <v>0</v>
          </cell>
          <cell r="H1868">
            <v>0</v>
          </cell>
          <cell r="I1868">
            <v>526.4</v>
          </cell>
          <cell r="J1868">
            <v>2105</v>
          </cell>
        </row>
        <row r="1869">
          <cell r="B1869" t="str">
            <v>특별인부</v>
          </cell>
          <cell r="C1869">
            <v>0</v>
          </cell>
          <cell r="D1869">
            <v>0.1</v>
          </cell>
          <cell r="E1869" t="str">
            <v>인</v>
          </cell>
          <cell r="F1869">
            <v>0</v>
          </cell>
          <cell r="G1869">
            <v>57379</v>
          </cell>
          <cell r="H1869">
            <v>5737</v>
          </cell>
        </row>
        <row r="1870">
          <cell r="B1870" t="str">
            <v>보통인부</v>
          </cell>
          <cell r="C1870">
            <v>0</v>
          </cell>
          <cell r="D1870">
            <v>0.08</v>
          </cell>
          <cell r="E1870" t="str">
            <v>"</v>
          </cell>
          <cell r="F1870">
            <v>0</v>
          </cell>
          <cell r="G1870">
            <v>37736</v>
          </cell>
          <cell r="H1870">
            <v>3018</v>
          </cell>
        </row>
        <row r="1871">
          <cell r="B1871" t="str">
            <v>공구손료</v>
          </cell>
          <cell r="C1871" t="str">
            <v>10 %</v>
          </cell>
          <cell r="D1871" t="str">
            <v>1</v>
          </cell>
          <cell r="E1871" t="str">
            <v>식</v>
          </cell>
          <cell r="F1871">
            <v>0</v>
          </cell>
          <cell r="G1871">
            <v>0</v>
          </cell>
          <cell r="H1871">
            <v>0</v>
          </cell>
          <cell r="I1871">
            <v>0</v>
          </cell>
          <cell r="J1871">
            <v>0</v>
          </cell>
          <cell r="K1871">
            <v>0</v>
          </cell>
          <cell r="L1871">
            <v>875</v>
          </cell>
          <cell r="M1871" t="str">
            <v>열풍기,발청억</v>
          </cell>
        </row>
        <row r="1872">
          <cell r="B1872" t="str">
            <v>소      계</v>
          </cell>
          <cell r="C1872">
            <v>0</v>
          </cell>
          <cell r="D1872">
            <v>0</v>
          </cell>
          <cell r="E1872">
            <v>0</v>
          </cell>
          <cell r="F1872">
            <v>14435</v>
          </cell>
          <cell r="G1872">
            <v>0</v>
          </cell>
          <cell r="H1872">
            <v>8755</v>
          </cell>
          <cell r="I1872">
            <v>0</v>
          </cell>
          <cell r="J1872">
            <v>3405</v>
          </cell>
          <cell r="K1872">
            <v>0</v>
          </cell>
          <cell r="L1872">
            <v>2275</v>
          </cell>
        </row>
        <row r="1874">
          <cell r="A1874" t="str">
            <v>2. 전처리 ( 수중용 ) (WATER SAND JET 공법) : BLAST CLEANINING  ST 2</v>
          </cell>
        </row>
        <row r="1875">
          <cell r="B1875" t="str">
            <v>WATER JET</v>
          </cell>
          <cell r="C1875" t="str">
            <v>500 KG/㎡</v>
          </cell>
          <cell r="D1875">
            <v>1</v>
          </cell>
          <cell r="E1875" t="str">
            <v>㎡</v>
          </cell>
          <cell r="F1875">
            <v>0</v>
          </cell>
          <cell r="G1875">
            <v>0</v>
          </cell>
          <cell r="H1875">
            <v>0</v>
          </cell>
          <cell r="I1875">
            <v>0</v>
          </cell>
          <cell r="J1875">
            <v>0</v>
          </cell>
          <cell r="K1875">
            <v>2000</v>
          </cell>
          <cell r="L1875">
            <v>2000</v>
          </cell>
        </row>
        <row r="1876">
          <cell r="B1876" t="str">
            <v>시 리 카</v>
          </cell>
          <cell r="C1876">
            <v>0</v>
          </cell>
          <cell r="D1876">
            <v>10</v>
          </cell>
          <cell r="E1876" t="str">
            <v>kg</v>
          </cell>
          <cell r="F1876">
            <v>0</v>
          </cell>
          <cell r="G1876">
            <v>0</v>
          </cell>
          <cell r="H1876">
            <v>0</v>
          </cell>
          <cell r="I1876">
            <v>130</v>
          </cell>
          <cell r="J1876">
            <v>1300</v>
          </cell>
        </row>
        <row r="1877">
          <cell r="B1877" t="str">
            <v>경    유</v>
          </cell>
          <cell r="C1877">
            <v>0</v>
          </cell>
          <cell r="D1877">
            <v>6</v>
          </cell>
          <cell r="E1877" t="str">
            <v>L</v>
          </cell>
          <cell r="F1877">
            <v>0</v>
          </cell>
          <cell r="G1877">
            <v>0</v>
          </cell>
          <cell r="H1877">
            <v>0</v>
          </cell>
          <cell r="I1877">
            <v>526.4</v>
          </cell>
          <cell r="J1877">
            <v>3158</v>
          </cell>
        </row>
        <row r="1878">
          <cell r="B1878" t="str">
            <v>잠 수 부</v>
          </cell>
          <cell r="C1878">
            <v>0</v>
          </cell>
          <cell r="D1878">
            <v>0.7</v>
          </cell>
          <cell r="E1878" t="str">
            <v>인</v>
          </cell>
          <cell r="F1878">
            <v>0</v>
          </cell>
          <cell r="G1878">
            <v>81832</v>
          </cell>
          <cell r="H1878">
            <v>57282</v>
          </cell>
        </row>
        <row r="1879">
          <cell r="B1879" t="str">
            <v>보통인부</v>
          </cell>
          <cell r="C1879">
            <v>0</v>
          </cell>
          <cell r="D1879">
            <v>0.7</v>
          </cell>
          <cell r="E1879" t="str">
            <v>"</v>
          </cell>
          <cell r="F1879">
            <v>0</v>
          </cell>
          <cell r="G1879">
            <v>37736</v>
          </cell>
          <cell r="H1879">
            <v>26415</v>
          </cell>
        </row>
        <row r="1880">
          <cell r="B1880" t="str">
            <v>선    부</v>
          </cell>
          <cell r="C1880">
            <v>0</v>
          </cell>
          <cell r="D1880">
            <v>0.7</v>
          </cell>
          <cell r="E1880" t="str">
            <v>"</v>
          </cell>
          <cell r="F1880">
            <v>0</v>
          </cell>
          <cell r="G1880">
            <v>40088</v>
          </cell>
          <cell r="H1880">
            <v>28061</v>
          </cell>
        </row>
        <row r="1881">
          <cell r="B1881" t="str">
            <v>도선임대료</v>
          </cell>
          <cell r="C1881">
            <v>0</v>
          </cell>
          <cell r="D1881" t="str">
            <v>1</v>
          </cell>
          <cell r="E1881" t="str">
            <v>식</v>
          </cell>
          <cell r="F1881">
            <v>0</v>
          </cell>
          <cell r="G1881">
            <v>0</v>
          </cell>
          <cell r="H1881">
            <v>0</v>
          </cell>
          <cell r="I1881">
            <v>0</v>
          </cell>
          <cell r="J1881">
            <v>0</v>
          </cell>
          <cell r="K1881">
            <v>0</v>
          </cell>
          <cell r="L1881">
            <v>12000</v>
          </cell>
        </row>
        <row r="1882">
          <cell r="B1882" t="str">
            <v>공구손료</v>
          </cell>
          <cell r="C1882" t="str">
            <v>10 %</v>
          </cell>
          <cell r="D1882" t="str">
            <v>1</v>
          </cell>
          <cell r="E1882" t="str">
            <v>식</v>
          </cell>
          <cell r="F1882">
            <v>0</v>
          </cell>
          <cell r="G1882">
            <v>0</v>
          </cell>
          <cell r="H1882">
            <v>0</v>
          </cell>
          <cell r="I1882">
            <v>0</v>
          </cell>
          <cell r="J1882">
            <v>0</v>
          </cell>
          <cell r="K1882">
            <v>0</v>
          </cell>
          <cell r="L1882">
            <v>11175</v>
          </cell>
          <cell r="M1882" t="str">
            <v>열풍기,발청억</v>
          </cell>
        </row>
        <row r="1883">
          <cell r="B1883" t="str">
            <v>소      계</v>
          </cell>
          <cell r="C1883">
            <v>0</v>
          </cell>
          <cell r="D1883">
            <v>0</v>
          </cell>
          <cell r="E1883">
            <v>0</v>
          </cell>
          <cell r="F1883">
            <v>141391</v>
          </cell>
          <cell r="G1883">
            <v>0</v>
          </cell>
          <cell r="H1883">
            <v>111758</v>
          </cell>
          <cell r="I1883">
            <v>0</v>
          </cell>
          <cell r="J1883">
            <v>4458</v>
          </cell>
          <cell r="K1883">
            <v>0</v>
          </cell>
          <cell r="L1883">
            <v>25175</v>
          </cell>
        </row>
        <row r="1884">
          <cell r="F1884" t="str">
            <v/>
          </cell>
        </row>
        <row r="1885">
          <cell r="A1885" t="str">
            <v>3. 도장 SYSTEM 1 : 상시 물속에 잠기는 구조물</v>
          </cell>
        </row>
        <row r="1886">
          <cell r="B1886" t="str">
            <v xml:space="preserve">소지처리 </v>
          </cell>
          <cell r="C1886" t="str">
            <v>BLASTING 작업으로서 SIS Sa2½ 이상</v>
          </cell>
        </row>
        <row r="1887">
          <cell r="B1887" t="str">
            <v>하    도</v>
          </cell>
          <cell r="C1887" t="str">
            <v>무기질 징크리치 푸라이머</v>
          </cell>
          <cell r="D1887">
            <v>0</v>
          </cell>
          <cell r="E1887">
            <v>0</v>
          </cell>
          <cell r="F1887" t="str">
            <v xml:space="preserve"> 75 μ</v>
          </cell>
        </row>
        <row r="1888">
          <cell r="B1888" t="str">
            <v>중    도</v>
          </cell>
          <cell r="C1888" t="str">
            <v>중도용 엑폭시 수지도료</v>
          </cell>
          <cell r="D1888">
            <v>0</v>
          </cell>
          <cell r="E1888">
            <v>0</v>
          </cell>
          <cell r="F1888" t="str">
            <v xml:space="preserve"> 45 μ</v>
          </cell>
        </row>
        <row r="1889">
          <cell r="B1889" t="str">
            <v>상    도</v>
          </cell>
          <cell r="C1889" t="str">
            <v>상도용 엑폭시</v>
          </cell>
          <cell r="D1889">
            <v>0</v>
          </cell>
          <cell r="E1889">
            <v>0</v>
          </cell>
          <cell r="F1889" t="str">
            <v>400 μ</v>
          </cell>
        </row>
        <row r="1890">
          <cell r="A1890" t="str">
            <v>종       별</v>
          </cell>
          <cell r="B1890">
            <v>0</v>
          </cell>
          <cell r="C1890" t="str">
            <v>재 료 또 는</v>
          </cell>
          <cell r="D1890" t="str">
            <v xml:space="preserve">원 수 </v>
          </cell>
          <cell r="E1890" t="str">
            <v>단 위</v>
          </cell>
          <cell r="F1890" t="str">
            <v>총   액</v>
          </cell>
          <cell r="G1890" t="str">
            <v>노   무   비</v>
          </cell>
          <cell r="H1890">
            <v>0</v>
          </cell>
          <cell r="I1890" t="str">
            <v>재   료   비</v>
          </cell>
          <cell r="J1890">
            <v>0</v>
          </cell>
          <cell r="K1890" t="str">
            <v>경      비</v>
          </cell>
          <cell r="L1890">
            <v>0</v>
          </cell>
          <cell r="M1890" t="str">
            <v>비   고</v>
          </cell>
        </row>
        <row r="1891">
          <cell r="C1891" t="str">
            <v xml:space="preserve">규       격 </v>
          </cell>
          <cell r="D1891">
            <v>0</v>
          </cell>
          <cell r="E1891">
            <v>0</v>
          </cell>
          <cell r="F1891" t="str">
            <v>금   액</v>
          </cell>
          <cell r="G1891" t="str">
            <v>단  가</v>
          </cell>
          <cell r="H1891" t="str">
            <v>금   액</v>
          </cell>
          <cell r="I1891" t="str">
            <v>단  가</v>
          </cell>
          <cell r="J1891" t="str">
            <v>금   액</v>
          </cell>
          <cell r="K1891" t="str">
            <v>단  가</v>
          </cell>
          <cell r="L1891" t="str">
            <v>금   액</v>
          </cell>
        </row>
        <row r="1892">
          <cell r="A1892" t="str">
            <v>공사비 산출</v>
          </cell>
          <cell r="B1892">
            <v>0</v>
          </cell>
          <cell r="C1892">
            <v>0</v>
          </cell>
          <cell r="D1892">
            <v>0</v>
          </cell>
          <cell r="E1892">
            <v>0</v>
          </cell>
          <cell r="F1892" t="str">
            <v/>
          </cell>
        </row>
        <row r="1893">
          <cell r="B1893" t="str">
            <v>무기질 징크리치 푸라이머</v>
          </cell>
          <cell r="C1893">
            <v>0</v>
          </cell>
          <cell r="D1893">
            <v>0.2</v>
          </cell>
          <cell r="E1893" t="str">
            <v>L</v>
          </cell>
          <cell r="F1893" t="str">
            <v/>
          </cell>
          <cell r="G1893">
            <v>0</v>
          </cell>
          <cell r="H1893">
            <v>0</v>
          </cell>
          <cell r="I1893">
            <v>7945</v>
          </cell>
          <cell r="J1893">
            <v>1589</v>
          </cell>
        </row>
        <row r="1894">
          <cell r="B1894" t="str">
            <v>중도용 엑폭시 수지도료</v>
          </cell>
          <cell r="C1894">
            <v>0</v>
          </cell>
          <cell r="D1894">
            <v>0.2</v>
          </cell>
          <cell r="E1894" t="str">
            <v>L</v>
          </cell>
          <cell r="F1894" t="str">
            <v/>
          </cell>
          <cell r="G1894">
            <v>0</v>
          </cell>
          <cell r="H1894">
            <v>0</v>
          </cell>
          <cell r="I1894">
            <v>7500</v>
          </cell>
          <cell r="J1894">
            <v>1500</v>
          </cell>
        </row>
        <row r="1895">
          <cell r="B1895" t="str">
            <v>상도용 엑폭시</v>
          </cell>
          <cell r="C1895">
            <v>0</v>
          </cell>
          <cell r="D1895">
            <v>0.68</v>
          </cell>
          <cell r="E1895" t="str">
            <v>L</v>
          </cell>
          <cell r="F1895" t="str">
            <v/>
          </cell>
          <cell r="G1895">
            <v>0</v>
          </cell>
          <cell r="H1895">
            <v>0</v>
          </cell>
          <cell r="I1895">
            <v>18000</v>
          </cell>
          <cell r="J1895">
            <v>12240</v>
          </cell>
        </row>
        <row r="1896">
          <cell r="B1896" t="str">
            <v>희 석 제</v>
          </cell>
          <cell r="C1896">
            <v>0</v>
          </cell>
          <cell r="D1896">
            <v>0.3</v>
          </cell>
          <cell r="E1896" t="str">
            <v>L</v>
          </cell>
          <cell r="F1896" t="str">
            <v/>
          </cell>
          <cell r="G1896">
            <v>0</v>
          </cell>
          <cell r="H1896">
            <v>0</v>
          </cell>
          <cell r="I1896">
            <v>2111</v>
          </cell>
          <cell r="J1896">
            <v>633</v>
          </cell>
        </row>
        <row r="1897">
          <cell r="B1897" t="str">
            <v>도  장  공</v>
          </cell>
          <cell r="C1897">
            <v>0</v>
          </cell>
          <cell r="D1897">
            <v>0.1</v>
          </cell>
          <cell r="E1897" t="str">
            <v>인</v>
          </cell>
          <cell r="F1897" t="str">
            <v/>
          </cell>
          <cell r="G1897">
            <v>63038</v>
          </cell>
          <cell r="H1897">
            <v>6303</v>
          </cell>
        </row>
        <row r="1898">
          <cell r="B1898" t="str">
            <v>보 통 인 부</v>
          </cell>
          <cell r="C1898">
            <v>0</v>
          </cell>
          <cell r="D1898">
            <v>0.1</v>
          </cell>
          <cell r="E1898" t="str">
            <v>인</v>
          </cell>
          <cell r="F1898" t="str">
            <v/>
          </cell>
          <cell r="G1898">
            <v>37736</v>
          </cell>
          <cell r="H1898">
            <v>3773</v>
          </cell>
        </row>
        <row r="1899">
          <cell r="B1899" t="str">
            <v>공 구 손 료</v>
          </cell>
          <cell r="C1899" t="str">
            <v>노임의 2%</v>
          </cell>
          <cell r="D1899" t="str">
            <v>1</v>
          </cell>
          <cell r="E1899" t="str">
            <v>식</v>
          </cell>
          <cell r="F1899" t="str">
            <v/>
          </cell>
          <cell r="G1899">
            <v>0</v>
          </cell>
          <cell r="H1899">
            <v>0</v>
          </cell>
          <cell r="I1899">
            <v>0</v>
          </cell>
          <cell r="J1899">
            <v>0</v>
          </cell>
          <cell r="K1899">
            <v>0</v>
          </cell>
          <cell r="L1899">
            <v>201</v>
          </cell>
        </row>
        <row r="1900">
          <cell r="B1900" t="str">
            <v>소      계</v>
          </cell>
          <cell r="C1900">
            <v>0</v>
          </cell>
          <cell r="D1900">
            <v>0</v>
          </cell>
          <cell r="E1900">
            <v>0</v>
          </cell>
          <cell r="F1900">
            <v>26239</v>
          </cell>
          <cell r="G1900">
            <v>0</v>
          </cell>
          <cell r="H1900">
            <v>10076</v>
          </cell>
          <cell r="I1900">
            <v>0</v>
          </cell>
          <cell r="J1900">
            <v>15962</v>
          </cell>
          <cell r="K1900">
            <v>0</v>
          </cell>
          <cell r="L1900">
            <v>201</v>
          </cell>
        </row>
        <row r="1901">
          <cell r="F1901" t="str">
            <v/>
          </cell>
        </row>
        <row r="1902">
          <cell r="A1902" t="str">
            <v>4. 도장 SYSTEM 2 : 해수 가까이 상시 노출되어있는 구조물</v>
          </cell>
        </row>
        <row r="1903">
          <cell r="B1903" t="str">
            <v xml:space="preserve">소지처리 </v>
          </cell>
          <cell r="C1903" t="str">
            <v>BLASTING 작업으로서 SIS Sa2½ 이상</v>
          </cell>
        </row>
        <row r="1904">
          <cell r="B1904" t="str">
            <v>하    도</v>
          </cell>
          <cell r="C1904" t="str">
            <v>무기질 징크리치 푸라이머</v>
          </cell>
          <cell r="D1904">
            <v>0</v>
          </cell>
          <cell r="E1904">
            <v>0</v>
          </cell>
          <cell r="F1904" t="str">
            <v xml:space="preserve"> 75 μ</v>
          </cell>
        </row>
        <row r="1905">
          <cell r="B1905" t="str">
            <v>중    도 1</v>
          </cell>
          <cell r="C1905" t="str">
            <v>중도용 엑폭시 수지도료</v>
          </cell>
          <cell r="D1905">
            <v>0</v>
          </cell>
          <cell r="E1905">
            <v>0</v>
          </cell>
          <cell r="F1905" t="str">
            <v xml:space="preserve"> 45 μ</v>
          </cell>
        </row>
        <row r="1906">
          <cell r="B1906" t="str">
            <v>중    도 2</v>
          </cell>
          <cell r="C1906" t="str">
            <v>중도용 엑폭시 수지도료</v>
          </cell>
          <cell r="D1906">
            <v>0</v>
          </cell>
          <cell r="E1906">
            <v>0</v>
          </cell>
          <cell r="F1906" t="str">
            <v>355 μ</v>
          </cell>
        </row>
        <row r="1907">
          <cell r="B1907" t="str">
            <v>상    도</v>
          </cell>
          <cell r="C1907" t="str">
            <v>상도용 엑폭시</v>
          </cell>
          <cell r="D1907">
            <v>0</v>
          </cell>
          <cell r="E1907">
            <v>0</v>
          </cell>
          <cell r="F1907" t="str">
            <v xml:space="preserve"> 45 μ</v>
          </cell>
        </row>
        <row r="1908">
          <cell r="F1908" t="str">
            <v/>
          </cell>
        </row>
        <row r="1909">
          <cell r="A1909" t="str">
            <v>공사비 산출</v>
          </cell>
          <cell r="B1909">
            <v>0</v>
          </cell>
          <cell r="C1909">
            <v>0</v>
          </cell>
          <cell r="D1909">
            <v>0</v>
          </cell>
          <cell r="E1909">
            <v>0</v>
          </cell>
          <cell r="F1909" t="str">
            <v/>
          </cell>
        </row>
        <row r="1910">
          <cell r="B1910" t="str">
            <v>무기질 징크리치 푸라이머</v>
          </cell>
          <cell r="C1910">
            <v>0</v>
          </cell>
          <cell r="D1910">
            <v>0.2</v>
          </cell>
          <cell r="E1910" t="str">
            <v>L</v>
          </cell>
          <cell r="F1910" t="str">
            <v/>
          </cell>
          <cell r="G1910">
            <v>0</v>
          </cell>
          <cell r="H1910">
            <v>0</v>
          </cell>
          <cell r="I1910">
            <v>7945</v>
          </cell>
          <cell r="J1910">
            <v>1589</v>
          </cell>
        </row>
        <row r="1911">
          <cell r="B1911" t="str">
            <v>중도용 엑폭시 수지도료 1</v>
          </cell>
          <cell r="C1911">
            <v>0</v>
          </cell>
          <cell r="D1911">
            <v>0.2</v>
          </cell>
          <cell r="E1911" t="str">
            <v>L</v>
          </cell>
          <cell r="F1911" t="str">
            <v/>
          </cell>
          <cell r="G1911">
            <v>0</v>
          </cell>
          <cell r="H1911">
            <v>0</v>
          </cell>
          <cell r="I1911">
            <v>7500</v>
          </cell>
          <cell r="J1911">
            <v>1500</v>
          </cell>
        </row>
        <row r="1912">
          <cell r="B1912" t="str">
            <v>중도용 엑폭시 수지도료 2</v>
          </cell>
          <cell r="C1912">
            <v>0</v>
          </cell>
          <cell r="D1912">
            <v>0.6</v>
          </cell>
          <cell r="E1912" t="str">
            <v>L</v>
          </cell>
          <cell r="F1912" t="str">
            <v/>
          </cell>
          <cell r="G1912">
            <v>0</v>
          </cell>
          <cell r="H1912">
            <v>0</v>
          </cell>
          <cell r="I1912">
            <v>18000</v>
          </cell>
          <cell r="J1912">
            <v>10800</v>
          </cell>
        </row>
        <row r="1913">
          <cell r="B1913" t="str">
            <v>상도용 엑폭시</v>
          </cell>
          <cell r="C1913">
            <v>0</v>
          </cell>
          <cell r="D1913">
            <v>0.2</v>
          </cell>
          <cell r="E1913" t="str">
            <v>L</v>
          </cell>
          <cell r="F1913" t="str">
            <v/>
          </cell>
          <cell r="G1913">
            <v>0</v>
          </cell>
          <cell r="H1913">
            <v>0</v>
          </cell>
          <cell r="I1913">
            <v>5900</v>
          </cell>
          <cell r="J1913">
            <v>1180</v>
          </cell>
        </row>
        <row r="1914">
          <cell r="B1914" t="str">
            <v>희 석 제</v>
          </cell>
          <cell r="C1914">
            <v>0</v>
          </cell>
          <cell r="D1914">
            <v>0.36</v>
          </cell>
          <cell r="E1914" t="str">
            <v>L</v>
          </cell>
          <cell r="F1914" t="str">
            <v/>
          </cell>
          <cell r="G1914">
            <v>0</v>
          </cell>
          <cell r="H1914">
            <v>0</v>
          </cell>
          <cell r="I1914">
            <v>2111</v>
          </cell>
          <cell r="J1914">
            <v>759</v>
          </cell>
        </row>
        <row r="1915">
          <cell r="B1915" t="str">
            <v>도  장  공</v>
          </cell>
          <cell r="C1915">
            <v>0</v>
          </cell>
          <cell r="D1915">
            <v>0.13</v>
          </cell>
          <cell r="E1915" t="str">
            <v>인</v>
          </cell>
          <cell r="F1915" t="str">
            <v/>
          </cell>
          <cell r="G1915">
            <v>63038</v>
          </cell>
          <cell r="H1915">
            <v>8194</v>
          </cell>
        </row>
        <row r="1916">
          <cell r="B1916" t="str">
            <v>보 통 인 부</v>
          </cell>
          <cell r="C1916">
            <v>0</v>
          </cell>
          <cell r="D1916">
            <v>0.13</v>
          </cell>
          <cell r="E1916" t="str">
            <v>인</v>
          </cell>
          <cell r="F1916" t="str">
            <v/>
          </cell>
          <cell r="G1916">
            <v>37736</v>
          </cell>
          <cell r="H1916">
            <v>4905</v>
          </cell>
        </row>
        <row r="1917">
          <cell r="B1917" t="str">
            <v>공 구 손 료</v>
          </cell>
          <cell r="C1917" t="str">
            <v>노임의 2%</v>
          </cell>
          <cell r="D1917" t="str">
            <v>1</v>
          </cell>
          <cell r="E1917" t="str">
            <v>식</v>
          </cell>
          <cell r="F1917" t="str">
            <v/>
          </cell>
          <cell r="G1917">
            <v>0</v>
          </cell>
          <cell r="H1917">
            <v>0</v>
          </cell>
          <cell r="I1917">
            <v>0</v>
          </cell>
          <cell r="J1917">
            <v>0</v>
          </cell>
          <cell r="K1917">
            <v>0</v>
          </cell>
          <cell r="L1917">
            <v>261</v>
          </cell>
        </row>
        <row r="1918">
          <cell r="B1918" t="str">
            <v>소      계</v>
          </cell>
          <cell r="C1918">
            <v>0</v>
          </cell>
          <cell r="D1918">
            <v>0</v>
          </cell>
          <cell r="E1918">
            <v>0</v>
          </cell>
          <cell r="F1918">
            <v>29188</v>
          </cell>
          <cell r="G1918">
            <v>0</v>
          </cell>
          <cell r="H1918">
            <v>13099</v>
          </cell>
          <cell r="I1918">
            <v>0</v>
          </cell>
          <cell r="J1918">
            <v>15828</v>
          </cell>
          <cell r="K1918">
            <v>0</v>
          </cell>
          <cell r="L1918">
            <v>261</v>
          </cell>
        </row>
        <row r="1919">
          <cell r="A1919" t="str">
            <v>종       별</v>
          </cell>
          <cell r="B1919">
            <v>0</v>
          </cell>
          <cell r="C1919" t="str">
            <v>재 료 또 는</v>
          </cell>
          <cell r="D1919" t="str">
            <v xml:space="preserve">원 수 </v>
          </cell>
          <cell r="E1919" t="str">
            <v>단 위</v>
          </cell>
          <cell r="F1919" t="str">
            <v>총   액</v>
          </cell>
          <cell r="G1919" t="str">
            <v>노   무   비</v>
          </cell>
          <cell r="H1919">
            <v>0</v>
          </cell>
          <cell r="I1919" t="str">
            <v>재   료   비</v>
          </cell>
          <cell r="J1919">
            <v>0</v>
          </cell>
          <cell r="K1919" t="str">
            <v>경      비</v>
          </cell>
          <cell r="L1919">
            <v>0</v>
          </cell>
          <cell r="M1919" t="str">
            <v>비   고</v>
          </cell>
        </row>
        <row r="1920">
          <cell r="C1920" t="str">
            <v xml:space="preserve">규       격 </v>
          </cell>
          <cell r="D1920">
            <v>0</v>
          </cell>
          <cell r="E1920">
            <v>0</v>
          </cell>
          <cell r="F1920" t="str">
            <v>금   액</v>
          </cell>
          <cell r="G1920" t="str">
            <v>단  가</v>
          </cell>
          <cell r="H1920" t="str">
            <v>금   액</v>
          </cell>
          <cell r="I1920" t="str">
            <v>단  가</v>
          </cell>
          <cell r="J1920" t="str">
            <v>금   액</v>
          </cell>
          <cell r="K1920" t="str">
            <v>단  가</v>
          </cell>
          <cell r="L1920" t="str">
            <v>금   액</v>
          </cell>
        </row>
        <row r="1921">
          <cell r="A1921" t="str">
            <v>5. 도장 SYSTEM 3 : 해중에서 작업해야하는 구조물</v>
          </cell>
        </row>
        <row r="1922">
          <cell r="B1922" t="str">
            <v xml:space="preserve">소지처리 </v>
          </cell>
          <cell r="C1922" t="str">
            <v>WATER SAND JET나 WATER JET로써 피도면의 밀스케일등 이물질을 완전 제거하여 SIS ST 2 이상되게 할것.</v>
          </cell>
        </row>
        <row r="1923">
          <cell r="B1923" t="str">
            <v>하    도</v>
          </cell>
          <cell r="C1923" t="str">
            <v>수중용 엑폭시</v>
          </cell>
          <cell r="D1923">
            <v>0</v>
          </cell>
          <cell r="E1923">
            <v>0</v>
          </cell>
          <cell r="F1923" t="str">
            <v>1,000 μ</v>
          </cell>
        </row>
        <row r="1924">
          <cell r="F1924" t="str">
            <v/>
          </cell>
        </row>
        <row r="1925">
          <cell r="A1925" t="str">
            <v>공사비 산출</v>
          </cell>
          <cell r="B1925">
            <v>0</v>
          </cell>
          <cell r="C1925">
            <v>0</v>
          </cell>
          <cell r="D1925">
            <v>0</v>
          </cell>
          <cell r="E1925">
            <v>0</v>
          </cell>
          <cell r="F1925" t="str">
            <v/>
          </cell>
        </row>
        <row r="1926">
          <cell r="B1926" t="str">
            <v>상도용 엑폭시</v>
          </cell>
          <cell r="C1926">
            <v>0</v>
          </cell>
          <cell r="D1926">
            <v>1.74</v>
          </cell>
          <cell r="E1926" t="str">
            <v>L</v>
          </cell>
          <cell r="F1926" t="str">
            <v/>
          </cell>
          <cell r="G1926">
            <v>0</v>
          </cell>
          <cell r="H1926">
            <v>0</v>
          </cell>
          <cell r="I1926">
            <v>26000</v>
          </cell>
          <cell r="J1926">
            <v>45240</v>
          </cell>
        </row>
        <row r="1927">
          <cell r="B1927" t="str">
            <v>잠  수  부</v>
          </cell>
          <cell r="C1927">
            <v>0</v>
          </cell>
          <cell r="D1927">
            <v>0.5</v>
          </cell>
          <cell r="E1927" t="str">
            <v>인</v>
          </cell>
          <cell r="F1927" t="str">
            <v/>
          </cell>
          <cell r="G1927">
            <v>81832</v>
          </cell>
          <cell r="H1927">
            <v>40916</v>
          </cell>
        </row>
        <row r="1928">
          <cell r="B1928" t="str">
            <v>공 구 손 료</v>
          </cell>
          <cell r="C1928" t="str">
            <v>노임의 2%</v>
          </cell>
          <cell r="D1928" t="str">
            <v>1</v>
          </cell>
          <cell r="E1928" t="str">
            <v>식</v>
          </cell>
          <cell r="F1928" t="str">
            <v/>
          </cell>
          <cell r="G1928">
            <v>0</v>
          </cell>
          <cell r="H1928">
            <v>0</v>
          </cell>
          <cell r="I1928">
            <v>0</v>
          </cell>
          <cell r="J1928">
            <v>0</v>
          </cell>
          <cell r="K1928">
            <v>0</v>
          </cell>
          <cell r="L1928">
            <v>818</v>
          </cell>
        </row>
        <row r="1929">
          <cell r="B1929" t="str">
            <v>소      계</v>
          </cell>
          <cell r="C1929">
            <v>0</v>
          </cell>
          <cell r="D1929">
            <v>0</v>
          </cell>
          <cell r="E1929">
            <v>0</v>
          </cell>
          <cell r="F1929">
            <v>86974</v>
          </cell>
          <cell r="G1929">
            <v>0</v>
          </cell>
          <cell r="H1929">
            <v>40916</v>
          </cell>
          <cell r="I1929">
            <v>0</v>
          </cell>
          <cell r="J1929">
            <v>45240</v>
          </cell>
          <cell r="K1929">
            <v>0</v>
          </cell>
          <cell r="L1929">
            <v>818</v>
          </cell>
        </row>
        <row r="1930">
          <cell r="F1930" t="str">
            <v/>
          </cell>
        </row>
        <row r="1931">
          <cell r="A1931" t="str">
            <v>6. CERAMIC COATING (ATO) 200μ</v>
          </cell>
        </row>
        <row r="1932">
          <cell r="B1932" t="str">
            <v>6-1. 바탕만들기</v>
          </cell>
        </row>
        <row r="1933">
          <cell r="B1933" t="str">
            <v>SNAD</v>
          </cell>
          <cell r="C1933">
            <v>0</v>
          </cell>
          <cell r="D1933">
            <v>5.0799999999999998E-2</v>
          </cell>
          <cell r="E1933" t="str">
            <v>㎥</v>
          </cell>
          <cell r="F1933">
            <v>355</v>
          </cell>
          <cell r="G1933">
            <v>0</v>
          </cell>
          <cell r="H1933">
            <v>0</v>
          </cell>
          <cell r="I1933">
            <v>7000</v>
          </cell>
          <cell r="J1933">
            <v>355</v>
          </cell>
        </row>
        <row r="1934">
          <cell r="B1934" t="str">
            <v>계 령 공</v>
          </cell>
          <cell r="C1934">
            <v>0</v>
          </cell>
          <cell r="D1934">
            <v>0.05</v>
          </cell>
          <cell r="E1934" t="str">
            <v>인</v>
          </cell>
          <cell r="F1934">
            <v>2096</v>
          </cell>
          <cell r="G1934">
            <v>41937</v>
          </cell>
          <cell r="H1934">
            <v>2096</v>
          </cell>
        </row>
        <row r="1935">
          <cell r="B1935" t="str">
            <v>보 통 인 부</v>
          </cell>
          <cell r="C1935">
            <v>0</v>
          </cell>
          <cell r="D1935">
            <v>0.1</v>
          </cell>
          <cell r="E1935" t="str">
            <v>인</v>
          </cell>
          <cell r="F1935">
            <v>3773</v>
          </cell>
          <cell r="G1935">
            <v>37736</v>
          </cell>
          <cell r="H1935">
            <v>3773</v>
          </cell>
        </row>
        <row r="1936">
          <cell r="B1936" t="str">
            <v>POWER BRUSH</v>
          </cell>
          <cell r="C1936">
            <v>0</v>
          </cell>
          <cell r="D1936">
            <v>0.03</v>
          </cell>
          <cell r="E1936" t="str">
            <v>KG</v>
          </cell>
          <cell r="F1936">
            <v>150</v>
          </cell>
          <cell r="G1936">
            <v>0</v>
          </cell>
          <cell r="H1936">
            <v>0</v>
          </cell>
          <cell r="I1936">
            <v>5000</v>
          </cell>
          <cell r="J1936">
            <v>150</v>
          </cell>
        </row>
        <row r="1937">
          <cell r="B1937" t="str">
            <v>WIRE BRUSH</v>
          </cell>
          <cell r="C1937">
            <v>0</v>
          </cell>
          <cell r="D1937">
            <v>1.6E-2</v>
          </cell>
          <cell r="E1937" t="str">
            <v>KG</v>
          </cell>
          <cell r="F1937">
            <v>32</v>
          </cell>
          <cell r="G1937">
            <v>0</v>
          </cell>
          <cell r="H1937">
            <v>0</v>
          </cell>
          <cell r="I1937">
            <v>2000</v>
          </cell>
          <cell r="J1937">
            <v>32</v>
          </cell>
        </row>
        <row r="1938">
          <cell r="B1938" t="str">
            <v>기 계 공</v>
          </cell>
          <cell r="C1938">
            <v>0</v>
          </cell>
          <cell r="D1938">
            <v>0.13300000000000001</v>
          </cell>
          <cell r="E1938" t="str">
            <v>인</v>
          </cell>
          <cell r="F1938">
            <v>7834</v>
          </cell>
          <cell r="G1938">
            <v>58906</v>
          </cell>
          <cell r="H1938">
            <v>7834</v>
          </cell>
        </row>
        <row r="1939">
          <cell r="B1939" t="str">
            <v>조 력 공</v>
          </cell>
          <cell r="C1939">
            <v>0</v>
          </cell>
          <cell r="D1939">
            <v>0.05</v>
          </cell>
          <cell r="E1939" t="str">
            <v>인</v>
          </cell>
          <cell r="F1939">
            <v>2445</v>
          </cell>
          <cell r="G1939">
            <v>48912</v>
          </cell>
          <cell r="H1939">
            <v>2445</v>
          </cell>
        </row>
        <row r="1940">
          <cell r="B1940" t="str">
            <v>품질관리공(시험사1급)</v>
          </cell>
          <cell r="C1940">
            <v>0</v>
          </cell>
          <cell r="D1940">
            <v>1.6E-2</v>
          </cell>
          <cell r="E1940" t="str">
            <v>인</v>
          </cell>
          <cell r="F1940">
            <v>765</v>
          </cell>
          <cell r="G1940">
            <v>47867</v>
          </cell>
          <cell r="H1940">
            <v>765</v>
          </cell>
        </row>
        <row r="1941">
          <cell r="B1941" t="str">
            <v>공 구 손 료</v>
          </cell>
          <cell r="C1941" t="str">
            <v>노임의 2%</v>
          </cell>
          <cell r="D1941" t="str">
            <v>1</v>
          </cell>
          <cell r="E1941" t="str">
            <v>식</v>
          </cell>
          <cell r="F1941">
            <v>338</v>
          </cell>
          <cell r="G1941">
            <v>0</v>
          </cell>
          <cell r="H1941">
            <v>0</v>
          </cell>
          <cell r="I1941">
            <v>0</v>
          </cell>
          <cell r="J1941">
            <v>0</v>
          </cell>
          <cell r="K1941">
            <v>0</v>
          </cell>
          <cell r="L1941">
            <v>338</v>
          </cell>
        </row>
        <row r="1942">
          <cell r="B1942" t="str">
            <v>소      계</v>
          </cell>
          <cell r="C1942">
            <v>0</v>
          </cell>
          <cell r="D1942">
            <v>0</v>
          </cell>
          <cell r="E1942">
            <v>0</v>
          </cell>
          <cell r="F1942">
            <v>17788</v>
          </cell>
          <cell r="G1942">
            <v>0</v>
          </cell>
          <cell r="H1942">
            <v>16913</v>
          </cell>
          <cell r="I1942">
            <v>0</v>
          </cell>
          <cell r="J1942">
            <v>537</v>
          </cell>
          <cell r="K1942">
            <v>0</v>
          </cell>
          <cell r="L1942">
            <v>338</v>
          </cell>
        </row>
        <row r="1943">
          <cell r="F1943" t="str">
            <v/>
          </cell>
        </row>
        <row r="1944">
          <cell r="B1944" t="str">
            <v>6-2. CERAMIC COATING (200μ)</v>
          </cell>
        </row>
        <row r="1945">
          <cell r="B1945" t="str">
            <v>세 척 제</v>
          </cell>
          <cell r="C1945">
            <v>0</v>
          </cell>
          <cell r="D1945">
            <v>0.05</v>
          </cell>
          <cell r="E1945" t="str">
            <v>통</v>
          </cell>
          <cell r="F1945">
            <v>525</v>
          </cell>
          <cell r="G1945">
            <v>0</v>
          </cell>
          <cell r="H1945">
            <v>0</v>
          </cell>
          <cell r="I1945">
            <v>10500</v>
          </cell>
          <cell r="J1945">
            <v>525</v>
          </cell>
        </row>
        <row r="1946">
          <cell r="B1946" t="str">
            <v>세 척 공(보통인부)</v>
          </cell>
          <cell r="C1946">
            <v>0</v>
          </cell>
          <cell r="D1946">
            <v>1.6E-2</v>
          </cell>
          <cell r="E1946" t="str">
            <v>인</v>
          </cell>
          <cell r="F1946">
            <v>603</v>
          </cell>
          <cell r="G1946">
            <v>37736</v>
          </cell>
          <cell r="H1946">
            <v>603</v>
          </cell>
        </row>
        <row r="1947">
          <cell r="B1947" t="str">
            <v>넝    마</v>
          </cell>
          <cell r="C1947">
            <v>0</v>
          </cell>
          <cell r="D1947">
            <v>0.01</v>
          </cell>
          <cell r="E1947" t="str">
            <v>KG</v>
          </cell>
          <cell r="F1947">
            <v>13</v>
          </cell>
          <cell r="G1947">
            <v>0</v>
          </cell>
          <cell r="H1947">
            <v>0</v>
          </cell>
          <cell r="I1947">
            <v>1363</v>
          </cell>
          <cell r="J1947">
            <v>13</v>
          </cell>
        </row>
        <row r="1948">
          <cell r="A1948" t="str">
            <v>종       별</v>
          </cell>
          <cell r="B1948">
            <v>0</v>
          </cell>
          <cell r="C1948" t="str">
            <v>재 료 또 는</v>
          </cell>
          <cell r="D1948" t="str">
            <v xml:space="preserve">원 수 </v>
          </cell>
          <cell r="E1948" t="str">
            <v>단 위</v>
          </cell>
          <cell r="F1948" t="str">
            <v>총   액</v>
          </cell>
          <cell r="G1948" t="str">
            <v>노   무   비</v>
          </cell>
          <cell r="H1948">
            <v>0</v>
          </cell>
          <cell r="I1948" t="str">
            <v>재   료   비</v>
          </cell>
          <cell r="J1948">
            <v>0</v>
          </cell>
          <cell r="K1948" t="str">
            <v>경      비</v>
          </cell>
          <cell r="L1948">
            <v>0</v>
          </cell>
          <cell r="M1948" t="str">
            <v>비   고</v>
          </cell>
        </row>
        <row r="1949">
          <cell r="C1949" t="str">
            <v xml:space="preserve">규       격 </v>
          </cell>
          <cell r="D1949">
            <v>0</v>
          </cell>
          <cell r="E1949">
            <v>0</v>
          </cell>
          <cell r="F1949" t="str">
            <v>금   액</v>
          </cell>
          <cell r="G1949" t="str">
            <v>단  가</v>
          </cell>
          <cell r="H1949" t="str">
            <v>금   액</v>
          </cell>
          <cell r="I1949" t="str">
            <v>단  가</v>
          </cell>
          <cell r="J1949" t="str">
            <v>금   액</v>
          </cell>
          <cell r="K1949" t="str">
            <v>단  가</v>
          </cell>
          <cell r="L1949" t="str">
            <v>금   액</v>
          </cell>
        </row>
        <row r="1950">
          <cell r="B1950" t="str">
            <v>세라믹코팅제</v>
          </cell>
          <cell r="C1950">
            <v>0</v>
          </cell>
          <cell r="D1950">
            <v>0.36</v>
          </cell>
          <cell r="E1950" t="str">
            <v>KG</v>
          </cell>
          <cell r="F1950">
            <v>60588</v>
          </cell>
          <cell r="G1950">
            <v>0</v>
          </cell>
          <cell r="H1950">
            <v>0</v>
          </cell>
          <cell r="I1950">
            <v>168300</v>
          </cell>
          <cell r="J1950">
            <v>60588</v>
          </cell>
        </row>
        <row r="1951">
          <cell r="B1951" t="str">
            <v>희 석 제</v>
          </cell>
          <cell r="C1951">
            <v>0</v>
          </cell>
          <cell r="D1951">
            <v>0.188</v>
          </cell>
          <cell r="E1951" t="str">
            <v>통</v>
          </cell>
          <cell r="F1951">
            <v>962</v>
          </cell>
          <cell r="G1951">
            <v>0</v>
          </cell>
          <cell r="H1951">
            <v>0</v>
          </cell>
          <cell r="I1951">
            <v>5120</v>
          </cell>
          <cell r="J1951">
            <v>962</v>
          </cell>
        </row>
        <row r="1952">
          <cell r="B1952" t="str">
            <v>도 장 공</v>
          </cell>
          <cell r="C1952">
            <v>0</v>
          </cell>
          <cell r="D1952">
            <v>6.6000000000000003E-2</v>
          </cell>
          <cell r="E1952" t="str">
            <v>인</v>
          </cell>
          <cell r="F1952">
            <v>4160</v>
          </cell>
          <cell r="G1952">
            <v>63038</v>
          </cell>
          <cell r="H1952">
            <v>4160</v>
          </cell>
        </row>
        <row r="1953">
          <cell r="B1953" t="str">
            <v>규    사</v>
          </cell>
          <cell r="C1953">
            <v>0</v>
          </cell>
          <cell r="D1953">
            <v>3.5999999999999997E-2</v>
          </cell>
          <cell r="E1953" t="str">
            <v>㎥</v>
          </cell>
          <cell r="F1953">
            <v>900</v>
          </cell>
          <cell r="G1953">
            <v>0</v>
          </cell>
          <cell r="H1953">
            <v>0</v>
          </cell>
          <cell r="I1953">
            <v>25000</v>
          </cell>
          <cell r="J1953">
            <v>900</v>
          </cell>
        </row>
        <row r="1954">
          <cell r="B1954" t="str">
            <v>장비사용료</v>
          </cell>
          <cell r="C1954" t="str">
            <v>TRUCK CRANE 40TON x 2대</v>
          </cell>
          <cell r="D1954">
            <v>0.02</v>
          </cell>
          <cell r="E1954" t="str">
            <v>HR</v>
          </cell>
          <cell r="F1954">
            <v>3317</v>
          </cell>
          <cell r="G1954">
            <v>37230</v>
          </cell>
          <cell r="H1954">
            <v>744</v>
          </cell>
          <cell r="I1954">
            <v>17460</v>
          </cell>
          <cell r="J1954">
            <v>349</v>
          </cell>
          <cell r="K1954">
            <v>111242</v>
          </cell>
          <cell r="L1954">
            <v>2224</v>
          </cell>
        </row>
        <row r="1955">
          <cell r="B1955" t="str">
            <v>공 구 손 료</v>
          </cell>
          <cell r="C1955" t="str">
            <v>노임의 2%</v>
          </cell>
          <cell r="D1955">
            <v>1</v>
          </cell>
          <cell r="E1955" t="str">
            <v>식</v>
          </cell>
          <cell r="F1955">
            <v>110</v>
          </cell>
          <cell r="G1955">
            <v>0</v>
          </cell>
          <cell r="H1955">
            <v>0</v>
          </cell>
          <cell r="I1955">
            <v>0</v>
          </cell>
          <cell r="J1955">
            <v>0</v>
          </cell>
          <cell r="K1955">
            <v>0</v>
          </cell>
          <cell r="L1955">
            <v>110</v>
          </cell>
        </row>
        <row r="1956">
          <cell r="B1956" t="str">
            <v>소     계</v>
          </cell>
          <cell r="C1956">
            <v>0</v>
          </cell>
          <cell r="D1956">
            <v>0</v>
          </cell>
          <cell r="E1956">
            <v>0</v>
          </cell>
          <cell r="F1956">
            <v>71178</v>
          </cell>
          <cell r="G1956">
            <v>0</v>
          </cell>
          <cell r="H1956">
            <v>5507</v>
          </cell>
          <cell r="I1956">
            <v>0</v>
          </cell>
          <cell r="J1956">
            <v>63337</v>
          </cell>
          <cell r="K1956">
            <v>0</v>
          </cell>
          <cell r="L1956">
            <v>2334</v>
          </cell>
        </row>
        <row r="1958">
          <cell r="B1958" t="str">
            <v>합     계</v>
          </cell>
          <cell r="C1958">
            <v>0</v>
          </cell>
          <cell r="D1958">
            <v>0</v>
          </cell>
          <cell r="E1958">
            <v>0</v>
          </cell>
          <cell r="F1958">
            <v>88966</v>
          </cell>
          <cell r="G1958">
            <v>0</v>
          </cell>
          <cell r="H1958">
            <v>22420</v>
          </cell>
          <cell r="I1958">
            <v>0</v>
          </cell>
          <cell r="J1958">
            <v>63874</v>
          </cell>
          <cell r="K1958">
            <v>0</v>
          </cell>
          <cell r="L1958">
            <v>2672</v>
          </cell>
        </row>
        <row r="1971">
          <cell r="F1971" t="str">
            <v/>
          </cell>
        </row>
        <row r="1976">
          <cell r="E1976" t="str">
            <v/>
          </cell>
          <cell r="F1976" t="str">
            <v>S.T.S 잡철물 제작,설치(SCREEN등)</v>
          </cell>
        </row>
        <row r="1977">
          <cell r="E1977" t="str">
            <v/>
          </cell>
        </row>
        <row r="1978">
          <cell r="A1978" t="str">
            <v>종       별</v>
          </cell>
          <cell r="B1978">
            <v>0</v>
          </cell>
          <cell r="C1978" t="str">
            <v>재 료 또 는</v>
          </cell>
          <cell r="D1978" t="str">
            <v xml:space="preserve">원 수 </v>
          </cell>
          <cell r="E1978" t="str">
            <v>단 위</v>
          </cell>
          <cell r="F1978" t="str">
            <v>총   액</v>
          </cell>
          <cell r="G1978" t="str">
            <v>노   무   비</v>
          </cell>
          <cell r="H1978">
            <v>0</v>
          </cell>
          <cell r="I1978" t="str">
            <v>재   료   비</v>
          </cell>
          <cell r="J1978">
            <v>0</v>
          </cell>
          <cell r="K1978" t="str">
            <v>경      비</v>
          </cell>
          <cell r="L1978">
            <v>0</v>
          </cell>
          <cell r="M1978" t="str">
            <v>비   고</v>
          </cell>
        </row>
        <row r="1979">
          <cell r="C1979" t="str">
            <v xml:space="preserve">규       격 </v>
          </cell>
          <cell r="D1979">
            <v>0</v>
          </cell>
          <cell r="E1979">
            <v>0</v>
          </cell>
          <cell r="F1979" t="str">
            <v>금   액</v>
          </cell>
          <cell r="G1979" t="str">
            <v>단  가</v>
          </cell>
          <cell r="H1979" t="str">
            <v>금   액</v>
          </cell>
          <cell r="I1979" t="str">
            <v>단  가</v>
          </cell>
          <cell r="J1979" t="str">
            <v>금   액</v>
          </cell>
          <cell r="K1979" t="str">
            <v>단  가</v>
          </cell>
          <cell r="L1979" t="str">
            <v>금   액</v>
          </cell>
        </row>
        <row r="1980">
          <cell r="A1980" t="str">
            <v>용  접  봉</v>
          </cell>
          <cell r="B1980">
            <v>0</v>
          </cell>
          <cell r="C1980" t="str">
            <v>AWSE 306-16 4Φ</v>
          </cell>
          <cell r="D1980">
            <v>18.48</v>
          </cell>
          <cell r="E1980" t="str">
            <v>KG</v>
          </cell>
          <cell r="F1980">
            <v>0</v>
          </cell>
          <cell r="G1980">
            <v>0</v>
          </cell>
          <cell r="H1980">
            <v>0</v>
          </cell>
          <cell r="I1980">
            <v>5460</v>
          </cell>
          <cell r="J1980">
            <v>100900</v>
          </cell>
        </row>
        <row r="1981">
          <cell r="A1981" t="str">
            <v>산      소</v>
          </cell>
          <cell r="B1981">
            <v>0</v>
          </cell>
          <cell r="C1981" t="str">
            <v>6,000L</v>
          </cell>
          <cell r="D1981">
            <v>1.05</v>
          </cell>
          <cell r="E1981" t="str">
            <v>병</v>
          </cell>
          <cell r="F1981">
            <v>0</v>
          </cell>
          <cell r="G1981">
            <v>0</v>
          </cell>
          <cell r="H1981">
            <v>0</v>
          </cell>
          <cell r="I1981">
            <v>12000</v>
          </cell>
          <cell r="J1981">
            <v>12600</v>
          </cell>
        </row>
        <row r="1982">
          <cell r="A1982" t="str">
            <v>아 세 치 렌</v>
          </cell>
          <cell r="B1982">
            <v>0</v>
          </cell>
          <cell r="C1982" t="str">
            <v>4,500L</v>
          </cell>
          <cell r="D1982">
            <v>2.8</v>
          </cell>
          <cell r="E1982" t="str">
            <v>KG</v>
          </cell>
          <cell r="F1982">
            <v>0</v>
          </cell>
          <cell r="G1982">
            <v>0</v>
          </cell>
          <cell r="H1982">
            <v>0</v>
          </cell>
          <cell r="I1982">
            <v>10500</v>
          </cell>
          <cell r="J1982">
            <v>29400</v>
          </cell>
        </row>
        <row r="1983">
          <cell r="A1983" t="str">
            <v>철      공</v>
          </cell>
          <cell r="B1983">
            <v>0</v>
          </cell>
          <cell r="C1983">
            <v>0</v>
          </cell>
          <cell r="D1983">
            <v>27.65</v>
          </cell>
          <cell r="E1983" t="str">
            <v>인</v>
          </cell>
          <cell r="F1983">
            <v>0</v>
          </cell>
          <cell r="G1983">
            <v>72430</v>
          </cell>
          <cell r="H1983">
            <v>2002689</v>
          </cell>
        </row>
        <row r="1984">
          <cell r="A1984" t="str">
            <v>비  계   공</v>
          </cell>
          <cell r="B1984">
            <v>0</v>
          </cell>
          <cell r="C1984">
            <v>0</v>
          </cell>
          <cell r="D1984">
            <v>4.71</v>
          </cell>
          <cell r="E1984" t="str">
            <v>인</v>
          </cell>
          <cell r="F1984">
            <v>0</v>
          </cell>
          <cell r="G1984">
            <v>79467</v>
          </cell>
          <cell r="H1984">
            <v>374289</v>
          </cell>
        </row>
        <row r="1986">
          <cell r="A1986" t="str">
            <v>보 통 인 부</v>
          </cell>
          <cell r="B1986">
            <v>0</v>
          </cell>
          <cell r="C1986">
            <v>0</v>
          </cell>
          <cell r="D1986">
            <v>0.66</v>
          </cell>
          <cell r="E1986" t="str">
            <v>인</v>
          </cell>
          <cell r="F1986">
            <v>0</v>
          </cell>
          <cell r="G1986">
            <v>37736</v>
          </cell>
          <cell r="H1986">
            <v>24905</v>
          </cell>
        </row>
        <row r="1987">
          <cell r="A1987" t="str">
            <v>용  접  공</v>
          </cell>
          <cell r="B1987">
            <v>0</v>
          </cell>
          <cell r="C1987">
            <v>0</v>
          </cell>
          <cell r="D1987">
            <v>2.6</v>
          </cell>
          <cell r="E1987" t="str">
            <v>인</v>
          </cell>
          <cell r="F1987">
            <v>0</v>
          </cell>
          <cell r="G1987">
            <v>74016</v>
          </cell>
          <cell r="H1987">
            <v>192441</v>
          </cell>
        </row>
        <row r="1988">
          <cell r="A1988" t="str">
            <v>특 별 인 부</v>
          </cell>
          <cell r="B1988">
            <v>0</v>
          </cell>
          <cell r="C1988">
            <v>0</v>
          </cell>
          <cell r="D1988">
            <v>0.74</v>
          </cell>
          <cell r="E1988" t="str">
            <v>인</v>
          </cell>
          <cell r="F1988">
            <v>0</v>
          </cell>
          <cell r="G1988">
            <v>57379</v>
          </cell>
          <cell r="H1988">
            <v>42460</v>
          </cell>
        </row>
        <row r="1989">
          <cell r="A1989" t="str">
            <v>용접기 손료</v>
          </cell>
          <cell r="B1989">
            <v>0</v>
          </cell>
          <cell r="C1989">
            <v>0</v>
          </cell>
          <cell r="D1989">
            <v>20.83</v>
          </cell>
          <cell r="E1989" t="str">
            <v>Hr</v>
          </cell>
          <cell r="F1989">
            <v>0</v>
          </cell>
          <cell r="G1989">
            <v>0</v>
          </cell>
          <cell r="H1989">
            <v>0</v>
          </cell>
          <cell r="I1989">
            <v>0</v>
          </cell>
          <cell r="J1989">
            <v>0</v>
          </cell>
          <cell r="K1989">
            <v>155</v>
          </cell>
          <cell r="L1989">
            <v>3228</v>
          </cell>
        </row>
        <row r="1990">
          <cell r="A1990" t="str">
            <v>전력 소요량</v>
          </cell>
          <cell r="B1990">
            <v>0</v>
          </cell>
          <cell r="C1990">
            <v>0</v>
          </cell>
          <cell r="D1990">
            <v>126</v>
          </cell>
          <cell r="E1990" t="str">
            <v>KWH</v>
          </cell>
          <cell r="F1990">
            <v>0</v>
          </cell>
          <cell r="G1990">
            <v>0</v>
          </cell>
          <cell r="H1990">
            <v>0</v>
          </cell>
          <cell r="I1990">
            <v>0</v>
          </cell>
          <cell r="J1990">
            <v>0</v>
          </cell>
          <cell r="K1990">
            <v>61.6</v>
          </cell>
          <cell r="L1990">
            <v>7761</v>
          </cell>
        </row>
        <row r="1991">
          <cell r="A1991" t="str">
            <v>공 구 손 료</v>
          </cell>
          <cell r="B1991">
            <v>0</v>
          </cell>
          <cell r="C1991" t="str">
            <v>인건비의 3%</v>
          </cell>
          <cell r="D1991">
            <v>0</v>
          </cell>
          <cell r="E1991">
            <v>0</v>
          </cell>
          <cell r="F1991">
            <v>0</v>
          </cell>
          <cell r="G1991">
            <v>0</v>
          </cell>
          <cell r="H1991">
            <v>0</v>
          </cell>
          <cell r="I1991">
            <v>0</v>
          </cell>
          <cell r="J1991">
            <v>0</v>
          </cell>
          <cell r="K1991">
            <v>0</v>
          </cell>
          <cell r="L1991">
            <v>79103</v>
          </cell>
        </row>
        <row r="1993">
          <cell r="A1993" t="str">
            <v>소    계</v>
          </cell>
          <cell r="B1993">
            <v>0</v>
          </cell>
          <cell r="C1993">
            <v>0</v>
          </cell>
          <cell r="D1993">
            <v>0</v>
          </cell>
          <cell r="E1993">
            <v>0</v>
          </cell>
          <cell r="F1993">
            <v>2869776</v>
          </cell>
          <cell r="G1993">
            <v>0</v>
          </cell>
          <cell r="H1993">
            <v>2636784</v>
          </cell>
          <cell r="I1993">
            <v>0</v>
          </cell>
          <cell r="J1993">
            <v>142900</v>
          </cell>
          <cell r="K1993">
            <v>0</v>
          </cell>
          <cell r="L1993">
            <v>90092</v>
          </cell>
        </row>
        <row r="1995">
          <cell r="A1995" t="str">
            <v>계 ( 간단한구조 )</v>
          </cell>
          <cell r="B1995">
            <v>0</v>
          </cell>
          <cell r="C1995" t="str">
            <v>100 %</v>
          </cell>
          <cell r="D1995">
            <v>0</v>
          </cell>
          <cell r="E1995">
            <v>0</v>
          </cell>
          <cell r="F1995">
            <v>2869776</v>
          </cell>
          <cell r="G1995">
            <v>0</v>
          </cell>
          <cell r="H1995">
            <v>2636784</v>
          </cell>
          <cell r="I1995">
            <v>0</v>
          </cell>
          <cell r="J1995">
            <v>142900</v>
          </cell>
          <cell r="K1995">
            <v>0</v>
          </cell>
          <cell r="L1995">
            <v>90092</v>
          </cell>
        </row>
        <row r="1997">
          <cell r="A1997" t="str">
            <v>계 ( 복잡한구조 )</v>
          </cell>
          <cell r="B1997">
            <v>0</v>
          </cell>
          <cell r="C1997" t="str">
            <v>140 %</v>
          </cell>
          <cell r="D1997">
            <v>0</v>
          </cell>
          <cell r="E1997">
            <v>0</v>
          </cell>
          <cell r="F1997">
            <v>4017685</v>
          </cell>
          <cell r="G1997">
            <v>0</v>
          </cell>
          <cell r="H1997">
            <v>3691497</v>
          </cell>
          <cell r="I1997">
            <v>0</v>
          </cell>
          <cell r="J1997">
            <v>200060</v>
          </cell>
          <cell r="K1997">
            <v>0</v>
          </cell>
          <cell r="L1997">
            <v>126128</v>
          </cell>
        </row>
        <row r="2000">
          <cell r="F2000" t="str">
            <v/>
          </cell>
        </row>
        <row r="2001">
          <cell r="F2001" t="str">
            <v/>
          </cell>
        </row>
        <row r="2002">
          <cell r="F2002" t="str">
            <v/>
          </cell>
        </row>
        <row r="2004">
          <cell r="F2004"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98수문일위"/>
      <sheetName val="98자재단가"/>
      <sheetName val="98년도"/>
      <sheetName val="99년도1월 "/>
      <sheetName val="99년도4월 "/>
      <sheetName val="99년도7월"/>
      <sheetName val="99년도9월"/>
      <sheetName val="해평이토변"/>
      <sheetName val="녹동자동비22560"/>
      <sheetName val="녹동자동비22760"/>
      <sheetName val="광양도이자동비"/>
      <sheetName val="도암천자동비"/>
      <sheetName val="광양신아배수문"/>
      <sheetName val="창포지구"/>
      <sheetName val="도양자동비"/>
      <sheetName val="회문지구"/>
      <sheetName val="토기공"/>
      <sheetName val="옥룡제"/>
      <sheetName val="봉덕보"/>
      <sheetName val="봉덕보 1"/>
      <sheetName val="난간"/>
      <sheetName val="내역서1999.8최종"/>
      <sheetName val="I一般比"/>
      <sheetName val="공사비99-10"/>
      <sheetName val="내역서(교량)전체"/>
      <sheetName val="N賃率-職"/>
      <sheetName val="단가조사"/>
      <sheetName val="자재단가비교표"/>
      <sheetName val="DATE"/>
      <sheetName val="20관리비율"/>
      <sheetName val="노임단가"/>
    </sheetNames>
    <sheetDataSet>
      <sheetData sheetId="0" refreshError="1"/>
      <sheetData sheetId="1" refreshError="1">
        <row r="2">
          <cell r="A2" t="str">
            <v>★ 본 수문용 일위대가표를 수정할때는 아래사항을 유의하기바람</v>
          </cell>
        </row>
        <row r="3">
          <cell r="A3" t="str">
            <v>1. 사용장비 손료는 단가항목이 공란인것은 토목에서 받아 기입하고, 다른것은 시중물가지에서 해당 단가를 찾아  수정할것</v>
          </cell>
        </row>
        <row r="4">
          <cell r="A4" t="str">
            <v xml:space="preserve">2. 도장비 산출 내역중 자재비는 별도 기입할것.          </v>
          </cell>
        </row>
        <row r="11">
          <cell r="G11" t="str">
            <v>'98 년도  노 임  단 가 표</v>
          </cell>
        </row>
        <row r="12">
          <cell r="E12" t="str">
            <v/>
          </cell>
        </row>
        <row r="13">
          <cell r="A13" t="str">
            <v>종       별</v>
          </cell>
          <cell r="B13">
            <v>0</v>
          </cell>
          <cell r="C13" t="str">
            <v>재 료 또 는</v>
          </cell>
          <cell r="D13" t="str">
            <v>원 수</v>
          </cell>
          <cell r="E13" t="str">
            <v>단위</v>
          </cell>
          <cell r="F13" t="str">
            <v>총   액</v>
          </cell>
          <cell r="G13" t="str">
            <v>노   무   비</v>
          </cell>
          <cell r="H13">
            <v>0</v>
          </cell>
          <cell r="I13" t="str">
            <v>재   료   비</v>
          </cell>
          <cell r="J13">
            <v>0</v>
          </cell>
          <cell r="K13" t="str">
            <v>경      비</v>
          </cell>
          <cell r="L13">
            <v>0</v>
          </cell>
          <cell r="M13" t="str">
            <v>비   고</v>
          </cell>
        </row>
        <row r="14">
          <cell r="C14" t="str">
            <v xml:space="preserve">규       격 </v>
          </cell>
          <cell r="D14">
            <v>0</v>
          </cell>
          <cell r="E14">
            <v>0</v>
          </cell>
          <cell r="F14" t="str">
            <v>금   액</v>
          </cell>
          <cell r="G14" t="str">
            <v>단  가</v>
          </cell>
          <cell r="H14" t="str">
            <v>금   액</v>
          </cell>
          <cell r="I14" t="str">
            <v>단  가</v>
          </cell>
          <cell r="J14" t="str">
            <v>금   액</v>
          </cell>
          <cell r="K14" t="str">
            <v>단  가</v>
          </cell>
          <cell r="L14" t="str">
            <v>금   액</v>
          </cell>
        </row>
        <row r="15">
          <cell r="A15" t="str">
            <v>형  틀  목  공</v>
          </cell>
          <cell r="B15">
            <v>0</v>
          </cell>
          <cell r="C15" t="str">
            <v/>
          </cell>
          <cell r="D15">
            <v>1</v>
          </cell>
          <cell r="E15" t="str">
            <v>일</v>
          </cell>
          <cell r="F15">
            <v>0</v>
          </cell>
          <cell r="G15">
            <v>0</v>
          </cell>
          <cell r="H15">
            <v>75306</v>
          </cell>
        </row>
        <row r="16">
          <cell r="A16" t="str">
            <v>절    단    공</v>
          </cell>
          <cell r="B16">
            <v>0</v>
          </cell>
          <cell r="C16">
            <v>0</v>
          </cell>
          <cell r="D16">
            <v>1</v>
          </cell>
          <cell r="E16" t="str">
            <v>"</v>
          </cell>
          <cell r="F16">
            <v>0</v>
          </cell>
          <cell r="G16">
            <v>0</v>
          </cell>
          <cell r="H16">
            <v>65881</v>
          </cell>
        </row>
        <row r="17">
          <cell r="A17" t="str">
            <v>석          공</v>
          </cell>
          <cell r="B17">
            <v>0</v>
          </cell>
          <cell r="C17">
            <v>0</v>
          </cell>
          <cell r="D17">
            <v>1</v>
          </cell>
          <cell r="E17" t="str">
            <v>"</v>
          </cell>
          <cell r="F17">
            <v>0</v>
          </cell>
          <cell r="G17">
            <v>0</v>
          </cell>
          <cell r="H17">
            <v>77005</v>
          </cell>
        </row>
        <row r="18">
          <cell r="A18" t="str">
            <v>특 수 비 계 공</v>
          </cell>
          <cell r="B18">
            <v>0</v>
          </cell>
          <cell r="C18">
            <v>0</v>
          </cell>
          <cell r="D18">
            <v>1</v>
          </cell>
          <cell r="E18" t="str">
            <v>"</v>
          </cell>
          <cell r="F18">
            <v>0</v>
          </cell>
          <cell r="G18">
            <v>0</v>
          </cell>
          <cell r="H18">
            <v>85884</v>
          </cell>
        </row>
        <row r="19">
          <cell r="A19" t="str">
            <v>비    계    공</v>
          </cell>
          <cell r="B19">
            <v>0</v>
          </cell>
          <cell r="C19">
            <v>0</v>
          </cell>
          <cell r="D19">
            <v>1</v>
          </cell>
          <cell r="E19" t="str">
            <v>"</v>
          </cell>
          <cell r="F19">
            <v>0</v>
          </cell>
          <cell r="G19">
            <v>0</v>
          </cell>
          <cell r="H19">
            <v>79467</v>
          </cell>
        </row>
        <row r="20">
          <cell r="A20" t="str">
            <v>도    장    공</v>
          </cell>
          <cell r="B20">
            <v>0</v>
          </cell>
          <cell r="C20">
            <v>0</v>
          </cell>
          <cell r="D20">
            <v>1</v>
          </cell>
          <cell r="E20" t="str">
            <v>일</v>
          </cell>
          <cell r="F20">
            <v>0</v>
          </cell>
          <cell r="G20">
            <v>0</v>
          </cell>
          <cell r="H20">
            <v>63038</v>
          </cell>
        </row>
        <row r="21">
          <cell r="A21" t="str">
            <v>플랜트기계설치공</v>
          </cell>
          <cell r="B21">
            <v>0</v>
          </cell>
          <cell r="C21">
            <v>0</v>
          </cell>
          <cell r="D21">
            <v>1</v>
          </cell>
          <cell r="E21" t="str">
            <v>"</v>
          </cell>
          <cell r="F21">
            <v>0</v>
          </cell>
          <cell r="G21">
            <v>0</v>
          </cell>
          <cell r="H21">
            <v>80805</v>
          </cell>
        </row>
        <row r="22">
          <cell r="A22" t="str">
            <v>플랜트  용접공</v>
          </cell>
          <cell r="B22">
            <v>0</v>
          </cell>
          <cell r="C22">
            <v>0</v>
          </cell>
          <cell r="D22">
            <v>1</v>
          </cell>
          <cell r="E22" t="str">
            <v>"</v>
          </cell>
          <cell r="F22">
            <v>0</v>
          </cell>
          <cell r="G22">
            <v>0</v>
          </cell>
          <cell r="H22">
            <v>95379</v>
          </cell>
        </row>
        <row r="23">
          <cell r="A23" t="str">
            <v>플랜트  제관공</v>
          </cell>
          <cell r="B23">
            <v>0</v>
          </cell>
          <cell r="C23">
            <v>0</v>
          </cell>
          <cell r="D23">
            <v>1</v>
          </cell>
          <cell r="E23" t="str">
            <v>"</v>
          </cell>
          <cell r="F23">
            <v>0</v>
          </cell>
          <cell r="G23">
            <v>0</v>
          </cell>
          <cell r="H23">
            <v>81966</v>
          </cell>
        </row>
        <row r="24">
          <cell r="A24" t="str">
            <v>플랜트  배관공</v>
          </cell>
          <cell r="B24">
            <v>0</v>
          </cell>
          <cell r="C24">
            <v>0</v>
          </cell>
          <cell r="D24">
            <v>1</v>
          </cell>
          <cell r="E24" t="str">
            <v>"</v>
          </cell>
          <cell r="F24">
            <v>0</v>
          </cell>
          <cell r="G24">
            <v>0</v>
          </cell>
          <cell r="H24">
            <v>97219</v>
          </cell>
        </row>
        <row r="25">
          <cell r="A25" t="str">
            <v>측    량    사</v>
          </cell>
          <cell r="B25">
            <v>0</v>
          </cell>
          <cell r="C25">
            <v>0</v>
          </cell>
          <cell r="D25">
            <v>1</v>
          </cell>
          <cell r="E25" t="str">
            <v>일</v>
          </cell>
          <cell r="F25">
            <v>0</v>
          </cell>
          <cell r="G25">
            <v>0</v>
          </cell>
          <cell r="H25">
            <v>58506</v>
          </cell>
        </row>
        <row r="26">
          <cell r="A26" t="str">
            <v>측량사    조수</v>
          </cell>
          <cell r="B26">
            <v>0</v>
          </cell>
          <cell r="C26">
            <v>0</v>
          </cell>
          <cell r="D26">
            <v>1</v>
          </cell>
          <cell r="E26" t="str">
            <v>"</v>
          </cell>
          <cell r="F26">
            <v>0</v>
          </cell>
          <cell r="G26">
            <v>0</v>
          </cell>
          <cell r="H26">
            <v>38777</v>
          </cell>
        </row>
        <row r="27">
          <cell r="A27" t="str">
            <v>플랜트    전공</v>
          </cell>
          <cell r="B27">
            <v>0</v>
          </cell>
          <cell r="C27">
            <v>0</v>
          </cell>
          <cell r="D27">
            <v>1</v>
          </cell>
          <cell r="E27" t="str">
            <v>"</v>
          </cell>
          <cell r="F27">
            <v>0</v>
          </cell>
          <cell r="G27">
            <v>0</v>
          </cell>
          <cell r="H27">
            <v>64285</v>
          </cell>
        </row>
        <row r="28">
          <cell r="A28" t="str">
            <v>특  별  인  부</v>
          </cell>
          <cell r="B28">
            <v>0</v>
          </cell>
          <cell r="C28">
            <v>0</v>
          </cell>
          <cell r="D28">
            <v>1</v>
          </cell>
          <cell r="E28" t="str">
            <v>"</v>
          </cell>
          <cell r="F28">
            <v>0</v>
          </cell>
          <cell r="G28">
            <v>0</v>
          </cell>
          <cell r="H28">
            <v>57379</v>
          </cell>
        </row>
        <row r="29">
          <cell r="A29" t="str">
            <v>보  통  인  부</v>
          </cell>
          <cell r="B29">
            <v>0</v>
          </cell>
          <cell r="C29">
            <v>0</v>
          </cell>
          <cell r="D29">
            <v>1</v>
          </cell>
          <cell r="E29" t="str">
            <v>"</v>
          </cell>
          <cell r="F29">
            <v>0</v>
          </cell>
          <cell r="G29">
            <v>0</v>
          </cell>
          <cell r="H29">
            <v>37736</v>
          </cell>
        </row>
        <row r="30">
          <cell r="A30" t="str">
            <v>중기 운전 기사</v>
          </cell>
          <cell r="B30">
            <v>0</v>
          </cell>
          <cell r="C30">
            <v>0</v>
          </cell>
          <cell r="D30">
            <v>1</v>
          </cell>
          <cell r="E30" t="str">
            <v>일</v>
          </cell>
          <cell r="F30">
            <v>0</v>
          </cell>
          <cell r="G30">
            <v>0</v>
          </cell>
          <cell r="H30">
            <v>56951</v>
          </cell>
        </row>
        <row r="31">
          <cell r="A31" t="str">
            <v>중  기  조  장</v>
          </cell>
          <cell r="B31">
            <v>0</v>
          </cell>
          <cell r="C31">
            <v>0</v>
          </cell>
          <cell r="D31">
            <v>1</v>
          </cell>
          <cell r="E31" t="str">
            <v>"</v>
          </cell>
          <cell r="F31">
            <v>0</v>
          </cell>
          <cell r="G31">
            <v>0</v>
          </cell>
          <cell r="H31">
            <v>55484</v>
          </cell>
        </row>
        <row r="32">
          <cell r="A32" t="str">
            <v>운전수(기  계)</v>
          </cell>
          <cell r="B32">
            <v>0</v>
          </cell>
          <cell r="C32">
            <v>0</v>
          </cell>
          <cell r="D32">
            <v>1</v>
          </cell>
          <cell r="E32" t="str">
            <v>"</v>
          </cell>
          <cell r="F32">
            <v>0</v>
          </cell>
          <cell r="G32">
            <v>0</v>
          </cell>
          <cell r="H32">
            <v>54325</v>
          </cell>
        </row>
        <row r="33">
          <cell r="A33" t="str">
            <v>운전사(운반차)</v>
          </cell>
          <cell r="B33">
            <v>0</v>
          </cell>
          <cell r="C33">
            <v>0</v>
          </cell>
          <cell r="D33">
            <v>1</v>
          </cell>
          <cell r="E33" t="str">
            <v>"</v>
          </cell>
          <cell r="F33">
            <v>0</v>
          </cell>
          <cell r="G33">
            <v>0</v>
          </cell>
          <cell r="H33">
            <v>51077</v>
          </cell>
        </row>
        <row r="34">
          <cell r="A34" t="str">
            <v>종       별</v>
          </cell>
          <cell r="B34">
            <v>0</v>
          </cell>
          <cell r="C34" t="str">
            <v>재 료 또 는</v>
          </cell>
          <cell r="D34" t="str">
            <v xml:space="preserve">원 수 </v>
          </cell>
          <cell r="E34" t="str">
            <v>단 위</v>
          </cell>
          <cell r="F34" t="str">
            <v>총   액</v>
          </cell>
          <cell r="G34" t="str">
            <v>노   무   비</v>
          </cell>
          <cell r="H34">
            <v>0</v>
          </cell>
          <cell r="I34" t="str">
            <v>재   료   비</v>
          </cell>
          <cell r="J34">
            <v>0</v>
          </cell>
          <cell r="K34" t="str">
            <v>경      비</v>
          </cell>
          <cell r="L34">
            <v>0</v>
          </cell>
          <cell r="M34" t="str">
            <v>비   고</v>
          </cell>
        </row>
        <row r="35">
          <cell r="C35" t="str">
            <v xml:space="preserve">규       격 </v>
          </cell>
          <cell r="D35">
            <v>0</v>
          </cell>
          <cell r="E35">
            <v>0</v>
          </cell>
          <cell r="F35" t="str">
            <v>금   액</v>
          </cell>
          <cell r="G35" t="str">
            <v>단  가</v>
          </cell>
          <cell r="H35" t="str">
            <v>금   액</v>
          </cell>
          <cell r="I35" t="str">
            <v>단  가</v>
          </cell>
          <cell r="J35" t="str">
            <v>금   액</v>
          </cell>
          <cell r="K35" t="str">
            <v>단  가</v>
          </cell>
          <cell r="L35" t="str">
            <v>금   액</v>
          </cell>
        </row>
        <row r="36">
          <cell r="A36" t="str">
            <v>중기 운전 조수</v>
          </cell>
          <cell r="B36">
            <v>0</v>
          </cell>
          <cell r="C36">
            <v>0</v>
          </cell>
          <cell r="D36">
            <v>1</v>
          </cell>
          <cell r="E36" t="str">
            <v>"</v>
          </cell>
          <cell r="F36">
            <v>0</v>
          </cell>
          <cell r="G36">
            <v>0</v>
          </cell>
          <cell r="H36">
            <v>42762</v>
          </cell>
        </row>
        <row r="37">
          <cell r="A37" t="str">
            <v>기    계    공</v>
          </cell>
          <cell r="B37">
            <v>0</v>
          </cell>
          <cell r="C37">
            <v>0</v>
          </cell>
          <cell r="D37">
            <v>1</v>
          </cell>
          <cell r="E37" t="str">
            <v>일</v>
          </cell>
          <cell r="F37">
            <v>0</v>
          </cell>
          <cell r="G37">
            <v>0</v>
          </cell>
          <cell r="H37">
            <v>58906</v>
          </cell>
        </row>
        <row r="38">
          <cell r="A38" t="str">
            <v>용접공 (일 반)</v>
          </cell>
          <cell r="B38">
            <v>0</v>
          </cell>
          <cell r="C38">
            <v>0</v>
          </cell>
          <cell r="D38">
            <v>1</v>
          </cell>
          <cell r="E38" t="str">
            <v>"</v>
          </cell>
          <cell r="F38">
            <v>0</v>
          </cell>
          <cell r="G38">
            <v>0</v>
          </cell>
          <cell r="H38">
            <v>74016</v>
          </cell>
        </row>
        <row r="39">
          <cell r="A39" t="str">
            <v>리    벳    공</v>
          </cell>
          <cell r="B39">
            <v>0</v>
          </cell>
          <cell r="C39">
            <v>0</v>
          </cell>
          <cell r="D39">
            <v>1</v>
          </cell>
          <cell r="E39" t="str">
            <v>"</v>
          </cell>
          <cell r="F39">
            <v>0</v>
          </cell>
          <cell r="G39">
            <v>0</v>
          </cell>
          <cell r="H39">
            <v>71579</v>
          </cell>
        </row>
        <row r="40">
          <cell r="A40" t="str">
            <v>계    령    공</v>
          </cell>
          <cell r="B40">
            <v>0</v>
          </cell>
          <cell r="C40">
            <v>0</v>
          </cell>
          <cell r="D40">
            <v>1</v>
          </cell>
          <cell r="E40" t="str">
            <v>"</v>
          </cell>
          <cell r="F40">
            <v>0</v>
          </cell>
          <cell r="G40">
            <v>0</v>
          </cell>
          <cell r="H40">
            <v>41937</v>
          </cell>
          <cell r="I40">
            <v>0</v>
          </cell>
          <cell r="J40">
            <v>0</v>
          </cell>
          <cell r="K40">
            <v>0</v>
          </cell>
          <cell r="L40" t="str">
            <v/>
          </cell>
        </row>
        <row r="41">
          <cell r="A41" t="str">
            <v>제    도    공</v>
          </cell>
          <cell r="B41">
            <v>0</v>
          </cell>
          <cell r="C41">
            <v>0</v>
          </cell>
          <cell r="D41">
            <v>1</v>
          </cell>
          <cell r="E41" t="str">
            <v>"</v>
          </cell>
          <cell r="F41">
            <v>0</v>
          </cell>
          <cell r="G41">
            <v>0</v>
          </cell>
          <cell r="H41">
            <v>32747</v>
          </cell>
        </row>
        <row r="42">
          <cell r="A42" t="str">
            <v>현    도    공</v>
          </cell>
          <cell r="B42">
            <v>0</v>
          </cell>
          <cell r="C42" t="str">
            <v/>
          </cell>
          <cell r="D42">
            <v>1</v>
          </cell>
          <cell r="E42" t="str">
            <v>일</v>
          </cell>
          <cell r="F42">
            <v>0</v>
          </cell>
          <cell r="G42">
            <v>0</v>
          </cell>
          <cell r="H42">
            <v>28487</v>
          </cell>
        </row>
        <row r="43">
          <cell r="A43" t="str">
            <v>마    킹    공</v>
          </cell>
          <cell r="B43">
            <v>0</v>
          </cell>
          <cell r="C43">
            <v>0</v>
          </cell>
          <cell r="D43">
            <v>1</v>
          </cell>
          <cell r="E43" t="str">
            <v>"</v>
          </cell>
          <cell r="F43">
            <v>0</v>
          </cell>
          <cell r="G43">
            <v>0</v>
          </cell>
          <cell r="H43">
            <v>26924</v>
          </cell>
        </row>
        <row r="44">
          <cell r="A44" t="str">
            <v>산 소 절 단 공</v>
          </cell>
          <cell r="B44">
            <v>0</v>
          </cell>
          <cell r="C44">
            <v>0</v>
          </cell>
          <cell r="D44">
            <v>1</v>
          </cell>
          <cell r="E44" t="str">
            <v>"</v>
          </cell>
          <cell r="F44">
            <v>0</v>
          </cell>
          <cell r="G44">
            <v>0</v>
          </cell>
          <cell r="H44">
            <v>31794</v>
          </cell>
        </row>
        <row r="45">
          <cell r="A45" t="str">
            <v>샤    링    공</v>
          </cell>
          <cell r="B45">
            <v>0</v>
          </cell>
          <cell r="C45">
            <v>0</v>
          </cell>
          <cell r="D45">
            <v>1</v>
          </cell>
          <cell r="E45" t="str">
            <v>"</v>
          </cell>
          <cell r="F45">
            <v>0</v>
          </cell>
          <cell r="G45">
            <v>0</v>
          </cell>
          <cell r="H45">
            <v>29508</v>
          </cell>
        </row>
        <row r="46">
          <cell r="A46" t="str">
            <v>프  레  스  공</v>
          </cell>
          <cell r="B46">
            <v>0</v>
          </cell>
          <cell r="C46">
            <v>0</v>
          </cell>
          <cell r="D46">
            <v>1</v>
          </cell>
          <cell r="E46" t="str">
            <v>"</v>
          </cell>
          <cell r="F46">
            <v>0</v>
          </cell>
          <cell r="G46">
            <v>0</v>
          </cell>
          <cell r="H46">
            <v>26250</v>
          </cell>
        </row>
        <row r="47">
          <cell r="A47" t="str">
            <v>보    링    공</v>
          </cell>
          <cell r="B47">
            <v>0</v>
          </cell>
          <cell r="C47">
            <v>0</v>
          </cell>
          <cell r="D47">
            <v>1</v>
          </cell>
          <cell r="E47" t="str">
            <v>일</v>
          </cell>
          <cell r="F47">
            <v>0</v>
          </cell>
          <cell r="G47">
            <v>0</v>
          </cell>
          <cell r="H47">
            <v>28378</v>
          </cell>
        </row>
        <row r="48">
          <cell r="A48" t="str">
            <v>밀    링    공</v>
          </cell>
          <cell r="B48">
            <v>0</v>
          </cell>
          <cell r="C48">
            <v>0</v>
          </cell>
          <cell r="D48">
            <v>1</v>
          </cell>
          <cell r="E48" t="str">
            <v>"</v>
          </cell>
          <cell r="F48">
            <v>0</v>
          </cell>
          <cell r="G48">
            <v>0</v>
          </cell>
          <cell r="H48">
            <v>27252</v>
          </cell>
        </row>
        <row r="49">
          <cell r="A49" t="str">
            <v>방 전 절 단 공</v>
          </cell>
          <cell r="B49">
            <v>0</v>
          </cell>
          <cell r="C49">
            <v>0</v>
          </cell>
          <cell r="D49">
            <v>1</v>
          </cell>
          <cell r="E49" t="str">
            <v>"</v>
          </cell>
          <cell r="F49">
            <v>0</v>
          </cell>
          <cell r="G49">
            <v>0</v>
          </cell>
          <cell r="H49">
            <v>27047</v>
          </cell>
        </row>
        <row r="50">
          <cell r="A50" t="str">
            <v>드    링    공</v>
          </cell>
          <cell r="B50">
            <v>0</v>
          </cell>
          <cell r="C50">
            <v>0</v>
          </cell>
          <cell r="D50">
            <v>1</v>
          </cell>
          <cell r="E50" t="str">
            <v>"</v>
          </cell>
          <cell r="F50">
            <v>0</v>
          </cell>
          <cell r="G50">
            <v>0</v>
          </cell>
          <cell r="H50">
            <v>27215</v>
          </cell>
        </row>
        <row r="51">
          <cell r="A51" t="str">
            <v>수 동 선 반 공</v>
          </cell>
          <cell r="B51">
            <v>0</v>
          </cell>
          <cell r="C51">
            <v>0</v>
          </cell>
          <cell r="D51">
            <v>1</v>
          </cell>
          <cell r="E51" t="str">
            <v>"</v>
          </cell>
          <cell r="F51">
            <v>0</v>
          </cell>
          <cell r="G51">
            <v>0</v>
          </cell>
          <cell r="H51">
            <v>27350</v>
          </cell>
        </row>
        <row r="52">
          <cell r="A52" t="str">
            <v>프  레  나  공</v>
          </cell>
          <cell r="B52">
            <v>0</v>
          </cell>
          <cell r="C52">
            <v>0</v>
          </cell>
          <cell r="D52">
            <v>1</v>
          </cell>
          <cell r="E52" t="str">
            <v>일</v>
          </cell>
          <cell r="F52">
            <v>0</v>
          </cell>
          <cell r="G52">
            <v>0</v>
          </cell>
          <cell r="H52">
            <v>25035</v>
          </cell>
        </row>
        <row r="53">
          <cell r="A53" t="str">
            <v>3 본  로 라 공</v>
          </cell>
          <cell r="B53">
            <v>0</v>
          </cell>
          <cell r="C53">
            <v>0</v>
          </cell>
          <cell r="D53">
            <v>1</v>
          </cell>
          <cell r="E53" t="str">
            <v>"</v>
          </cell>
          <cell r="F53">
            <v>0</v>
          </cell>
          <cell r="G53">
            <v>0</v>
          </cell>
          <cell r="H53">
            <v>34250</v>
          </cell>
        </row>
        <row r="54">
          <cell r="A54" t="str">
            <v>벤 딩 머 쉰 공</v>
          </cell>
          <cell r="B54">
            <v>0</v>
          </cell>
          <cell r="C54">
            <v>0</v>
          </cell>
          <cell r="D54">
            <v>1</v>
          </cell>
          <cell r="E54" t="str">
            <v>"</v>
          </cell>
          <cell r="F54">
            <v>0</v>
          </cell>
          <cell r="G54">
            <v>0</v>
          </cell>
          <cell r="H54">
            <v>29076</v>
          </cell>
        </row>
        <row r="55">
          <cell r="A55" t="str">
            <v>열  처  리  공</v>
          </cell>
          <cell r="B55">
            <v>0</v>
          </cell>
          <cell r="C55">
            <v>0</v>
          </cell>
          <cell r="D55">
            <v>1</v>
          </cell>
          <cell r="E55" t="str">
            <v>"</v>
          </cell>
          <cell r="F55">
            <v>0</v>
          </cell>
          <cell r="G55">
            <v>0</v>
          </cell>
          <cell r="H55">
            <v>25392</v>
          </cell>
        </row>
        <row r="56">
          <cell r="A56" t="str">
            <v>용    접    공</v>
          </cell>
          <cell r="B56">
            <v>0</v>
          </cell>
          <cell r="C56">
            <v>0</v>
          </cell>
          <cell r="D56">
            <v>1</v>
          </cell>
          <cell r="E56" t="str">
            <v>"</v>
          </cell>
          <cell r="F56">
            <v>0</v>
          </cell>
          <cell r="G56">
            <v>0</v>
          </cell>
          <cell r="H56">
            <v>27908</v>
          </cell>
        </row>
        <row r="57">
          <cell r="A57" t="str">
            <v>종       별</v>
          </cell>
          <cell r="B57">
            <v>0</v>
          </cell>
          <cell r="C57" t="str">
            <v>재 료 또 는</v>
          </cell>
          <cell r="D57" t="str">
            <v xml:space="preserve">원 수 </v>
          </cell>
          <cell r="E57" t="str">
            <v>단 위</v>
          </cell>
          <cell r="F57" t="str">
            <v>총   액</v>
          </cell>
          <cell r="G57" t="str">
            <v>노   무   비</v>
          </cell>
          <cell r="H57">
            <v>0</v>
          </cell>
          <cell r="I57" t="str">
            <v>재   료   비</v>
          </cell>
          <cell r="J57">
            <v>0</v>
          </cell>
          <cell r="K57" t="str">
            <v>경      비</v>
          </cell>
          <cell r="L57">
            <v>0</v>
          </cell>
          <cell r="M57" t="str">
            <v>비   고</v>
          </cell>
        </row>
        <row r="58">
          <cell r="C58" t="str">
            <v xml:space="preserve">규       격 </v>
          </cell>
          <cell r="D58">
            <v>0</v>
          </cell>
          <cell r="E58">
            <v>0</v>
          </cell>
          <cell r="F58" t="str">
            <v>금   액</v>
          </cell>
          <cell r="G58" t="str">
            <v>단  가</v>
          </cell>
          <cell r="H58" t="str">
            <v>금   액</v>
          </cell>
          <cell r="I58" t="str">
            <v>단  가</v>
          </cell>
          <cell r="J58" t="str">
            <v>금   액</v>
          </cell>
          <cell r="K58" t="str">
            <v>단  가</v>
          </cell>
          <cell r="L58" t="str">
            <v>금   액</v>
          </cell>
        </row>
        <row r="59">
          <cell r="A59" t="str">
            <v>그 라 인 다 공</v>
          </cell>
          <cell r="B59">
            <v>0</v>
          </cell>
          <cell r="C59">
            <v>0</v>
          </cell>
          <cell r="D59">
            <v>1</v>
          </cell>
          <cell r="E59" t="str">
            <v>일</v>
          </cell>
          <cell r="F59">
            <v>0</v>
          </cell>
          <cell r="G59">
            <v>0</v>
          </cell>
          <cell r="H59">
            <v>26032</v>
          </cell>
        </row>
        <row r="60">
          <cell r="A60" t="str">
            <v>비파괴  시험공</v>
          </cell>
          <cell r="B60">
            <v>0</v>
          </cell>
          <cell r="C60">
            <v>0</v>
          </cell>
          <cell r="D60">
            <v>1</v>
          </cell>
          <cell r="E60" t="str">
            <v>"</v>
          </cell>
          <cell r="F60">
            <v>0</v>
          </cell>
          <cell r="G60">
            <v>0</v>
          </cell>
          <cell r="H60">
            <v>64472</v>
          </cell>
        </row>
        <row r="61">
          <cell r="A61" t="str">
            <v>기계 기사 1 급</v>
          </cell>
          <cell r="B61">
            <v>0</v>
          </cell>
          <cell r="C61" t="str">
            <v>(중급기술자)</v>
          </cell>
          <cell r="D61">
            <v>1</v>
          </cell>
          <cell r="E61" t="str">
            <v>"</v>
          </cell>
          <cell r="F61">
            <v>0</v>
          </cell>
          <cell r="G61">
            <v>0</v>
          </cell>
          <cell r="H61">
            <v>97488</v>
          </cell>
        </row>
        <row r="62">
          <cell r="A62" t="str">
            <v>기계 기사 2 급</v>
          </cell>
          <cell r="B62">
            <v>0</v>
          </cell>
          <cell r="C62" t="str">
            <v>(초급기술자)</v>
          </cell>
          <cell r="D62">
            <v>1</v>
          </cell>
          <cell r="E62" t="str">
            <v>"</v>
          </cell>
          <cell r="F62">
            <v>0</v>
          </cell>
          <cell r="G62">
            <v>0</v>
          </cell>
          <cell r="H62">
            <v>69405</v>
          </cell>
        </row>
        <row r="63">
          <cell r="A63" t="str">
            <v>철    공</v>
          </cell>
          <cell r="B63">
            <v>0</v>
          </cell>
          <cell r="C63">
            <v>0</v>
          </cell>
          <cell r="D63">
            <v>1</v>
          </cell>
          <cell r="E63" t="str">
            <v>"</v>
          </cell>
          <cell r="F63">
            <v>0</v>
          </cell>
          <cell r="G63">
            <v>0</v>
          </cell>
          <cell r="H63">
            <v>72430</v>
          </cell>
        </row>
        <row r="64">
          <cell r="A64" t="str">
            <v>잠 수 부</v>
          </cell>
          <cell r="B64">
            <v>0</v>
          </cell>
          <cell r="C64">
            <v>0</v>
          </cell>
          <cell r="D64">
            <v>1</v>
          </cell>
          <cell r="E64" t="str">
            <v xml:space="preserve">일 </v>
          </cell>
          <cell r="F64">
            <v>0</v>
          </cell>
          <cell r="G64">
            <v>0</v>
          </cell>
          <cell r="H64">
            <v>81832</v>
          </cell>
        </row>
        <row r="65">
          <cell r="A65" t="str">
            <v>선    부</v>
          </cell>
          <cell r="B65">
            <v>0</v>
          </cell>
          <cell r="C65">
            <v>0</v>
          </cell>
          <cell r="D65">
            <v>1</v>
          </cell>
          <cell r="E65" t="str">
            <v xml:space="preserve">일 </v>
          </cell>
          <cell r="F65">
            <v>0</v>
          </cell>
          <cell r="G65">
            <v>0</v>
          </cell>
          <cell r="H65">
            <v>40088</v>
          </cell>
        </row>
        <row r="66">
          <cell r="A66" t="str">
            <v>조 력 공</v>
          </cell>
          <cell r="B66">
            <v>0</v>
          </cell>
          <cell r="C66">
            <v>0</v>
          </cell>
          <cell r="D66">
            <v>1</v>
          </cell>
          <cell r="E66" t="str">
            <v xml:space="preserve">일 </v>
          </cell>
          <cell r="F66">
            <v>0</v>
          </cell>
          <cell r="G66">
            <v>0</v>
          </cell>
          <cell r="H66">
            <v>48912</v>
          </cell>
        </row>
        <row r="67">
          <cell r="A67" t="str">
            <v>품질관리공(시험사1급)</v>
          </cell>
          <cell r="B67">
            <v>0</v>
          </cell>
          <cell r="C67">
            <v>0</v>
          </cell>
          <cell r="D67">
            <v>1</v>
          </cell>
          <cell r="E67" t="str">
            <v xml:space="preserve">일 </v>
          </cell>
          <cell r="F67">
            <v>0</v>
          </cell>
          <cell r="G67">
            <v>0</v>
          </cell>
          <cell r="H67">
            <v>47867</v>
          </cell>
          <cell r="I67">
            <v>0</v>
          </cell>
          <cell r="J67">
            <v>0</v>
          </cell>
          <cell r="K67">
            <v>0</v>
          </cell>
          <cell r="L67" t="str">
            <v/>
          </cell>
        </row>
        <row r="68">
          <cell r="A68" t="str">
            <v>특급기술자(건설및기타)</v>
          </cell>
          <cell r="B68">
            <v>0</v>
          </cell>
          <cell r="C68">
            <v>0</v>
          </cell>
          <cell r="D68">
            <v>1</v>
          </cell>
          <cell r="E68" t="str">
            <v xml:space="preserve">일 </v>
          </cell>
          <cell r="F68">
            <v>0</v>
          </cell>
          <cell r="G68">
            <v>0</v>
          </cell>
          <cell r="H68">
            <v>142203</v>
          </cell>
          <cell r="I68">
            <v>0</v>
          </cell>
          <cell r="J68">
            <v>0</v>
          </cell>
          <cell r="K68">
            <v>0</v>
          </cell>
          <cell r="L68" t="str">
            <v/>
          </cell>
        </row>
        <row r="69">
          <cell r="A69" t="str">
            <v>고급기술자(    "     )</v>
          </cell>
          <cell r="B69">
            <v>0</v>
          </cell>
          <cell r="C69">
            <v>0</v>
          </cell>
          <cell r="D69">
            <v>1</v>
          </cell>
          <cell r="E69" t="str">
            <v xml:space="preserve">일 </v>
          </cell>
          <cell r="F69">
            <v>0</v>
          </cell>
          <cell r="G69">
            <v>0</v>
          </cell>
          <cell r="H69">
            <v>117410</v>
          </cell>
          <cell r="I69">
            <v>0</v>
          </cell>
          <cell r="J69">
            <v>0</v>
          </cell>
          <cell r="K69">
            <v>0</v>
          </cell>
          <cell r="L69" t="str">
            <v/>
          </cell>
        </row>
        <row r="70">
          <cell r="A70" t="str">
            <v>중급기술자(    "     )</v>
          </cell>
          <cell r="B70">
            <v>0</v>
          </cell>
          <cell r="C70">
            <v>0</v>
          </cell>
          <cell r="D70">
            <v>1</v>
          </cell>
          <cell r="E70" t="str">
            <v xml:space="preserve">일 </v>
          </cell>
          <cell r="F70">
            <v>0</v>
          </cell>
          <cell r="G70">
            <v>0</v>
          </cell>
          <cell r="H70">
            <v>97488</v>
          </cell>
          <cell r="I70">
            <v>0</v>
          </cell>
          <cell r="J70">
            <v>0</v>
          </cell>
          <cell r="K70">
            <v>0</v>
          </cell>
          <cell r="L70" t="str">
            <v/>
          </cell>
        </row>
        <row r="71">
          <cell r="A71" t="str">
            <v>초급기술자(    "     )</v>
          </cell>
          <cell r="B71">
            <v>0</v>
          </cell>
          <cell r="C71">
            <v>0</v>
          </cell>
          <cell r="D71">
            <v>1</v>
          </cell>
          <cell r="E71" t="str">
            <v xml:space="preserve">일 </v>
          </cell>
          <cell r="F71">
            <v>0</v>
          </cell>
          <cell r="G71">
            <v>0</v>
          </cell>
          <cell r="H71">
            <v>69405</v>
          </cell>
          <cell r="I71">
            <v>0</v>
          </cell>
          <cell r="J71">
            <v>0</v>
          </cell>
          <cell r="K71">
            <v>0</v>
          </cell>
          <cell r="L71" t="str">
            <v/>
          </cell>
        </row>
        <row r="72">
          <cell r="A72" t="str">
            <v>고급기능사(    "     )</v>
          </cell>
          <cell r="B72">
            <v>0</v>
          </cell>
          <cell r="C72">
            <v>0</v>
          </cell>
          <cell r="D72">
            <v>1</v>
          </cell>
          <cell r="E72" t="str">
            <v xml:space="preserve">일 </v>
          </cell>
          <cell r="F72">
            <v>0</v>
          </cell>
          <cell r="G72">
            <v>0</v>
          </cell>
          <cell r="H72">
            <v>68094</v>
          </cell>
          <cell r="I72">
            <v>0</v>
          </cell>
          <cell r="J72">
            <v>0</v>
          </cell>
          <cell r="K72">
            <v>0</v>
          </cell>
          <cell r="L72" t="str">
            <v/>
          </cell>
        </row>
        <row r="73">
          <cell r="A73" t="str">
            <v>중급기능사(    "     )</v>
          </cell>
          <cell r="B73">
            <v>0</v>
          </cell>
          <cell r="C73">
            <v>0</v>
          </cell>
          <cell r="D73">
            <v>1</v>
          </cell>
          <cell r="E73" t="str">
            <v xml:space="preserve">일 </v>
          </cell>
          <cell r="F73">
            <v>0</v>
          </cell>
          <cell r="G73">
            <v>0</v>
          </cell>
          <cell r="H73">
            <v>60249</v>
          </cell>
          <cell r="I73">
            <v>0</v>
          </cell>
          <cell r="J73">
            <v>0</v>
          </cell>
          <cell r="K73">
            <v>0</v>
          </cell>
          <cell r="L73" t="str">
            <v/>
          </cell>
        </row>
        <row r="74">
          <cell r="A74" t="str">
            <v>초급기능사(    "     )</v>
          </cell>
          <cell r="B74">
            <v>0</v>
          </cell>
          <cell r="C74">
            <v>0</v>
          </cell>
          <cell r="D74">
            <v>1</v>
          </cell>
          <cell r="E74" t="str">
            <v xml:space="preserve">일 </v>
          </cell>
          <cell r="F74">
            <v>0</v>
          </cell>
          <cell r="G74">
            <v>0</v>
          </cell>
          <cell r="H74">
            <v>48652</v>
          </cell>
          <cell r="I74">
            <v>0</v>
          </cell>
          <cell r="J74">
            <v>0</v>
          </cell>
          <cell r="K74">
            <v>0</v>
          </cell>
          <cell r="L74" t="str">
            <v/>
          </cell>
        </row>
        <row r="75">
          <cell r="C75" t="str">
            <v/>
          </cell>
        </row>
        <row r="76">
          <cell r="C76" t="str">
            <v/>
          </cell>
        </row>
        <row r="77">
          <cell r="C77" t="str">
            <v/>
          </cell>
        </row>
        <row r="78">
          <cell r="C78" t="str">
            <v/>
          </cell>
        </row>
        <row r="79">
          <cell r="C79" t="str">
            <v/>
          </cell>
        </row>
        <row r="81">
          <cell r="B81" t="str">
            <v>'98 년도  소 모 자 재  단 가 표</v>
          </cell>
        </row>
        <row r="82">
          <cell r="E82" t="str">
            <v/>
          </cell>
        </row>
        <row r="83">
          <cell r="A83" t="str">
            <v>종       별</v>
          </cell>
          <cell r="B83">
            <v>0</v>
          </cell>
          <cell r="C83" t="str">
            <v>재 료 또 는</v>
          </cell>
          <cell r="D83" t="str">
            <v xml:space="preserve">원 수 </v>
          </cell>
          <cell r="E83" t="str">
            <v>단 위</v>
          </cell>
          <cell r="F83" t="str">
            <v>총   액</v>
          </cell>
          <cell r="G83" t="str">
            <v>노   무   비</v>
          </cell>
          <cell r="H83">
            <v>0</v>
          </cell>
          <cell r="I83" t="str">
            <v>재   료   비</v>
          </cell>
          <cell r="J83">
            <v>0</v>
          </cell>
          <cell r="K83" t="str">
            <v>경      비</v>
          </cell>
          <cell r="L83">
            <v>0</v>
          </cell>
          <cell r="M83" t="str">
            <v>비   고</v>
          </cell>
        </row>
        <row r="84">
          <cell r="C84" t="str">
            <v xml:space="preserve">규       격 </v>
          </cell>
          <cell r="D84">
            <v>0</v>
          </cell>
          <cell r="E84">
            <v>0</v>
          </cell>
          <cell r="F84" t="str">
            <v>금   액</v>
          </cell>
          <cell r="G84" t="str">
            <v>단  가</v>
          </cell>
          <cell r="H84" t="str">
            <v>금   액</v>
          </cell>
          <cell r="I84" t="str">
            <v>단  가</v>
          </cell>
          <cell r="J84" t="str">
            <v>금   액</v>
          </cell>
          <cell r="K84" t="str">
            <v>단  가</v>
          </cell>
          <cell r="L84" t="str">
            <v>금   액</v>
          </cell>
        </row>
        <row r="85">
          <cell r="A85" t="str">
            <v>산          소</v>
          </cell>
          <cell r="B85">
            <v>0</v>
          </cell>
          <cell r="C85" t="str">
            <v>6,000 L</v>
          </cell>
          <cell r="D85">
            <v>1</v>
          </cell>
          <cell r="E85" t="str">
            <v>병</v>
          </cell>
          <cell r="F85">
            <v>0</v>
          </cell>
          <cell r="G85">
            <v>0</v>
          </cell>
          <cell r="H85">
            <v>0</v>
          </cell>
          <cell r="I85">
            <v>0</v>
          </cell>
          <cell r="J85">
            <v>12000</v>
          </cell>
        </row>
        <row r="86">
          <cell r="A86" t="str">
            <v>아  세  치  렌</v>
          </cell>
          <cell r="B86">
            <v>0</v>
          </cell>
          <cell r="C86" t="str">
            <v>4,500 L</v>
          </cell>
          <cell r="D86">
            <v>1</v>
          </cell>
          <cell r="E86" t="str">
            <v>"</v>
          </cell>
          <cell r="F86">
            <v>0</v>
          </cell>
          <cell r="G86">
            <v>0</v>
          </cell>
          <cell r="H86">
            <v>0</v>
          </cell>
          <cell r="I86">
            <v>0</v>
          </cell>
          <cell r="J86">
            <v>55392</v>
          </cell>
        </row>
        <row r="87">
          <cell r="B87" t="str">
            <v xml:space="preserve">  "</v>
          </cell>
          <cell r="C87" t="str">
            <v>2,100 L</v>
          </cell>
          <cell r="D87">
            <v>1</v>
          </cell>
          <cell r="E87" t="str">
            <v>"</v>
          </cell>
          <cell r="F87">
            <v>0</v>
          </cell>
          <cell r="G87">
            <v>0</v>
          </cell>
          <cell r="H87">
            <v>0</v>
          </cell>
          <cell r="I87">
            <v>0</v>
          </cell>
          <cell r="J87">
            <v>25849</v>
          </cell>
        </row>
        <row r="88">
          <cell r="A88" t="str">
            <v>STS 용  접  봉</v>
          </cell>
          <cell r="B88">
            <v>0</v>
          </cell>
          <cell r="C88" t="str">
            <v>4Φx350L</v>
          </cell>
          <cell r="D88">
            <v>1</v>
          </cell>
          <cell r="E88" t="str">
            <v>kg</v>
          </cell>
          <cell r="F88">
            <v>0</v>
          </cell>
          <cell r="G88">
            <v>0</v>
          </cell>
          <cell r="H88">
            <v>0</v>
          </cell>
          <cell r="I88">
            <v>0</v>
          </cell>
          <cell r="J88">
            <v>5460</v>
          </cell>
        </row>
        <row r="89">
          <cell r="A89" t="str">
            <v>SS400  용 접 봉</v>
          </cell>
          <cell r="B89">
            <v>0</v>
          </cell>
          <cell r="C89" t="str">
            <v>"</v>
          </cell>
          <cell r="D89">
            <v>1</v>
          </cell>
          <cell r="E89" t="str">
            <v>"</v>
          </cell>
          <cell r="F89">
            <v>0</v>
          </cell>
          <cell r="G89">
            <v>0</v>
          </cell>
          <cell r="H89">
            <v>0</v>
          </cell>
          <cell r="I89">
            <v>0</v>
          </cell>
          <cell r="J89">
            <v>1260</v>
          </cell>
        </row>
        <row r="90">
          <cell r="A90" t="str">
            <v>전  력  요  금</v>
          </cell>
          <cell r="B90">
            <v>0</v>
          </cell>
          <cell r="C90">
            <v>0</v>
          </cell>
          <cell r="D90">
            <v>1</v>
          </cell>
          <cell r="E90" t="str">
            <v>Kwh</v>
          </cell>
          <cell r="F90">
            <v>0</v>
          </cell>
          <cell r="G90">
            <v>0</v>
          </cell>
          <cell r="H90">
            <v>0</v>
          </cell>
          <cell r="I90">
            <v>0</v>
          </cell>
          <cell r="J90">
            <v>61.6</v>
          </cell>
        </row>
        <row r="91">
          <cell r="A91" t="str">
            <v>함          석</v>
          </cell>
          <cell r="B91">
            <v>0</v>
          </cell>
          <cell r="C91" t="str">
            <v>#32x3'x6'</v>
          </cell>
          <cell r="D91">
            <v>1</v>
          </cell>
          <cell r="E91" t="str">
            <v>매</v>
          </cell>
          <cell r="F91">
            <v>0</v>
          </cell>
          <cell r="G91">
            <v>0</v>
          </cell>
          <cell r="H91">
            <v>0</v>
          </cell>
          <cell r="I91">
            <v>0</v>
          </cell>
          <cell r="J91">
            <v>2597</v>
          </cell>
        </row>
        <row r="92">
          <cell r="B92" t="str">
            <v xml:space="preserve">  "</v>
          </cell>
          <cell r="C92" t="str">
            <v>#31x3'x6'</v>
          </cell>
          <cell r="D92">
            <v>1</v>
          </cell>
          <cell r="E92" t="str">
            <v>"</v>
          </cell>
          <cell r="F92">
            <v>0</v>
          </cell>
          <cell r="G92">
            <v>0</v>
          </cell>
          <cell r="H92">
            <v>0</v>
          </cell>
          <cell r="I92">
            <v>0</v>
          </cell>
          <cell r="J92">
            <v>2825</v>
          </cell>
        </row>
        <row r="93">
          <cell r="A93" t="str">
            <v>경          유</v>
          </cell>
          <cell r="B93">
            <v>0</v>
          </cell>
          <cell r="C93">
            <v>0</v>
          </cell>
          <cell r="D93">
            <v>1</v>
          </cell>
          <cell r="E93" t="str">
            <v>L</v>
          </cell>
          <cell r="F93">
            <v>0</v>
          </cell>
          <cell r="G93">
            <v>0</v>
          </cell>
          <cell r="H93">
            <v>0</v>
          </cell>
          <cell r="I93">
            <v>0</v>
          </cell>
          <cell r="J93">
            <v>526.4</v>
          </cell>
        </row>
        <row r="94">
          <cell r="A94" t="str">
            <v>코  크  스</v>
          </cell>
          <cell r="B94">
            <v>0</v>
          </cell>
          <cell r="C94">
            <v>0</v>
          </cell>
          <cell r="D94">
            <v>1</v>
          </cell>
          <cell r="E94" t="str">
            <v>kg</v>
          </cell>
          <cell r="F94">
            <v>0</v>
          </cell>
          <cell r="G94">
            <v>0</v>
          </cell>
          <cell r="H94">
            <v>0</v>
          </cell>
          <cell r="I94">
            <v>0</v>
          </cell>
          <cell r="J94">
            <v>183</v>
          </cell>
        </row>
        <row r="95">
          <cell r="A95" t="str">
            <v>그라인다돌</v>
          </cell>
          <cell r="B95">
            <v>0</v>
          </cell>
          <cell r="C95">
            <v>0</v>
          </cell>
          <cell r="D95">
            <v>1</v>
          </cell>
          <cell r="E95" t="str">
            <v>개</v>
          </cell>
          <cell r="F95">
            <v>0</v>
          </cell>
          <cell r="G95">
            <v>0</v>
          </cell>
          <cell r="H95">
            <v>0</v>
          </cell>
          <cell r="I95">
            <v>0</v>
          </cell>
          <cell r="J95">
            <v>3380</v>
          </cell>
        </row>
        <row r="96">
          <cell r="A96" t="str">
            <v>노   즐</v>
          </cell>
          <cell r="B96">
            <v>0</v>
          </cell>
          <cell r="C96">
            <v>0</v>
          </cell>
          <cell r="D96">
            <v>1</v>
          </cell>
          <cell r="E96" t="str">
            <v>"</v>
          </cell>
          <cell r="F96">
            <v>0</v>
          </cell>
          <cell r="G96">
            <v>0</v>
          </cell>
          <cell r="H96">
            <v>0</v>
          </cell>
          <cell r="I96">
            <v>0</v>
          </cell>
          <cell r="J96">
            <v>32000</v>
          </cell>
        </row>
        <row r="97">
          <cell r="A97" t="str">
            <v>아  세  치  렌</v>
          </cell>
          <cell r="B97">
            <v>0</v>
          </cell>
          <cell r="C97" t="str">
            <v>4,500 L</v>
          </cell>
          <cell r="D97">
            <v>1</v>
          </cell>
          <cell r="E97" t="str">
            <v>kg</v>
          </cell>
          <cell r="F97">
            <v>0</v>
          </cell>
          <cell r="G97">
            <v>0</v>
          </cell>
          <cell r="H97">
            <v>0</v>
          </cell>
          <cell r="I97">
            <v>0</v>
          </cell>
          <cell r="J97">
            <v>10500</v>
          </cell>
        </row>
        <row r="98">
          <cell r="B98" t="str">
            <v>- 엔진유</v>
          </cell>
          <cell r="C98">
            <v>0</v>
          </cell>
          <cell r="D98">
            <v>0</v>
          </cell>
          <cell r="E98" t="str">
            <v>L</v>
          </cell>
          <cell r="F98">
            <v>0</v>
          </cell>
          <cell r="G98">
            <v>0</v>
          </cell>
          <cell r="H98">
            <v>0</v>
          </cell>
          <cell r="I98">
            <v>0</v>
          </cell>
          <cell r="J98">
            <v>1250</v>
          </cell>
        </row>
        <row r="99">
          <cell r="B99" t="str">
            <v>- 구리이스</v>
          </cell>
          <cell r="C99">
            <v>0</v>
          </cell>
          <cell r="D99">
            <v>0</v>
          </cell>
          <cell r="E99" t="str">
            <v>KG</v>
          </cell>
          <cell r="F99">
            <v>0</v>
          </cell>
          <cell r="G99">
            <v>0</v>
          </cell>
          <cell r="H99">
            <v>0</v>
          </cell>
          <cell r="I99">
            <v>0</v>
          </cell>
          <cell r="J99">
            <v>2323</v>
          </cell>
        </row>
        <row r="100">
          <cell r="B100" t="str">
            <v>- 규사</v>
          </cell>
          <cell r="C100">
            <v>0</v>
          </cell>
          <cell r="D100">
            <v>0</v>
          </cell>
          <cell r="E100" t="str">
            <v>TON</v>
          </cell>
          <cell r="F100">
            <v>0</v>
          </cell>
          <cell r="G100">
            <v>0</v>
          </cell>
          <cell r="H100">
            <v>0</v>
          </cell>
          <cell r="I100">
            <v>0</v>
          </cell>
          <cell r="J100">
            <v>25000</v>
          </cell>
        </row>
        <row r="101">
          <cell r="B101" t="str">
            <v>- SAND</v>
          </cell>
          <cell r="C101">
            <v>0</v>
          </cell>
          <cell r="D101">
            <v>0</v>
          </cell>
          <cell r="E101" t="str">
            <v>㎥</v>
          </cell>
          <cell r="F101">
            <v>0</v>
          </cell>
          <cell r="G101">
            <v>0</v>
          </cell>
          <cell r="H101">
            <v>0</v>
          </cell>
          <cell r="I101">
            <v>0</v>
          </cell>
          <cell r="J101">
            <v>7000</v>
          </cell>
        </row>
        <row r="102">
          <cell r="B102" t="str">
            <v>- POWER BRUSH</v>
          </cell>
          <cell r="C102">
            <v>0</v>
          </cell>
          <cell r="D102">
            <v>0</v>
          </cell>
          <cell r="E102" t="str">
            <v>KG</v>
          </cell>
          <cell r="F102">
            <v>0</v>
          </cell>
          <cell r="G102">
            <v>0</v>
          </cell>
          <cell r="H102">
            <v>0</v>
          </cell>
          <cell r="I102">
            <v>0</v>
          </cell>
          <cell r="J102">
            <v>5000</v>
          </cell>
        </row>
        <row r="103">
          <cell r="A103" t="str">
            <v>종       별</v>
          </cell>
          <cell r="B103">
            <v>0</v>
          </cell>
          <cell r="C103" t="str">
            <v>재 료 또 는</v>
          </cell>
          <cell r="D103" t="str">
            <v xml:space="preserve">원 수 </v>
          </cell>
          <cell r="E103" t="str">
            <v>단 위</v>
          </cell>
          <cell r="F103" t="str">
            <v>총   액</v>
          </cell>
          <cell r="G103" t="str">
            <v>노   무   비</v>
          </cell>
          <cell r="H103">
            <v>0</v>
          </cell>
          <cell r="I103" t="str">
            <v>재   료   비</v>
          </cell>
          <cell r="J103">
            <v>0</v>
          </cell>
          <cell r="K103" t="str">
            <v>경      비</v>
          </cell>
          <cell r="L103">
            <v>0</v>
          </cell>
          <cell r="M103" t="str">
            <v>비   고</v>
          </cell>
        </row>
        <row r="104">
          <cell r="C104" t="str">
            <v xml:space="preserve">규       격 </v>
          </cell>
          <cell r="D104">
            <v>0</v>
          </cell>
          <cell r="E104">
            <v>0</v>
          </cell>
          <cell r="F104" t="str">
            <v>금   액</v>
          </cell>
          <cell r="G104" t="str">
            <v>단  가</v>
          </cell>
          <cell r="H104" t="str">
            <v>금   액</v>
          </cell>
          <cell r="I104" t="str">
            <v>단  가</v>
          </cell>
          <cell r="J104" t="str">
            <v>금   액</v>
          </cell>
          <cell r="K104" t="str">
            <v>단  가</v>
          </cell>
          <cell r="L104" t="str">
            <v>금   액</v>
          </cell>
        </row>
        <row r="105">
          <cell r="B105" t="str">
            <v>- WIRE BRUSH</v>
          </cell>
          <cell r="C105">
            <v>0</v>
          </cell>
          <cell r="D105">
            <v>0</v>
          </cell>
          <cell r="E105" t="str">
            <v>KG</v>
          </cell>
          <cell r="F105">
            <v>0</v>
          </cell>
          <cell r="G105">
            <v>0</v>
          </cell>
          <cell r="H105">
            <v>0</v>
          </cell>
          <cell r="I105">
            <v>0</v>
          </cell>
          <cell r="J105">
            <v>2000</v>
          </cell>
        </row>
        <row r="106">
          <cell r="B106" t="str">
            <v>- 세척제</v>
          </cell>
          <cell r="C106">
            <v>0</v>
          </cell>
          <cell r="D106">
            <v>0</v>
          </cell>
          <cell r="E106" t="str">
            <v>KG</v>
          </cell>
          <cell r="F106">
            <v>0</v>
          </cell>
          <cell r="G106">
            <v>0</v>
          </cell>
          <cell r="H106">
            <v>0</v>
          </cell>
          <cell r="I106">
            <v>0</v>
          </cell>
          <cell r="J106">
            <v>10500</v>
          </cell>
        </row>
        <row r="107">
          <cell r="B107" t="str">
            <v>- 넝마</v>
          </cell>
          <cell r="C107">
            <v>0</v>
          </cell>
          <cell r="D107">
            <v>0</v>
          </cell>
          <cell r="E107" t="str">
            <v>KG</v>
          </cell>
          <cell r="F107">
            <v>0</v>
          </cell>
          <cell r="G107">
            <v>0</v>
          </cell>
          <cell r="H107">
            <v>0</v>
          </cell>
          <cell r="I107">
            <v>0</v>
          </cell>
          <cell r="J107">
            <v>1363</v>
          </cell>
          <cell r="K107" t="str">
            <v>(적산정보 492)</v>
          </cell>
        </row>
        <row r="108">
          <cell r="B108" t="str">
            <v>- 세라믹코팅제</v>
          </cell>
          <cell r="C108">
            <v>0</v>
          </cell>
          <cell r="D108">
            <v>0</v>
          </cell>
          <cell r="E108" t="str">
            <v>KG</v>
          </cell>
          <cell r="F108">
            <v>0</v>
          </cell>
          <cell r="G108">
            <v>0</v>
          </cell>
          <cell r="H108">
            <v>0</v>
          </cell>
          <cell r="I108">
            <v>0</v>
          </cell>
          <cell r="J108">
            <v>168300</v>
          </cell>
        </row>
        <row r="109">
          <cell r="B109" t="str">
            <v>- 희석제</v>
          </cell>
          <cell r="C109">
            <v>0</v>
          </cell>
          <cell r="D109">
            <v>0</v>
          </cell>
          <cell r="E109" t="str">
            <v>통</v>
          </cell>
          <cell r="F109">
            <v>0</v>
          </cell>
          <cell r="G109">
            <v>0</v>
          </cell>
          <cell r="H109">
            <v>0</v>
          </cell>
          <cell r="I109">
            <v>0</v>
          </cell>
          <cell r="J109">
            <v>5120</v>
          </cell>
        </row>
        <row r="110">
          <cell r="B110" t="str">
            <v>ZINC RICH PRIMER</v>
          </cell>
          <cell r="C110">
            <v>0</v>
          </cell>
          <cell r="D110">
            <v>0</v>
          </cell>
          <cell r="E110" t="str">
            <v>L</v>
          </cell>
          <cell r="F110">
            <v>0</v>
          </cell>
          <cell r="G110">
            <v>0</v>
          </cell>
          <cell r="H110">
            <v>0</v>
          </cell>
          <cell r="I110">
            <v>0</v>
          </cell>
          <cell r="J110">
            <v>7945</v>
          </cell>
        </row>
        <row r="111">
          <cell r="B111" t="str">
            <v>신      나</v>
          </cell>
          <cell r="C111">
            <v>0</v>
          </cell>
          <cell r="D111">
            <v>0</v>
          </cell>
          <cell r="E111">
            <v>0</v>
          </cell>
          <cell r="F111">
            <v>0</v>
          </cell>
          <cell r="G111">
            <v>0</v>
          </cell>
          <cell r="H111">
            <v>0</v>
          </cell>
          <cell r="I111">
            <v>0</v>
          </cell>
          <cell r="J111">
            <v>2111</v>
          </cell>
        </row>
        <row r="112">
          <cell r="B112" t="str">
            <v>방 오 도 료</v>
          </cell>
          <cell r="C112">
            <v>0</v>
          </cell>
          <cell r="D112">
            <v>0</v>
          </cell>
          <cell r="E112">
            <v>0</v>
          </cell>
          <cell r="F112">
            <v>0</v>
          </cell>
          <cell r="G112">
            <v>0</v>
          </cell>
          <cell r="H112">
            <v>0</v>
          </cell>
          <cell r="I112">
            <v>0</v>
          </cell>
          <cell r="J112">
            <v>9231</v>
          </cell>
        </row>
        <row r="113">
          <cell r="B113" t="str">
            <v>신  나(ANTI FAULING)</v>
          </cell>
          <cell r="C113">
            <v>0</v>
          </cell>
          <cell r="D113">
            <v>0</v>
          </cell>
          <cell r="E113">
            <v>0</v>
          </cell>
          <cell r="F113">
            <v>0</v>
          </cell>
          <cell r="G113">
            <v>0</v>
          </cell>
          <cell r="H113">
            <v>0</v>
          </cell>
          <cell r="I113">
            <v>0</v>
          </cell>
          <cell r="J113">
            <v>1530</v>
          </cell>
        </row>
        <row r="114">
          <cell r="B114" t="str">
            <v>TAL EPOXY</v>
          </cell>
          <cell r="C114">
            <v>0</v>
          </cell>
          <cell r="D114">
            <v>0</v>
          </cell>
          <cell r="E114">
            <v>0</v>
          </cell>
          <cell r="F114">
            <v>0</v>
          </cell>
          <cell r="G114">
            <v>0</v>
          </cell>
          <cell r="H114">
            <v>0</v>
          </cell>
          <cell r="I114">
            <v>0</v>
          </cell>
          <cell r="J114">
            <v>3570</v>
          </cell>
        </row>
        <row r="115">
          <cell r="B115" t="str">
            <v>PURE EPOXY</v>
          </cell>
          <cell r="C115">
            <v>0</v>
          </cell>
          <cell r="D115">
            <v>0</v>
          </cell>
          <cell r="E115">
            <v>0</v>
          </cell>
          <cell r="F115">
            <v>0</v>
          </cell>
          <cell r="G115">
            <v>0</v>
          </cell>
          <cell r="H115">
            <v>0</v>
          </cell>
          <cell r="I115">
            <v>0</v>
          </cell>
          <cell r="J115">
            <v>4010</v>
          </cell>
        </row>
        <row r="127">
          <cell r="B127" t="str">
            <v>'98 년도  사 용 장 비 경 비  단 가 표</v>
          </cell>
        </row>
        <row r="128">
          <cell r="E128" t="str">
            <v/>
          </cell>
        </row>
        <row r="129">
          <cell r="A129" t="str">
            <v>종       별</v>
          </cell>
          <cell r="B129">
            <v>0</v>
          </cell>
          <cell r="C129" t="str">
            <v>재 료 또 는</v>
          </cell>
          <cell r="D129" t="str">
            <v xml:space="preserve">원 수 </v>
          </cell>
          <cell r="E129" t="str">
            <v>단 위</v>
          </cell>
          <cell r="F129" t="str">
            <v>총   액</v>
          </cell>
          <cell r="G129" t="str">
            <v>노   무   비</v>
          </cell>
          <cell r="H129">
            <v>0</v>
          </cell>
          <cell r="I129" t="str">
            <v>재   료   비</v>
          </cell>
          <cell r="J129">
            <v>0</v>
          </cell>
          <cell r="K129" t="str">
            <v>경      비</v>
          </cell>
          <cell r="L129">
            <v>0</v>
          </cell>
          <cell r="M129" t="str">
            <v>비   고</v>
          </cell>
        </row>
        <row r="130">
          <cell r="C130" t="str">
            <v xml:space="preserve">규       격 </v>
          </cell>
          <cell r="D130">
            <v>0</v>
          </cell>
          <cell r="E130">
            <v>0</v>
          </cell>
          <cell r="F130" t="str">
            <v>금   액</v>
          </cell>
          <cell r="G130" t="str">
            <v>단  가</v>
          </cell>
          <cell r="H130" t="str">
            <v>금   액</v>
          </cell>
          <cell r="I130" t="str">
            <v>단  가</v>
          </cell>
          <cell r="J130" t="str">
            <v>금   액</v>
          </cell>
          <cell r="K130" t="str">
            <v>단  가</v>
          </cell>
          <cell r="L130" t="str">
            <v>금   액</v>
          </cell>
        </row>
        <row r="131">
          <cell r="A131" t="str">
            <v>Lathe</v>
          </cell>
          <cell r="B131">
            <v>0</v>
          </cell>
          <cell r="C131" t="str">
            <v>12ftx7.5Hp</v>
          </cell>
          <cell r="D131">
            <v>1</v>
          </cell>
          <cell r="E131" t="str">
            <v>hr</v>
          </cell>
          <cell r="F131">
            <v>0</v>
          </cell>
          <cell r="G131">
            <v>0</v>
          </cell>
          <cell r="H131">
            <v>3418</v>
          </cell>
          <cell r="I131">
            <v>0</v>
          </cell>
          <cell r="J131">
            <v>0</v>
          </cell>
          <cell r="K131">
            <v>0</v>
          </cell>
          <cell r="L131">
            <v>3775</v>
          </cell>
        </row>
        <row r="132">
          <cell r="A132" t="str">
            <v>Planer</v>
          </cell>
          <cell r="B132">
            <v>0</v>
          </cell>
          <cell r="C132" t="str">
            <v>4ftx8ft</v>
          </cell>
          <cell r="D132">
            <v>1</v>
          </cell>
          <cell r="E132" t="str">
            <v>"</v>
          </cell>
          <cell r="F132">
            <v>0</v>
          </cell>
          <cell r="G132">
            <v>0</v>
          </cell>
          <cell r="H132">
            <v>3129</v>
          </cell>
          <cell r="I132">
            <v>0</v>
          </cell>
          <cell r="J132">
            <v>0</v>
          </cell>
          <cell r="K132">
            <v>0</v>
          </cell>
          <cell r="L132">
            <v>2743</v>
          </cell>
        </row>
        <row r="133">
          <cell r="A133" t="str">
            <v>Boring Machine</v>
          </cell>
          <cell r="B133">
            <v>0</v>
          </cell>
          <cell r="C133" t="str">
            <v>horizontal type 3Hp</v>
          </cell>
        </row>
        <row r="134">
          <cell r="D134">
            <v>1</v>
          </cell>
          <cell r="E134" t="str">
            <v>"</v>
          </cell>
          <cell r="F134">
            <v>0</v>
          </cell>
          <cell r="G134">
            <v>0</v>
          </cell>
          <cell r="H134">
            <v>3547</v>
          </cell>
          <cell r="I134">
            <v>0</v>
          </cell>
          <cell r="J134">
            <v>0</v>
          </cell>
          <cell r="K134">
            <v>0</v>
          </cell>
          <cell r="L134">
            <v>8928</v>
          </cell>
        </row>
        <row r="135">
          <cell r="A135" t="str">
            <v>Union Melt Welder</v>
          </cell>
          <cell r="B135">
            <v>0</v>
          </cell>
          <cell r="C135" t="str">
            <v>5.5 KVA</v>
          </cell>
          <cell r="D135">
            <v>1</v>
          </cell>
          <cell r="E135" t="str">
            <v>"</v>
          </cell>
          <cell r="F135">
            <v>0</v>
          </cell>
          <cell r="G135">
            <v>0</v>
          </cell>
          <cell r="H135">
            <v>3488</v>
          </cell>
          <cell r="I135">
            <v>0</v>
          </cell>
          <cell r="J135">
            <v>0</v>
          </cell>
          <cell r="K135">
            <v>0</v>
          </cell>
          <cell r="L135">
            <v>1797</v>
          </cell>
        </row>
        <row r="136">
          <cell r="A136" t="str">
            <v>Gouging Machine</v>
          </cell>
          <cell r="B136">
            <v>0</v>
          </cell>
          <cell r="C136" t="str">
            <v>중형</v>
          </cell>
          <cell r="D136">
            <v>1</v>
          </cell>
          <cell r="E136" t="str">
            <v>"</v>
          </cell>
          <cell r="F136">
            <v>0</v>
          </cell>
          <cell r="G136">
            <v>0</v>
          </cell>
          <cell r="H136">
            <v>3380</v>
          </cell>
          <cell r="I136">
            <v>0</v>
          </cell>
          <cell r="J136">
            <v>0</v>
          </cell>
          <cell r="K136">
            <v>0</v>
          </cell>
          <cell r="L136">
            <v>670</v>
          </cell>
        </row>
        <row r="137">
          <cell r="A137" t="str">
            <v>Gas Cutting Machine</v>
          </cell>
        </row>
        <row r="138">
          <cell r="C138" t="str">
            <v>auto 중형</v>
          </cell>
          <cell r="D138">
            <v>1</v>
          </cell>
          <cell r="E138" t="str">
            <v>hr</v>
          </cell>
          <cell r="F138">
            <v>0</v>
          </cell>
          <cell r="G138">
            <v>0</v>
          </cell>
          <cell r="H138">
            <v>11922</v>
          </cell>
          <cell r="I138">
            <v>0</v>
          </cell>
          <cell r="J138">
            <v>0</v>
          </cell>
          <cell r="K138">
            <v>0</v>
          </cell>
          <cell r="L138">
            <v>119</v>
          </cell>
        </row>
        <row r="139">
          <cell r="B139" t="str">
            <v xml:space="preserve">  "</v>
          </cell>
          <cell r="C139" t="str">
            <v>manual 중형</v>
          </cell>
          <cell r="D139">
            <v>1</v>
          </cell>
          <cell r="E139" t="str">
            <v>"</v>
          </cell>
          <cell r="F139">
            <v>0</v>
          </cell>
          <cell r="G139">
            <v>0</v>
          </cell>
          <cell r="H139">
            <v>3974</v>
          </cell>
          <cell r="I139">
            <v>0</v>
          </cell>
          <cell r="J139">
            <v>0</v>
          </cell>
          <cell r="K139">
            <v>0</v>
          </cell>
          <cell r="L139">
            <v>115</v>
          </cell>
        </row>
        <row r="140">
          <cell r="A140" t="str">
            <v>Gas Heating Touch</v>
          </cell>
          <cell r="B140">
            <v>0</v>
          </cell>
          <cell r="C140" t="str">
            <v>중형</v>
          </cell>
          <cell r="D140">
            <v>1</v>
          </cell>
          <cell r="E140" t="str">
            <v>"</v>
          </cell>
          <cell r="F140">
            <v>0</v>
          </cell>
          <cell r="G140">
            <v>0</v>
          </cell>
          <cell r="H140">
            <v>3174</v>
          </cell>
          <cell r="I140">
            <v>0</v>
          </cell>
          <cell r="J140">
            <v>0</v>
          </cell>
          <cell r="K140">
            <v>0</v>
          </cell>
          <cell r="L140">
            <v>115</v>
          </cell>
        </row>
        <row r="141">
          <cell r="A141" t="str">
            <v>A.C Welder</v>
          </cell>
          <cell r="B141">
            <v>0</v>
          </cell>
          <cell r="C141" t="str">
            <v>5.5 KVA</v>
          </cell>
          <cell r="D141">
            <v>1</v>
          </cell>
          <cell r="E141" t="str">
            <v>"</v>
          </cell>
          <cell r="F141">
            <v>0</v>
          </cell>
          <cell r="G141">
            <v>0</v>
          </cell>
          <cell r="H141">
            <v>0</v>
          </cell>
          <cell r="I141">
            <v>0</v>
          </cell>
          <cell r="J141">
            <v>0</v>
          </cell>
          <cell r="K141">
            <v>0</v>
          </cell>
          <cell r="L141">
            <v>107</v>
          </cell>
        </row>
        <row r="142">
          <cell r="B142" t="str">
            <v xml:space="preserve"> "</v>
          </cell>
          <cell r="C142" t="str">
            <v>10 KVA</v>
          </cell>
          <cell r="D142">
            <v>1</v>
          </cell>
          <cell r="E142" t="str">
            <v>"</v>
          </cell>
          <cell r="F142">
            <v>0</v>
          </cell>
          <cell r="G142">
            <v>0</v>
          </cell>
          <cell r="H142">
            <v>0</v>
          </cell>
          <cell r="I142">
            <v>0</v>
          </cell>
          <cell r="J142">
            <v>0</v>
          </cell>
          <cell r="K142">
            <v>0</v>
          </cell>
          <cell r="L142">
            <v>155</v>
          </cell>
        </row>
        <row r="143">
          <cell r="A143" t="str">
            <v>D.C Welder</v>
          </cell>
          <cell r="B143">
            <v>0</v>
          </cell>
          <cell r="C143" t="str">
            <v>300A  5.5KW</v>
          </cell>
          <cell r="D143">
            <v>1</v>
          </cell>
          <cell r="E143" t="str">
            <v>hr</v>
          </cell>
          <cell r="F143">
            <v>0</v>
          </cell>
          <cell r="G143">
            <v>0</v>
          </cell>
          <cell r="H143">
            <v>0</v>
          </cell>
          <cell r="I143">
            <v>0</v>
          </cell>
          <cell r="J143">
            <v>0</v>
          </cell>
          <cell r="K143">
            <v>0</v>
          </cell>
          <cell r="L143">
            <v>359</v>
          </cell>
        </row>
        <row r="144">
          <cell r="A144" t="str">
            <v>Gas Welder</v>
          </cell>
          <cell r="B144">
            <v>0</v>
          </cell>
          <cell r="C144" t="str">
            <v>대형</v>
          </cell>
          <cell r="D144">
            <v>1</v>
          </cell>
          <cell r="E144" t="str">
            <v>"</v>
          </cell>
          <cell r="F144">
            <v>0</v>
          </cell>
          <cell r="G144">
            <v>0</v>
          </cell>
          <cell r="H144">
            <v>0</v>
          </cell>
          <cell r="I144">
            <v>0</v>
          </cell>
          <cell r="J144">
            <v>0</v>
          </cell>
          <cell r="K144">
            <v>0</v>
          </cell>
          <cell r="L144">
            <v>149.5</v>
          </cell>
        </row>
        <row r="145">
          <cell r="B145" t="str">
            <v xml:space="preserve"> "</v>
          </cell>
          <cell r="C145" t="str">
            <v>중형</v>
          </cell>
          <cell r="D145">
            <v>1</v>
          </cell>
          <cell r="E145" t="str">
            <v>"</v>
          </cell>
          <cell r="F145">
            <v>0</v>
          </cell>
          <cell r="G145">
            <v>0</v>
          </cell>
          <cell r="H145">
            <v>0</v>
          </cell>
          <cell r="I145">
            <v>0</v>
          </cell>
          <cell r="J145">
            <v>0</v>
          </cell>
          <cell r="K145">
            <v>0</v>
          </cell>
          <cell r="L145">
            <v>115</v>
          </cell>
        </row>
        <row r="146">
          <cell r="A146" t="str">
            <v>Hydro Press</v>
          </cell>
          <cell r="B146">
            <v>0</v>
          </cell>
          <cell r="C146" t="str">
            <v>300ton</v>
          </cell>
          <cell r="D146">
            <v>1</v>
          </cell>
          <cell r="E146" t="str">
            <v>"</v>
          </cell>
          <cell r="F146">
            <v>0</v>
          </cell>
          <cell r="G146">
            <v>0</v>
          </cell>
          <cell r="H146">
            <v>3281</v>
          </cell>
          <cell r="I146">
            <v>0</v>
          </cell>
          <cell r="J146">
            <v>0</v>
          </cell>
          <cell r="K146">
            <v>0</v>
          </cell>
          <cell r="L146">
            <v>8463</v>
          </cell>
        </row>
        <row r="147">
          <cell r="B147" t="str">
            <v xml:space="preserve"> "</v>
          </cell>
          <cell r="C147" t="str">
            <v>100ton</v>
          </cell>
          <cell r="D147">
            <v>1</v>
          </cell>
          <cell r="E147" t="str">
            <v>"</v>
          </cell>
          <cell r="F147">
            <v>0</v>
          </cell>
          <cell r="G147">
            <v>0</v>
          </cell>
          <cell r="H147">
            <v>3281</v>
          </cell>
          <cell r="I147">
            <v>0</v>
          </cell>
          <cell r="J147">
            <v>0</v>
          </cell>
          <cell r="K147">
            <v>0</v>
          </cell>
          <cell r="L147">
            <v>6045</v>
          </cell>
        </row>
        <row r="148">
          <cell r="A148" t="str">
            <v>Bending Roller</v>
          </cell>
          <cell r="B148">
            <v>0</v>
          </cell>
          <cell r="C148" t="str">
            <v>23ft</v>
          </cell>
          <cell r="D148">
            <v>1</v>
          </cell>
          <cell r="E148" t="str">
            <v>hr</v>
          </cell>
          <cell r="F148">
            <v>0</v>
          </cell>
          <cell r="G148">
            <v>0</v>
          </cell>
          <cell r="H148">
            <v>4281</v>
          </cell>
          <cell r="I148">
            <v>0</v>
          </cell>
          <cell r="J148">
            <v>0</v>
          </cell>
          <cell r="K148">
            <v>0</v>
          </cell>
          <cell r="L148">
            <v>6323</v>
          </cell>
        </row>
        <row r="149">
          <cell r="A149" t="str">
            <v>종       별</v>
          </cell>
          <cell r="B149">
            <v>0</v>
          </cell>
          <cell r="C149" t="str">
            <v>재 료 또 는</v>
          </cell>
          <cell r="D149" t="str">
            <v xml:space="preserve">원 수 </v>
          </cell>
          <cell r="E149" t="str">
            <v>단 위</v>
          </cell>
          <cell r="F149" t="str">
            <v>총   액</v>
          </cell>
          <cell r="G149" t="str">
            <v>노   무   비</v>
          </cell>
          <cell r="H149">
            <v>0</v>
          </cell>
          <cell r="I149" t="str">
            <v>재   료   비</v>
          </cell>
          <cell r="J149">
            <v>0</v>
          </cell>
          <cell r="K149" t="str">
            <v>경      비</v>
          </cell>
          <cell r="L149">
            <v>0</v>
          </cell>
          <cell r="M149" t="str">
            <v>비   고</v>
          </cell>
        </row>
        <row r="150">
          <cell r="C150" t="str">
            <v xml:space="preserve">규       격 </v>
          </cell>
          <cell r="D150">
            <v>0</v>
          </cell>
          <cell r="E150">
            <v>0</v>
          </cell>
          <cell r="F150" t="str">
            <v>금   액</v>
          </cell>
          <cell r="G150" t="str">
            <v>단  가</v>
          </cell>
          <cell r="H150" t="str">
            <v>금   액</v>
          </cell>
          <cell r="I150" t="str">
            <v>단  가</v>
          </cell>
          <cell r="J150" t="str">
            <v>금   액</v>
          </cell>
          <cell r="K150" t="str">
            <v>단  가</v>
          </cell>
          <cell r="L150" t="str">
            <v>금   액</v>
          </cell>
        </row>
        <row r="151">
          <cell r="A151" t="str">
            <v>Edge Bending Roller</v>
          </cell>
        </row>
        <row r="152">
          <cell r="C152" t="str">
            <v>23ft</v>
          </cell>
          <cell r="D152">
            <v>1</v>
          </cell>
          <cell r="E152" t="str">
            <v>"</v>
          </cell>
          <cell r="F152">
            <v>0</v>
          </cell>
          <cell r="G152">
            <v>0</v>
          </cell>
          <cell r="H152">
            <v>4281</v>
          </cell>
          <cell r="I152">
            <v>0</v>
          </cell>
          <cell r="J152">
            <v>0</v>
          </cell>
          <cell r="K152">
            <v>0</v>
          </cell>
          <cell r="L152">
            <v>9484.5</v>
          </cell>
        </row>
        <row r="153">
          <cell r="A153" t="str">
            <v>Shearing Machine</v>
          </cell>
          <cell r="B153">
            <v>0</v>
          </cell>
          <cell r="C153">
            <v>0</v>
          </cell>
          <cell r="D153">
            <v>1</v>
          </cell>
          <cell r="E153" t="str">
            <v>"</v>
          </cell>
          <cell r="F153">
            <v>0</v>
          </cell>
          <cell r="G153">
            <v>0</v>
          </cell>
          <cell r="H153">
            <v>3688</v>
          </cell>
          <cell r="I153">
            <v>0</v>
          </cell>
          <cell r="J153">
            <v>0</v>
          </cell>
          <cell r="K153">
            <v>0</v>
          </cell>
          <cell r="L153">
            <v>3209</v>
          </cell>
        </row>
        <row r="154">
          <cell r="A154" t="str">
            <v>Drilling Machine</v>
          </cell>
          <cell r="B154">
            <v>0</v>
          </cell>
          <cell r="C154" t="str">
            <v xml:space="preserve"> 3 Hp</v>
          </cell>
          <cell r="D154">
            <v>1</v>
          </cell>
          <cell r="E154" t="str">
            <v>"</v>
          </cell>
          <cell r="F154">
            <v>0</v>
          </cell>
          <cell r="G154">
            <v>0</v>
          </cell>
          <cell r="H154">
            <v>3401</v>
          </cell>
          <cell r="I154">
            <v>0</v>
          </cell>
          <cell r="J154">
            <v>0</v>
          </cell>
          <cell r="K154">
            <v>0</v>
          </cell>
          <cell r="L154">
            <v>576</v>
          </cell>
        </row>
        <row r="155">
          <cell r="B155" t="str">
            <v xml:space="preserve">  "</v>
          </cell>
          <cell r="C155" t="str">
            <v>radial 5Hp</v>
          </cell>
          <cell r="D155">
            <v>1</v>
          </cell>
          <cell r="E155" t="str">
            <v>"</v>
          </cell>
          <cell r="F155">
            <v>0</v>
          </cell>
          <cell r="G155">
            <v>0</v>
          </cell>
          <cell r="H155">
            <v>3401</v>
          </cell>
          <cell r="I155">
            <v>0</v>
          </cell>
          <cell r="J155">
            <v>0</v>
          </cell>
          <cell r="K155">
            <v>0</v>
          </cell>
          <cell r="L155">
            <v>1720</v>
          </cell>
        </row>
        <row r="156">
          <cell r="A156" t="str">
            <v>Portable Drill</v>
          </cell>
          <cell r="B156">
            <v>0</v>
          </cell>
          <cell r="C156" t="str">
            <v>0.5 Hp</v>
          </cell>
          <cell r="D156">
            <v>1</v>
          </cell>
          <cell r="E156" t="str">
            <v>hr</v>
          </cell>
          <cell r="F156">
            <v>0</v>
          </cell>
          <cell r="G156">
            <v>0</v>
          </cell>
          <cell r="H156" t="str">
            <v/>
          </cell>
          <cell r="I156">
            <v>0</v>
          </cell>
          <cell r="J156">
            <v>0</v>
          </cell>
          <cell r="K156">
            <v>0</v>
          </cell>
          <cell r="L156">
            <v>12</v>
          </cell>
        </row>
        <row r="157">
          <cell r="B157" t="str">
            <v xml:space="preserve">  "</v>
          </cell>
          <cell r="C157" t="str">
            <v>1.5 Hp</v>
          </cell>
          <cell r="D157">
            <v>1</v>
          </cell>
          <cell r="E157" t="str">
            <v>"</v>
          </cell>
          <cell r="F157">
            <v>0</v>
          </cell>
          <cell r="G157">
            <v>0</v>
          </cell>
          <cell r="H157" t="str">
            <v/>
          </cell>
          <cell r="I157">
            <v>0</v>
          </cell>
          <cell r="J157">
            <v>0</v>
          </cell>
          <cell r="K157">
            <v>0</v>
          </cell>
          <cell r="L157">
            <v>14</v>
          </cell>
        </row>
        <row r="158">
          <cell r="A158" t="str">
            <v>Portable Grinder</v>
          </cell>
          <cell r="B158">
            <v>0</v>
          </cell>
          <cell r="C158" t="str">
            <v>0.5 Hp</v>
          </cell>
          <cell r="D158">
            <v>1</v>
          </cell>
          <cell r="E158" t="str">
            <v>hr</v>
          </cell>
          <cell r="F158">
            <v>0</v>
          </cell>
          <cell r="G158">
            <v>0</v>
          </cell>
          <cell r="H158">
            <v>0</v>
          </cell>
          <cell r="I158">
            <v>0</v>
          </cell>
          <cell r="J158">
            <v>0</v>
          </cell>
          <cell r="K158">
            <v>0</v>
          </cell>
          <cell r="L158">
            <v>22</v>
          </cell>
        </row>
        <row r="159">
          <cell r="A159" t="str">
            <v>Air Compressor</v>
          </cell>
          <cell r="B159">
            <v>0</v>
          </cell>
          <cell r="C159" t="str">
            <v>5.9㎥/min</v>
          </cell>
          <cell r="D159">
            <v>1</v>
          </cell>
          <cell r="E159" t="str">
            <v>"</v>
          </cell>
          <cell r="F159">
            <v>0</v>
          </cell>
          <cell r="G159">
            <v>0</v>
          </cell>
          <cell r="H159">
            <v>9681</v>
          </cell>
          <cell r="I159">
            <v>0</v>
          </cell>
          <cell r="J159">
            <v>6189</v>
          </cell>
          <cell r="K159">
            <v>0</v>
          </cell>
          <cell r="L159">
            <v>3137</v>
          </cell>
        </row>
        <row r="160">
          <cell r="B160" t="str">
            <v xml:space="preserve">  "</v>
          </cell>
          <cell r="C160" t="str">
            <v>8.9㎥/min</v>
          </cell>
          <cell r="D160">
            <v>1</v>
          </cell>
          <cell r="E160" t="str">
            <v>"</v>
          </cell>
          <cell r="F160">
            <v>0</v>
          </cell>
          <cell r="G160">
            <v>0</v>
          </cell>
          <cell r="H160">
            <v>9681</v>
          </cell>
          <cell r="I160">
            <v>0</v>
          </cell>
          <cell r="J160">
            <v>8779</v>
          </cell>
          <cell r="K160">
            <v>0</v>
          </cell>
          <cell r="L160">
            <v>6250</v>
          </cell>
        </row>
        <row r="161">
          <cell r="A161" t="str">
            <v>Over Head Crane</v>
          </cell>
          <cell r="B161">
            <v>0</v>
          </cell>
          <cell r="C161" t="str">
            <v>20ton</v>
          </cell>
          <cell r="D161">
            <v>1</v>
          </cell>
          <cell r="E161" t="str">
            <v>"</v>
          </cell>
          <cell r="F161">
            <v>0</v>
          </cell>
          <cell r="G161">
            <v>0</v>
          </cell>
          <cell r="H161">
            <v>9681</v>
          </cell>
          <cell r="I161">
            <v>0</v>
          </cell>
          <cell r="J161">
            <v>0</v>
          </cell>
          <cell r="K161">
            <v>0</v>
          </cell>
          <cell r="L161">
            <v>3338</v>
          </cell>
        </row>
        <row r="162">
          <cell r="B162" t="str">
            <v xml:space="preserve">  "</v>
          </cell>
          <cell r="C162" t="str">
            <v>30ton</v>
          </cell>
          <cell r="D162">
            <v>1</v>
          </cell>
          <cell r="E162" t="str">
            <v>hr</v>
          </cell>
          <cell r="F162">
            <v>0</v>
          </cell>
          <cell r="G162">
            <v>0</v>
          </cell>
          <cell r="H162">
            <v>9681</v>
          </cell>
          <cell r="I162">
            <v>0</v>
          </cell>
          <cell r="J162">
            <v>0</v>
          </cell>
          <cell r="K162">
            <v>0</v>
          </cell>
          <cell r="L162">
            <v>4123</v>
          </cell>
        </row>
        <row r="163">
          <cell r="A163" t="str">
            <v>Truck Crane</v>
          </cell>
          <cell r="B163">
            <v>0</v>
          </cell>
          <cell r="C163" t="str">
            <v>10ton</v>
          </cell>
          <cell r="D163">
            <v>1</v>
          </cell>
          <cell r="E163" t="str">
            <v>"</v>
          </cell>
          <cell r="F163">
            <v>0</v>
          </cell>
          <cell r="G163">
            <v>0</v>
          </cell>
          <cell r="H163">
            <v>18615</v>
          </cell>
          <cell r="I163">
            <v>0</v>
          </cell>
          <cell r="J163">
            <v>3486</v>
          </cell>
          <cell r="K163">
            <v>0</v>
          </cell>
          <cell r="L163">
            <v>20487</v>
          </cell>
        </row>
        <row r="164">
          <cell r="B164" t="str">
            <v xml:space="preserve">  "</v>
          </cell>
          <cell r="C164" t="str">
            <v>15ton</v>
          </cell>
          <cell r="D164">
            <v>1</v>
          </cell>
          <cell r="E164" t="str">
            <v>"</v>
          </cell>
          <cell r="F164">
            <v>0</v>
          </cell>
          <cell r="G164">
            <v>0</v>
          </cell>
          <cell r="H164">
            <v>18615</v>
          </cell>
          <cell r="I164">
            <v>0</v>
          </cell>
          <cell r="J164">
            <v>4285</v>
          </cell>
          <cell r="K164">
            <v>0</v>
          </cell>
          <cell r="L164">
            <v>30731</v>
          </cell>
        </row>
        <row r="165">
          <cell r="B165" t="str">
            <v xml:space="preserve">  "</v>
          </cell>
          <cell r="C165" t="str">
            <v>20ton</v>
          </cell>
          <cell r="D165">
            <v>1</v>
          </cell>
          <cell r="E165" t="str">
            <v>"</v>
          </cell>
          <cell r="F165">
            <v>0</v>
          </cell>
          <cell r="G165">
            <v>0</v>
          </cell>
          <cell r="H165">
            <v>18615</v>
          </cell>
          <cell r="I165">
            <v>0</v>
          </cell>
          <cell r="J165">
            <v>4939</v>
          </cell>
          <cell r="K165">
            <v>0</v>
          </cell>
          <cell r="L165">
            <v>40975</v>
          </cell>
        </row>
        <row r="166">
          <cell r="B166" t="str">
            <v xml:space="preserve">  "</v>
          </cell>
          <cell r="C166" t="str">
            <v>30ton</v>
          </cell>
          <cell r="D166">
            <v>1</v>
          </cell>
          <cell r="E166" t="str">
            <v>"</v>
          </cell>
          <cell r="F166">
            <v>0</v>
          </cell>
          <cell r="G166">
            <v>0</v>
          </cell>
          <cell r="H166">
            <v>18615</v>
          </cell>
          <cell r="I166">
            <v>0</v>
          </cell>
          <cell r="J166">
            <v>7046</v>
          </cell>
          <cell r="K166">
            <v>0</v>
          </cell>
          <cell r="L166">
            <v>44939</v>
          </cell>
        </row>
        <row r="167">
          <cell r="B167" t="str">
            <v xml:space="preserve">  "</v>
          </cell>
          <cell r="C167" t="str">
            <v>40ton</v>
          </cell>
          <cell r="D167">
            <v>1</v>
          </cell>
          <cell r="E167" t="str">
            <v>"</v>
          </cell>
          <cell r="F167">
            <v>0</v>
          </cell>
          <cell r="G167">
            <v>0</v>
          </cell>
          <cell r="H167">
            <v>18615</v>
          </cell>
          <cell r="I167">
            <v>0</v>
          </cell>
          <cell r="J167">
            <v>8730</v>
          </cell>
          <cell r="K167">
            <v>0</v>
          </cell>
          <cell r="L167">
            <v>55621</v>
          </cell>
        </row>
        <row r="168">
          <cell r="A168" t="str">
            <v>Winch</v>
          </cell>
          <cell r="B168">
            <v>0</v>
          </cell>
          <cell r="C168" t="str">
            <v>10Hp</v>
          </cell>
          <cell r="D168">
            <v>1</v>
          </cell>
          <cell r="E168" t="str">
            <v>hr</v>
          </cell>
          <cell r="F168">
            <v>0</v>
          </cell>
          <cell r="G168">
            <v>0</v>
          </cell>
          <cell r="H168">
            <v>9235</v>
          </cell>
          <cell r="I168">
            <v>0</v>
          </cell>
          <cell r="J168">
            <v>0</v>
          </cell>
          <cell r="K168">
            <v>0</v>
          </cell>
          <cell r="L168">
            <v>850</v>
          </cell>
        </row>
        <row r="169">
          <cell r="A169" t="str">
            <v>"</v>
          </cell>
          <cell r="B169">
            <v>0</v>
          </cell>
          <cell r="C169" t="str">
            <v>50Hp</v>
          </cell>
          <cell r="D169">
            <v>1</v>
          </cell>
          <cell r="E169" t="str">
            <v>"</v>
          </cell>
          <cell r="F169">
            <v>0</v>
          </cell>
          <cell r="G169">
            <v>0</v>
          </cell>
          <cell r="H169">
            <v>9235</v>
          </cell>
          <cell r="I169">
            <v>0</v>
          </cell>
          <cell r="J169">
            <v>0</v>
          </cell>
          <cell r="K169">
            <v>0</v>
          </cell>
          <cell r="L169">
            <v>5209</v>
          </cell>
        </row>
        <row r="170">
          <cell r="A170" t="str">
            <v>Truck</v>
          </cell>
          <cell r="B170">
            <v>0</v>
          </cell>
          <cell r="C170" t="str">
            <v>6ton</v>
          </cell>
          <cell r="D170">
            <v>1</v>
          </cell>
          <cell r="E170" t="str">
            <v>"</v>
          </cell>
          <cell r="F170">
            <v>0</v>
          </cell>
          <cell r="G170">
            <v>0</v>
          </cell>
          <cell r="H170">
            <v>8683</v>
          </cell>
          <cell r="I170">
            <v>0</v>
          </cell>
          <cell r="J170">
            <v>8110</v>
          </cell>
          <cell r="K170">
            <v>0</v>
          </cell>
          <cell r="L170">
            <v>4902</v>
          </cell>
        </row>
        <row r="171">
          <cell r="A171" t="str">
            <v>Trailer</v>
          </cell>
          <cell r="B171">
            <v>0</v>
          </cell>
          <cell r="C171" t="str">
            <v>20ton</v>
          </cell>
          <cell r="D171">
            <v>1</v>
          </cell>
          <cell r="E171" t="str">
            <v>"</v>
          </cell>
          <cell r="F171">
            <v>0</v>
          </cell>
          <cell r="G171">
            <v>0</v>
          </cell>
          <cell r="H171">
            <v>9681</v>
          </cell>
          <cell r="I171">
            <v>0</v>
          </cell>
          <cell r="J171">
            <v>15109</v>
          </cell>
          <cell r="K171">
            <v>0</v>
          </cell>
          <cell r="L171">
            <v>20345</v>
          </cell>
        </row>
        <row r="172">
          <cell r="A172" t="str">
            <v>종       별</v>
          </cell>
          <cell r="B172">
            <v>0</v>
          </cell>
          <cell r="C172" t="str">
            <v>재 료 또 는</v>
          </cell>
          <cell r="D172" t="str">
            <v xml:space="preserve">원 수 </v>
          </cell>
          <cell r="E172" t="str">
            <v>단 위</v>
          </cell>
          <cell r="F172" t="str">
            <v>총   액</v>
          </cell>
          <cell r="G172" t="str">
            <v>노   무   비</v>
          </cell>
          <cell r="H172">
            <v>0</v>
          </cell>
          <cell r="I172" t="str">
            <v>재   료   비</v>
          </cell>
          <cell r="J172">
            <v>0</v>
          </cell>
          <cell r="K172" t="str">
            <v>경      비</v>
          </cell>
          <cell r="L172">
            <v>0</v>
          </cell>
          <cell r="M172" t="str">
            <v>비   고</v>
          </cell>
        </row>
        <row r="173">
          <cell r="C173" t="str">
            <v xml:space="preserve">규       격 </v>
          </cell>
          <cell r="D173">
            <v>0</v>
          </cell>
          <cell r="E173">
            <v>0</v>
          </cell>
          <cell r="F173" t="str">
            <v>금   액</v>
          </cell>
          <cell r="G173" t="str">
            <v>단  가</v>
          </cell>
          <cell r="H173" t="str">
            <v>금   액</v>
          </cell>
          <cell r="I173" t="str">
            <v>단  가</v>
          </cell>
          <cell r="J173" t="str">
            <v>금   액</v>
          </cell>
          <cell r="K173" t="str">
            <v>단  가</v>
          </cell>
          <cell r="L173" t="str">
            <v>금   액</v>
          </cell>
        </row>
        <row r="174">
          <cell r="A174" t="str">
            <v>Trailer</v>
          </cell>
          <cell r="B174">
            <v>0</v>
          </cell>
          <cell r="C174" t="str">
            <v>30ton</v>
          </cell>
          <cell r="D174">
            <v>1</v>
          </cell>
          <cell r="E174" t="str">
            <v>"</v>
          </cell>
          <cell r="F174">
            <v>0</v>
          </cell>
          <cell r="G174">
            <v>0</v>
          </cell>
          <cell r="H174">
            <v>8683</v>
          </cell>
          <cell r="I174">
            <v>0</v>
          </cell>
          <cell r="J174">
            <v>15763</v>
          </cell>
          <cell r="K174">
            <v>0</v>
          </cell>
          <cell r="L174">
            <v>27414</v>
          </cell>
        </row>
        <row r="175">
          <cell r="A175" t="str">
            <v>Fork Lift</v>
          </cell>
          <cell r="B175">
            <v>0</v>
          </cell>
          <cell r="C175" t="str">
            <v>3.5ton</v>
          </cell>
          <cell r="D175">
            <v>1</v>
          </cell>
          <cell r="E175" t="str">
            <v>hr</v>
          </cell>
          <cell r="F175">
            <v>0</v>
          </cell>
          <cell r="G175">
            <v>0</v>
          </cell>
          <cell r="H175">
            <v>9681</v>
          </cell>
          <cell r="I175">
            <v>0</v>
          </cell>
          <cell r="J175">
            <v>5116</v>
          </cell>
          <cell r="K175">
            <v>0</v>
          </cell>
          <cell r="L175">
            <v>3470</v>
          </cell>
        </row>
        <row r="176">
          <cell r="B176" t="str">
            <v xml:space="preserve"> "</v>
          </cell>
          <cell r="C176" t="str">
            <v>5.0ton</v>
          </cell>
          <cell r="D176">
            <v>1</v>
          </cell>
          <cell r="E176" t="str">
            <v>"</v>
          </cell>
          <cell r="F176">
            <v>0</v>
          </cell>
          <cell r="G176">
            <v>0</v>
          </cell>
          <cell r="H176">
            <v>9681</v>
          </cell>
          <cell r="I176">
            <v>0</v>
          </cell>
          <cell r="J176">
            <v>5116.08</v>
          </cell>
          <cell r="K176">
            <v>0</v>
          </cell>
          <cell r="L176">
            <v>4863</v>
          </cell>
        </row>
        <row r="177">
          <cell r="B177" t="str">
            <v xml:space="preserve"> "</v>
          </cell>
          <cell r="C177" t="str">
            <v>7.5ton</v>
          </cell>
          <cell r="D177">
            <v>1</v>
          </cell>
          <cell r="E177" t="str">
            <v>"</v>
          </cell>
          <cell r="F177">
            <v>0</v>
          </cell>
          <cell r="G177">
            <v>0</v>
          </cell>
          <cell r="H177">
            <v>9681</v>
          </cell>
          <cell r="I177">
            <v>0</v>
          </cell>
          <cell r="J177">
            <v>5898</v>
          </cell>
          <cell r="K177">
            <v>0</v>
          </cell>
          <cell r="L177">
            <v>5845</v>
          </cell>
        </row>
        <row r="178">
          <cell r="A178" t="str">
            <v>발 전 기</v>
          </cell>
          <cell r="B178">
            <v>0</v>
          </cell>
          <cell r="C178" t="str">
            <v>50 kw</v>
          </cell>
          <cell r="D178">
            <v>1</v>
          </cell>
          <cell r="E178" t="str">
            <v>"</v>
          </cell>
          <cell r="F178">
            <v>0</v>
          </cell>
          <cell r="G178">
            <v>0</v>
          </cell>
          <cell r="H178">
            <v>9235</v>
          </cell>
          <cell r="I178">
            <v>0</v>
          </cell>
          <cell r="J178">
            <v>8338</v>
          </cell>
          <cell r="K178">
            <v>0</v>
          </cell>
          <cell r="L178">
            <v>4912</v>
          </cell>
        </row>
        <row r="179">
          <cell r="A179" t="str">
            <v>AIR HOSE</v>
          </cell>
          <cell r="B179">
            <v>0</v>
          </cell>
          <cell r="C179" t="str">
            <v>3/4 "</v>
          </cell>
          <cell r="D179">
            <v>1</v>
          </cell>
          <cell r="E179" t="str">
            <v>"</v>
          </cell>
          <cell r="F179">
            <v>0</v>
          </cell>
          <cell r="G179">
            <v>0</v>
          </cell>
          <cell r="H179">
            <v>0</v>
          </cell>
          <cell r="I179">
            <v>0</v>
          </cell>
          <cell r="J179">
            <v>0</v>
          </cell>
          <cell r="K179">
            <v>0</v>
          </cell>
          <cell r="L179">
            <v>48</v>
          </cell>
        </row>
        <row r="180">
          <cell r="A180" t="str">
            <v>브라스트기</v>
          </cell>
          <cell r="B180">
            <v>0</v>
          </cell>
          <cell r="C180">
            <v>0</v>
          </cell>
          <cell r="D180">
            <v>1</v>
          </cell>
          <cell r="E180" t="str">
            <v>"</v>
          </cell>
          <cell r="F180">
            <v>0</v>
          </cell>
          <cell r="G180">
            <v>0</v>
          </cell>
          <cell r="H180">
            <v>0</v>
          </cell>
          <cell r="I180">
            <v>0</v>
          </cell>
          <cell r="J180">
            <v>0</v>
          </cell>
          <cell r="K180">
            <v>0</v>
          </cell>
          <cell r="L180">
            <v>659</v>
          </cell>
        </row>
        <row r="181">
          <cell r="A181" t="str">
            <v>건  조  기</v>
          </cell>
          <cell r="B181">
            <v>0</v>
          </cell>
          <cell r="C181">
            <v>0</v>
          </cell>
          <cell r="D181">
            <v>1</v>
          </cell>
          <cell r="E181" t="str">
            <v>"</v>
          </cell>
          <cell r="F181">
            <v>0</v>
          </cell>
          <cell r="G181">
            <v>0</v>
          </cell>
          <cell r="H181">
            <v>0</v>
          </cell>
          <cell r="I181">
            <v>0</v>
          </cell>
          <cell r="J181">
            <v>0</v>
          </cell>
          <cell r="K181">
            <v>0</v>
          </cell>
          <cell r="L181">
            <v>211</v>
          </cell>
        </row>
        <row r="182">
          <cell r="A182" t="str">
            <v>방  진  복</v>
          </cell>
          <cell r="B182">
            <v>0</v>
          </cell>
          <cell r="C182">
            <v>0</v>
          </cell>
          <cell r="D182">
            <v>1</v>
          </cell>
          <cell r="E182" t="str">
            <v>"</v>
          </cell>
          <cell r="F182">
            <v>0</v>
          </cell>
          <cell r="G182">
            <v>0</v>
          </cell>
          <cell r="H182">
            <v>0</v>
          </cell>
          <cell r="I182">
            <v>0</v>
          </cell>
          <cell r="J182">
            <v>0</v>
          </cell>
          <cell r="K182">
            <v>0</v>
          </cell>
          <cell r="L182">
            <v>107</v>
          </cell>
        </row>
        <row r="183">
          <cell r="A183" t="str">
            <v>방  진  모</v>
          </cell>
          <cell r="B183">
            <v>0</v>
          </cell>
          <cell r="C183">
            <v>0</v>
          </cell>
          <cell r="D183">
            <v>1</v>
          </cell>
          <cell r="E183" t="str">
            <v>"</v>
          </cell>
          <cell r="F183">
            <v>0</v>
          </cell>
          <cell r="G183">
            <v>0</v>
          </cell>
          <cell r="H183">
            <v>0</v>
          </cell>
          <cell r="I183">
            <v>0</v>
          </cell>
          <cell r="J183">
            <v>0</v>
          </cell>
          <cell r="K183">
            <v>0</v>
          </cell>
          <cell r="L183">
            <v>21</v>
          </cell>
        </row>
        <row r="196">
          <cell r="B196" t="str">
            <v>'98 년도  사 용 장 비 경 비  산 출 표</v>
          </cell>
        </row>
        <row r="197">
          <cell r="E197" t="str">
            <v/>
          </cell>
        </row>
        <row r="198">
          <cell r="A198" t="str">
            <v>종       별</v>
          </cell>
          <cell r="B198">
            <v>0</v>
          </cell>
          <cell r="C198" t="str">
            <v>재 료 또 는</v>
          </cell>
          <cell r="D198" t="str">
            <v xml:space="preserve">원 수 </v>
          </cell>
          <cell r="E198" t="str">
            <v>단 위</v>
          </cell>
          <cell r="F198" t="str">
            <v>총   액</v>
          </cell>
          <cell r="G198" t="str">
            <v>노   무   비</v>
          </cell>
          <cell r="H198">
            <v>0</v>
          </cell>
          <cell r="I198" t="str">
            <v>재   료   비</v>
          </cell>
          <cell r="J198">
            <v>0</v>
          </cell>
          <cell r="K198" t="str">
            <v>경      비</v>
          </cell>
          <cell r="L198">
            <v>0</v>
          </cell>
          <cell r="M198" t="str">
            <v>비   고</v>
          </cell>
        </row>
        <row r="199">
          <cell r="C199" t="str">
            <v xml:space="preserve">규       격 </v>
          </cell>
          <cell r="D199">
            <v>0</v>
          </cell>
          <cell r="E199">
            <v>0</v>
          </cell>
          <cell r="F199" t="str">
            <v>금   액</v>
          </cell>
          <cell r="G199" t="str">
            <v>단  가</v>
          </cell>
          <cell r="H199" t="str">
            <v>금   액</v>
          </cell>
          <cell r="I199" t="str">
            <v>단  가</v>
          </cell>
          <cell r="J199" t="str">
            <v>금   액</v>
          </cell>
          <cell r="K199" t="str">
            <v>단  가</v>
          </cell>
          <cell r="L199" t="str">
            <v>금   액</v>
          </cell>
        </row>
        <row r="200">
          <cell r="A200" t="str">
            <v>Truck</v>
          </cell>
          <cell r="B200">
            <v>0</v>
          </cell>
          <cell r="C200" t="str">
            <v>6ton</v>
          </cell>
          <cell r="D200">
            <v>1</v>
          </cell>
          <cell r="E200" t="str">
            <v>hr</v>
          </cell>
          <cell r="F200">
            <v>0</v>
          </cell>
          <cell r="G200">
            <v>0</v>
          </cell>
          <cell r="H200">
            <v>8683</v>
          </cell>
          <cell r="I200">
            <v>0</v>
          </cell>
          <cell r="J200">
            <v>8110</v>
          </cell>
        </row>
        <row r="202">
          <cell r="B202" t="str">
            <v>- 경유</v>
          </cell>
          <cell r="C202">
            <v>0</v>
          </cell>
          <cell r="D202">
            <v>10.7</v>
          </cell>
          <cell r="E202" t="str">
            <v>L</v>
          </cell>
          <cell r="F202">
            <v>0</v>
          </cell>
          <cell r="G202">
            <v>0</v>
          </cell>
          <cell r="H202">
            <v>0</v>
          </cell>
          <cell r="I202">
            <v>526.4</v>
          </cell>
          <cell r="J202">
            <v>5632</v>
          </cell>
        </row>
        <row r="203">
          <cell r="B203" t="str">
            <v>- 잡유</v>
          </cell>
          <cell r="C203" t="str">
            <v>주연료*44%</v>
          </cell>
          <cell r="D203">
            <v>1</v>
          </cell>
          <cell r="E203" t="str">
            <v>식</v>
          </cell>
          <cell r="F203">
            <v>0</v>
          </cell>
          <cell r="G203">
            <v>0</v>
          </cell>
          <cell r="H203">
            <v>0</v>
          </cell>
          <cell r="I203">
            <v>0</v>
          </cell>
          <cell r="J203">
            <v>2478</v>
          </cell>
        </row>
        <row r="204">
          <cell r="B204" t="str">
            <v>- 조종원</v>
          </cell>
          <cell r="C204">
            <v>0</v>
          </cell>
          <cell r="D204">
            <v>0.17</v>
          </cell>
          <cell r="E204" t="str">
            <v>인</v>
          </cell>
          <cell r="F204">
            <v>0</v>
          </cell>
          <cell r="G204">
            <v>51077</v>
          </cell>
          <cell r="H204">
            <v>8683</v>
          </cell>
        </row>
        <row r="206">
          <cell r="A206" t="str">
            <v>Truck Crane</v>
          </cell>
          <cell r="B206">
            <v>0</v>
          </cell>
          <cell r="C206" t="str">
            <v>15ton</v>
          </cell>
          <cell r="D206">
            <v>1</v>
          </cell>
          <cell r="E206" t="str">
            <v>hr</v>
          </cell>
          <cell r="F206">
            <v>0</v>
          </cell>
          <cell r="G206">
            <v>0</v>
          </cell>
          <cell r="H206">
            <v>18615</v>
          </cell>
          <cell r="I206">
            <v>0</v>
          </cell>
          <cell r="J206">
            <v>4285</v>
          </cell>
        </row>
        <row r="208">
          <cell r="B208" t="str">
            <v>- 경유</v>
          </cell>
          <cell r="C208">
            <v>0</v>
          </cell>
          <cell r="D208">
            <v>5.9</v>
          </cell>
          <cell r="E208" t="str">
            <v>L</v>
          </cell>
          <cell r="F208">
            <v>0</v>
          </cell>
          <cell r="G208">
            <v>0</v>
          </cell>
          <cell r="H208">
            <v>0</v>
          </cell>
          <cell r="I208">
            <v>526.4</v>
          </cell>
          <cell r="J208">
            <v>3105.76</v>
          </cell>
        </row>
        <row r="209">
          <cell r="B209" t="str">
            <v>- 잡유</v>
          </cell>
          <cell r="C209" t="str">
            <v>주연료*38%</v>
          </cell>
          <cell r="D209">
            <v>1</v>
          </cell>
          <cell r="E209" t="str">
            <v>식</v>
          </cell>
          <cell r="F209">
            <v>0</v>
          </cell>
          <cell r="G209">
            <v>0</v>
          </cell>
          <cell r="H209">
            <v>0</v>
          </cell>
          <cell r="I209">
            <v>0</v>
          </cell>
          <cell r="J209">
            <v>1180.1888000000001</v>
          </cell>
        </row>
        <row r="210">
          <cell r="B210" t="str">
            <v>- 조종원</v>
          </cell>
          <cell r="C210">
            <v>0</v>
          </cell>
          <cell r="D210">
            <v>0.17</v>
          </cell>
          <cell r="E210" t="str">
            <v>인</v>
          </cell>
          <cell r="F210">
            <v>0</v>
          </cell>
          <cell r="G210">
            <v>56951</v>
          </cell>
          <cell r="H210">
            <v>9681.67</v>
          </cell>
        </row>
        <row r="211">
          <cell r="B211" t="str">
            <v>- 조수</v>
          </cell>
          <cell r="C211">
            <v>0</v>
          </cell>
          <cell r="D211">
            <v>0.17</v>
          </cell>
          <cell r="E211" t="str">
            <v>"</v>
          </cell>
          <cell r="F211">
            <v>0</v>
          </cell>
          <cell r="G211">
            <v>42762</v>
          </cell>
          <cell r="H211">
            <v>7269.5400000000009</v>
          </cell>
        </row>
        <row r="212">
          <cell r="B212" t="str">
            <v>- 중기조장</v>
          </cell>
          <cell r="C212">
            <v>0</v>
          </cell>
          <cell r="D212">
            <v>0.03</v>
          </cell>
          <cell r="E212" t="str">
            <v>"</v>
          </cell>
          <cell r="F212">
            <v>0</v>
          </cell>
          <cell r="G212">
            <v>55484</v>
          </cell>
          <cell r="H212">
            <v>1664.52</v>
          </cell>
        </row>
        <row r="214">
          <cell r="A214" t="str">
            <v>Truck Crane</v>
          </cell>
          <cell r="B214">
            <v>0</v>
          </cell>
          <cell r="C214" t="str">
            <v>20ton</v>
          </cell>
          <cell r="D214">
            <v>1</v>
          </cell>
          <cell r="E214" t="str">
            <v>hr</v>
          </cell>
          <cell r="F214">
            <v>0</v>
          </cell>
          <cell r="G214">
            <v>0</v>
          </cell>
          <cell r="H214">
            <v>18615</v>
          </cell>
          <cell r="I214">
            <v>0</v>
          </cell>
          <cell r="J214">
            <v>4939</v>
          </cell>
        </row>
        <row r="216">
          <cell r="B216" t="str">
            <v>- 경유</v>
          </cell>
          <cell r="C216">
            <v>0</v>
          </cell>
          <cell r="D216">
            <v>6.8</v>
          </cell>
          <cell r="E216" t="str">
            <v>L</v>
          </cell>
          <cell r="F216">
            <v>0</v>
          </cell>
          <cell r="G216">
            <v>0</v>
          </cell>
          <cell r="H216">
            <v>0</v>
          </cell>
          <cell r="I216">
            <v>526.4</v>
          </cell>
          <cell r="J216">
            <v>3579.5199999999995</v>
          </cell>
        </row>
        <row r="217">
          <cell r="B217" t="str">
            <v>- 잡유</v>
          </cell>
          <cell r="C217" t="str">
            <v>주연료*38%</v>
          </cell>
          <cell r="D217">
            <v>1</v>
          </cell>
          <cell r="E217" t="str">
            <v>식</v>
          </cell>
          <cell r="F217">
            <v>0</v>
          </cell>
          <cell r="G217">
            <v>0</v>
          </cell>
          <cell r="H217">
            <v>0</v>
          </cell>
          <cell r="I217">
            <v>0</v>
          </cell>
          <cell r="J217">
            <v>1360.2175999999997</v>
          </cell>
        </row>
        <row r="218">
          <cell r="A218" t="str">
            <v>종       별</v>
          </cell>
          <cell r="B218">
            <v>0</v>
          </cell>
          <cell r="C218" t="str">
            <v>재 료 또 는</v>
          </cell>
          <cell r="D218" t="str">
            <v xml:space="preserve">원 수 </v>
          </cell>
          <cell r="E218" t="str">
            <v>단 위</v>
          </cell>
          <cell r="F218" t="str">
            <v>총   액</v>
          </cell>
          <cell r="G218" t="str">
            <v>노   무   비</v>
          </cell>
          <cell r="H218">
            <v>0</v>
          </cell>
          <cell r="I218" t="str">
            <v>재   료   비</v>
          </cell>
          <cell r="J218">
            <v>0</v>
          </cell>
          <cell r="K218" t="str">
            <v>경      비</v>
          </cell>
          <cell r="L218">
            <v>0</v>
          </cell>
          <cell r="M218" t="str">
            <v>비   고</v>
          </cell>
        </row>
        <row r="219">
          <cell r="C219" t="str">
            <v xml:space="preserve">규       격 </v>
          </cell>
          <cell r="D219">
            <v>0</v>
          </cell>
          <cell r="E219">
            <v>0</v>
          </cell>
          <cell r="F219" t="str">
            <v>금   액</v>
          </cell>
          <cell r="G219" t="str">
            <v>단  가</v>
          </cell>
          <cell r="H219" t="str">
            <v>금   액</v>
          </cell>
          <cell r="I219" t="str">
            <v>단  가</v>
          </cell>
          <cell r="J219" t="str">
            <v>금   액</v>
          </cell>
          <cell r="K219" t="str">
            <v>단  가</v>
          </cell>
          <cell r="L219" t="str">
            <v>금   액</v>
          </cell>
        </row>
        <row r="220">
          <cell r="B220" t="str">
            <v>- 조종원</v>
          </cell>
          <cell r="C220">
            <v>0</v>
          </cell>
          <cell r="D220">
            <v>0.17</v>
          </cell>
          <cell r="E220" t="str">
            <v>인</v>
          </cell>
          <cell r="F220">
            <v>0</v>
          </cell>
          <cell r="G220">
            <v>56951</v>
          </cell>
          <cell r="H220">
            <v>9681.67</v>
          </cell>
        </row>
        <row r="221">
          <cell r="B221" t="str">
            <v>- 조수</v>
          </cell>
          <cell r="C221">
            <v>0</v>
          </cell>
          <cell r="D221">
            <v>0.17</v>
          </cell>
          <cell r="E221" t="str">
            <v>"</v>
          </cell>
          <cell r="F221">
            <v>0</v>
          </cell>
          <cell r="G221">
            <v>42762</v>
          </cell>
          <cell r="H221">
            <v>7269.5400000000009</v>
          </cell>
        </row>
        <row r="222">
          <cell r="B222" t="str">
            <v>- 중기조장</v>
          </cell>
          <cell r="C222">
            <v>0</v>
          </cell>
          <cell r="D222">
            <v>0.03</v>
          </cell>
          <cell r="E222" t="str">
            <v>"</v>
          </cell>
          <cell r="F222">
            <v>0</v>
          </cell>
          <cell r="G222">
            <v>55484</v>
          </cell>
          <cell r="H222">
            <v>1664.52</v>
          </cell>
        </row>
        <row r="224">
          <cell r="A224" t="str">
            <v>Truck Crane</v>
          </cell>
          <cell r="B224">
            <v>0</v>
          </cell>
          <cell r="C224" t="str">
            <v>30ton</v>
          </cell>
          <cell r="D224">
            <v>1</v>
          </cell>
          <cell r="E224" t="str">
            <v>hr</v>
          </cell>
          <cell r="F224">
            <v>0</v>
          </cell>
          <cell r="G224">
            <v>0</v>
          </cell>
          <cell r="H224">
            <v>18615</v>
          </cell>
          <cell r="I224">
            <v>0</v>
          </cell>
          <cell r="J224">
            <v>7046</v>
          </cell>
        </row>
        <row r="226">
          <cell r="B226" t="str">
            <v>- 경유</v>
          </cell>
          <cell r="C226">
            <v>0</v>
          </cell>
          <cell r="D226">
            <v>9.6999999999999993</v>
          </cell>
          <cell r="E226" t="str">
            <v>L</v>
          </cell>
          <cell r="F226">
            <v>0</v>
          </cell>
          <cell r="G226">
            <v>0</v>
          </cell>
          <cell r="H226">
            <v>0</v>
          </cell>
          <cell r="I226">
            <v>526.4</v>
          </cell>
          <cell r="J226">
            <v>5106.079999999999</v>
          </cell>
          <cell r="K226">
            <v>0</v>
          </cell>
          <cell r="L226" t="str">
            <v/>
          </cell>
        </row>
        <row r="227">
          <cell r="B227" t="str">
            <v>- 잡유</v>
          </cell>
          <cell r="C227" t="str">
            <v>주연료*38%</v>
          </cell>
          <cell r="D227">
            <v>1</v>
          </cell>
          <cell r="E227" t="str">
            <v>식</v>
          </cell>
          <cell r="F227">
            <v>0</v>
          </cell>
          <cell r="G227">
            <v>0</v>
          </cell>
          <cell r="H227">
            <v>0</v>
          </cell>
          <cell r="I227">
            <v>0</v>
          </cell>
          <cell r="J227">
            <v>1940.3103999999994</v>
          </cell>
        </row>
        <row r="228">
          <cell r="B228" t="str">
            <v>- 조종원</v>
          </cell>
          <cell r="C228">
            <v>0</v>
          </cell>
          <cell r="D228">
            <v>0.17</v>
          </cell>
          <cell r="E228" t="str">
            <v>인</v>
          </cell>
          <cell r="F228">
            <v>0</v>
          </cell>
          <cell r="G228">
            <v>56951</v>
          </cell>
          <cell r="H228">
            <v>9681.67</v>
          </cell>
        </row>
        <row r="229">
          <cell r="B229" t="str">
            <v>- 조수</v>
          </cell>
          <cell r="C229">
            <v>0</v>
          </cell>
          <cell r="D229">
            <v>0.17</v>
          </cell>
          <cell r="E229" t="str">
            <v>"</v>
          </cell>
          <cell r="F229">
            <v>0</v>
          </cell>
          <cell r="G229">
            <v>42762</v>
          </cell>
          <cell r="H229">
            <v>7269.5400000000009</v>
          </cell>
        </row>
        <row r="230">
          <cell r="B230" t="str">
            <v>- 중기조장</v>
          </cell>
          <cell r="C230">
            <v>0</v>
          </cell>
          <cell r="D230">
            <v>0.03</v>
          </cell>
          <cell r="E230" t="str">
            <v>"</v>
          </cell>
          <cell r="F230">
            <v>0</v>
          </cell>
          <cell r="G230">
            <v>55484</v>
          </cell>
          <cell r="H230">
            <v>1664.52</v>
          </cell>
        </row>
        <row r="232">
          <cell r="A232" t="str">
            <v>Truck Crane</v>
          </cell>
          <cell r="B232">
            <v>0</v>
          </cell>
          <cell r="C232" t="str">
            <v>40ton</v>
          </cell>
          <cell r="D232">
            <v>1</v>
          </cell>
          <cell r="E232" t="str">
            <v>hr</v>
          </cell>
          <cell r="F232">
            <v>0</v>
          </cell>
          <cell r="G232">
            <v>0</v>
          </cell>
          <cell r="H232">
            <v>18615</v>
          </cell>
          <cell r="I232">
            <v>0</v>
          </cell>
          <cell r="J232">
            <v>8730</v>
          </cell>
        </row>
        <row r="234">
          <cell r="B234" t="str">
            <v>- 경유</v>
          </cell>
          <cell r="C234">
            <v>0</v>
          </cell>
          <cell r="D234">
            <v>10.7</v>
          </cell>
          <cell r="E234" t="str">
            <v>L</v>
          </cell>
          <cell r="F234">
            <v>0</v>
          </cell>
          <cell r="G234">
            <v>0</v>
          </cell>
          <cell r="H234">
            <v>0</v>
          </cell>
          <cell r="I234">
            <v>526.4</v>
          </cell>
          <cell r="J234">
            <v>5632.48</v>
          </cell>
          <cell r="K234">
            <v>0</v>
          </cell>
          <cell r="L234" t="str">
            <v/>
          </cell>
        </row>
        <row r="235">
          <cell r="B235" t="str">
            <v>- 잡유</v>
          </cell>
          <cell r="C235" t="str">
            <v>주연료*55%</v>
          </cell>
          <cell r="D235">
            <v>1</v>
          </cell>
          <cell r="E235" t="str">
            <v>식</v>
          </cell>
          <cell r="F235">
            <v>0</v>
          </cell>
          <cell r="G235">
            <v>0</v>
          </cell>
          <cell r="H235">
            <v>0</v>
          </cell>
          <cell r="I235">
            <v>0</v>
          </cell>
          <cell r="J235">
            <v>3097.8639999999996</v>
          </cell>
        </row>
        <row r="236">
          <cell r="B236" t="str">
            <v>- 조종원</v>
          </cell>
          <cell r="C236">
            <v>0</v>
          </cell>
          <cell r="D236">
            <v>0.17</v>
          </cell>
          <cell r="E236" t="str">
            <v>인</v>
          </cell>
          <cell r="F236">
            <v>0</v>
          </cell>
          <cell r="G236">
            <v>56951</v>
          </cell>
          <cell r="H236">
            <v>9681.67</v>
          </cell>
        </row>
        <row r="237">
          <cell r="B237" t="str">
            <v>- 조수</v>
          </cell>
          <cell r="C237">
            <v>0</v>
          </cell>
          <cell r="D237">
            <v>0.17</v>
          </cell>
          <cell r="E237" t="str">
            <v>"</v>
          </cell>
          <cell r="F237">
            <v>0</v>
          </cell>
          <cell r="G237">
            <v>42762</v>
          </cell>
          <cell r="H237">
            <v>7269.5400000000009</v>
          </cell>
        </row>
        <row r="238">
          <cell r="B238" t="str">
            <v>- 중기조장</v>
          </cell>
          <cell r="C238">
            <v>0</v>
          </cell>
          <cell r="D238">
            <v>0.03</v>
          </cell>
          <cell r="E238" t="str">
            <v>"</v>
          </cell>
          <cell r="F238">
            <v>0</v>
          </cell>
          <cell r="G238">
            <v>55484</v>
          </cell>
          <cell r="H238">
            <v>1664.52</v>
          </cell>
        </row>
        <row r="241">
          <cell r="A241" t="str">
            <v>종       별</v>
          </cell>
          <cell r="B241">
            <v>0</v>
          </cell>
          <cell r="C241" t="str">
            <v>재 료 또 는</v>
          </cell>
          <cell r="D241" t="str">
            <v xml:space="preserve">원 수 </v>
          </cell>
          <cell r="E241" t="str">
            <v>단 위</v>
          </cell>
          <cell r="F241" t="str">
            <v>총   액</v>
          </cell>
          <cell r="G241" t="str">
            <v>노   무   비</v>
          </cell>
          <cell r="H241">
            <v>0</v>
          </cell>
          <cell r="I241" t="str">
            <v>재   료   비</v>
          </cell>
          <cell r="J241">
            <v>0</v>
          </cell>
          <cell r="K241" t="str">
            <v>경      비</v>
          </cell>
          <cell r="L241">
            <v>0</v>
          </cell>
          <cell r="M241" t="str">
            <v>비   고</v>
          </cell>
        </row>
        <row r="242">
          <cell r="C242" t="str">
            <v xml:space="preserve">규       격 </v>
          </cell>
          <cell r="D242">
            <v>0</v>
          </cell>
          <cell r="E242">
            <v>0</v>
          </cell>
          <cell r="F242" t="str">
            <v>금   액</v>
          </cell>
          <cell r="G242" t="str">
            <v>단  가</v>
          </cell>
          <cell r="H242" t="str">
            <v>금   액</v>
          </cell>
          <cell r="I242" t="str">
            <v>단  가</v>
          </cell>
          <cell r="J242" t="str">
            <v>금   액</v>
          </cell>
          <cell r="K242" t="str">
            <v>단  가</v>
          </cell>
          <cell r="L242" t="str">
            <v>금   액</v>
          </cell>
        </row>
        <row r="243">
          <cell r="A243" t="str">
            <v>Tower Crane</v>
          </cell>
          <cell r="B243">
            <v>0</v>
          </cell>
          <cell r="C243" t="str">
            <v>5ton</v>
          </cell>
          <cell r="D243">
            <v>1</v>
          </cell>
          <cell r="E243" t="str">
            <v>hr</v>
          </cell>
          <cell r="F243">
            <v>0</v>
          </cell>
          <cell r="G243">
            <v>0</v>
          </cell>
          <cell r="H243">
            <v>0</v>
          </cell>
          <cell r="I243">
            <v>0</v>
          </cell>
          <cell r="J243">
            <v>543</v>
          </cell>
        </row>
        <row r="245">
          <cell r="B245" t="str">
            <v xml:space="preserve">- Wire Rope </v>
          </cell>
          <cell r="C245" t="str">
            <v>18m/mΦ</v>
          </cell>
          <cell r="D245">
            <v>0.36</v>
          </cell>
          <cell r="E245" t="str">
            <v>m</v>
          </cell>
          <cell r="F245">
            <v>0</v>
          </cell>
          <cell r="G245">
            <v>0</v>
          </cell>
          <cell r="H245">
            <v>0</v>
          </cell>
          <cell r="I245">
            <v>1509</v>
          </cell>
          <cell r="J245">
            <v>543</v>
          </cell>
        </row>
        <row r="246">
          <cell r="A246" t="str">
            <v>Fork Lift Truck</v>
          </cell>
          <cell r="B246">
            <v>0</v>
          </cell>
          <cell r="C246" t="str">
            <v>3.5ton</v>
          </cell>
          <cell r="D246">
            <v>1</v>
          </cell>
          <cell r="E246" t="str">
            <v>hr</v>
          </cell>
          <cell r="F246">
            <v>0</v>
          </cell>
          <cell r="G246">
            <v>0</v>
          </cell>
          <cell r="H246">
            <v>9681</v>
          </cell>
          <cell r="I246">
            <v>0</v>
          </cell>
          <cell r="J246">
            <v>5116</v>
          </cell>
        </row>
        <row r="248">
          <cell r="B248" t="str">
            <v>- 경유</v>
          </cell>
          <cell r="C248">
            <v>0</v>
          </cell>
          <cell r="D248">
            <v>7.2</v>
          </cell>
          <cell r="E248" t="str">
            <v>L</v>
          </cell>
          <cell r="F248">
            <v>0</v>
          </cell>
          <cell r="G248">
            <v>0</v>
          </cell>
          <cell r="H248">
            <v>0</v>
          </cell>
          <cell r="I248">
            <v>526.4</v>
          </cell>
          <cell r="J248">
            <v>3790.08</v>
          </cell>
        </row>
        <row r="249">
          <cell r="B249" t="str">
            <v>- 잡유</v>
          </cell>
          <cell r="C249" t="str">
            <v>주연료*35%</v>
          </cell>
          <cell r="D249">
            <v>1</v>
          </cell>
          <cell r="E249" t="str">
            <v>식</v>
          </cell>
          <cell r="F249">
            <v>0</v>
          </cell>
          <cell r="G249">
            <v>0</v>
          </cell>
          <cell r="H249">
            <v>0</v>
          </cell>
          <cell r="I249">
            <v>0</v>
          </cell>
          <cell r="J249">
            <v>1326.5279999999998</v>
          </cell>
        </row>
        <row r="250">
          <cell r="B250" t="str">
            <v>- 조종원</v>
          </cell>
          <cell r="C250">
            <v>0</v>
          </cell>
          <cell r="D250">
            <v>0.17</v>
          </cell>
          <cell r="E250" t="str">
            <v>인</v>
          </cell>
          <cell r="F250">
            <v>0</v>
          </cell>
          <cell r="G250">
            <v>56951</v>
          </cell>
          <cell r="H250">
            <v>9681</v>
          </cell>
        </row>
        <row r="251">
          <cell r="A251" t="str">
            <v>Fork Lift Truck</v>
          </cell>
          <cell r="B251">
            <v>0</v>
          </cell>
          <cell r="C251" t="str">
            <v>5.0ton</v>
          </cell>
          <cell r="D251">
            <v>1</v>
          </cell>
          <cell r="E251" t="str">
            <v>hr</v>
          </cell>
          <cell r="F251">
            <v>0</v>
          </cell>
          <cell r="G251">
            <v>0</v>
          </cell>
          <cell r="H251">
            <v>9681</v>
          </cell>
          <cell r="I251">
            <v>0</v>
          </cell>
          <cell r="J251">
            <v>5116.08</v>
          </cell>
        </row>
        <row r="253">
          <cell r="B253" t="str">
            <v>- 경유</v>
          </cell>
          <cell r="C253">
            <v>0</v>
          </cell>
          <cell r="D253">
            <v>7.2</v>
          </cell>
          <cell r="E253" t="str">
            <v>L</v>
          </cell>
          <cell r="F253">
            <v>0</v>
          </cell>
          <cell r="G253">
            <v>0</v>
          </cell>
          <cell r="H253">
            <v>0</v>
          </cell>
          <cell r="I253">
            <v>526.4</v>
          </cell>
          <cell r="J253">
            <v>3790.08</v>
          </cell>
        </row>
        <row r="254">
          <cell r="B254" t="str">
            <v>- 잡유</v>
          </cell>
          <cell r="C254" t="str">
            <v>주연료*35%</v>
          </cell>
          <cell r="D254">
            <v>1</v>
          </cell>
          <cell r="E254" t="str">
            <v>식</v>
          </cell>
          <cell r="F254">
            <v>0</v>
          </cell>
          <cell r="G254">
            <v>0</v>
          </cell>
          <cell r="H254">
            <v>0</v>
          </cell>
          <cell r="I254">
            <v>0</v>
          </cell>
          <cell r="J254">
            <v>1326</v>
          </cell>
        </row>
        <row r="255">
          <cell r="B255" t="str">
            <v>- 조종원</v>
          </cell>
          <cell r="C255">
            <v>0</v>
          </cell>
          <cell r="D255">
            <v>0.17</v>
          </cell>
          <cell r="E255" t="str">
            <v>인</v>
          </cell>
          <cell r="F255">
            <v>0</v>
          </cell>
          <cell r="G255">
            <v>56951</v>
          </cell>
          <cell r="H255">
            <v>9681</v>
          </cell>
        </row>
        <row r="257">
          <cell r="A257" t="str">
            <v>Fork Lift Truck</v>
          </cell>
          <cell r="B257">
            <v>0</v>
          </cell>
          <cell r="C257" t="str">
            <v>7.5ton</v>
          </cell>
          <cell r="D257">
            <v>1</v>
          </cell>
          <cell r="E257" t="str">
            <v>hr</v>
          </cell>
          <cell r="F257">
            <v>0</v>
          </cell>
          <cell r="G257">
            <v>0</v>
          </cell>
          <cell r="H257">
            <v>9681</v>
          </cell>
          <cell r="I257">
            <v>0</v>
          </cell>
          <cell r="J257">
            <v>5898</v>
          </cell>
        </row>
        <row r="259">
          <cell r="B259" t="str">
            <v>- 경유</v>
          </cell>
          <cell r="C259">
            <v>0</v>
          </cell>
          <cell r="D259">
            <v>8.3000000000000007</v>
          </cell>
          <cell r="E259" t="str">
            <v>L</v>
          </cell>
          <cell r="F259">
            <v>0</v>
          </cell>
          <cell r="G259">
            <v>0</v>
          </cell>
          <cell r="H259">
            <v>0</v>
          </cell>
          <cell r="I259">
            <v>526.4</v>
          </cell>
          <cell r="J259">
            <v>4369.12</v>
          </cell>
        </row>
        <row r="260">
          <cell r="B260" t="str">
            <v>- 잡유</v>
          </cell>
          <cell r="C260" t="str">
            <v>주연료*35%</v>
          </cell>
          <cell r="D260">
            <v>1</v>
          </cell>
          <cell r="E260" t="str">
            <v>식</v>
          </cell>
          <cell r="F260">
            <v>0</v>
          </cell>
          <cell r="G260">
            <v>0</v>
          </cell>
          <cell r="H260">
            <v>0</v>
          </cell>
          <cell r="I260">
            <v>0</v>
          </cell>
          <cell r="J260">
            <v>1529.1919999999998</v>
          </cell>
        </row>
        <row r="261">
          <cell r="B261" t="str">
            <v>- 조종원</v>
          </cell>
          <cell r="C261">
            <v>0</v>
          </cell>
          <cell r="D261">
            <v>0.17</v>
          </cell>
          <cell r="E261" t="str">
            <v>인</v>
          </cell>
          <cell r="F261">
            <v>0</v>
          </cell>
          <cell r="G261">
            <v>56951</v>
          </cell>
          <cell r="H261">
            <v>9681</v>
          </cell>
        </row>
        <row r="264">
          <cell r="A264" t="str">
            <v>종       별</v>
          </cell>
          <cell r="B264">
            <v>0</v>
          </cell>
          <cell r="C264" t="str">
            <v>재 료 또 는</v>
          </cell>
          <cell r="D264" t="str">
            <v xml:space="preserve">원 수 </v>
          </cell>
          <cell r="E264" t="str">
            <v>단 위</v>
          </cell>
          <cell r="F264" t="str">
            <v>총   액</v>
          </cell>
          <cell r="G264" t="str">
            <v>노   무   비</v>
          </cell>
          <cell r="H264">
            <v>0</v>
          </cell>
          <cell r="I264" t="str">
            <v>재   료   비</v>
          </cell>
          <cell r="J264">
            <v>0</v>
          </cell>
          <cell r="K264" t="str">
            <v>경      비</v>
          </cell>
          <cell r="L264">
            <v>0</v>
          </cell>
          <cell r="M264" t="str">
            <v>비   고</v>
          </cell>
        </row>
        <row r="265">
          <cell r="C265" t="str">
            <v xml:space="preserve">규       격 </v>
          </cell>
          <cell r="D265">
            <v>0</v>
          </cell>
          <cell r="E265">
            <v>0</v>
          </cell>
          <cell r="F265" t="str">
            <v>금   액</v>
          </cell>
          <cell r="G265" t="str">
            <v>단  가</v>
          </cell>
          <cell r="H265" t="str">
            <v>금   액</v>
          </cell>
          <cell r="I265" t="str">
            <v>단  가</v>
          </cell>
          <cell r="J265" t="str">
            <v>금   액</v>
          </cell>
          <cell r="K265" t="str">
            <v>단  가</v>
          </cell>
          <cell r="L265" t="str">
            <v>금   액</v>
          </cell>
        </row>
        <row r="266">
          <cell r="A266" t="str">
            <v>Trailer</v>
          </cell>
          <cell r="B266">
            <v>0</v>
          </cell>
          <cell r="C266" t="str">
            <v>30ton</v>
          </cell>
          <cell r="D266">
            <v>1</v>
          </cell>
          <cell r="E266" t="str">
            <v>hr</v>
          </cell>
          <cell r="F266">
            <v>0</v>
          </cell>
          <cell r="G266">
            <v>0</v>
          </cell>
          <cell r="H266">
            <v>8683</v>
          </cell>
          <cell r="I266">
            <v>0</v>
          </cell>
          <cell r="J266">
            <v>15763</v>
          </cell>
        </row>
        <row r="268">
          <cell r="B268" t="str">
            <v>- 경유</v>
          </cell>
          <cell r="C268">
            <v>0</v>
          </cell>
          <cell r="D268">
            <v>21.7</v>
          </cell>
          <cell r="E268" t="str">
            <v>L</v>
          </cell>
          <cell r="F268">
            <v>0</v>
          </cell>
          <cell r="G268">
            <v>0</v>
          </cell>
          <cell r="H268">
            <v>0</v>
          </cell>
          <cell r="I268">
            <v>526.4</v>
          </cell>
          <cell r="J268">
            <v>11422.88</v>
          </cell>
        </row>
        <row r="269">
          <cell r="B269" t="str">
            <v>- 잡유</v>
          </cell>
          <cell r="C269" t="str">
            <v>주연료*38%</v>
          </cell>
          <cell r="D269">
            <v>1</v>
          </cell>
          <cell r="E269" t="str">
            <v>식</v>
          </cell>
          <cell r="F269">
            <v>0</v>
          </cell>
          <cell r="G269">
            <v>0</v>
          </cell>
          <cell r="H269">
            <v>0</v>
          </cell>
          <cell r="I269">
            <v>0</v>
          </cell>
          <cell r="J269">
            <v>4340.6943999999994</v>
          </cell>
        </row>
        <row r="270">
          <cell r="B270" t="str">
            <v>- 조종원</v>
          </cell>
          <cell r="C270">
            <v>0</v>
          </cell>
          <cell r="D270">
            <v>0.17</v>
          </cell>
          <cell r="E270" t="str">
            <v>인</v>
          </cell>
          <cell r="F270">
            <v>0</v>
          </cell>
          <cell r="G270">
            <v>51077</v>
          </cell>
          <cell r="H270">
            <v>8683</v>
          </cell>
        </row>
        <row r="272">
          <cell r="A272" t="str">
            <v>Air Compressor</v>
          </cell>
          <cell r="B272">
            <v>0</v>
          </cell>
          <cell r="C272" t="str">
            <v>7.1㎥/min</v>
          </cell>
          <cell r="D272">
            <v>0</v>
          </cell>
          <cell r="E272">
            <v>0</v>
          </cell>
          <cell r="F272">
            <v>0</v>
          </cell>
          <cell r="G272">
            <v>0</v>
          </cell>
          <cell r="H272">
            <v>9681</v>
          </cell>
          <cell r="I272">
            <v>0</v>
          </cell>
          <cell r="J272">
            <v>6189</v>
          </cell>
        </row>
        <row r="274">
          <cell r="B274" t="str">
            <v>- 경유</v>
          </cell>
          <cell r="C274">
            <v>0</v>
          </cell>
          <cell r="D274">
            <v>9.8000000000000007</v>
          </cell>
          <cell r="E274" t="str">
            <v>L</v>
          </cell>
          <cell r="F274">
            <v>0</v>
          </cell>
          <cell r="G274">
            <v>0</v>
          </cell>
          <cell r="H274">
            <v>0</v>
          </cell>
          <cell r="I274">
            <v>526.4</v>
          </cell>
          <cell r="J274">
            <v>5158</v>
          </cell>
        </row>
        <row r="275">
          <cell r="B275" t="str">
            <v>- 잡유</v>
          </cell>
          <cell r="C275" t="str">
            <v>주연료*20%</v>
          </cell>
          <cell r="D275">
            <v>1</v>
          </cell>
          <cell r="E275" t="str">
            <v>식</v>
          </cell>
          <cell r="F275">
            <v>0</v>
          </cell>
          <cell r="G275">
            <v>0</v>
          </cell>
          <cell r="H275">
            <v>0</v>
          </cell>
          <cell r="I275">
            <v>0</v>
          </cell>
          <cell r="J275">
            <v>1031</v>
          </cell>
        </row>
        <row r="276">
          <cell r="B276" t="str">
            <v>- 조종원</v>
          </cell>
          <cell r="C276">
            <v>0</v>
          </cell>
          <cell r="D276">
            <v>0.17</v>
          </cell>
          <cell r="E276" t="str">
            <v>인</v>
          </cell>
          <cell r="F276">
            <v>0</v>
          </cell>
          <cell r="G276">
            <v>56951</v>
          </cell>
          <cell r="H276">
            <v>9681</v>
          </cell>
        </row>
        <row r="278">
          <cell r="A278" t="str">
            <v>Air Compressor</v>
          </cell>
          <cell r="B278">
            <v>0</v>
          </cell>
          <cell r="C278" t="str">
            <v>10.3㎥/min</v>
          </cell>
          <cell r="D278">
            <v>0</v>
          </cell>
          <cell r="E278">
            <v>0</v>
          </cell>
          <cell r="F278">
            <v>0</v>
          </cell>
          <cell r="G278">
            <v>0</v>
          </cell>
          <cell r="H278">
            <v>9681</v>
          </cell>
          <cell r="I278">
            <v>0</v>
          </cell>
          <cell r="J278">
            <v>8779</v>
          </cell>
        </row>
        <row r="280">
          <cell r="B280" t="str">
            <v>- 경유</v>
          </cell>
          <cell r="C280">
            <v>0</v>
          </cell>
          <cell r="D280">
            <v>13.9</v>
          </cell>
          <cell r="E280" t="str">
            <v>L</v>
          </cell>
          <cell r="F280">
            <v>0</v>
          </cell>
          <cell r="G280">
            <v>0</v>
          </cell>
          <cell r="H280">
            <v>0</v>
          </cell>
          <cell r="I280">
            <v>526.4</v>
          </cell>
          <cell r="J280">
            <v>7316</v>
          </cell>
        </row>
        <row r="281">
          <cell r="B281" t="str">
            <v>- 잡유</v>
          </cell>
          <cell r="C281" t="str">
            <v>주연료*20%</v>
          </cell>
          <cell r="D281">
            <v>1</v>
          </cell>
          <cell r="E281" t="str">
            <v>식</v>
          </cell>
          <cell r="F281">
            <v>0</v>
          </cell>
          <cell r="G281">
            <v>0</v>
          </cell>
          <cell r="H281">
            <v>0</v>
          </cell>
          <cell r="I281">
            <v>0</v>
          </cell>
          <cell r="J281">
            <v>1463</v>
          </cell>
        </row>
        <row r="282">
          <cell r="B282" t="str">
            <v>- 조종원</v>
          </cell>
          <cell r="C282">
            <v>0</v>
          </cell>
          <cell r="D282">
            <v>0.17</v>
          </cell>
          <cell r="E282" t="str">
            <v>인</v>
          </cell>
          <cell r="F282">
            <v>0</v>
          </cell>
          <cell r="G282">
            <v>56951</v>
          </cell>
          <cell r="H282">
            <v>9681</v>
          </cell>
        </row>
        <row r="284">
          <cell r="A284" t="str">
            <v>Trailer</v>
          </cell>
          <cell r="B284">
            <v>0</v>
          </cell>
          <cell r="C284" t="str">
            <v>20ton</v>
          </cell>
          <cell r="D284">
            <v>1</v>
          </cell>
          <cell r="E284" t="str">
            <v>hr</v>
          </cell>
          <cell r="F284">
            <v>0</v>
          </cell>
          <cell r="G284">
            <v>0</v>
          </cell>
          <cell r="H284">
            <v>9681</v>
          </cell>
          <cell r="I284">
            <v>0</v>
          </cell>
          <cell r="J284">
            <v>15109</v>
          </cell>
        </row>
        <row r="286">
          <cell r="B286" t="str">
            <v>- 경유</v>
          </cell>
          <cell r="C286">
            <v>0</v>
          </cell>
          <cell r="D286">
            <v>20.8</v>
          </cell>
          <cell r="E286" t="str">
            <v>L</v>
          </cell>
          <cell r="F286">
            <v>0</v>
          </cell>
          <cell r="G286">
            <v>0</v>
          </cell>
          <cell r="H286">
            <v>0</v>
          </cell>
          <cell r="I286">
            <v>526.4</v>
          </cell>
          <cell r="J286">
            <v>10949.12</v>
          </cell>
        </row>
        <row r="287">
          <cell r="A287" t="str">
            <v>종       별</v>
          </cell>
          <cell r="B287">
            <v>0</v>
          </cell>
          <cell r="C287" t="str">
            <v>재 료 또 는</v>
          </cell>
          <cell r="D287" t="str">
            <v xml:space="preserve">원 수 </v>
          </cell>
          <cell r="E287" t="str">
            <v>단 위</v>
          </cell>
          <cell r="F287" t="str">
            <v>총   액</v>
          </cell>
          <cell r="G287" t="str">
            <v>노   무   비</v>
          </cell>
          <cell r="H287">
            <v>0</v>
          </cell>
          <cell r="I287" t="str">
            <v>재   료   비</v>
          </cell>
          <cell r="J287">
            <v>0</v>
          </cell>
          <cell r="K287" t="str">
            <v>경      비</v>
          </cell>
          <cell r="L287">
            <v>0</v>
          </cell>
          <cell r="M287" t="str">
            <v>비   고</v>
          </cell>
        </row>
        <row r="288">
          <cell r="C288" t="str">
            <v xml:space="preserve">규       격 </v>
          </cell>
          <cell r="D288">
            <v>0</v>
          </cell>
          <cell r="E288">
            <v>0</v>
          </cell>
          <cell r="F288" t="str">
            <v>금   액</v>
          </cell>
          <cell r="G288" t="str">
            <v>단  가</v>
          </cell>
          <cell r="H288" t="str">
            <v>금   액</v>
          </cell>
          <cell r="I288" t="str">
            <v>단  가</v>
          </cell>
          <cell r="J288" t="str">
            <v>금   액</v>
          </cell>
          <cell r="K288" t="str">
            <v>단  가</v>
          </cell>
          <cell r="L288" t="str">
            <v>금   액</v>
          </cell>
        </row>
        <row r="289">
          <cell r="B289" t="str">
            <v>- 잡유</v>
          </cell>
          <cell r="C289" t="str">
            <v>주연료*38%</v>
          </cell>
          <cell r="D289">
            <v>1</v>
          </cell>
          <cell r="E289" t="str">
            <v>식</v>
          </cell>
          <cell r="F289">
            <v>0</v>
          </cell>
          <cell r="G289">
            <v>0</v>
          </cell>
          <cell r="H289">
            <v>0</v>
          </cell>
          <cell r="I289">
            <v>0</v>
          </cell>
          <cell r="J289">
            <v>4160.6656000000003</v>
          </cell>
        </row>
        <row r="290">
          <cell r="B290" t="str">
            <v>- 조종원</v>
          </cell>
          <cell r="C290">
            <v>0</v>
          </cell>
          <cell r="D290">
            <v>0.17</v>
          </cell>
          <cell r="E290" t="str">
            <v>인</v>
          </cell>
          <cell r="F290">
            <v>0</v>
          </cell>
          <cell r="G290">
            <v>56951</v>
          </cell>
          <cell r="H290">
            <v>9681</v>
          </cell>
        </row>
        <row r="292">
          <cell r="A292" t="str">
            <v>발 전 기</v>
          </cell>
          <cell r="B292">
            <v>0</v>
          </cell>
          <cell r="C292" t="str">
            <v>50 kw</v>
          </cell>
          <cell r="D292">
            <v>1</v>
          </cell>
          <cell r="E292" t="str">
            <v>hr</v>
          </cell>
          <cell r="F292">
            <v>0</v>
          </cell>
          <cell r="G292">
            <v>0</v>
          </cell>
          <cell r="H292">
            <v>9235</v>
          </cell>
          <cell r="I292">
            <v>0</v>
          </cell>
          <cell r="J292">
            <v>8338</v>
          </cell>
        </row>
        <row r="294">
          <cell r="B294" t="str">
            <v>- 경유</v>
          </cell>
          <cell r="C294">
            <v>0</v>
          </cell>
          <cell r="D294">
            <v>13.2</v>
          </cell>
          <cell r="E294" t="str">
            <v>L</v>
          </cell>
          <cell r="F294">
            <v>0</v>
          </cell>
          <cell r="G294">
            <v>0</v>
          </cell>
          <cell r="H294">
            <v>0</v>
          </cell>
          <cell r="I294">
            <v>526.4</v>
          </cell>
          <cell r="J294">
            <v>6948.48</v>
          </cell>
        </row>
        <row r="295">
          <cell r="B295" t="str">
            <v>- 잡유</v>
          </cell>
          <cell r="C295" t="str">
            <v>주연료*20%</v>
          </cell>
          <cell r="D295">
            <v>1</v>
          </cell>
          <cell r="E295" t="str">
            <v>식</v>
          </cell>
          <cell r="F295">
            <v>0</v>
          </cell>
          <cell r="G295">
            <v>0</v>
          </cell>
          <cell r="H295">
            <v>0</v>
          </cell>
          <cell r="I295">
            <v>0</v>
          </cell>
          <cell r="J295">
            <v>1389.6959999999997</v>
          </cell>
        </row>
        <row r="296">
          <cell r="B296" t="str">
            <v>- 조종원</v>
          </cell>
          <cell r="C296">
            <v>0</v>
          </cell>
          <cell r="D296">
            <v>0.17</v>
          </cell>
          <cell r="E296" t="str">
            <v>인</v>
          </cell>
          <cell r="F296">
            <v>0</v>
          </cell>
          <cell r="G296">
            <v>54325</v>
          </cell>
          <cell r="H296">
            <v>9235</v>
          </cell>
        </row>
        <row r="297">
          <cell r="A297" t="str">
            <v>Truck Crane</v>
          </cell>
          <cell r="B297">
            <v>0</v>
          </cell>
          <cell r="C297" t="str">
            <v>10ton</v>
          </cell>
          <cell r="D297">
            <v>1</v>
          </cell>
          <cell r="E297" t="str">
            <v>hr</v>
          </cell>
          <cell r="F297">
            <v>0</v>
          </cell>
          <cell r="G297">
            <v>0</v>
          </cell>
          <cell r="H297">
            <v>18615</v>
          </cell>
          <cell r="I297">
            <v>0</v>
          </cell>
          <cell r="J297">
            <v>3486</v>
          </cell>
        </row>
        <row r="299">
          <cell r="B299" t="str">
            <v>- 경유</v>
          </cell>
          <cell r="C299">
            <v>0</v>
          </cell>
          <cell r="D299">
            <v>4.8</v>
          </cell>
          <cell r="E299" t="str">
            <v>L</v>
          </cell>
          <cell r="F299">
            <v>0</v>
          </cell>
          <cell r="G299">
            <v>0</v>
          </cell>
          <cell r="H299">
            <v>0</v>
          </cell>
          <cell r="I299">
            <v>526.4</v>
          </cell>
          <cell r="J299">
            <v>2526.7199999999998</v>
          </cell>
          <cell r="K299">
            <v>0</v>
          </cell>
          <cell r="L299" t="str">
            <v/>
          </cell>
        </row>
        <row r="300">
          <cell r="B300" t="str">
            <v>- 잡유</v>
          </cell>
          <cell r="C300" t="str">
            <v>주연료*38%</v>
          </cell>
          <cell r="D300">
            <v>1</v>
          </cell>
          <cell r="E300" t="str">
            <v>식</v>
          </cell>
          <cell r="F300">
            <v>0</v>
          </cell>
          <cell r="G300">
            <v>0</v>
          </cell>
          <cell r="H300">
            <v>0</v>
          </cell>
          <cell r="I300">
            <v>0</v>
          </cell>
          <cell r="J300">
            <v>960.15359999999987</v>
          </cell>
        </row>
        <row r="301">
          <cell r="B301" t="str">
            <v>- 조종원</v>
          </cell>
          <cell r="C301">
            <v>0</v>
          </cell>
          <cell r="D301">
            <v>0.17</v>
          </cell>
          <cell r="E301" t="str">
            <v>인</v>
          </cell>
          <cell r="F301">
            <v>0</v>
          </cell>
          <cell r="G301">
            <v>56951</v>
          </cell>
          <cell r="H301">
            <v>9681.67</v>
          </cell>
        </row>
        <row r="302">
          <cell r="B302" t="str">
            <v>- 조수</v>
          </cell>
          <cell r="C302">
            <v>0</v>
          </cell>
          <cell r="D302">
            <v>0.17</v>
          </cell>
          <cell r="E302" t="str">
            <v>"</v>
          </cell>
          <cell r="F302">
            <v>0</v>
          </cell>
          <cell r="G302">
            <v>42762</v>
          </cell>
          <cell r="H302">
            <v>7269.54</v>
          </cell>
        </row>
        <row r="303">
          <cell r="B303" t="str">
            <v>- 중기조장</v>
          </cell>
          <cell r="C303">
            <v>0</v>
          </cell>
          <cell r="D303">
            <v>0.03</v>
          </cell>
          <cell r="E303" t="str">
            <v>"</v>
          </cell>
          <cell r="F303">
            <v>0</v>
          </cell>
          <cell r="G303">
            <v>55484</v>
          </cell>
          <cell r="H303">
            <v>1664.52</v>
          </cell>
        </row>
        <row r="311">
          <cell r="E311" t="str">
            <v/>
          </cell>
        </row>
        <row r="312">
          <cell r="B312" t="str">
            <v>'98 년 도  수 문 일 위 대 가 표  총 괄</v>
          </cell>
        </row>
        <row r="314">
          <cell r="A314" t="str">
            <v>종       별</v>
          </cell>
          <cell r="B314">
            <v>0</v>
          </cell>
          <cell r="C314" t="str">
            <v>재 료 또 는</v>
          </cell>
          <cell r="D314" t="str">
            <v xml:space="preserve">원 수 </v>
          </cell>
          <cell r="E314" t="str">
            <v>단 위</v>
          </cell>
          <cell r="F314" t="str">
            <v>총   액</v>
          </cell>
          <cell r="G314" t="str">
            <v>노   무   비</v>
          </cell>
          <cell r="H314">
            <v>0</v>
          </cell>
          <cell r="I314" t="str">
            <v>재   료   비</v>
          </cell>
          <cell r="J314">
            <v>0</v>
          </cell>
          <cell r="K314" t="str">
            <v>경      비</v>
          </cell>
          <cell r="L314">
            <v>0</v>
          </cell>
          <cell r="M314" t="str">
            <v>비   고</v>
          </cell>
        </row>
        <row r="315">
          <cell r="C315" t="str">
            <v xml:space="preserve">규       격 </v>
          </cell>
          <cell r="D315">
            <v>0</v>
          </cell>
          <cell r="E315">
            <v>0</v>
          </cell>
          <cell r="F315" t="str">
            <v>금   액</v>
          </cell>
          <cell r="G315" t="str">
            <v>단  가</v>
          </cell>
          <cell r="H315" t="str">
            <v>금   액</v>
          </cell>
          <cell r="I315" t="str">
            <v>단  가</v>
          </cell>
          <cell r="J315" t="str">
            <v>금   액</v>
          </cell>
          <cell r="K315" t="str">
            <v>단  가</v>
          </cell>
          <cell r="L315" t="str">
            <v>금   액</v>
          </cell>
        </row>
        <row r="316">
          <cell r="A316" t="str">
            <v xml:space="preserve">◈ROLLER GATE </v>
          </cell>
          <cell r="B316">
            <v>0</v>
          </cell>
          <cell r="C316" t="str">
            <v/>
          </cell>
        </row>
        <row r="317">
          <cell r="A317" t="str">
            <v/>
          </cell>
          <cell r="B317" t="str">
            <v>⊙ 제작 가공비</v>
          </cell>
        </row>
        <row r="318">
          <cell r="A318" t="str">
            <v/>
          </cell>
          <cell r="B318" t="str">
            <v>▷GATE LEAF</v>
          </cell>
          <cell r="C318" t="str">
            <v>소   계</v>
          </cell>
          <cell r="D318">
            <v>0</v>
          </cell>
          <cell r="E318">
            <v>0</v>
          </cell>
          <cell r="F318">
            <v>1668518</v>
          </cell>
          <cell r="G318">
            <v>0</v>
          </cell>
          <cell r="H318">
            <v>1322330</v>
          </cell>
          <cell r="I318">
            <v>0</v>
          </cell>
          <cell r="J318">
            <v>237292</v>
          </cell>
          <cell r="K318">
            <v>0</v>
          </cell>
          <cell r="L318">
            <v>108896</v>
          </cell>
        </row>
        <row r="319">
          <cell r="A319" t="str">
            <v/>
          </cell>
          <cell r="B319">
            <v>0</v>
          </cell>
          <cell r="C319" t="str">
            <v>인 건 비</v>
          </cell>
          <cell r="D319">
            <v>1</v>
          </cell>
          <cell r="E319" t="str">
            <v>TON</v>
          </cell>
          <cell r="F319">
            <v>1195828</v>
          </cell>
          <cell r="G319">
            <v>0</v>
          </cell>
          <cell r="H319">
            <v>1195828</v>
          </cell>
        </row>
        <row r="320">
          <cell r="A320" t="str">
            <v/>
          </cell>
          <cell r="B320">
            <v>0</v>
          </cell>
          <cell r="C320" t="str">
            <v>사용장비경비</v>
          </cell>
          <cell r="D320">
            <v>1</v>
          </cell>
          <cell r="E320" t="str">
            <v>TON</v>
          </cell>
          <cell r="F320">
            <v>247732</v>
          </cell>
          <cell r="G320">
            <v>0</v>
          </cell>
          <cell r="H320">
            <v>126502</v>
          </cell>
          <cell r="I320">
            <v>0</v>
          </cell>
          <cell r="J320">
            <v>31430</v>
          </cell>
          <cell r="K320">
            <v>0</v>
          </cell>
          <cell r="L320">
            <v>89800</v>
          </cell>
        </row>
        <row r="321">
          <cell r="A321" t="str">
            <v/>
          </cell>
          <cell r="B321">
            <v>0</v>
          </cell>
          <cell r="C321" t="str">
            <v>소모자재비</v>
          </cell>
          <cell r="D321">
            <v>1</v>
          </cell>
          <cell r="E321" t="str">
            <v>TON</v>
          </cell>
          <cell r="F321">
            <v>224958</v>
          </cell>
          <cell r="G321">
            <v>0</v>
          </cell>
          <cell r="H321">
            <v>0</v>
          </cell>
          <cell r="I321">
            <v>0</v>
          </cell>
          <cell r="J321">
            <v>205862</v>
          </cell>
          <cell r="K321">
            <v>0</v>
          </cell>
          <cell r="L321">
            <v>19096</v>
          </cell>
        </row>
        <row r="323">
          <cell r="A323" t="str">
            <v/>
          </cell>
          <cell r="B323" t="str">
            <v>▷GUIDE FRAME</v>
          </cell>
          <cell r="C323" t="str">
            <v>소   계</v>
          </cell>
          <cell r="D323">
            <v>0</v>
          </cell>
          <cell r="E323">
            <v>0</v>
          </cell>
          <cell r="F323">
            <v>4324511</v>
          </cell>
          <cell r="G323">
            <v>0</v>
          </cell>
          <cell r="H323">
            <v>3911039</v>
          </cell>
          <cell r="I323">
            <v>0</v>
          </cell>
          <cell r="J323">
            <v>289792</v>
          </cell>
          <cell r="K323">
            <v>0</v>
          </cell>
          <cell r="L323">
            <v>123680</v>
          </cell>
        </row>
        <row r="324">
          <cell r="A324" t="str">
            <v/>
          </cell>
          <cell r="B324">
            <v>0</v>
          </cell>
          <cell r="C324" t="str">
            <v>인 건 비</v>
          </cell>
          <cell r="D324">
            <v>1</v>
          </cell>
          <cell r="E324" t="str">
            <v>TON</v>
          </cell>
          <cell r="F324">
            <v>3784537</v>
          </cell>
          <cell r="G324">
            <v>0</v>
          </cell>
          <cell r="H324">
            <v>3784537</v>
          </cell>
        </row>
        <row r="325">
          <cell r="A325" t="str">
            <v/>
          </cell>
          <cell r="B325">
            <v>0</v>
          </cell>
          <cell r="C325" t="str">
            <v>사용장비경비</v>
          </cell>
          <cell r="D325">
            <v>1</v>
          </cell>
          <cell r="E325" t="str">
            <v>TON</v>
          </cell>
          <cell r="F325">
            <v>247732</v>
          </cell>
          <cell r="G325">
            <v>0</v>
          </cell>
          <cell r="H325">
            <v>126502</v>
          </cell>
          <cell r="I325">
            <v>0</v>
          </cell>
          <cell r="J325">
            <v>31430</v>
          </cell>
          <cell r="K325">
            <v>0</v>
          </cell>
          <cell r="L325">
            <v>89800</v>
          </cell>
          <cell r="M325" t="str">
            <v>ROLLER GATELEAF 적용</v>
          </cell>
        </row>
        <row r="326">
          <cell r="A326" t="str">
            <v/>
          </cell>
          <cell r="B326">
            <v>0</v>
          </cell>
          <cell r="C326" t="str">
            <v>소모자재비</v>
          </cell>
          <cell r="D326">
            <v>1</v>
          </cell>
          <cell r="E326" t="str">
            <v>TON</v>
          </cell>
          <cell r="F326">
            <v>292242</v>
          </cell>
          <cell r="G326">
            <v>0</v>
          </cell>
          <cell r="H326">
            <v>0</v>
          </cell>
          <cell r="I326">
            <v>0</v>
          </cell>
          <cell r="J326">
            <v>258362</v>
          </cell>
          <cell r="K326">
            <v>0</v>
          </cell>
          <cell r="L326">
            <v>33880</v>
          </cell>
        </row>
        <row r="328">
          <cell r="A328" t="str">
            <v/>
          </cell>
          <cell r="B328" t="str">
            <v>⊙ 설  치  비</v>
          </cell>
        </row>
        <row r="329">
          <cell r="A329" t="str">
            <v/>
          </cell>
          <cell r="B329" t="str">
            <v>▷GATE LEAF</v>
          </cell>
          <cell r="C329" t="str">
            <v>소   계</v>
          </cell>
          <cell r="D329">
            <v>0</v>
          </cell>
          <cell r="E329">
            <v>0</v>
          </cell>
          <cell r="F329">
            <v>2471576</v>
          </cell>
          <cell r="G329">
            <v>0</v>
          </cell>
          <cell r="H329">
            <v>1670029</v>
          </cell>
          <cell r="I329">
            <v>0</v>
          </cell>
          <cell r="J329">
            <v>226123</v>
          </cell>
          <cell r="K329">
            <v>0</v>
          </cell>
          <cell r="L329">
            <v>575424</v>
          </cell>
        </row>
        <row r="330">
          <cell r="A330" t="str">
            <v>종       별</v>
          </cell>
          <cell r="B330">
            <v>0</v>
          </cell>
          <cell r="C330" t="str">
            <v>재 료 또 는</v>
          </cell>
          <cell r="D330" t="str">
            <v xml:space="preserve">원 수 </v>
          </cell>
          <cell r="E330" t="str">
            <v>단 위</v>
          </cell>
          <cell r="F330" t="str">
            <v>총   액</v>
          </cell>
          <cell r="G330" t="str">
            <v>노   무   비</v>
          </cell>
          <cell r="H330">
            <v>0</v>
          </cell>
          <cell r="I330" t="str">
            <v>재   료   비</v>
          </cell>
          <cell r="J330">
            <v>0</v>
          </cell>
          <cell r="K330" t="str">
            <v>경      비</v>
          </cell>
          <cell r="L330">
            <v>0</v>
          </cell>
          <cell r="M330" t="str">
            <v>비   고</v>
          </cell>
        </row>
        <row r="331">
          <cell r="C331" t="str">
            <v xml:space="preserve">규       격 </v>
          </cell>
          <cell r="D331">
            <v>0</v>
          </cell>
          <cell r="E331">
            <v>0</v>
          </cell>
          <cell r="F331" t="str">
            <v>금   액</v>
          </cell>
          <cell r="G331" t="str">
            <v>단  가</v>
          </cell>
          <cell r="H331" t="str">
            <v>금   액</v>
          </cell>
          <cell r="I331" t="str">
            <v>단  가</v>
          </cell>
          <cell r="J331" t="str">
            <v>금   액</v>
          </cell>
          <cell r="K331" t="str">
            <v>단  가</v>
          </cell>
          <cell r="L331" t="str">
            <v>금   액</v>
          </cell>
        </row>
        <row r="332">
          <cell r="A332" t="str">
            <v/>
          </cell>
          <cell r="B332">
            <v>0</v>
          </cell>
          <cell r="C332" t="str">
            <v>인 건 비</v>
          </cell>
          <cell r="D332">
            <v>1</v>
          </cell>
          <cell r="E332" t="str">
            <v>TON</v>
          </cell>
          <cell r="F332">
            <v>1091285</v>
          </cell>
          <cell r="G332">
            <v>0</v>
          </cell>
          <cell r="H332">
            <v>1091285</v>
          </cell>
        </row>
        <row r="333">
          <cell r="A333" t="str">
            <v/>
          </cell>
          <cell r="B333">
            <v>0</v>
          </cell>
          <cell r="C333" t="str">
            <v>사용장비경비</v>
          </cell>
          <cell r="D333">
            <v>1</v>
          </cell>
          <cell r="E333" t="str">
            <v>TON</v>
          </cell>
          <cell r="F333">
            <v>1341424</v>
          </cell>
          <cell r="G333">
            <v>0</v>
          </cell>
          <cell r="H333">
            <v>578744</v>
          </cell>
          <cell r="I333">
            <v>0</v>
          </cell>
          <cell r="J333">
            <v>187256</v>
          </cell>
          <cell r="K333">
            <v>0</v>
          </cell>
          <cell r="L333">
            <v>575424</v>
          </cell>
        </row>
        <row r="334">
          <cell r="A334" t="str">
            <v/>
          </cell>
          <cell r="B334">
            <v>0</v>
          </cell>
          <cell r="C334" t="str">
            <v>소모자재비</v>
          </cell>
          <cell r="D334">
            <v>1</v>
          </cell>
          <cell r="E334" t="str">
            <v>TON</v>
          </cell>
          <cell r="F334">
            <v>38867</v>
          </cell>
          <cell r="G334">
            <v>0</v>
          </cell>
          <cell r="H334">
            <v>0</v>
          </cell>
          <cell r="I334">
            <v>0</v>
          </cell>
          <cell r="J334">
            <v>38867</v>
          </cell>
        </row>
        <row r="336">
          <cell r="A336" t="str">
            <v/>
          </cell>
          <cell r="B336" t="str">
            <v>▷GUIDE FRAME</v>
          </cell>
          <cell r="C336" t="str">
            <v>소   계</v>
          </cell>
          <cell r="D336">
            <v>0</v>
          </cell>
          <cell r="E336">
            <v>0</v>
          </cell>
          <cell r="F336">
            <v>5148432</v>
          </cell>
          <cell r="G336">
            <v>0</v>
          </cell>
          <cell r="H336">
            <v>4267975</v>
          </cell>
          <cell r="I336">
            <v>0</v>
          </cell>
          <cell r="J336">
            <v>305033</v>
          </cell>
          <cell r="K336">
            <v>0</v>
          </cell>
          <cell r="L336">
            <v>575424</v>
          </cell>
        </row>
        <row r="337">
          <cell r="A337" t="str">
            <v/>
          </cell>
          <cell r="B337">
            <v>0</v>
          </cell>
          <cell r="C337" t="str">
            <v>인 건 비</v>
          </cell>
          <cell r="D337">
            <v>1</v>
          </cell>
          <cell r="E337" t="str">
            <v>TON</v>
          </cell>
          <cell r="F337">
            <v>3689231</v>
          </cell>
          <cell r="G337">
            <v>0</v>
          </cell>
          <cell r="H337">
            <v>3689231</v>
          </cell>
        </row>
        <row r="338">
          <cell r="A338" t="str">
            <v/>
          </cell>
          <cell r="B338">
            <v>0</v>
          </cell>
          <cell r="C338" t="str">
            <v>사용장비경비</v>
          </cell>
          <cell r="D338">
            <v>1</v>
          </cell>
          <cell r="E338" t="str">
            <v>TON</v>
          </cell>
          <cell r="F338">
            <v>1341424</v>
          </cell>
          <cell r="G338">
            <v>0</v>
          </cell>
          <cell r="H338">
            <v>578744</v>
          </cell>
          <cell r="I338">
            <v>0</v>
          </cell>
          <cell r="J338">
            <v>187256</v>
          </cell>
          <cell r="K338">
            <v>0</v>
          </cell>
          <cell r="L338">
            <v>575424</v>
          </cell>
        </row>
        <row r="339">
          <cell r="A339" t="str">
            <v/>
          </cell>
          <cell r="B339">
            <v>0</v>
          </cell>
          <cell r="C339" t="str">
            <v>소모자재비</v>
          </cell>
          <cell r="D339">
            <v>1</v>
          </cell>
          <cell r="E339" t="str">
            <v>TON</v>
          </cell>
          <cell r="F339">
            <v>117777</v>
          </cell>
          <cell r="G339">
            <v>0</v>
          </cell>
          <cell r="H339">
            <v>0</v>
          </cell>
          <cell r="I339">
            <v>0</v>
          </cell>
          <cell r="J339">
            <v>117777</v>
          </cell>
        </row>
        <row r="341">
          <cell r="A341" t="str">
            <v/>
          </cell>
          <cell r="B341" t="str">
            <v>▷ HOIST</v>
          </cell>
          <cell r="C341" t="str">
            <v>소   계</v>
          </cell>
          <cell r="D341">
            <v>0</v>
          </cell>
          <cell r="E341">
            <v>0</v>
          </cell>
          <cell r="F341">
            <v>2100502</v>
          </cell>
          <cell r="G341">
            <v>0</v>
          </cell>
          <cell r="H341">
            <v>1186896</v>
          </cell>
          <cell r="I341">
            <v>0</v>
          </cell>
          <cell r="J341">
            <v>275550</v>
          </cell>
          <cell r="K341">
            <v>0</v>
          </cell>
          <cell r="L341">
            <v>638056</v>
          </cell>
        </row>
        <row r="342">
          <cell r="A342" t="str">
            <v/>
          </cell>
          <cell r="B342">
            <v>0</v>
          </cell>
          <cell r="C342" t="str">
            <v>인 건 비</v>
          </cell>
          <cell r="D342">
            <v>1</v>
          </cell>
          <cell r="E342" t="str">
            <v>TON</v>
          </cell>
          <cell r="F342">
            <v>687704</v>
          </cell>
          <cell r="G342">
            <v>0</v>
          </cell>
          <cell r="H342">
            <v>687704</v>
          </cell>
        </row>
        <row r="343">
          <cell r="A343" t="str">
            <v/>
          </cell>
          <cell r="B343">
            <v>0</v>
          </cell>
          <cell r="C343" t="str">
            <v>사용장비경비</v>
          </cell>
          <cell r="D343">
            <v>1</v>
          </cell>
          <cell r="E343" t="str">
            <v>TON</v>
          </cell>
          <cell r="F343">
            <v>1384600</v>
          </cell>
          <cell r="G343">
            <v>0</v>
          </cell>
          <cell r="H343">
            <v>499192</v>
          </cell>
          <cell r="I343">
            <v>0</v>
          </cell>
          <cell r="J343">
            <v>247352</v>
          </cell>
          <cell r="K343">
            <v>0</v>
          </cell>
          <cell r="L343">
            <v>638056</v>
          </cell>
        </row>
        <row r="344">
          <cell r="A344" t="str">
            <v/>
          </cell>
          <cell r="B344">
            <v>0</v>
          </cell>
          <cell r="C344" t="str">
            <v>소모자재비</v>
          </cell>
          <cell r="D344">
            <v>1</v>
          </cell>
          <cell r="E344" t="str">
            <v>TON</v>
          </cell>
          <cell r="F344">
            <v>28198</v>
          </cell>
          <cell r="G344">
            <v>0</v>
          </cell>
          <cell r="H344">
            <v>0</v>
          </cell>
          <cell r="I344">
            <v>0</v>
          </cell>
          <cell r="J344">
            <v>28198</v>
          </cell>
        </row>
        <row r="345">
          <cell r="A345" t="str">
            <v>◈ STOP LOG</v>
          </cell>
        </row>
        <row r="346">
          <cell r="B346" t="str">
            <v>⊙ 제작 가공비</v>
          </cell>
        </row>
        <row r="347">
          <cell r="B347" t="str">
            <v>▷GATE LEAF</v>
          </cell>
          <cell r="C347" t="str">
            <v>소   계</v>
          </cell>
          <cell r="D347">
            <v>0</v>
          </cell>
          <cell r="E347">
            <v>0</v>
          </cell>
          <cell r="F347">
            <v>1301484.2280000001</v>
          </cell>
          <cell r="G347">
            <v>0</v>
          </cell>
          <cell r="H347">
            <v>1137185</v>
          </cell>
          <cell r="I347">
            <v>0</v>
          </cell>
          <cell r="J347">
            <v>65315</v>
          </cell>
          <cell r="K347">
            <v>0</v>
          </cell>
          <cell r="L347">
            <v>98984.228000000003</v>
          </cell>
        </row>
        <row r="348">
          <cell r="C348" t="str">
            <v>인 건 비</v>
          </cell>
          <cell r="D348">
            <v>0</v>
          </cell>
          <cell r="E348" t="str">
            <v>TON</v>
          </cell>
          <cell r="F348">
            <v>985817</v>
          </cell>
          <cell r="G348">
            <v>0</v>
          </cell>
          <cell r="H348">
            <v>985817</v>
          </cell>
        </row>
        <row r="349">
          <cell r="A349" t="str">
            <v>종       별</v>
          </cell>
          <cell r="B349">
            <v>0</v>
          </cell>
          <cell r="C349" t="str">
            <v>재 료 또 는</v>
          </cell>
          <cell r="D349" t="str">
            <v xml:space="preserve">원 수 </v>
          </cell>
          <cell r="E349" t="str">
            <v>단 위</v>
          </cell>
          <cell r="F349" t="str">
            <v>총   액</v>
          </cell>
          <cell r="G349" t="str">
            <v>노   무   비</v>
          </cell>
          <cell r="H349">
            <v>0</v>
          </cell>
          <cell r="I349" t="str">
            <v>재   료   비</v>
          </cell>
          <cell r="J349">
            <v>0</v>
          </cell>
          <cell r="K349" t="str">
            <v>경      비</v>
          </cell>
          <cell r="L349">
            <v>0</v>
          </cell>
          <cell r="M349" t="str">
            <v>비   고</v>
          </cell>
        </row>
        <row r="350">
          <cell r="C350" t="str">
            <v xml:space="preserve">규       격 </v>
          </cell>
          <cell r="D350">
            <v>0</v>
          </cell>
          <cell r="E350">
            <v>0</v>
          </cell>
          <cell r="F350" t="str">
            <v>금   액</v>
          </cell>
          <cell r="G350" t="str">
            <v>단  가</v>
          </cell>
          <cell r="H350" t="str">
            <v>금   액</v>
          </cell>
          <cell r="I350" t="str">
            <v>단  가</v>
          </cell>
          <cell r="J350" t="str">
            <v>금   액</v>
          </cell>
          <cell r="K350" t="str">
            <v>단  가</v>
          </cell>
          <cell r="L350" t="str">
            <v>금   액</v>
          </cell>
        </row>
        <row r="351">
          <cell r="C351" t="str">
            <v>사용장비경비</v>
          </cell>
          <cell r="D351">
            <v>0</v>
          </cell>
          <cell r="E351" t="str">
            <v>TON</v>
          </cell>
          <cell r="F351">
            <v>289048.228</v>
          </cell>
          <cell r="G351">
            <v>0</v>
          </cell>
          <cell r="H351">
            <v>151368</v>
          </cell>
          <cell r="I351">
            <v>0</v>
          </cell>
          <cell r="J351">
            <v>38696</v>
          </cell>
          <cell r="K351">
            <v>0</v>
          </cell>
          <cell r="L351">
            <v>98984.228000000003</v>
          </cell>
        </row>
        <row r="352">
          <cell r="A352" t="str">
            <v/>
          </cell>
          <cell r="B352">
            <v>0</v>
          </cell>
          <cell r="C352" t="str">
            <v>소모자재비</v>
          </cell>
          <cell r="D352">
            <v>0</v>
          </cell>
          <cell r="E352" t="str">
            <v>TON</v>
          </cell>
          <cell r="F352">
            <v>26619</v>
          </cell>
          <cell r="G352">
            <v>0</v>
          </cell>
          <cell r="H352">
            <v>0</v>
          </cell>
          <cell r="I352">
            <v>0</v>
          </cell>
          <cell r="J352">
            <v>26619</v>
          </cell>
        </row>
        <row r="354">
          <cell r="A354" t="str">
            <v/>
          </cell>
          <cell r="B354" t="str">
            <v>▷GUIDE FRAME</v>
          </cell>
          <cell r="C354" t="str">
            <v>소   계</v>
          </cell>
          <cell r="D354">
            <v>0</v>
          </cell>
          <cell r="E354">
            <v>0</v>
          </cell>
          <cell r="F354">
            <v>4324511</v>
          </cell>
          <cell r="G354">
            <v>0</v>
          </cell>
          <cell r="H354">
            <v>3911039</v>
          </cell>
          <cell r="I354">
            <v>0</v>
          </cell>
          <cell r="J354">
            <v>289792</v>
          </cell>
          <cell r="K354">
            <v>0</v>
          </cell>
          <cell r="L354">
            <v>123680</v>
          </cell>
          <cell r="M354" t="str">
            <v>ROLLER GATE GUIDE FRAME적용</v>
          </cell>
        </row>
        <row r="355">
          <cell r="A355" t="str">
            <v/>
          </cell>
          <cell r="B355">
            <v>0</v>
          </cell>
          <cell r="C355" t="str">
            <v>인 건 비</v>
          </cell>
          <cell r="D355">
            <v>0</v>
          </cell>
          <cell r="E355" t="str">
            <v>TON</v>
          </cell>
          <cell r="F355">
            <v>3784537</v>
          </cell>
          <cell r="G355">
            <v>0</v>
          </cell>
          <cell r="H355">
            <v>3784537</v>
          </cell>
          <cell r="I355">
            <v>0</v>
          </cell>
          <cell r="J355">
            <v>0</v>
          </cell>
          <cell r="K355">
            <v>0</v>
          </cell>
          <cell r="L355">
            <v>0</v>
          </cell>
          <cell r="M355" t="str">
            <v>"</v>
          </cell>
        </row>
        <row r="356">
          <cell r="A356" t="str">
            <v/>
          </cell>
          <cell r="B356">
            <v>0</v>
          </cell>
          <cell r="C356" t="str">
            <v>사용장비경비</v>
          </cell>
          <cell r="D356">
            <v>0</v>
          </cell>
          <cell r="E356" t="str">
            <v>TON</v>
          </cell>
          <cell r="F356">
            <v>247732</v>
          </cell>
          <cell r="G356">
            <v>0</v>
          </cell>
          <cell r="H356">
            <v>126502</v>
          </cell>
          <cell r="I356">
            <v>0</v>
          </cell>
          <cell r="J356">
            <v>31430</v>
          </cell>
          <cell r="K356">
            <v>0</v>
          </cell>
          <cell r="L356">
            <v>89800</v>
          </cell>
          <cell r="M356" t="str">
            <v>"</v>
          </cell>
        </row>
        <row r="357">
          <cell r="C357" t="str">
            <v>소모자재비</v>
          </cell>
          <cell r="D357">
            <v>0</v>
          </cell>
          <cell r="E357" t="str">
            <v>TON</v>
          </cell>
          <cell r="F357">
            <v>292242</v>
          </cell>
          <cell r="G357">
            <v>0</v>
          </cell>
          <cell r="H357">
            <v>0</v>
          </cell>
          <cell r="I357">
            <v>0</v>
          </cell>
          <cell r="J357">
            <v>258362</v>
          </cell>
          <cell r="K357">
            <v>0</v>
          </cell>
          <cell r="L357">
            <v>33880</v>
          </cell>
          <cell r="M357" t="str">
            <v>"</v>
          </cell>
        </row>
        <row r="359">
          <cell r="B359" t="str">
            <v>▷LIFTING BEAM</v>
          </cell>
          <cell r="C359" t="str">
            <v>소   계</v>
          </cell>
          <cell r="D359">
            <v>0</v>
          </cell>
          <cell r="E359">
            <v>0</v>
          </cell>
          <cell r="F359">
            <v>1301484.2280000001</v>
          </cell>
          <cell r="G359">
            <v>0</v>
          </cell>
          <cell r="H359">
            <v>1137185</v>
          </cell>
          <cell r="I359">
            <v>0</v>
          </cell>
          <cell r="J359">
            <v>65315</v>
          </cell>
          <cell r="K359">
            <v>0</v>
          </cell>
          <cell r="L359">
            <v>98984.228000000003</v>
          </cell>
          <cell r="M359" t="str">
            <v>STOP LOG LEAF적용</v>
          </cell>
        </row>
        <row r="360">
          <cell r="C360" t="str">
            <v>인 건 비</v>
          </cell>
          <cell r="D360">
            <v>0</v>
          </cell>
          <cell r="E360" t="str">
            <v>TON</v>
          </cell>
          <cell r="F360">
            <v>985817</v>
          </cell>
          <cell r="G360">
            <v>0</v>
          </cell>
          <cell r="H360">
            <v>985817</v>
          </cell>
          <cell r="I360">
            <v>0</v>
          </cell>
          <cell r="J360">
            <v>0</v>
          </cell>
          <cell r="K360">
            <v>0</v>
          </cell>
          <cell r="L360">
            <v>0</v>
          </cell>
          <cell r="M360" t="str">
            <v>"</v>
          </cell>
        </row>
        <row r="361">
          <cell r="C361" t="str">
            <v>사용장비경비</v>
          </cell>
          <cell r="D361">
            <v>0</v>
          </cell>
          <cell r="E361" t="str">
            <v>TON</v>
          </cell>
          <cell r="F361">
            <v>289048.228</v>
          </cell>
          <cell r="G361">
            <v>0</v>
          </cell>
          <cell r="H361">
            <v>151368</v>
          </cell>
          <cell r="I361">
            <v>0</v>
          </cell>
          <cell r="J361">
            <v>38696</v>
          </cell>
          <cell r="K361">
            <v>0</v>
          </cell>
          <cell r="L361">
            <v>98984.228000000003</v>
          </cell>
          <cell r="M361" t="str">
            <v>"</v>
          </cell>
        </row>
        <row r="362">
          <cell r="C362" t="str">
            <v>소모자재비</v>
          </cell>
          <cell r="D362">
            <v>0</v>
          </cell>
          <cell r="E362" t="str">
            <v>TON</v>
          </cell>
          <cell r="F362">
            <v>26619</v>
          </cell>
          <cell r="G362">
            <v>0</v>
          </cell>
          <cell r="H362">
            <v>0</v>
          </cell>
          <cell r="I362">
            <v>0</v>
          </cell>
          <cell r="J362">
            <v>26619</v>
          </cell>
          <cell r="K362">
            <v>0</v>
          </cell>
          <cell r="L362">
            <v>0</v>
          </cell>
          <cell r="M362" t="str">
            <v>"</v>
          </cell>
        </row>
        <row r="363">
          <cell r="B363" t="str">
            <v>⊙ 설  치  비</v>
          </cell>
        </row>
        <row r="364">
          <cell r="B364" t="str">
            <v>▷GATE LEAF</v>
          </cell>
          <cell r="C364" t="str">
            <v>소   계</v>
          </cell>
          <cell r="D364">
            <v>0</v>
          </cell>
          <cell r="E364">
            <v>0</v>
          </cell>
          <cell r="F364">
            <v>1483011</v>
          </cell>
          <cell r="G364">
            <v>0</v>
          </cell>
          <cell r="H364">
            <v>862692</v>
          </cell>
          <cell r="I364">
            <v>0</v>
          </cell>
          <cell r="J364">
            <v>237294</v>
          </cell>
          <cell r="K364">
            <v>0</v>
          </cell>
          <cell r="L364">
            <v>383025</v>
          </cell>
        </row>
        <row r="365">
          <cell r="C365" t="str">
            <v>인 건 비</v>
          </cell>
          <cell r="D365">
            <v>0</v>
          </cell>
          <cell r="E365" t="str">
            <v>TON</v>
          </cell>
          <cell r="F365">
            <v>562444</v>
          </cell>
          <cell r="G365">
            <v>0</v>
          </cell>
          <cell r="H365">
            <v>562444</v>
          </cell>
        </row>
        <row r="366">
          <cell r="C366" t="str">
            <v>사용장비경비</v>
          </cell>
          <cell r="D366">
            <v>0</v>
          </cell>
          <cell r="E366" t="str">
            <v>TON</v>
          </cell>
          <cell r="F366">
            <v>744864</v>
          </cell>
          <cell r="G366">
            <v>0</v>
          </cell>
          <cell r="H366">
            <v>300248</v>
          </cell>
          <cell r="I366">
            <v>0</v>
          </cell>
          <cell r="J366">
            <v>80440</v>
          </cell>
          <cell r="K366">
            <v>0</v>
          </cell>
          <cell r="L366">
            <v>364176</v>
          </cell>
        </row>
        <row r="367">
          <cell r="C367" t="str">
            <v>소모자재비</v>
          </cell>
          <cell r="D367">
            <v>0</v>
          </cell>
          <cell r="E367" t="str">
            <v>TON</v>
          </cell>
          <cell r="F367">
            <v>175703</v>
          </cell>
          <cell r="G367">
            <v>0</v>
          </cell>
          <cell r="H367">
            <v>0</v>
          </cell>
          <cell r="I367">
            <v>0</v>
          </cell>
          <cell r="J367">
            <v>156854</v>
          </cell>
          <cell r="K367">
            <v>0</v>
          </cell>
          <cell r="L367">
            <v>18849</v>
          </cell>
        </row>
        <row r="368">
          <cell r="A368" t="str">
            <v>종       별</v>
          </cell>
          <cell r="B368">
            <v>0</v>
          </cell>
          <cell r="C368" t="str">
            <v>재 료 또 는</v>
          </cell>
          <cell r="D368" t="str">
            <v xml:space="preserve">원 수 </v>
          </cell>
          <cell r="E368" t="str">
            <v>단 위</v>
          </cell>
          <cell r="F368" t="str">
            <v>총   액</v>
          </cell>
          <cell r="G368" t="str">
            <v>노   무   비</v>
          </cell>
          <cell r="H368">
            <v>0</v>
          </cell>
          <cell r="I368" t="str">
            <v>재   료   비</v>
          </cell>
          <cell r="J368">
            <v>0</v>
          </cell>
          <cell r="K368" t="str">
            <v>경      비</v>
          </cell>
          <cell r="L368">
            <v>0</v>
          </cell>
          <cell r="M368" t="str">
            <v>비   고</v>
          </cell>
        </row>
        <row r="369">
          <cell r="C369" t="str">
            <v xml:space="preserve">규       격 </v>
          </cell>
          <cell r="D369">
            <v>0</v>
          </cell>
          <cell r="E369">
            <v>0</v>
          </cell>
          <cell r="F369" t="str">
            <v>금   액</v>
          </cell>
          <cell r="G369" t="str">
            <v>단  가</v>
          </cell>
          <cell r="H369" t="str">
            <v>금   액</v>
          </cell>
          <cell r="I369" t="str">
            <v>단  가</v>
          </cell>
          <cell r="J369" t="str">
            <v>금   액</v>
          </cell>
          <cell r="K369" t="str">
            <v>단  가</v>
          </cell>
          <cell r="L369" t="str">
            <v>금   액</v>
          </cell>
        </row>
        <row r="370">
          <cell r="B370" t="str">
            <v>▷GUIDE FRAME</v>
          </cell>
          <cell r="C370" t="str">
            <v>⇒ ROLLER GATE 적용</v>
          </cell>
        </row>
        <row r="371">
          <cell r="A371" t="str">
            <v/>
          </cell>
          <cell r="B371" t="str">
            <v>▷LIFTING BEAM</v>
          </cell>
          <cell r="C371" t="str">
            <v>⇒ STOP LOG LEAF 적용</v>
          </cell>
        </row>
        <row r="373">
          <cell r="A373" t="str">
            <v>◈ RADIAL GATE</v>
          </cell>
        </row>
        <row r="374">
          <cell r="A374" t="str">
            <v/>
          </cell>
          <cell r="B374" t="str">
            <v>⊙ 제작 가공비</v>
          </cell>
        </row>
        <row r="376">
          <cell r="A376" t="str">
            <v/>
          </cell>
          <cell r="B376" t="str">
            <v>▷GATE LEAF</v>
          </cell>
          <cell r="C376" t="str">
            <v>소   계</v>
          </cell>
          <cell r="D376">
            <v>0</v>
          </cell>
          <cell r="E376">
            <v>0</v>
          </cell>
          <cell r="F376">
            <v>2124730</v>
          </cell>
          <cell r="G376">
            <v>0</v>
          </cell>
          <cell r="H376">
            <v>1660499</v>
          </cell>
          <cell r="I376">
            <v>0</v>
          </cell>
          <cell r="J376">
            <v>304929</v>
          </cell>
          <cell r="K376">
            <v>0</v>
          </cell>
          <cell r="L376">
            <v>159302</v>
          </cell>
        </row>
        <row r="377">
          <cell r="A377" t="str">
            <v/>
          </cell>
          <cell r="B377">
            <v>0</v>
          </cell>
          <cell r="C377" t="str">
            <v>인 건 비</v>
          </cell>
          <cell r="D377">
            <v>0</v>
          </cell>
          <cell r="E377" t="str">
            <v>TON</v>
          </cell>
          <cell r="F377">
            <v>1502694</v>
          </cell>
          <cell r="G377">
            <v>0</v>
          </cell>
          <cell r="H377">
            <v>1502694</v>
          </cell>
        </row>
        <row r="378">
          <cell r="A378" t="str">
            <v/>
          </cell>
          <cell r="B378">
            <v>0</v>
          </cell>
          <cell r="C378" t="str">
            <v>사용장비경비</v>
          </cell>
          <cell r="D378">
            <v>0</v>
          </cell>
          <cell r="E378" t="str">
            <v>TON</v>
          </cell>
          <cell r="F378">
            <v>341716</v>
          </cell>
          <cell r="G378">
            <v>0</v>
          </cell>
          <cell r="H378">
            <v>157805</v>
          </cell>
          <cell r="I378">
            <v>0</v>
          </cell>
          <cell r="J378">
            <v>47401</v>
          </cell>
          <cell r="K378">
            <v>0</v>
          </cell>
          <cell r="L378">
            <v>136510</v>
          </cell>
        </row>
        <row r="379">
          <cell r="A379" t="str">
            <v/>
          </cell>
          <cell r="B379">
            <v>0</v>
          </cell>
          <cell r="C379" t="str">
            <v>소모자재비</v>
          </cell>
          <cell r="D379">
            <v>0</v>
          </cell>
          <cell r="E379" t="str">
            <v>TON</v>
          </cell>
          <cell r="F379">
            <v>280320</v>
          </cell>
          <cell r="G379">
            <v>0</v>
          </cell>
          <cell r="H379">
            <v>0</v>
          </cell>
          <cell r="I379">
            <v>0</v>
          </cell>
          <cell r="J379">
            <v>257528</v>
          </cell>
          <cell r="K379">
            <v>0</v>
          </cell>
          <cell r="L379">
            <v>22792</v>
          </cell>
        </row>
        <row r="381">
          <cell r="A381" t="str">
            <v/>
          </cell>
          <cell r="B381" t="str">
            <v>▷GUIDE FRAME</v>
          </cell>
          <cell r="C381" t="str">
            <v>소   계</v>
          </cell>
          <cell r="D381">
            <v>0</v>
          </cell>
          <cell r="E381">
            <v>0</v>
          </cell>
          <cell r="F381">
            <v>4842008</v>
          </cell>
          <cell r="G381">
            <v>0</v>
          </cell>
          <cell r="H381">
            <v>4473673</v>
          </cell>
          <cell r="I381">
            <v>0</v>
          </cell>
          <cell r="J381">
            <v>195173</v>
          </cell>
          <cell r="K381">
            <v>0</v>
          </cell>
          <cell r="L381">
            <v>173162</v>
          </cell>
        </row>
        <row r="382">
          <cell r="A382" t="str">
            <v/>
          </cell>
          <cell r="B382" t="str">
            <v/>
          </cell>
          <cell r="C382" t="str">
            <v>인 건 비</v>
          </cell>
          <cell r="D382">
            <v>0</v>
          </cell>
          <cell r="E382" t="str">
            <v>TON</v>
          </cell>
          <cell r="F382">
            <v>4315868</v>
          </cell>
          <cell r="G382">
            <v>0</v>
          </cell>
          <cell r="H382">
            <v>4315868</v>
          </cell>
        </row>
        <row r="383">
          <cell r="A383" t="str">
            <v/>
          </cell>
          <cell r="B383" t="str">
            <v/>
          </cell>
          <cell r="C383" t="str">
            <v>사용장비경비</v>
          </cell>
          <cell r="D383">
            <v>0</v>
          </cell>
          <cell r="E383" t="str">
            <v>TON</v>
          </cell>
          <cell r="F383">
            <v>341716</v>
          </cell>
          <cell r="G383">
            <v>0</v>
          </cell>
          <cell r="H383">
            <v>157805</v>
          </cell>
          <cell r="I383">
            <v>0</v>
          </cell>
          <cell r="J383">
            <v>47401</v>
          </cell>
          <cell r="K383">
            <v>0</v>
          </cell>
          <cell r="L383">
            <v>136510</v>
          </cell>
          <cell r="M383" t="str">
            <v>RADIAL GATELEAF 적용</v>
          </cell>
        </row>
        <row r="384">
          <cell r="A384" t="str">
            <v/>
          </cell>
          <cell r="B384">
            <v>0</v>
          </cell>
          <cell r="C384" t="str">
            <v>소모자재비</v>
          </cell>
          <cell r="D384">
            <v>0</v>
          </cell>
          <cell r="E384" t="str">
            <v>TON</v>
          </cell>
          <cell r="F384">
            <v>184424</v>
          </cell>
          <cell r="G384">
            <v>0</v>
          </cell>
          <cell r="H384">
            <v>0</v>
          </cell>
          <cell r="I384">
            <v>0</v>
          </cell>
          <cell r="J384">
            <v>147772</v>
          </cell>
          <cell r="K384">
            <v>0</v>
          </cell>
          <cell r="L384">
            <v>36652</v>
          </cell>
        </row>
        <row r="388">
          <cell r="A388" t="str">
            <v>종       별</v>
          </cell>
          <cell r="B388">
            <v>0</v>
          </cell>
          <cell r="C388" t="str">
            <v>재 료 또 는</v>
          </cell>
          <cell r="D388" t="str">
            <v xml:space="preserve">원 수 </v>
          </cell>
          <cell r="E388" t="str">
            <v>단 위</v>
          </cell>
          <cell r="F388" t="str">
            <v>총   액</v>
          </cell>
          <cell r="G388" t="str">
            <v>노   무   비</v>
          </cell>
          <cell r="H388">
            <v>0</v>
          </cell>
          <cell r="I388" t="str">
            <v>재   료   비</v>
          </cell>
          <cell r="J388">
            <v>0</v>
          </cell>
          <cell r="K388" t="str">
            <v>경      비</v>
          </cell>
          <cell r="L388">
            <v>0</v>
          </cell>
          <cell r="M388" t="str">
            <v>비   고</v>
          </cell>
        </row>
        <row r="389">
          <cell r="C389" t="str">
            <v xml:space="preserve">규       격 </v>
          </cell>
          <cell r="D389">
            <v>0</v>
          </cell>
          <cell r="E389">
            <v>0</v>
          </cell>
          <cell r="F389" t="str">
            <v>금   액</v>
          </cell>
          <cell r="G389" t="str">
            <v>단  가</v>
          </cell>
          <cell r="H389" t="str">
            <v>금   액</v>
          </cell>
          <cell r="I389" t="str">
            <v>단  가</v>
          </cell>
          <cell r="J389" t="str">
            <v>금   액</v>
          </cell>
          <cell r="K389" t="str">
            <v>단  가</v>
          </cell>
          <cell r="L389" t="str">
            <v>금   액</v>
          </cell>
        </row>
        <row r="390">
          <cell r="B390" t="str">
            <v>▷ANCHORAGE</v>
          </cell>
          <cell r="C390" t="str">
            <v>소   계</v>
          </cell>
          <cell r="D390">
            <v>0</v>
          </cell>
          <cell r="E390">
            <v>0</v>
          </cell>
          <cell r="F390">
            <v>3706842</v>
          </cell>
          <cell r="G390">
            <v>0</v>
          </cell>
          <cell r="H390">
            <v>3389225</v>
          </cell>
          <cell r="I390">
            <v>0</v>
          </cell>
          <cell r="J390">
            <v>155235</v>
          </cell>
          <cell r="K390">
            <v>0</v>
          </cell>
          <cell r="L390">
            <v>162382</v>
          </cell>
        </row>
        <row r="391">
          <cell r="C391" t="str">
            <v>인 건 비</v>
          </cell>
          <cell r="D391">
            <v>0</v>
          </cell>
          <cell r="E391" t="str">
            <v>TON</v>
          </cell>
          <cell r="F391">
            <v>3231420</v>
          </cell>
          <cell r="G391">
            <v>0</v>
          </cell>
          <cell r="H391">
            <v>3231420</v>
          </cell>
        </row>
        <row r="392">
          <cell r="C392" t="str">
            <v>사용장비경비</v>
          </cell>
          <cell r="D392">
            <v>0</v>
          </cell>
          <cell r="E392" t="str">
            <v>TON</v>
          </cell>
          <cell r="F392">
            <v>341716</v>
          </cell>
          <cell r="G392">
            <v>0</v>
          </cell>
          <cell r="H392">
            <v>157805</v>
          </cell>
          <cell r="I392">
            <v>0</v>
          </cell>
          <cell r="J392">
            <v>47401</v>
          </cell>
          <cell r="K392">
            <v>0</v>
          </cell>
          <cell r="L392">
            <v>136510</v>
          </cell>
          <cell r="M392" t="str">
            <v>RADIAL GATELEAF 적용</v>
          </cell>
        </row>
        <row r="393">
          <cell r="C393" t="str">
            <v>소모자재비</v>
          </cell>
          <cell r="D393">
            <v>0</v>
          </cell>
          <cell r="E393" t="str">
            <v>TON</v>
          </cell>
          <cell r="F393">
            <v>133706</v>
          </cell>
          <cell r="G393">
            <v>0</v>
          </cell>
          <cell r="H393">
            <v>0</v>
          </cell>
          <cell r="I393">
            <v>0</v>
          </cell>
          <cell r="J393">
            <v>107834</v>
          </cell>
          <cell r="K393">
            <v>0</v>
          </cell>
          <cell r="L393">
            <v>25872</v>
          </cell>
        </row>
        <row r="395">
          <cell r="B395" t="str">
            <v>⊙ 설  치  비</v>
          </cell>
        </row>
        <row r="397">
          <cell r="B397" t="str">
            <v>▷GATE LEAF</v>
          </cell>
          <cell r="C397" t="str">
            <v>소   계</v>
          </cell>
          <cell r="D397">
            <v>0</v>
          </cell>
          <cell r="E397">
            <v>0</v>
          </cell>
          <cell r="F397">
            <v>3544844.4</v>
          </cell>
          <cell r="G397">
            <v>0</v>
          </cell>
          <cell r="H397">
            <v>2061690</v>
          </cell>
          <cell r="I397">
            <v>0</v>
          </cell>
          <cell r="J397">
            <v>360170.4</v>
          </cell>
          <cell r="K397">
            <v>0</v>
          </cell>
          <cell r="L397">
            <v>1122984</v>
          </cell>
        </row>
        <row r="398">
          <cell r="C398" t="str">
            <v>인 건 비</v>
          </cell>
          <cell r="D398">
            <v>0</v>
          </cell>
          <cell r="E398" t="str">
            <v>TON</v>
          </cell>
          <cell r="F398">
            <v>1192994</v>
          </cell>
          <cell r="G398">
            <v>0</v>
          </cell>
          <cell r="H398">
            <v>1192994</v>
          </cell>
        </row>
        <row r="399">
          <cell r="A399" t="str">
            <v/>
          </cell>
          <cell r="B399">
            <v>0</v>
          </cell>
          <cell r="C399" t="str">
            <v>사용장비경비</v>
          </cell>
          <cell r="D399">
            <v>0</v>
          </cell>
          <cell r="E399" t="str">
            <v>TON</v>
          </cell>
          <cell r="F399">
            <v>2312752</v>
          </cell>
          <cell r="G399">
            <v>0</v>
          </cell>
          <cell r="H399">
            <v>868696</v>
          </cell>
          <cell r="I399">
            <v>0</v>
          </cell>
          <cell r="J399">
            <v>321072</v>
          </cell>
          <cell r="K399" t="str">
            <v/>
          </cell>
          <cell r="L399">
            <v>1122984</v>
          </cell>
        </row>
        <row r="400">
          <cell r="C400" t="str">
            <v>소모자재비</v>
          </cell>
          <cell r="D400">
            <v>0</v>
          </cell>
          <cell r="E400" t="str">
            <v>TON</v>
          </cell>
          <cell r="F400">
            <v>39098.400000000001</v>
          </cell>
          <cell r="G400">
            <v>0</v>
          </cell>
          <cell r="H400">
            <v>0</v>
          </cell>
          <cell r="I400">
            <v>0</v>
          </cell>
          <cell r="J400">
            <v>39098.400000000001</v>
          </cell>
        </row>
        <row r="401">
          <cell r="A401" t="str">
            <v/>
          </cell>
        </row>
        <row r="402">
          <cell r="A402" t="str">
            <v/>
          </cell>
          <cell r="B402" t="str">
            <v>▷GUIDE FRAME</v>
          </cell>
          <cell r="C402" t="str">
            <v>소   계</v>
          </cell>
          <cell r="D402">
            <v>0</v>
          </cell>
          <cell r="E402">
            <v>0</v>
          </cell>
          <cell r="F402">
            <v>11345142</v>
          </cell>
          <cell r="G402">
            <v>0</v>
          </cell>
          <cell r="H402">
            <v>10426754</v>
          </cell>
          <cell r="I402">
            <v>0</v>
          </cell>
          <cell r="J402">
            <v>282044</v>
          </cell>
          <cell r="K402">
            <v>0</v>
          </cell>
          <cell r="L402">
            <v>636344</v>
          </cell>
        </row>
        <row r="403">
          <cell r="A403" t="str">
            <v/>
          </cell>
          <cell r="B403">
            <v>0</v>
          </cell>
          <cell r="C403" t="str">
            <v>인 건 비</v>
          </cell>
          <cell r="D403">
            <v>0</v>
          </cell>
          <cell r="E403" t="str">
            <v>TON</v>
          </cell>
          <cell r="F403">
            <v>9780858</v>
          </cell>
          <cell r="G403">
            <v>0</v>
          </cell>
          <cell r="H403">
            <v>9780858</v>
          </cell>
        </row>
        <row r="404">
          <cell r="A404" t="str">
            <v/>
          </cell>
          <cell r="B404">
            <v>0</v>
          </cell>
          <cell r="C404" t="str">
            <v>사용장비경비</v>
          </cell>
          <cell r="D404">
            <v>0</v>
          </cell>
          <cell r="E404" t="str">
            <v>TON</v>
          </cell>
          <cell r="F404">
            <v>1533472</v>
          </cell>
          <cell r="G404">
            <v>0</v>
          </cell>
          <cell r="H404">
            <v>645896</v>
          </cell>
          <cell r="I404">
            <v>0</v>
          </cell>
          <cell r="J404">
            <v>251232</v>
          </cell>
          <cell r="K404" t="str">
            <v/>
          </cell>
          <cell r="L404">
            <v>636344</v>
          </cell>
        </row>
        <row r="405">
          <cell r="A405" t="str">
            <v/>
          </cell>
          <cell r="B405">
            <v>0</v>
          </cell>
          <cell r="C405" t="str">
            <v>소모자재비</v>
          </cell>
          <cell r="D405">
            <v>0</v>
          </cell>
          <cell r="E405" t="str">
            <v>TON</v>
          </cell>
          <cell r="F405">
            <v>30812</v>
          </cell>
          <cell r="G405">
            <v>0</v>
          </cell>
          <cell r="H405">
            <v>0</v>
          </cell>
          <cell r="I405">
            <v>0</v>
          </cell>
          <cell r="J405">
            <v>30812</v>
          </cell>
        </row>
        <row r="407">
          <cell r="A407" t="str">
            <v>종       별</v>
          </cell>
          <cell r="B407">
            <v>0</v>
          </cell>
          <cell r="C407" t="str">
            <v>재 료 또 는</v>
          </cell>
          <cell r="D407" t="str">
            <v xml:space="preserve">원 수 </v>
          </cell>
          <cell r="E407" t="str">
            <v>단 위</v>
          </cell>
          <cell r="F407" t="str">
            <v>총   액</v>
          </cell>
          <cell r="G407" t="str">
            <v>노   무   비</v>
          </cell>
          <cell r="H407">
            <v>0</v>
          </cell>
          <cell r="I407" t="str">
            <v>재   료   비</v>
          </cell>
          <cell r="J407">
            <v>0</v>
          </cell>
          <cell r="K407" t="str">
            <v>경      비</v>
          </cell>
          <cell r="L407">
            <v>0</v>
          </cell>
          <cell r="M407" t="str">
            <v>비   고</v>
          </cell>
        </row>
        <row r="408">
          <cell r="C408" t="str">
            <v xml:space="preserve">규       격 </v>
          </cell>
          <cell r="D408">
            <v>0</v>
          </cell>
          <cell r="E408">
            <v>0</v>
          </cell>
          <cell r="F408" t="str">
            <v>금   액</v>
          </cell>
          <cell r="G408" t="str">
            <v>단  가</v>
          </cell>
          <cell r="H408" t="str">
            <v>금   액</v>
          </cell>
          <cell r="I408" t="str">
            <v>단  가</v>
          </cell>
          <cell r="J408" t="str">
            <v>금   액</v>
          </cell>
          <cell r="K408" t="str">
            <v>단  가</v>
          </cell>
          <cell r="L408" t="str">
            <v>금   액</v>
          </cell>
        </row>
        <row r="409">
          <cell r="A409" t="str">
            <v/>
          </cell>
          <cell r="B409" t="str">
            <v>▷ANCHORAGE</v>
          </cell>
          <cell r="C409" t="str">
            <v>소   계</v>
          </cell>
          <cell r="D409">
            <v>0</v>
          </cell>
          <cell r="E409">
            <v>0</v>
          </cell>
          <cell r="F409">
            <v>3544844.4</v>
          </cell>
          <cell r="G409">
            <v>0</v>
          </cell>
          <cell r="H409">
            <v>2061690</v>
          </cell>
          <cell r="I409">
            <v>0</v>
          </cell>
          <cell r="J409">
            <v>360170.4</v>
          </cell>
          <cell r="K409">
            <v>0</v>
          </cell>
          <cell r="L409">
            <v>1122984</v>
          </cell>
        </row>
        <row r="410">
          <cell r="A410" t="str">
            <v/>
          </cell>
          <cell r="B410">
            <v>0</v>
          </cell>
          <cell r="C410" t="str">
            <v>인 건 비</v>
          </cell>
          <cell r="D410">
            <v>0</v>
          </cell>
          <cell r="E410" t="str">
            <v>TON</v>
          </cell>
          <cell r="F410">
            <v>1192994</v>
          </cell>
          <cell r="G410">
            <v>0</v>
          </cell>
          <cell r="H410">
            <v>1192994</v>
          </cell>
          <cell r="I410">
            <v>0</v>
          </cell>
          <cell r="J410">
            <v>0</v>
          </cell>
          <cell r="K410">
            <v>0</v>
          </cell>
          <cell r="L410">
            <v>0</v>
          </cell>
          <cell r="M410" t="str">
            <v>RADIAL GATE LEAF 적용</v>
          </cell>
        </row>
        <row r="411">
          <cell r="A411" t="str">
            <v/>
          </cell>
          <cell r="B411">
            <v>0</v>
          </cell>
          <cell r="C411" t="str">
            <v>사용장비경비</v>
          </cell>
          <cell r="D411">
            <v>0</v>
          </cell>
          <cell r="E411" t="str">
            <v>TON</v>
          </cell>
          <cell r="F411">
            <v>2312752</v>
          </cell>
          <cell r="G411">
            <v>0</v>
          </cell>
          <cell r="H411">
            <v>868696</v>
          </cell>
          <cell r="I411">
            <v>0</v>
          </cell>
          <cell r="J411">
            <v>321072</v>
          </cell>
          <cell r="K411">
            <v>0</v>
          </cell>
          <cell r="L411">
            <v>1122984</v>
          </cell>
          <cell r="M411" t="str">
            <v>"</v>
          </cell>
        </row>
        <row r="412">
          <cell r="A412" t="str">
            <v/>
          </cell>
          <cell r="B412">
            <v>0</v>
          </cell>
          <cell r="C412" t="str">
            <v>소모자재비</v>
          </cell>
          <cell r="D412">
            <v>0</v>
          </cell>
          <cell r="E412" t="str">
            <v>TON</v>
          </cell>
          <cell r="F412">
            <v>39098.400000000001</v>
          </cell>
          <cell r="G412">
            <v>0</v>
          </cell>
          <cell r="H412">
            <v>0</v>
          </cell>
          <cell r="I412">
            <v>0</v>
          </cell>
          <cell r="J412">
            <v>39098.400000000001</v>
          </cell>
          <cell r="K412">
            <v>0</v>
          </cell>
          <cell r="L412">
            <v>0</v>
          </cell>
          <cell r="M412" t="str">
            <v>"</v>
          </cell>
        </row>
        <row r="414">
          <cell r="B414" t="str">
            <v>▷ HOIST</v>
          </cell>
          <cell r="C414" t="str">
            <v>소   계</v>
          </cell>
          <cell r="D414">
            <v>0</v>
          </cell>
          <cell r="E414">
            <v>0</v>
          </cell>
          <cell r="F414">
            <v>1509190</v>
          </cell>
          <cell r="G414">
            <v>0</v>
          </cell>
          <cell r="H414">
            <v>1047968</v>
          </cell>
          <cell r="I414">
            <v>0</v>
          </cell>
          <cell r="J414">
            <v>84566</v>
          </cell>
          <cell r="K414">
            <v>0</v>
          </cell>
          <cell r="L414">
            <v>376656</v>
          </cell>
        </row>
        <row r="415">
          <cell r="A415" t="str">
            <v/>
          </cell>
          <cell r="B415">
            <v>0</v>
          </cell>
          <cell r="C415" t="str">
            <v>인 건 비</v>
          </cell>
          <cell r="D415">
            <v>0</v>
          </cell>
          <cell r="E415" t="str">
            <v>TON</v>
          </cell>
          <cell r="F415">
            <v>687704</v>
          </cell>
          <cell r="G415">
            <v>0</v>
          </cell>
          <cell r="H415">
            <v>687704</v>
          </cell>
          <cell r="I415">
            <v>0</v>
          </cell>
          <cell r="J415">
            <v>0</v>
          </cell>
          <cell r="K415">
            <v>0</v>
          </cell>
          <cell r="L415">
            <v>0</v>
          </cell>
          <cell r="M415" t="str">
            <v>ROLLER HOIST와동일</v>
          </cell>
        </row>
        <row r="416">
          <cell r="A416" t="str">
            <v/>
          </cell>
          <cell r="B416">
            <v>0</v>
          </cell>
          <cell r="C416" t="str">
            <v>사용장비경비</v>
          </cell>
          <cell r="D416">
            <v>0</v>
          </cell>
          <cell r="E416" t="str">
            <v>TON</v>
          </cell>
          <cell r="F416">
            <v>793288</v>
          </cell>
          <cell r="G416">
            <v>0</v>
          </cell>
          <cell r="H416">
            <v>360264</v>
          </cell>
          <cell r="I416">
            <v>0</v>
          </cell>
          <cell r="J416">
            <v>56368</v>
          </cell>
          <cell r="K416">
            <v>0</v>
          </cell>
          <cell r="L416">
            <v>376656</v>
          </cell>
        </row>
        <row r="417">
          <cell r="A417" t="str">
            <v/>
          </cell>
          <cell r="B417">
            <v>0</v>
          </cell>
          <cell r="C417" t="str">
            <v>소모자재비</v>
          </cell>
          <cell r="D417">
            <v>0</v>
          </cell>
          <cell r="E417" t="str">
            <v>TON</v>
          </cell>
          <cell r="F417">
            <v>28198</v>
          </cell>
          <cell r="G417">
            <v>0</v>
          </cell>
          <cell r="H417">
            <v>0</v>
          </cell>
          <cell r="I417">
            <v>0</v>
          </cell>
          <cell r="J417">
            <v>28198</v>
          </cell>
          <cell r="K417">
            <v>0</v>
          </cell>
          <cell r="L417">
            <v>0</v>
          </cell>
          <cell r="M417" t="str">
            <v>ROLLER HOIST와동일</v>
          </cell>
        </row>
        <row r="418">
          <cell r="A418" t="str">
            <v/>
          </cell>
        </row>
        <row r="419">
          <cell r="A419" t="str">
            <v>◈ TRASH RACK</v>
          </cell>
        </row>
        <row r="420">
          <cell r="B420" t="str">
            <v>⊙ 제작가공비</v>
          </cell>
          <cell r="C420" t="str">
            <v>소   계</v>
          </cell>
          <cell r="D420">
            <v>0</v>
          </cell>
          <cell r="E420">
            <v>0</v>
          </cell>
          <cell r="F420">
            <v>8169306</v>
          </cell>
          <cell r="G420">
            <v>0</v>
          </cell>
          <cell r="H420">
            <v>7960762</v>
          </cell>
          <cell r="I420">
            <v>0</v>
          </cell>
          <cell r="J420">
            <v>118744</v>
          </cell>
          <cell r="K420">
            <v>0</v>
          </cell>
          <cell r="L420">
            <v>89800</v>
          </cell>
        </row>
        <row r="421">
          <cell r="C421" t="str">
            <v>인  건  비</v>
          </cell>
          <cell r="D421">
            <v>0</v>
          </cell>
          <cell r="E421" t="str">
            <v>TON</v>
          </cell>
          <cell r="F421">
            <v>7834260</v>
          </cell>
          <cell r="G421">
            <v>0</v>
          </cell>
          <cell r="H421">
            <v>7834260</v>
          </cell>
        </row>
        <row r="422">
          <cell r="C422" t="str">
            <v>사용장비경비</v>
          </cell>
          <cell r="D422">
            <v>0</v>
          </cell>
          <cell r="E422" t="str">
            <v>TON</v>
          </cell>
          <cell r="F422">
            <v>247732</v>
          </cell>
          <cell r="G422">
            <v>0</v>
          </cell>
          <cell r="H422">
            <v>126502</v>
          </cell>
          <cell r="I422">
            <v>0</v>
          </cell>
          <cell r="J422">
            <v>31430</v>
          </cell>
          <cell r="K422">
            <v>0</v>
          </cell>
          <cell r="L422">
            <v>89800</v>
          </cell>
          <cell r="M422" t="str">
            <v>ROLLER GATELEAF 적용</v>
          </cell>
        </row>
        <row r="423">
          <cell r="A423" t="str">
            <v/>
          </cell>
          <cell r="B423">
            <v>0</v>
          </cell>
          <cell r="C423" t="str">
            <v>소모자재비</v>
          </cell>
          <cell r="D423">
            <v>0</v>
          </cell>
          <cell r="E423" t="str">
            <v>TON</v>
          </cell>
          <cell r="F423">
            <v>87314</v>
          </cell>
          <cell r="G423">
            <v>0</v>
          </cell>
          <cell r="H423">
            <v>0</v>
          </cell>
          <cell r="I423">
            <v>0</v>
          </cell>
          <cell r="J423">
            <v>87314</v>
          </cell>
        </row>
        <row r="425">
          <cell r="A425" t="str">
            <v/>
          </cell>
          <cell r="B425" t="str">
            <v>⊙ 설  치  비</v>
          </cell>
          <cell r="C425" t="str">
            <v>소   계</v>
          </cell>
          <cell r="D425">
            <v>0</v>
          </cell>
          <cell r="E425">
            <v>0</v>
          </cell>
          <cell r="F425">
            <v>2369875</v>
          </cell>
          <cell r="G425">
            <v>0</v>
          </cell>
          <cell r="H425">
            <v>1599040</v>
          </cell>
          <cell r="I425">
            <v>0</v>
          </cell>
          <cell r="J425">
            <v>195411</v>
          </cell>
          <cell r="K425">
            <v>0</v>
          </cell>
          <cell r="L425">
            <v>575424</v>
          </cell>
        </row>
        <row r="426">
          <cell r="A426" t="str">
            <v>종       별</v>
          </cell>
          <cell r="B426">
            <v>0</v>
          </cell>
          <cell r="C426" t="str">
            <v>재 료 또 는</v>
          </cell>
          <cell r="D426" t="str">
            <v xml:space="preserve">원 수 </v>
          </cell>
          <cell r="E426" t="str">
            <v>단 위</v>
          </cell>
          <cell r="F426" t="str">
            <v>총   액</v>
          </cell>
          <cell r="G426" t="str">
            <v>노   무   비</v>
          </cell>
          <cell r="H426">
            <v>0</v>
          </cell>
          <cell r="I426" t="str">
            <v>재   료   비</v>
          </cell>
          <cell r="J426">
            <v>0</v>
          </cell>
          <cell r="K426" t="str">
            <v>경      비</v>
          </cell>
          <cell r="L426">
            <v>0</v>
          </cell>
          <cell r="M426" t="str">
            <v>비   고</v>
          </cell>
        </row>
        <row r="427">
          <cell r="C427" t="str">
            <v xml:space="preserve">규       격 </v>
          </cell>
          <cell r="D427">
            <v>0</v>
          </cell>
          <cell r="E427">
            <v>0</v>
          </cell>
          <cell r="F427" t="str">
            <v>금   액</v>
          </cell>
          <cell r="G427" t="str">
            <v>단  가</v>
          </cell>
          <cell r="H427" t="str">
            <v>금   액</v>
          </cell>
          <cell r="I427" t="str">
            <v>단  가</v>
          </cell>
          <cell r="J427" t="str">
            <v>금   액</v>
          </cell>
          <cell r="K427" t="str">
            <v>단  가</v>
          </cell>
          <cell r="L427" t="str">
            <v>금   액</v>
          </cell>
        </row>
        <row r="428">
          <cell r="A428" t="str">
            <v/>
          </cell>
          <cell r="B428">
            <v>0</v>
          </cell>
          <cell r="C428" t="str">
            <v>인  건  비</v>
          </cell>
          <cell r="D428">
            <v>0</v>
          </cell>
          <cell r="E428" t="str">
            <v>TON</v>
          </cell>
          <cell r="F428">
            <v>1020296</v>
          </cell>
          <cell r="G428">
            <v>0</v>
          </cell>
          <cell r="H428">
            <v>1020296</v>
          </cell>
        </row>
        <row r="429">
          <cell r="A429" t="str">
            <v/>
          </cell>
          <cell r="B429">
            <v>0</v>
          </cell>
          <cell r="C429" t="str">
            <v>사용장비경비</v>
          </cell>
          <cell r="D429">
            <v>0</v>
          </cell>
          <cell r="E429" t="str">
            <v>TON</v>
          </cell>
          <cell r="F429">
            <v>1341424</v>
          </cell>
          <cell r="G429">
            <v>0</v>
          </cell>
          <cell r="H429">
            <v>578744</v>
          </cell>
          <cell r="I429">
            <v>0</v>
          </cell>
          <cell r="J429">
            <v>187256</v>
          </cell>
          <cell r="K429">
            <v>0</v>
          </cell>
          <cell r="L429">
            <v>575424</v>
          </cell>
          <cell r="M429" t="str">
            <v>ROLLER GATELEAF 적용</v>
          </cell>
        </row>
        <row r="430">
          <cell r="A430" t="str">
            <v/>
          </cell>
          <cell r="B430">
            <v>0</v>
          </cell>
          <cell r="C430" t="str">
            <v>소모자재비</v>
          </cell>
          <cell r="D430">
            <v>0</v>
          </cell>
          <cell r="E430" t="str">
            <v>TON</v>
          </cell>
          <cell r="F430">
            <v>8155</v>
          </cell>
          <cell r="G430">
            <v>0</v>
          </cell>
          <cell r="H430">
            <v>0</v>
          </cell>
          <cell r="I430">
            <v>0</v>
          </cell>
          <cell r="J430">
            <v>8155</v>
          </cell>
        </row>
        <row r="431">
          <cell r="A431" t="str">
            <v/>
          </cell>
        </row>
        <row r="432">
          <cell r="A432" t="str">
            <v>◈ 잡철물 제작,설치 (SCREEN등)</v>
          </cell>
        </row>
        <row r="433">
          <cell r="B433" t="str">
            <v>▷ 간단한 구조</v>
          </cell>
          <cell r="C433" t="str">
            <v>100 %</v>
          </cell>
          <cell r="D433">
            <v>0</v>
          </cell>
          <cell r="E433">
            <v>0</v>
          </cell>
          <cell r="F433">
            <v>2792160</v>
          </cell>
          <cell r="G433">
            <v>0</v>
          </cell>
          <cell r="H433">
            <v>2636784</v>
          </cell>
          <cell r="I433">
            <v>0</v>
          </cell>
          <cell r="J433">
            <v>65284</v>
          </cell>
          <cell r="K433">
            <v>0</v>
          </cell>
          <cell r="L433">
            <v>90092</v>
          </cell>
        </row>
        <row r="434">
          <cell r="B434" t="str">
            <v>▷ 복잡한 구조</v>
          </cell>
          <cell r="C434" t="str">
            <v>140 %</v>
          </cell>
          <cell r="D434">
            <v>0</v>
          </cell>
          <cell r="E434">
            <v>0</v>
          </cell>
          <cell r="F434">
            <v>3909022</v>
          </cell>
          <cell r="G434">
            <v>0</v>
          </cell>
          <cell r="H434">
            <v>3691497</v>
          </cell>
          <cell r="I434">
            <v>0</v>
          </cell>
          <cell r="J434">
            <v>91397</v>
          </cell>
          <cell r="K434">
            <v>0</v>
          </cell>
          <cell r="L434">
            <v>126128</v>
          </cell>
        </row>
        <row r="435">
          <cell r="A435" t="str">
            <v/>
          </cell>
        </row>
        <row r="436">
          <cell r="A436" t="str">
            <v>◈ 도   장   비 - Ⅰ- (기존 도장 방식)</v>
          </cell>
        </row>
        <row r="437">
          <cell r="A437">
            <v>1</v>
          </cell>
          <cell r="B437" t="str">
            <v>▷ SAND BLASTING</v>
          </cell>
          <cell r="C437">
            <v>0</v>
          </cell>
          <cell r="D437">
            <v>0</v>
          </cell>
          <cell r="E437" t="str">
            <v>㎡</v>
          </cell>
          <cell r="F437">
            <v>9436</v>
          </cell>
          <cell r="G437">
            <v>0</v>
          </cell>
          <cell r="H437">
            <v>4928</v>
          </cell>
          <cell r="I437">
            <v>0</v>
          </cell>
          <cell r="J437">
            <v>2852</v>
          </cell>
          <cell r="K437">
            <v>0</v>
          </cell>
          <cell r="L437">
            <v>1656</v>
          </cell>
        </row>
        <row r="438">
          <cell r="A438">
            <v>2</v>
          </cell>
          <cell r="B438" t="str">
            <v>▷ PRIMERY COATING (유기질)</v>
          </cell>
          <cell r="C438">
            <v>0</v>
          </cell>
          <cell r="D438" t="str">
            <v>(  20μ)</v>
          </cell>
          <cell r="E438" t="str">
            <v>㎡</v>
          </cell>
          <cell r="F438">
            <v>1627</v>
          </cell>
          <cell r="G438">
            <v>0</v>
          </cell>
          <cell r="H438">
            <v>945</v>
          </cell>
          <cell r="I438">
            <v>0</v>
          </cell>
          <cell r="J438">
            <v>664</v>
          </cell>
          <cell r="K438">
            <v>0</v>
          </cell>
          <cell r="L438">
            <v>18</v>
          </cell>
        </row>
        <row r="439">
          <cell r="A439">
            <v>3</v>
          </cell>
          <cell r="B439" t="str">
            <v>▷ COVER COATING(PURE EPOXY)</v>
          </cell>
          <cell r="C439">
            <v>0</v>
          </cell>
          <cell r="D439" t="str">
            <v>( 280μ)</v>
          </cell>
          <cell r="E439" t="str">
            <v>㎡</v>
          </cell>
          <cell r="F439">
            <v>8981</v>
          </cell>
          <cell r="G439">
            <v>0</v>
          </cell>
          <cell r="H439">
            <v>6808</v>
          </cell>
          <cell r="I439">
            <v>0</v>
          </cell>
          <cell r="J439">
            <v>2037</v>
          </cell>
          <cell r="K439">
            <v>0</v>
          </cell>
          <cell r="L439">
            <v>136</v>
          </cell>
        </row>
        <row r="440">
          <cell r="A440">
            <v>4</v>
          </cell>
          <cell r="B440" t="str">
            <v>▷ COVER COATING(TAL EPOXY)</v>
          </cell>
          <cell r="C440">
            <v>0</v>
          </cell>
          <cell r="D440" t="str">
            <v>( 280μ)</v>
          </cell>
          <cell r="E440" t="str">
            <v>㎡</v>
          </cell>
          <cell r="F440">
            <v>8769</v>
          </cell>
          <cell r="G440">
            <v>0</v>
          </cell>
          <cell r="H440">
            <v>6808</v>
          </cell>
          <cell r="I440">
            <v>0</v>
          </cell>
          <cell r="J440">
            <v>1825</v>
          </cell>
          <cell r="K440">
            <v>0</v>
          </cell>
          <cell r="L440">
            <v>136</v>
          </cell>
        </row>
        <row r="441">
          <cell r="A441">
            <v>5</v>
          </cell>
          <cell r="B441" t="str">
            <v>▷ 방 오 도 료</v>
          </cell>
          <cell r="C441">
            <v>0</v>
          </cell>
          <cell r="D441" t="str">
            <v>(  80μ)</v>
          </cell>
          <cell r="E441" t="str">
            <v>㎡</v>
          </cell>
          <cell r="F441">
            <v>20722</v>
          </cell>
          <cell r="G441">
            <v>0</v>
          </cell>
          <cell r="H441">
            <v>18911</v>
          </cell>
          <cell r="I441">
            <v>0</v>
          </cell>
          <cell r="J441">
            <v>1433</v>
          </cell>
          <cell r="K441">
            <v>0</v>
          </cell>
          <cell r="L441">
            <v>378</v>
          </cell>
        </row>
        <row r="442">
          <cell r="A442" t="str">
            <v/>
          </cell>
        </row>
        <row r="443">
          <cell r="A443" t="str">
            <v>◈ 도   장   비 - Ⅱ- (신공법 도장방식)  ㎡ 당</v>
          </cell>
        </row>
        <row r="444">
          <cell r="A444">
            <v>1</v>
          </cell>
          <cell r="B444" t="str">
            <v>▷ 전처리 (육상용)(WATER SAND JET 공법)</v>
          </cell>
          <cell r="C444">
            <v>0</v>
          </cell>
          <cell r="D444">
            <v>0</v>
          </cell>
          <cell r="E444">
            <v>0</v>
          </cell>
          <cell r="F444">
            <v>14435</v>
          </cell>
          <cell r="G444">
            <v>0</v>
          </cell>
          <cell r="H444">
            <v>8755</v>
          </cell>
          <cell r="I444">
            <v>0</v>
          </cell>
          <cell r="J444">
            <v>3405</v>
          </cell>
          <cell r="K444">
            <v>0</v>
          </cell>
          <cell r="L444">
            <v>2275</v>
          </cell>
        </row>
        <row r="445">
          <cell r="A445">
            <v>2</v>
          </cell>
          <cell r="B445" t="str">
            <v>▷ 전처리 (수중용)(WATER SAND JET 공법)</v>
          </cell>
          <cell r="C445">
            <v>0</v>
          </cell>
          <cell r="D445">
            <v>0</v>
          </cell>
          <cell r="E445">
            <v>0</v>
          </cell>
          <cell r="F445">
            <v>141391</v>
          </cell>
          <cell r="G445">
            <v>0</v>
          </cell>
          <cell r="H445">
            <v>111758</v>
          </cell>
          <cell r="I445">
            <v>0</v>
          </cell>
          <cell r="J445">
            <v>4458</v>
          </cell>
          <cell r="K445">
            <v>0</v>
          </cell>
          <cell r="L445">
            <v>25175</v>
          </cell>
        </row>
        <row r="446">
          <cell r="A446">
            <v>3</v>
          </cell>
          <cell r="B446" t="str">
            <v>▷ 도장 SYSTEM 1 (상시 물속에 잠기는 구조물)</v>
          </cell>
          <cell r="C446">
            <v>0</v>
          </cell>
          <cell r="D446">
            <v>0</v>
          </cell>
          <cell r="E446">
            <v>0</v>
          </cell>
          <cell r="F446">
            <v>26239</v>
          </cell>
          <cell r="G446">
            <v>0</v>
          </cell>
          <cell r="H446">
            <v>10076</v>
          </cell>
          <cell r="I446">
            <v>0</v>
          </cell>
          <cell r="J446">
            <v>15962</v>
          </cell>
          <cell r="K446">
            <v>0</v>
          </cell>
          <cell r="L446">
            <v>201</v>
          </cell>
        </row>
        <row r="448">
          <cell r="A448" t="str">
            <v>종       별</v>
          </cell>
          <cell r="B448">
            <v>0</v>
          </cell>
          <cell r="C448" t="str">
            <v>재 료 또 는</v>
          </cell>
          <cell r="D448" t="str">
            <v xml:space="preserve">원 수 </v>
          </cell>
          <cell r="E448" t="str">
            <v>단 위</v>
          </cell>
          <cell r="F448" t="str">
            <v>총   액</v>
          </cell>
          <cell r="G448" t="str">
            <v>노   무   비</v>
          </cell>
          <cell r="H448">
            <v>0</v>
          </cell>
          <cell r="I448" t="str">
            <v>재   료   비</v>
          </cell>
          <cell r="J448">
            <v>0</v>
          </cell>
          <cell r="K448" t="str">
            <v>경      비</v>
          </cell>
          <cell r="L448">
            <v>0</v>
          </cell>
          <cell r="M448" t="str">
            <v>비   고</v>
          </cell>
        </row>
        <row r="449">
          <cell r="C449" t="str">
            <v xml:space="preserve">규       격 </v>
          </cell>
          <cell r="D449">
            <v>0</v>
          </cell>
          <cell r="E449">
            <v>0</v>
          </cell>
          <cell r="F449" t="str">
            <v>금   액</v>
          </cell>
          <cell r="G449" t="str">
            <v>단  가</v>
          </cell>
          <cell r="H449" t="str">
            <v>금   액</v>
          </cell>
          <cell r="I449" t="str">
            <v>단  가</v>
          </cell>
          <cell r="J449" t="str">
            <v>금   액</v>
          </cell>
          <cell r="K449" t="str">
            <v>단  가</v>
          </cell>
          <cell r="L449" t="str">
            <v>금   액</v>
          </cell>
        </row>
        <row r="450">
          <cell r="A450">
            <v>4</v>
          </cell>
          <cell r="B450" t="str">
            <v>▷ 도장 SYSTEM 2 (해수 가까이 상시 노출되어있는 구조물)</v>
          </cell>
        </row>
        <row r="451">
          <cell r="F451">
            <v>29188</v>
          </cell>
          <cell r="G451">
            <v>0</v>
          </cell>
          <cell r="H451">
            <v>13099</v>
          </cell>
          <cell r="I451">
            <v>0</v>
          </cell>
          <cell r="J451">
            <v>15828</v>
          </cell>
          <cell r="K451">
            <v>0</v>
          </cell>
          <cell r="L451">
            <v>261</v>
          </cell>
        </row>
        <row r="452">
          <cell r="A452">
            <v>5</v>
          </cell>
          <cell r="B452" t="str">
            <v>▷ 도장 SYSTEM 3 (해중에서 작업해야하는 구조물)</v>
          </cell>
        </row>
        <row r="453">
          <cell r="F453">
            <v>86974</v>
          </cell>
          <cell r="G453">
            <v>0</v>
          </cell>
          <cell r="H453">
            <v>40916</v>
          </cell>
          <cell r="I453">
            <v>0</v>
          </cell>
          <cell r="J453">
            <v>45240</v>
          </cell>
          <cell r="K453">
            <v>0</v>
          </cell>
          <cell r="L453">
            <v>818</v>
          </cell>
        </row>
        <row r="454">
          <cell r="A454">
            <v>6</v>
          </cell>
          <cell r="B454" t="str">
            <v xml:space="preserve">▷ CERAMIC COATING (ATO) 200μ </v>
          </cell>
        </row>
        <row r="455">
          <cell r="B455" t="str">
            <v xml:space="preserve">▷1. 바탕만들기 </v>
          </cell>
          <cell r="C455">
            <v>0</v>
          </cell>
          <cell r="D455">
            <v>0</v>
          </cell>
          <cell r="E455">
            <v>0</v>
          </cell>
          <cell r="F455">
            <v>17788</v>
          </cell>
          <cell r="G455">
            <v>0</v>
          </cell>
          <cell r="H455">
            <v>16913</v>
          </cell>
          <cell r="I455">
            <v>0</v>
          </cell>
          <cell r="J455">
            <v>537</v>
          </cell>
          <cell r="K455">
            <v>0</v>
          </cell>
          <cell r="L455">
            <v>338</v>
          </cell>
        </row>
        <row r="456">
          <cell r="B456" t="str">
            <v>▷2. CERAMIC COATING</v>
          </cell>
          <cell r="C456">
            <v>0</v>
          </cell>
          <cell r="D456">
            <v>0</v>
          </cell>
          <cell r="E456">
            <v>0</v>
          </cell>
          <cell r="F456">
            <v>71178</v>
          </cell>
          <cell r="G456">
            <v>0</v>
          </cell>
          <cell r="H456">
            <v>5507</v>
          </cell>
          <cell r="I456">
            <v>0</v>
          </cell>
          <cell r="J456">
            <v>63337</v>
          </cell>
          <cell r="K456">
            <v>0</v>
          </cell>
          <cell r="L456">
            <v>2334</v>
          </cell>
        </row>
        <row r="458">
          <cell r="A458" t="str">
            <v>◈ 비파괴 검사</v>
          </cell>
        </row>
        <row r="459">
          <cell r="A459" t="str">
            <v>1.초음파 탐상검사(U.T) - 1M당</v>
          </cell>
          <cell r="B459">
            <v>0</v>
          </cell>
          <cell r="C459">
            <v>0</v>
          </cell>
          <cell r="D459">
            <v>0</v>
          </cell>
          <cell r="E459">
            <v>0</v>
          </cell>
          <cell r="F459">
            <v>54686</v>
          </cell>
          <cell r="G459">
            <v>0</v>
          </cell>
          <cell r="H459">
            <v>21307</v>
          </cell>
          <cell r="I459">
            <v>0</v>
          </cell>
          <cell r="J459">
            <v>994</v>
          </cell>
          <cell r="K459">
            <v>0</v>
          </cell>
          <cell r="L459">
            <v>32385</v>
          </cell>
        </row>
        <row r="460">
          <cell r="A460" t="str">
            <v>2.방사선 투과검사(R.T) - 1매당</v>
          </cell>
          <cell r="B460">
            <v>0</v>
          </cell>
          <cell r="C460">
            <v>0</v>
          </cell>
          <cell r="D460">
            <v>0</v>
          </cell>
          <cell r="E460">
            <v>0</v>
          </cell>
          <cell r="F460">
            <v>55824</v>
          </cell>
          <cell r="G460">
            <v>0</v>
          </cell>
          <cell r="H460">
            <v>21230</v>
          </cell>
          <cell r="I460">
            <v>0</v>
          </cell>
          <cell r="J460">
            <v>2325</v>
          </cell>
          <cell r="K460">
            <v>0</v>
          </cell>
          <cell r="L460">
            <v>32269</v>
          </cell>
        </row>
        <row r="461">
          <cell r="A461" t="str">
            <v>3.자분탐상검사(M.T) - 1M당</v>
          </cell>
          <cell r="B461">
            <v>0</v>
          </cell>
          <cell r="C461">
            <v>0</v>
          </cell>
          <cell r="D461">
            <v>0</v>
          </cell>
          <cell r="E461">
            <v>0</v>
          </cell>
          <cell r="F461">
            <v>30165</v>
          </cell>
          <cell r="G461">
            <v>0</v>
          </cell>
          <cell r="H461">
            <v>11795</v>
          </cell>
          <cell r="I461">
            <v>0</v>
          </cell>
          <cell r="J461">
            <v>443</v>
          </cell>
          <cell r="K461">
            <v>0</v>
          </cell>
          <cell r="L461">
            <v>17927</v>
          </cell>
        </row>
        <row r="462">
          <cell r="A462" t="str">
            <v>4.액체침투탐상검사(P.T) - 1M당</v>
          </cell>
          <cell r="B462">
            <v>0</v>
          </cell>
          <cell r="C462">
            <v>0</v>
          </cell>
          <cell r="D462">
            <v>0</v>
          </cell>
          <cell r="E462">
            <v>0</v>
          </cell>
          <cell r="F462">
            <v>38002</v>
          </cell>
          <cell r="G462">
            <v>0</v>
          </cell>
          <cell r="H462">
            <v>14726</v>
          </cell>
          <cell r="I462">
            <v>0</v>
          </cell>
          <cell r="J462">
            <v>894</v>
          </cell>
          <cell r="K462">
            <v>0</v>
          </cell>
          <cell r="L462">
            <v>22382</v>
          </cell>
        </row>
        <row r="471">
          <cell r="E471" t="str">
            <v/>
          </cell>
        </row>
        <row r="472">
          <cell r="B472" t="str">
            <v>ROLLER GATE 제작 인건비</v>
          </cell>
        </row>
        <row r="473">
          <cell r="A473" t="str">
            <v>종       별</v>
          </cell>
          <cell r="B473">
            <v>0</v>
          </cell>
          <cell r="C473" t="str">
            <v>재 료 또 는</v>
          </cell>
          <cell r="D473" t="str">
            <v xml:space="preserve">원 수 </v>
          </cell>
          <cell r="E473" t="str">
            <v>단 위</v>
          </cell>
          <cell r="F473" t="str">
            <v>총   액</v>
          </cell>
          <cell r="G473" t="str">
            <v>노   무   비</v>
          </cell>
          <cell r="H473">
            <v>0</v>
          </cell>
          <cell r="I473" t="str">
            <v>재   료   비</v>
          </cell>
          <cell r="J473">
            <v>0</v>
          </cell>
          <cell r="K473" t="str">
            <v>경      비</v>
          </cell>
          <cell r="L473">
            <v>0</v>
          </cell>
          <cell r="M473" t="str">
            <v>비   고</v>
          </cell>
        </row>
        <row r="474">
          <cell r="C474" t="str">
            <v xml:space="preserve">규       격 </v>
          </cell>
          <cell r="D474">
            <v>0</v>
          </cell>
          <cell r="E474">
            <v>0</v>
          </cell>
          <cell r="F474" t="str">
            <v>금   액</v>
          </cell>
          <cell r="G474" t="str">
            <v>단  가</v>
          </cell>
          <cell r="H474" t="str">
            <v>금   액</v>
          </cell>
          <cell r="I474" t="str">
            <v>단  가</v>
          </cell>
          <cell r="J474" t="str">
            <v>금   액</v>
          </cell>
          <cell r="K474" t="str">
            <v>단  가</v>
          </cell>
          <cell r="L474" t="str">
            <v>금   액</v>
          </cell>
        </row>
        <row r="475">
          <cell r="A475" t="str">
            <v>기 술 관 리</v>
          </cell>
          <cell r="B475">
            <v>0</v>
          </cell>
          <cell r="C475" t="str">
            <v>기계기사1급</v>
          </cell>
          <cell r="D475">
            <v>0.5</v>
          </cell>
          <cell r="E475" t="str">
            <v>인</v>
          </cell>
          <cell r="F475">
            <v>0</v>
          </cell>
          <cell r="G475">
            <v>97488</v>
          </cell>
          <cell r="H475">
            <v>48744</v>
          </cell>
        </row>
        <row r="476">
          <cell r="A476" t="str">
            <v>본  뜨  기</v>
          </cell>
          <cell r="B476">
            <v>0</v>
          </cell>
          <cell r="C476" t="str">
            <v>프랜트제관공</v>
          </cell>
          <cell r="D476">
            <v>0.437</v>
          </cell>
          <cell r="E476" t="str">
            <v>인</v>
          </cell>
          <cell r="F476">
            <v>0</v>
          </cell>
          <cell r="G476">
            <v>81966</v>
          </cell>
          <cell r="H476">
            <v>35819</v>
          </cell>
        </row>
        <row r="477">
          <cell r="A477" t="str">
            <v>금  긋  기</v>
          </cell>
          <cell r="B477">
            <v>0</v>
          </cell>
          <cell r="C477" t="str">
            <v>프랜트제관공</v>
          </cell>
          <cell r="D477">
            <v>1.161</v>
          </cell>
          <cell r="E477" t="str">
            <v>인</v>
          </cell>
          <cell r="F477">
            <v>0</v>
          </cell>
          <cell r="G477">
            <v>81966</v>
          </cell>
          <cell r="H477">
            <v>95162</v>
          </cell>
        </row>
        <row r="478">
          <cell r="A478" t="str">
            <v>절      단</v>
          </cell>
          <cell r="B478">
            <v>0</v>
          </cell>
          <cell r="C478" t="str">
            <v>프랜트제관공</v>
          </cell>
          <cell r="D478">
            <v>0.318</v>
          </cell>
          <cell r="E478" t="str">
            <v>인</v>
          </cell>
          <cell r="F478">
            <v>0</v>
          </cell>
          <cell r="G478">
            <v>81966</v>
          </cell>
          <cell r="H478">
            <v>26065</v>
          </cell>
        </row>
        <row r="479">
          <cell r="A479" t="str">
            <v>가      공</v>
          </cell>
          <cell r="B479">
            <v>0</v>
          </cell>
          <cell r="C479" t="str">
            <v>프랜트제관공</v>
          </cell>
          <cell r="D479">
            <v>1.359</v>
          </cell>
          <cell r="E479" t="str">
            <v>인</v>
          </cell>
          <cell r="F479">
            <v>0</v>
          </cell>
          <cell r="G479">
            <v>81966</v>
          </cell>
          <cell r="H479">
            <v>111391</v>
          </cell>
        </row>
        <row r="481">
          <cell r="A481" t="str">
            <v>구 멍 뚫 기</v>
          </cell>
          <cell r="B481">
            <v>0</v>
          </cell>
          <cell r="C481" t="str">
            <v>프랜트제관공</v>
          </cell>
          <cell r="D481">
            <v>0.39700000000000002</v>
          </cell>
          <cell r="E481" t="str">
            <v>인</v>
          </cell>
          <cell r="F481">
            <v>0</v>
          </cell>
          <cell r="G481">
            <v>81966</v>
          </cell>
          <cell r="H481">
            <v>32540</v>
          </cell>
        </row>
        <row r="482">
          <cell r="A482" t="str">
            <v>용      접</v>
          </cell>
          <cell r="B482">
            <v>0</v>
          </cell>
          <cell r="C482" t="str">
            <v>프랜트용접공</v>
          </cell>
          <cell r="D482">
            <v>2.125</v>
          </cell>
          <cell r="E482" t="str">
            <v>인</v>
          </cell>
          <cell r="F482">
            <v>0</v>
          </cell>
          <cell r="G482">
            <v>95379</v>
          </cell>
          <cell r="H482">
            <v>202680</v>
          </cell>
        </row>
        <row r="483">
          <cell r="A483" t="str">
            <v>부 품 조 립</v>
          </cell>
          <cell r="B483">
            <v>0</v>
          </cell>
          <cell r="C483" t="str">
            <v>비 계 공</v>
          </cell>
          <cell r="D483">
            <v>1.0900000000000001</v>
          </cell>
          <cell r="E483" t="str">
            <v>인</v>
          </cell>
          <cell r="F483">
            <v>0</v>
          </cell>
          <cell r="G483">
            <v>79467</v>
          </cell>
          <cell r="H483">
            <v>86619</v>
          </cell>
        </row>
        <row r="484">
          <cell r="C484" t="str">
            <v>프랜트기계설치공</v>
          </cell>
          <cell r="D484">
            <v>1.0900000000000001</v>
          </cell>
          <cell r="E484" t="str">
            <v>인</v>
          </cell>
          <cell r="F484">
            <v>0</v>
          </cell>
          <cell r="G484">
            <v>80805</v>
          </cell>
          <cell r="H484">
            <v>88077</v>
          </cell>
        </row>
        <row r="485">
          <cell r="A485" t="str">
            <v>소운반 조립</v>
          </cell>
          <cell r="B485">
            <v>0</v>
          </cell>
          <cell r="C485" t="str">
            <v>산소 절단공</v>
          </cell>
          <cell r="D485">
            <v>0.17</v>
          </cell>
          <cell r="E485" t="str">
            <v>인</v>
          </cell>
          <cell r="F485">
            <v>0</v>
          </cell>
          <cell r="G485">
            <v>31794</v>
          </cell>
          <cell r="H485">
            <v>5404</v>
          </cell>
        </row>
        <row r="487">
          <cell r="A487" t="str">
            <v>가   조   립</v>
          </cell>
          <cell r="B487">
            <v>0</v>
          </cell>
          <cell r="C487" t="str">
            <v>비   계   공</v>
          </cell>
          <cell r="D487">
            <v>0.86399999999999999</v>
          </cell>
          <cell r="E487" t="str">
            <v>인</v>
          </cell>
          <cell r="F487">
            <v>0</v>
          </cell>
          <cell r="G487">
            <v>79467</v>
          </cell>
          <cell r="H487">
            <v>68659</v>
          </cell>
        </row>
        <row r="488">
          <cell r="C488" t="str">
            <v>프랜트 제관공</v>
          </cell>
          <cell r="D488">
            <v>1.766</v>
          </cell>
          <cell r="E488" t="str">
            <v>인</v>
          </cell>
          <cell r="F488">
            <v>0</v>
          </cell>
          <cell r="G488">
            <v>81966</v>
          </cell>
          <cell r="H488">
            <v>144751</v>
          </cell>
        </row>
        <row r="489">
          <cell r="C489" t="str">
            <v>프랜트 용접공</v>
          </cell>
          <cell r="D489">
            <v>0.85299999999999998</v>
          </cell>
          <cell r="E489" t="str">
            <v>인</v>
          </cell>
          <cell r="F489">
            <v>0</v>
          </cell>
          <cell r="G489">
            <v>95379</v>
          </cell>
          <cell r="H489">
            <v>81358</v>
          </cell>
        </row>
        <row r="490">
          <cell r="C490" t="str">
            <v>측   량   사</v>
          </cell>
          <cell r="D490">
            <v>0.14299999999999999</v>
          </cell>
          <cell r="E490" t="str">
            <v>인</v>
          </cell>
          <cell r="F490">
            <v>0</v>
          </cell>
          <cell r="G490">
            <v>58506</v>
          </cell>
          <cell r="H490">
            <v>8366</v>
          </cell>
        </row>
        <row r="491">
          <cell r="C491" t="str">
            <v>프랜트기계설치공</v>
          </cell>
          <cell r="D491">
            <v>0.51800000000000002</v>
          </cell>
          <cell r="E491" t="str">
            <v>인</v>
          </cell>
          <cell r="F491">
            <v>0</v>
          </cell>
          <cell r="G491">
            <v>80805</v>
          </cell>
          <cell r="H491">
            <v>41856</v>
          </cell>
        </row>
        <row r="492">
          <cell r="E492" t="str">
            <v/>
          </cell>
        </row>
        <row r="493">
          <cell r="C493" t="str">
            <v>특 별 인 부</v>
          </cell>
          <cell r="D493">
            <v>0.245</v>
          </cell>
          <cell r="E493" t="str">
            <v>인</v>
          </cell>
          <cell r="F493">
            <v>0</v>
          </cell>
          <cell r="G493">
            <v>57379</v>
          </cell>
          <cell r="H493">
            <v>14057</v>
          </cell>
        </row>
        <row r="494">
          <cell r="A494" t="str">
            <v>검사 및 교정</v>
          </cell>
          <cell r="B494">
            <v>0</v>
          </cell>
          <cell r="C494" t="str">
            <v>기술관리 제외한</v>
          </cell>
          <cell r="D494" t="str">
            <v>1</v>
          </cell>
          <cell r="E494" t="str">
            <v>식</v>
          </cell>
          <cell r="F494">
            <v>0</v>
          </cell>
          <cell r="G494">
            <v>0</v>
          </cell>
          <cell r="H494">
            <v>104280</v>
          </cell>
        </row>
        <row r="495">
          <cell r="C495" t="str">
            <v>10%</v>
          </cell>
        </row>
        <row r="497">
          <cell r="B497" t="str">
            <v>계</v>
          </cell>
          <cell r="C497">
            <v>0</v>
          </cell>
          <cell r="D497">
            <v>0</v>
          </cell>
          <cell r="E497">
            <v>0</v>
          </cell>
          <cell r="F497">
            <v>1195828</v>
          </cell>
          <cell r="G497">
            <v>0</v>
          </cell>
          <cell r="H497">
            <v>1195828</v>
          </cell>
        </row>
        <row r="499">
          <cell r="A499" t="str">
            <v>ROLLER GATE 제작 사용장비 경비</v>
          </cell>
        </row>
        <row r="500">
          <cell r="E500" t="str">
            <v/>
          </cell>
        </row>
        <row r="501">
          <cell r="A501" t="str">
            <v>종       별</v>
          </cell>
          <cell r="B501">
            <v>0</v>
          </cell>
          <cell r="C501" t="str">
            <v>재 료 또 는</v>
          </cell>
          <cell r="D501" t="str">
            <v xml:space="preserve">원 수 </v>
          </cell>
          <cell r="E501" t="str">
            <v>단 위</v>
          </cell>
          <cell r="F501" t="str">
            <v>총   액</v>
          </cell>
          <cell r="G501" t="str">
            <v>노   무   비</v>
          </cell>
          <cell r="H501">
            <v>0</v>
          </cell>
          <cell r="I501" t="str">
            <v>재   료   비</v>
          </cell>
          <cell r="J501">
            <v>0</v>
          </cell>
          <cell r="K501" t="str">
            <v>경      비</v>
          </cell>
          <cell r="L501">
            <v>0</v>
          </cell>
          <cell r="M501" t="str">
            <v>비   고</v>
          </cell>
        </row>
        <row r="502">
          <cell r="C502" t="str">
            <v xml:space="preserve">규       격 </v>
          </cell>
          <cell r="D502">
            <v>0</v>
          </cell>
          <cell r="E502">
            <v>0</v>
          </cell>
          <cell r="F502" t="str">
            <v>금   액</v>
          </cell>
          <cell r="G502" t="str">
            <v>단  가</v>
          </cell>
          <cell r="H502" t="str">
            <v>금   액</v>
          </cell>
          <cell r="I502" t="str">
            <v>단  가</v>
          </cell>
          <cell r="J502" t="str">
            <v>금   액</v>
          </cell>
          <cell r="K502" t="str">
            <v>단  가</v>
          </cell>
          <cell r="L502" t="str">
            <v>금   액</v>
          </cell>
        </row>
        <row r="503">
          <cell r="A503" t="str">
            <v>LATHE</v>
          </cell>
          <cell r="B503">
            <v>0</v>
          </cell>
          <cell r="C503" t="str">
            <v>12FT x 7.5HP</v>
          </cell>
          <cell r="D503">
            <v>0.53600000000000003</v>
          </cell>
          <cell r="E503" t="str">
            <v>Hr</v>
          </cell>
          <cell r="F503">
            <v>0</v>
          </cell>
          <cell r="G503">
            <v>3418</v>
          </cell>
          <cell r="H503">
            <v>1832</v>
          </cell>
          <cell r="I503" t="str">
            <v/>
          </cell>
          <cell r="J503" t="str">
            <v/>
          </cell>
          <cell r="K503">
            <v>3775</v>
          </cell>
          <cell r="L503">
            <v>2023</v>
          </cell>
        </row>
        <row r="504">
          <cell r="A504" t="str">
            <v>PLANER</v>
          </cell>
          <cell r="B504">
            <v>0</v>
          </cell>
          <cell r="C504" t="str">
            <v>4FT x 8FT</v>
          </cell>
          <cell r="D504">
            <v>7.5999999999999998E-2</v>
          </cell>
          <cell r="E504" t="str">
            <v>Hr</v>
          </cell>
          <cell r="F504">
            <v>0</v>
          </cell>
          <cell r="G504">
            <v>3129</v>
          </cell>
          <cell r="H504">
            <v>237</v>
          </cell>
          <cell r="I504" t="str">
            <v/>
          </cell>
          <cell r="J504" t="str">
            <v/>
          </cell>
          <cell r="K504">
            <v>2743</v>
          </cell>
          <cell r="L504">
            <v>208</v>
          </cell>
        </row>
        <row r="505">
          <cell r="A505" t="str">
            <v>BORING M/C</v>
          </cell>
          <cell r="B505">
            <v>0</v>
          </cell>
          <cell r="C505" t="str">
            <v>Hori.type,3HP</v>
          </cell>
          <cell r="D505">
            <v>1.4359999999999999</v>
          </cell>
          <cell r="E505" t="str">
            <v>Hr</v>
          </cell>
          <cell r="F505">
            <v>0</v>
          </cell>
          <cell r="G505">
            <v>3547</v>
          </cell>
          <cell r="H505">
            <v>5093</v>
          </cell>
          <cell r="I505" t="str">
            <v/>
          </cell>
          <cell r="J505" t="str">
            <v/>
          </cell>
          <cell r="K505">
            <v>8928</v>
          </cell>
          <cell r="L505">
            <v>12820</v>
          </cell>
        </row>
        <row r="506">
          <cell r="A506" t="str">
            <v>UNION MELT WELDER</v>
          </cell>
          <cell r="B506">
            <v>0</v>
          </cell>
          <cell r="C506" t="str">
            <v>5.5 KVA</v>
          </cell>
          <cell r="D506">
            <v>2.72</v>
          </cell>
          <cell r="E506" t="str">
            <v>Hr</v>
          </cell>
          <cell r="F506">
            <v>0</v>
          </cell>
          <cell r="G506">
            <v>3488</v>
          </cell>
          <cell r="H506">
            <v>9487</v>
          </cell>
          <cell r="I506" t="str">
            <v/>
          </cell>
          <cell r="J506" t="str">
            <v/>
          </cell>
          <cell r="K506">
            <v>1797</v>
          </cell>
          <cell r="L506">
            <v>4887</v>
          </cell>
        </row>
        <row r="507">
          <cell r="A507" t="str">
            <v>A.C WELDER</v>
          </cell>
          <cell r="B507">
            <v>0</v>
          </cell>
          <cell r="C507" t="str">
            <v>10KVA</v>
          </cell>
          <cell r="D507">
            <v>8.16</v>
          </cell>
          <cell r="E507" t="str">
            <v>Hr</v>
          </cell>
          <cell r="F507">
            <v>0</v>
          </cell>
          <cell r="G507">
            <v>0</v>
          </cell>
          <cell r="H507">
            <v>0</v>
          </cell>
          <cell r="I507" t="str">
            <v/>
          </cell>
          <cell r="J507" t="str">
            <v/>
          </cell>
          <cell r="K507">
            <v>155</v>
          </cell>
          <cell r="L507">
            <v>1264</v>
          </cell>
        </row>
        <row r="508">
          <cell r="E508" t="str">
            <v/>
          </cell>
          <cell r="F508">
            <v>0</v>
          </cell>
          <cell r="G508">
            <v>0</v>
          </cell>
          <cell r="H508">
            <v>0</v>
          </cell>
          <cell r="I508" t="str">
            <v/>
          </cell>
          <cell r="J508" t="str">
            <v/>
          </cell>
        </row>
        <row r="509">
          <cell r="A509" t="str">
            <v>GOUGING M/C</v>
          </cell>
          <cell r="B509">
            <v>0</v>
          </cell>
          <cell r="C509" t="str">
            <v>중 형</v>
          </cell>
          <cell r="D509">
            <v>1.7</v>
          </cell>
          <cell r="E509" t="str">
            <v>Hr</v>
          </cell>
          <cell r="F509">
            <v>0</v>
          </cell>
          <cell r="G509">
            <v>3380</v>
          </cell>
          <cell r="H509">
            <v>5746</v>
          </cell>
          <cell r="I509" t="str">
            <v/>
          </cell>
          <cell r="J509" t="str">
            <v/>
          </cell>
          <cell r="K509">
            <v>670</v>
          </cell>
          <cell r="L509">
            <v>1139</v>
          </cell>
        </row>
        <row r="510">
          <cell r="A510" t="str">
            <v>GAS CUTTING M/C</v>
          </cell>
          <cell r="B510">
            <v>0</v>
          </cell>
          <cell r="C510" t="str">
            <v>Auto형</v>
          </cell>
          <cell r="D510">
            <v>1.016</v>
          </cell>
          <cell r="E510" t="str">
            <v>Hr</v>
          </cell>
          <cell r="F510">
            <v>0</v>
          </cell>
          <cell r="G510">
            <v>11922</v>
          </cell>
          <cell r="H510">
            <v>12112</v>
          </cell>
          <cell r="I510" t="str">
            <v/>
          </cell>
          <cell r="J510" t="str">
            <v/>
          </cell>
          <cell r="K510">
            <v>119</v>
          </cell>
          <cell r="L510">
            <v>120</v>
          </cell>
        </row>
        <row r="511">
          <cell r="A511" t="str">
            <v>GAS CUTTING M/C</v>
          </cell>
          <cell r="B511">
            <v>0</v>
          </cell>
          <cell r="C511" t="str">
            <v>수 동</v>
          </cell>
          <cell r="D511">
            <v>1.016</v>
          </cell>
          <cell r="E511" t="str">
            <v>Hr</v>
          </cell>
          <cell r="F511">
            <v>0</v>
          </cell>
          <cell r="G511">
            <v>3974</v>
          </cell>
          <cell r="H511">
            <v>4037</v>
          </cell>
          <cell r="I511" t="str">
            <v/>
          </cell>
          <cell r="J511" t="str">
            <v/>
          </cell>
          <cell r="K511">
            <v>115</v>
          </cell>
          <cell r="L511">
            <v>116</v>
          </cell>
        </row>
        <row r="512">
          <cell r="A512" t="str">
            <v>GAS HEATING TOUCH</v>
          </cell>
          <cell r="B512">
            <v>0</v>
          </cell>
          <cell r="C512" t="str">
            <v>중 형</v>
          </cell>
          <cell r="D512">
            <v>3.3279999999999998</v>
          </cell>
          <cell r="E512" t="str">
            <v>Hr</v>
          </cell>
          <cell r="F512">
            <v>0</v>
          </cell>
          <cell r="G512">
            <v>3174</v>
          </cell>
          <cell r="H512">
            <v>10563</v>
          </cell>
          <cell r="I512" t="str">
            <v/>
          </cell>
          <cell r="J512" t="str">
            <v/>
          </cell>
          <cell r="K512">
            <v>115</v>
          </cell>
          <cell r="L512">
            <v>382</v>
          </cell>
        </row>
        <row r="513">
          <cell r="A513" t="str">
            <v>OVER HEAD CRANE</v>
          </cell>
          <cell r="B513">
            <v>0</v>
          </cell>
          <cell r="C513" t="str">
            <v>30 TON</v>
          </cell>
          <cell r="D513">
            <v>1.2689999999999999</v>
          </cell>
          <cell r="E513" t="str">
            <v>Hr</v>
          </cell>
          <cell r="F513">
            <v>0</v>
          </cell>
          <cell r="G513">
            <v>9681</v>
          </cell>
          <cell r="H513">
            <v>12285</v>
          </cell>
          <cell r="I513" t="str">
            <v/>
          </cell>
          <cell r="J513" t="str">
            <v/>
          </cell>
          <cell r="K513">
            <v>4123</v>
          </cell>
          <cell r="L513">
            <v>5232</v>
          </cell>
        </row>
        <row r="514">
          <cell r="E514" t="str">
            <v/>
          </cell>
          <cell r="F514">
            <v>0</v>
          </cell>
          <cell r="G514">
            <v>0</v>
          </cell>
          <cell r="H514">
            <v>0</v>
          </cell>
          <cell r="I514" t="str">
            <v/>
          </cell>
          <cell r="J514" t="str">
            <v/>
          </cell>
        </row>
        <row r="515">
          <cell r="A515" t="str">
            <v>HYDRO PRESS</v>
          </cell>
          <cell r="B515">
            <v>0</v>
          </cell>
          <cell r="C515" t="str">
            <v>100 TON</v>
          </cell>
          <cell r="D515">
            <v>1.48</v>
          </cell>
          <cell r="E515" t="str">
            <v>Hr</v>
          </cell>
          <cell r="F515">
            <v>0</v>
          </cell>
          <cell r="G515">
            <v>3281</v>
          </cell>
          <cell r="H515">
            <v>4855</v>
          </cell>
          <cell r="I515" t="str">
            <v/>
          </cell>
          <cell r="J515" t="str">
            <v/>
          </cell>
          <cell r="K515">
            <v>6045</v>
          </cell>
          <cell r="L515">
            <v>8946</v>
          </cell>
        </row>
        <row r="516">
          <cell r="A516" t="str">
            <v>BENDING ROLLER</v>
          </cell>
          <cell r="B516">
            <v>0</v>
          </cell>
          <cell r="C516" t="str">
            <v>23 FT</v>
          </cell>
          <cell r="D516">
            <v>1.0880000000000001</v>
          </cell>
          <cell r="E516" t="str">
            <v>Hr</v>
          </cell>
          <cell r="F516">
            <v>0</v>
          </cell>
          <cell r="G516">
            <v>4281</v>
          </cell>
          <cell r="H516">
            <v>4657</v>
          </cell>
          <cell r="I516" t="str">
            <v/>
          </cell>
          <cell r="J516" t="str">
            <v/>
          </cell>
          <cell r="K516">
            <v>6323</v>
          </cell>
          <cell r="L516">
            <v>6879</v>
          </cell>
        </row>
        <row r="517">
          <cell r="A517" t="str">
            <v>SHEARING M/C</v>
          </cell>
          <cell r="B517">
            <v>0</v>
          </cell>
          <cell r="C517">
            <v>0</v>
          </cell>
          <cell r="D517">
            <v>0.25600000000000001</v>
          </cell>
          <cell r="E517" t="str">
            <v>Hr</v>
          </cell>
          <cell r="F517">
            <v>0</v>
          </cell>
          <cell r="G517">
            <v>3688</v>
          </cell>
          <cell r="H517">
            <v>944</v>
          </cell>
          <cell r="I517" t="str">
            <v/>
          </cell>
          <cell r="J517" t="str">
            <v/>
          </cell>
          <cell r="K517">
            <v>3209</v>
          </cell>
          <cell r="L517">
            <v>821</v>
          </cell>
        </row>
        <row r="518">
          <cell r="A518" t="str">
            <v>DRILLING M/C</v>
          </cell>
          <cell r="B518">
            <v>0</v>
          </cell>
          <cell r="C518" t="str">
            <v>3 HP</v>
          </cell>
          <cell r="D518">
            <v>1.6319999999999999</v>
          </cell>
          <cell r="E518" t="str">
            <v>Hr</v>
          </cell>
          <cell r="F518">
            <v>0</v>
          </cell>
          <cell r="G518">
            <v>3401</v>
          </cell>
          <cell r="H518">
            <v>5550</v>
          </cell>
          <cell r="I518" t="str">
            <v/>
          </cell>
          <cell r="J518" t="str">
            <v/>
          </cell>
          <cell r="K518">
            <v>576</v>
          </cell>
          <cell r="L518">
            <v>940</v>
          </cell>
        </row>
        <row r="519">
          <cell r="A519" t="str">
            <v>DRILLING M/C</v>
          </cell>
          <cell r="B519">
            <v>0</v>
          </cell>
          <cell r="C519" t="str">
            <v>Radial,5 HP</v>
          </cell>
          <cell r="D519">
            <v>0.81599999999999995</v>
          </cell>
          <cell r="E519" t="str">
            <v>Hr</v>
          </cell>
          <cell r="F519">
            <v>0</v>
          </cell>
          <cell r="G519">
            <v>3401</v>
          </cell>
          <cell r="H519">
            <v>2775</v>
          </cell>
          <cell r="I519" t="str">
            <v/>
          </cell>
          <cell r="J519" t="str">
            <v/>
          </cell>
          <cell r="K519">
            <v>1720</v>
          </cell>
          <cell r="L519">
            <v>1403</v>
          </cell>
        </row>
        <row r="520">
          <cell r="E520" t="str">
            <v/>
          </cell>
          <cell r="F520">
            <v>0</v>
          </cell>
          <cell r="G520">
            <v>0</v>
          </cell>
          <cell r="H520">
            <v>0</v>
          </cell>
          <cell r="I520" t="str">
            <v/>
          </cell>
          <cell r="J520" t="str">
            <v/>
          </cell>
        </row>
        <row r="521">
          <cell r="A521" t="str">
            <v>COMPRESSOR</v>
          </cell>
          <cell r="B521">
            <v>0</v>
          </cell>
          <cell r="C521" t="str">
            <v>7.1㎥/min</v>
          </cell>
          <cell r="D521">
            <v>3.17</v>
          </cell>
          <cell r="E521" t="str">
            <v>Hr</v>
          </cell>
          <cell r="F521">
            <v>0</v>
          </cell>
          <cell r="G521">
            <v>9681</v>
          </cell>
          <cell r="H521">
            <v>30688</v>
          </cell>
          <cell r="I521">
            <v>6189</v>
          </cell>
          <cell r="J521">
            <v>19619</v>
          </cell>
          <cell r="K521">
            <v>3137</v>
          </cell>
          <cell r="L521">
            <v>9944</v>
          </cell>
        </row>
        <row r="522">
          <cell r="A522" t="str">
            <v>PORTABLE DRILL</v>
          </cell>
          <cell r="B522">
            <v>0</v>
          </cell>
          <cell r="C522" t="str">
            <v>0.5 HP</v>
          </cell>
          <cell r="D522">
            <v>1.2210000000000001</v>
          </cell>
          <cell r="E522" t="str">
            <v>Hr</v>
          </cell>
          <cell r="F522">
            <v>0</v>
          </cell>
          <cell r="G522">
            <v>0</v>
          </cell>
          <cell r="H522">
            <v>0</v>
          </cell>
          <cell r="I522">
            <v>0</v>
          </cell>
          <cell r="J522">
            <v>0</v>
          </cell>
          <cell r="K522">
            <v>12</v>
          </cell>
          <cell r="L522">
            <v>14</v>
          </cell>
        </row>
        <row r="523">
          <cell r="A523" t="str">
            <v>TRUCK CRANE</v>
          </cell>
          <cell r="B523">
            <v>0</v>
          </cell>
          <cell r="C523" t="str">
            <v>30 TON</v>
          </cell>
          <cell r="D523">
            <v>0.42299999999999999</v>
          </cell>
          <cell r="E523" t="str">
            <v>Hr</v>
          </cell>
          <cell r="F523">
            <v>0</v>
          </cell>
          <cell r="G523">
            <v>18615</v>
          </cell>
          <cell r="H523">
            <v>7874</v>
          </cell>
          <cell r="I523">
            <v>7046</v>
          </cell>
          <cell r="J523">
            <v>2980</v>
          </cell>
          <cell r="K523">
            <v>44939</v>
          </cell>
          <cell r="L523">
            <v>19009</v>
          </cell>
        </row>
        <row r="524">
          <cell r="A524" t="str">
            <v>Fork Lift</v>
          </cell>
          <cell r="B524">
            <v>0</v>
          </cell>
          <cell r="C524" t="str">
            <v>5 TON</v>
          </cell>
          <cell r="D524">
            <v>0.42299999999999999</v>
          </cell>
          <cell r="E524" t="str">
            <v>Hr</v>
          </cell>
          <cell r="F524">
            <v>0</v>
          </cell>
          <cell r="G524">
            <v>9681</v>
          </cell>
          <cell r="H524">
            <v>4095</v>
          </cell>
          <cell r="I524">
            <v>5116.08</v>
          </cell>
          <cell r="J524">
            <v>2164</v>
          </cell>
          <cell r="K524">
            <v>4863</v>
          </cell>
          <cell r="L524">
            <v>2057</v>
          </cell>
        </row>
        <row r="525">
          <cell r="A525" t="str">
            <v>Trailer</v>
          </cell>
          <cell r="B525">
            <v>0</v>
          </cell>
          <cell r="C525" t="str">
            <v>30ton</v>
          </cell>
          <cell r="D525">
            <v>0.42299999999999999</v>
          </cell>
          <cell r="E525" t="str">
            <v>Hr</v>
          </cell>
          <cell r="F525">
            <v>0</v>
          </cell>
          <cell r="G525">
            <v>8683</v>
          </cell>
          <cell r="H525">
            <v>3672</v>
          </cell>
          <cell r="I525">
            <v>15763</v>
          </cell>
          <cell r="J525">
            <v>6667</v>
          </cell>
          <cell r="K525">
            <v>27414</v>
          </cell>
          <cell r="L525">
            <v>11596</v>
          </cell>
        </row>
        <row r="527">
          <cell r="B527" t="str">
            <v>계</v>
          </cell>
          <cell r="C527">
            <v>0</v>
          </cell>
          <cell r="D527">
            <v>0</v>
          </cell>
          <cell r="E527">
            <v>0</v>
          </cell>
          <cell r="F527">
            <v>247732</v>
          </cell>
          <cell r="G527">
            <v>0</v>
          </cell>
          <cell r="H527">
            <v>126502</v>
          </cell>
          <cell r="I527">
            <v>0</v>
          </cell>
          <cell r="J527">
            <v>31430</v>
          </cell>
          <cell r="K527" t="str">
            <v/>
          </cell>
          <cell r="L527">
            <v>89800</v>
          </cell>
        </row>
        <row r="528">
          <cell r="A528" t="str">
            <v>ROLLER GATE 제작 소모 자재비</v>
          </cell>
        </row>
        <row r="529">
          <cell r="E529" t="str">
            <v/>
          </cell>
        </row>
        <row r="530">
          <cell r="A530" t="str">
            <v>종       별</v>
          </cell>
          <cell r="B530">
            <v>0</v>
          </cell>
          <cell r="C530" t="str">
            <v>재 료 또 는</v>
          </cell>
          <cell r="D530" t="str">
            <v xml:space="preserve">원 수 </v>
          </cell>
          <cell r="E530" t="str">
            <v>단 위</v>
          </cell>
          <cell r="F530" t="str">
            <v>총   액</v>
          </cell>
          <cell r="G530" t="str">
            <v>노   무   비</v>
          </cell>
          <cell r="H530">
            <v>0</v>
          </cell>
          <cell r="I530" t="str">
            <v>재   료   비</v>
          </cell>
          <cell r="J530">
            <v>0</v>
          </cell>
          <cell r="K530" t="str">
            <v>경      비</v>
          </cell>
          <cell r="L530">
            <v>0</v>
          </cell>
          <cell r="M530" t="str">
            <v>비   고</v>
          </cell>
        </row>
        <row r="531">
          <cell r="C531" t="str">
            <v xml:space="preserve">규       격 </v>
          </cell>
          <cell r="D531">
            <v>0</v>
          </cell>
          <cell r="E531">
            <v>0</v>
          </cell>
          <cell r="F531" t="str">
            <v>금   액</v>
          </cell>
          <cell r="G531" t="str">
            <v>단  가</v>
          </cell>
          <cell r="H531" t="str">
            <v>금   액</v>
          </cell>
          <cell r="I531" t="str">
            <v>단  가</v>
          </cell>
          <cell r="J531" t="str">
            <v>금   액</v>
          </cell>
          <cell r="K531" t="str">
            <v>단  가</v>
          </cell>
          <cell r="L531" t="str">
            <v>금   액</v>
          </cell>
        </row>
        <row r="533">
          <cell r="A533" t="str">
            <v>산       소</v>
          </cell>
          <cell r="B533">
            <v>0</v>
          </cell>
          <cell r="C533" t="str">
            <v>6,000L용</v>
          </cell>
          <cell r="D533">
            <v>3</v>
          </cell>
          <cell r="E533" t="str">
            <v>병</v>
          </cell>
          <cell r="F533">
            <v>0</v>
          </cell>
          <cell r="G533" t="str">
            <v/>
          </cell>
          <cell r="H533">
            <v>0</v>
          </cell>
          <cell r="I533">
            <v>12000</v>
          </cell>
          <cell r="J533">
            <v>36000</v>
          </cell>
        </row>
        <row r="534">
          <cell r="A534" t="str">
            <v>아 세 치 렌</v>
          </cell>
          <cell r="B534">
            <v>0</v>
          </cell>
          <cell r="C534" t="str">
            <v>4,500L용</v>
          </cell>
          <cell r="D534">
            <v>2.58</v>
          </cell>
          <cell r="E534" t="str">
            <v>병</v>
          </cell>
          <cell r="F534">
            <v>0</v>
          </cell>
          <cell r="G534">
            <v>0</v>
          </cell>
          <cell r="H534">
            <v>0</v>
          </cell>
          <cell r="I534">
            <v>55392</v>
          </cell>
          <cell r="J534">
            <v>142911</v>
          </cell>
        </row>
        <row r="535">
          <cell r="A535" t="str">
            <v>함       석</v>
          </cell>
          <cell r="B535">
            <v>0</v>
          </cell>
          <cell r="C535" t="str">
            <v>#31 x 3' x 6'</v>
          </cell>
          <cell r="D535">
            <v>0.62</v>
          </cell>
          <cell r="E535" t="str">
            <v>매</v>
          </cell>
          <cell r="F535">
            <v>0</v>
          </cell>
          <cell r="G535">
            <v>0</v>
          </cell>
          <cell r="H535">
            <v>0</v>
          </cell>
          <cell r="I535">
            <v>2825</v>
          </cell>
          <cell r="J535">
            <v>1751</v>
          </cell>
        </row>
        <row r="536">
          <cell r="A536" t="str">
            <v>용   접  봉</v>
          </cell>
          <cell r="B536">
            <v>0</v>
          </cell>
          <cell r="C536" t="str">
            <v>SS41, 4M/Mx350L</v>
          </cell>
          <cell r="D536">
            <v>20</v>
          </cell>
          <cell r="E536" t="str">
            <v>KG</v>
          </cell>
          <cell r="F536">
            <v>0</v>
          </cell>
          <cell r="G536">
            <v>0</v>
          </cell>
          <cell r="H536">
            <v>0</v>
          </cell>
          <cell r="I536">
            <v>1260</v>
          </cell>
          <cell r="J536">
            <v>25200</v>
          </cell>
        </row>
        <row r="537">
          <cell r="A537" t="str">
            <v>전       력</v>
          </cell>
          <cell r="B537">
            <v>0</v>
          </cell>
          <cell r="C537">
            <v>0</v>
          </cell>
          <cell r="D537">
            <v>310</v>
          </cell>
          <cell r="E537" t="str">
            <v>KWH</v>
          </cell>
          <cell r="F537">
            <v>0</v>
          </cell>
          <cell r="G537">
            <v>0</v>
          </cell>
          <cell r="H537">
            <v>0</v>
          </cell>
          <cell r="I537" t="str">
            <v/>
          </cell>
          <cell r="J537">
            <v>0</v>
          </cell>
          <cell r="K537">
            <v>61.6</v>
          </cell>
          <cell r="L537">
            <v>19096</v>
          </cell>
        </row>
        <row r="538">
          <cell r="E538" t="str">
            <v/>
          </cell>
          <cell r="F538">
            <v>0</v>
          </cell>
          <cell r="G538">
            <v>0</v>
          </cell>
          <cell r="H538">
            <v>0</v>
          </cell>
          <cell r="I538" t="str">
            <v/>
          </cell>
          <cell r="J538">
            <v>0</v>
          </cell>
          <cell r="K538" t="str">
            <v/>
          </cell>
        </row>
        <row r="540">
          <cell r="B540" t="str">
            <v>계</v>
          </cell>
          <cell r="C540">
            <v>0</v>
          </cell>
          <cell r="D540">
            <v>0</v>
          </cell>
          <cell r="E540">
            <v>0</v>
          </cell>
          <cell r="F540">
            <v>224958</v>
          </cell>
          <cell r="G540">
            <v>0</v>
          </cell>
          <cell r="H540">
            <v>0</v>
          </cell>
          <cell r="I540">
            <v>0</v>
          </cell>
          <cell r="J540">
            <v>205862</v>
          </cell>
          <cell r="K540">
            <v>0</v>
          </cell>
          <cell r="L540">
            <v>19096</v>
          </cell>
        </row>
        <row r="557">
          <cell r="A557" t="str">
            <v>ROLLER GATE GUIDE FRAME 제작 인건비</v>
          </cell>
        </row>
        <row r="558">
          <cell r="E558" t="str">
            <v/>
          </cell>
        </row>
        <row r="559">
          <cell r="A559" t="str">
            <v>종       별</v>
          </cell>
          <cell r="B559">
            <v>0</v>
          </cell>
          <cell r="C559" t="str">
            <v>재 료 또 는</v>
          </cell>
          <cell r="D559" t="str">
            <v xml:space="preserve">원 수 </v>
          </cell>
          <cell r="E559" t="str">
            <v>단 위</v>
          </cell>
          <cell r="F559" t="str">
            <v>총   액</v>
          </cell>
          <cell r="G559" t="str">
            <v>노   무   비</v>
          </cell>
          <cell r="H559">
            <v>0</v>
          </cell>
          <cell r="I559" t="str">
            <v>재   료   비</v>
          </cell>
          <cell r="J559">
            <v>0</v>
          </cell>
          <cell r="K559" t="str">
            <v>경      비</v>
          </cell>
          <cell r="L559">
            <v>0</v>
          </cell>
          <cell r="M559" t="str">
            <v>비   고</v>
          </cell>
        </row>
        <row r="560">
          <cell r="C560" t="str">
            <v xml:space="preserve">규       격 </v>
          </cell>
          <cell r="D560">
            <v>0</v>
          </cell>
          <cell r="E560">
            <v>0</v>
          </cell>
          <cell r="F560" t="str">
            <v>금   액</v>
          </cell>
          <cell r="G560" t="str">
            <v>단  가</v>
          </cell>
          <cell r="H560" t="str">
            <v>금   액</v>
          </cell>
          <cell r="I560" t="str">
            <v>단  가</v>
          </cell>
          <cell r="J560" t="str">
            <v>금   액</v>
          </cell>
          <cell r="K560" t="str">
            <v>단  가</v>
          </cell>
          <cell r="L560" t="str">
            <v>금   액</v>
          </cell>
        </row>
        <row r="561">
          <cell r="A561" t="str">
            <v>기 술 관 리</v>
          </cell>
          <cell r="B561">
            <v>0</v>
          </cell>
          <cell r="C561" t="str">
            <v>기계기사1급</v>
          </cell>
          <cell r="D561">
            <v>2.5</v>
          </cell>
          <cell r="E561" t="str">
            <v>인</v>
          </cell>
          <cell r="F561">
            <v>0</v>
          </cell>
          <cell r="G561">
            <v>97488</v>
          </cell>
          <cell r="H561">
            <v>243720</v>
          </cell>
        </row>
        <row r="562">
          <cell r="A562" t="str">
            <v>사      도</v>
          </cell>
          <cell r="B562">
            <v>0</v>
          </cell>
          <cell r="C562" t="str">
            <v>제   도   공</v>
          </cell>
          <cell r="D562">
            <v>1</v>
          </cell>
          <cell r="E562" t="str">
            <v>인</v>
          </cell>
          <cell r="F562">
            <v>0</v>
          </cell>
          <cell r="G562">
            <v>32747</v>
          </cell>
          <cell r="H562">
            <v>32747</v>
          </cell>
        </row>
        <row r="563">
          <cell r="A563" t="str">
            <v>재료 절단 현도</v>
          </cell>
          <cell r="B563">
            <v>0</v>
          </cell>
          <cell r="C563" t="str">
            <v>현   도   공</v>
          </cell>
          <cell r="D563">
            <v>0.63</v>
          </cell>
          <cell r="E563" t="str">
            <v>인</v>
          </cell>
          <cell r="F563">
            <v>0</v>
          </cell>
          <cell r="G563">
            <v>28487</v>
          </cell>
          <cell r="H563">
            <v>17946</v>
          </cell>
        </row>
        <row r="564">
          <cell r="A564" t="str">
            <v/>
          </cell>
          <cell r="B564" t="str">
            <v>괘    서</v>
          </cell>
          <cell r="C564" t="str">
            <v>마   킹   공</v>
          </cell>
          <cell r="D564">
            <v>1.26</v>
          </cell>
          <cell r="E564" t="str">
            <v>인</v>
          </cell>
          <cell r="F564">
            <v>0</v>
          </cell>
          <cell r="G564">
            <v>26924</v>
          </cell>
          <cell r="H564">
            <v>33924</v>
          </cell>
        </row>
        <row r="565">
          <cell r="A565" t="str">
            <v/>
          </cell>
          <cell r="B565" t="str">
            <v>절    단</v>
          </cell>
          <cell r="C565" t="str">
            <v>절   단   공</v>
          </cell>
          <cell r="D565">
            <v>0.33</v>
          </cell>
          <cell r="E565" t="str">
            <v>인</v>
          </cell>
          <cell r="F565">
            <v>0</v>
          </cell>
          <cell r="G565">
            <v>65881</v>
          </cell>
          <cell r="H565">
            <v>21740</v>
          </cell>
        </row>
        <row r="567">
          <cell r="B567" t="str">
            <v>교    정</v>
          </cell>
          <cell r="C567" t="str">
            <v>프랜트 제관공</v>
          </cell>
          <cell r="D567">
            <v>0.6</v>
          </cell>
          <cell r="E567" t="str">
            <v>인</v>
          </cell>
          <cell r="F567">
            <v>0</v>
          </cell>
          <cell r="G567">
            <v>81966</v>
          </cell>
          <cell r="H567">
            <v>49179</v>
          </cell>
        </row>
        <row r="568">
          <cell r="A568" t="str">
            <v>단재가공 괘서</v>
          </cell>
          <cell r="B568">
            <v>0</v>
          </cell>
          <cell r="C568" t="str">
            <v>마   킹   공</v>
          </cell>
          <cell r="D568">
            <v>1.26</v>
          </cell>
          <cell r="E568" t="str">
            <v>인</v>
          </cell>
          <cell r="F568">
            <v>0</v>
          </cell>
          <cell r="G568">
            <v>26924</v>
          </cell>
          <cell r="H568">
            <v>33924</v>
          </cell>
        </row>
        <row r="569">
          <cell r="A569" t="str">
            <v/>
          </cell>
          <cell r="B569" t="str">
            <v>절    단</v>
          </cell>
          <cell r="C569" t="str">
            <v>절   단   공</v>
          </cell>
          <cell r="D569">
            <v>0.16</v>
          </cell>
          <cell r="E569" t="str">
            <v>인</v>
          </cell>
          <cell r="F569">
            <v>0</v>
          </cell>
          <cell r="G569">
            <v>65881</v>
          </cell>
          <cell r="H569">
            <v>10540</v>
          </cell>
        </row>
        <row r="570">
          <cell r="B570" t="str">
            <v>EDGE가공</v>
          </cell>
          <cell r="C570" t="str">
            <v>산소 절단공</v>
          </cell>
          <cell r="D570">
            <v>0.17</v>
          </cell>
          <cell r="E570" t="str">
            <v>인</v>
          </cell>
          <cell r="F570">
            <v>0</v>
          </cell>
          <cell r="G570">
            <v>31794</v>
          </cell>
          <cell r="H570">
            <v>5404</v>
          </cell>
        </row>
        <row r="571">
          <cell r="A571" t="str">
            <v/>
          </cell>
          <cell r="B571" t="str">
            <v>용    접</v>
          </cell>
          <cell r="C571" t="str">
            <v>프랜트 용접공</v>
          </cell>
          <cell r="D571">
            <v>1.3</v>
          </cell>
          <cell r="E571" t="str">
            <v>인</v>
          </cell>
          <cell r="F571">
            <v>0</v>
          </cell>
          <cell r="G571">
            <v>95379</v>
          </cell>
          <cell r="H571">
            <v>123992</v>
          </cell>
        </row>
        <row r="573">
          <cell r="A573" t="str">
            <v/>
          </cell>
          <cell r="B573" t="str">
            <v>교    정</v>
          </cell>
          <cell r="C573" t="str">
            <v>프랜트 제관공</v>
          </cell>
          <cell r="D573">
            <v>0.75</v>
          </cell>
          <cell r="E573" t="str">
            <v>인</v>
          </cell>
          <cell r="F573">
            <v>0</v>
          </cell>
          <cell r="G573">
            <v>81966</v>
          </cell>
          <cell r="H573">
            <v>61474</v>
          </cell>
        </row>
        <row r="574">
          <cell r="B574" t="str">
            <v>HOLING</v>
          </cell>
          <cell r="C574" t="str">
            <v>프랜트 제관공</v>
          </cell>
          <cell r="D574">
            <v>0.15</v>
          </cell>
          <cell r="E574" t="str">
            <v>인</v>
          </cell>
          <cell r="F574">
            <v>0</v>
          </cell>
          <cell r="G574">
            <v>81966</v>
          </cell>
          <cell r="H574">
            <v>12294</v>
          </cell>
        </row>
        <row r="575">
          <cell r="A575" t="str">
            <v>부분조립,취부조정</v>
          </cell>
          <cell r="B575">
            <v>0</v>
          </cell>
          <cell r="C575" t="str">
            <v>프랜트기계설치공</v>
          </cell>
          <cell r="D575">
            <v>3.7</v>
          </cell>
          <cell r="E575" t="str">
            <v>인</v>
          </cell>
          <cell r="F575">
            <v>0</v>
          </cell>
          <cell r="G575">
            <v>80805</v>
          </cell>
          <cell r="H575">
            <v>298978</v>
          </cell>
        </row>
        <row r="576">
          <cell r="A576" t="str">
            <v>용      접</v>
          </cell>
          <cell r="B576">
            <v>0</v>
          </cell>
          <cell r="C576" t="str">
            <v>프랜트 용접공</v>
          </cell>
          <cell r="D576">
            <v>8.4</v>
          </cell>
          <cell r="E576" t="str">
            <v>인</v>
          </cell>
          <cell r="F576">
            <v>0</v>
          </cell>
          <cell r="G576">
            <v>95379</v>
          </cell>
          <cell r="H576">
            <v>801183</v>
          </cell>
        </row>
        <row r="577">
          <cell r="A577" t="str">
            <v>절      단</v>
          </cell>
          <cell r="B577">
            <v>0</v>
          </cell>
          <cell r="C577" t="str">
            <v>절   단   공</v>
          </cell>
          <cell r="D577">
            <v>0.1</v>
          </cell>
          <cell r="E577" t="str">
            <v>인</v>
          </cell>
          <cell r="F577">
            <v>0</v>
          </cell>
          <cell r="G577">
            <v>65881</v>
          </cell>
          <cell r="H577">
            <v>6588</v>
          </cell>
        </row>
        <row r="578">
          <cell r="E578" t="str">
            <v/>
          </cell>
        </row>
        <row r="579">
          <cell r="A579" t="str">
            <v>교      정</v>
          </cell>
          <cell r="B579">
            <v>0</v>
          </cell>
          <cell r="C579" t="str">
            <v>프랜트 제관공</v>
          </cell>
          <cell r="D579">
            <v>1.75</v>
          </cell>
          <cell r="E579" t="str">
            <v>인</v>
          </cell>
          <cell r="F579">
            <v>0</v>
          </cell>
          <cell r="G579">
            <v>81966</v>
          </cell>
          <cell r="H579">
            <v>143440</v>
          </cell>
        </row>
        <row r="580">
          <cell r="A580" t="str">
            <v>기 계 가 공</v>
          </cell>
          <cell r="B580">
            <v>0</v>
          </cell>
          <cell r="C580" t="str">
            <v>기   계   공</v>
          </cell>
          <cell r="D580">
            <v>1.26</v>
          </cell>
          <cell r="E580" t="str">
            <v>인</v>
          </cell>
          <cell r="F580">
            <v>0</v>
          </cell>
          <cell r="G580">
            <v>58906</v>
          </cell>
          <cell r="H580">
            <v>74221</v>
          </cell>
        </row>
        <row r="581">
          <cell r="C581" t="str">
            <v>기계 연마공</v>
          </cell>
          <cell r="D581">
            <v>0.126</v>
          </cell>
          <cell r="E581" t="str">
            <v>인</v>
          </cell>
          <cell r="F581">
            <v>0</v>
          </cell>
          <cell r="G581">
            <v>26032</v>
          </cell>
          <cell r="H581">
            <v>3280</v>
          </cell>
        </row>
        <row r="582">
          <cell r="A582" t="str">
            <v>가 조 립,조 립</v>
          </cell>
          <cell r="B582">
            <v>0</v>
          </cell>
          <cell r="C582" t="str">
            <v>프랜트기계설치공</v>
          </cell>
          <cell r="D582">
            <v>2</v>
          </cell>
          <cell r="E582" t="str">
            <v>인</v>
          </cell>
          <cell r="F582">
            <v>0</v>
          </cell>
          <cell r="G582">
            <v>80805</v>
          </cell>
          <cell r="H582">
            <v>161610</v>
          </cell>
        </row>
        <row r="583">
          <cell r="A583" t="str">
            <v>가 조 립,해 체</v>
          </cell>
          <cell r="B583">
            <v>0</v>
          </cell>
          <cell r="C583" t="str">
            <v>프랜트기계설치공</v>
          </cell>
          <cell r="D583">
            <v>1</v>
          </cell>
          <cell r="E583" t="str">
            <v>인</v>
          </cell>
          <cell r="F583">
            <v>0</v>
          </cell>
          <cell r="G583">
            <v>80805</v>
          </cell>
          <cell r="H583">
            <v>80805</v>
          </cell>
        </row>
        <row r="584">
          <cell r="E584" t="str">
            <v/>
          </cell>
        </row>
        <row r="585">
          <cell r="A585" t="str">
            <v>운 반 조 작</v>
          </cell>
          <cell r="B585">
            <v>0</v>
          </cell>
          <cell r="C585" t="str">
            <v>특수 비계공</v>
          </cell>
          <cell r="D585">
            <v>5</v>
          </cell>
          <cell r="E585" t="str">
            <v>인</v>
          </cell>
          <cell r="F585">
            <v>0</v>
          </cell>
          <cell r="G585">
            <v>85884</v>
          </cell>
          <cell r="H585">
            <v>429420</v>
          </cell>
        </row>
        <row r="586">
          <cell r="A586" t="str">
            <v>종       별</v>
          </cell>
          <cell r="B586">
            <v>0</v>
          </cell>
          <cell r="C586" t="str">
            <v>재 료 또 는</v>
          </cell>
          <cell r="D586" t="str">
            <v xml:space="preserve">원 수 </v>
          </cell>
          <cell r="E586" t="str">
            <v>단 위</v>
          </cell>
          <cell r="F586" t="str">
            <v>총   액</v>
          </cell>
          <cell r="G586" t="str">
            <v>노   무   비</v>
          </cell>
          <cell r="H586">
            <v>0</v>
          </cell>
          <cell r="I586" t="str">
            <v>재   료   비</v>
          </cell>
          <cell r="J586">
            <v>0</v>
          </cell>
          <cell r="K586" t="str">
            <v>경      비</v>
          </cell>
          <cell r="L586">
            <v>0</v>
          </cell>
          <cell r="M586" t="str">
            <v>비   고</v>
          </cell>
        </row>
        <row r="587">
          <cell r="C587" t="str">
            <v xml:space="preserve">규       격 </v>
          </cell>
          <cell r="D587">
            <v>0</v>
          </cell>
          <cell r="E587">
            <v>0</v>
          </cell>
          <cell r="F587" t="str">
            <v>금   액</v>
          </cell>
          <cell r="G587" t="str">
            <v>단  가</v>
          </cell>
          <cell r="H587" t="str">
            <v>금   액</v>
          </cell>
          <cell r="I587" t="str">
            <v>단  가</v>
          </cell>
          <cell r="J587" t="str">
            <v>금   액</v>
          </cell>
          <cell r="K587" t="str">
            <v>단  가</v>
          </cell>
          <cell r="L587" t="str">
            <v>금   액</v>
          </cell>
        </row>
        <row r="588">
          <cell r="A588" t="str">
            <v>동 력 조 작</v>
          </cell>
          <cell r="B588">
            <v>0</v>
          </cell>
          <cell r="C588" t="str">
            <v>플랜트전공</v>
          </cell>
          <cell r="D588">
            <v>1</v>
          </cell>
          <cell r="E588" t="str">
            <v>인</v>
          </cell>
          <cell r="F588">
            <v>0</v>
          </cell>
          <cell r="G588">
            <v>64285</v>
          </cell>
          <cell r="H588">
            <v>64285</v>
          </cell>
        </row>
        <row r="589">
          <cell r="A589" t="str">
            <v>보      조</v>
          </cell>
          <cell r="B589">
            <v>0</v>
          </cell>
          <cell r="C589" t="str">
            <v>특 별 인 부</v>
          </cell>
          <cell r="D589">
            <v>14.4</v>
          </cell>
          <cell r="E589" t="str">
            <v>인</v>
          </cell>
          <cell r="F589">
            <v>0</v>
          </cell>
          <cell r="G589">
            <v>57379</v>
          </cell>
          <cell r="H589">
            <v>826257</v>
          </cell>
        </row>
        <row r="590">
          <cell r="A590" t="str">
            <v>검      사</v>
          </cell>
          <cell r="B590">
            <v>0</v>
          </cell>
          <cell r="C590" t="str">
            <v>인건비 7%</v>
          </cell>
          <cell r="D590" t="str">
            <v>1</v>
          </cell>
          <cell r="E590" t="str">
            <v>식</v>
          </cell>
          <cell r="F590">
            <v>0</v>
          </cell>
          <cell r="G590">
            <v>0</v>
          </cell>
          <cell r="H590">
            <v>247586</v>
          </cell>
        </row>
        <row r="592">
          <cell r="B592" t="str">
            <v>계</v>
          </cell>
          <cell r="C592">
            <v>0</v>
          </cell>
          <cell r="D592">
            <v>0</v>
          </cell>
          <cell r="E592">
            <v>0</v>
          </cell>
          <cell r="F592">
            <v>3784537</v>
          </cell>
          <cell r="G592">
            <v>0</v>
          </cell>
          <cell r="H592">
            <v>3784537</v>
          </cell>
        </row>
        <row r="615">
          <cell r="A615" t="str">
            <v>ROLLER GATE GUIDE FRAME 제작 소모 자재비</v>
          </cell>
        </row>
        <row r="616">
          <cell r="E616" t="str">
            <v/>
          </cell>
        </row>
        <row r="617">
          <cell r="A617" t="str">
            <v>종       별</v>
          </cell>
          <cell r="B617">
            <v>0</v>
          </cell>
          <cell r="C617" t="str">
            <v>재 료 또 는</v>
          </cell>
          <cell r="D617" t="str">
            <v xml:space="preserve">원 수 </v>
          </cell>
          <cell r="E617" t="str">
            <v>단 위</v>
          </cell>
          <cell r="F617" t="str">
            <v>총   액</v>
          </cell>
          <cell r="G617" t="str">
            <v>노   무   비</v>
          </cell>
          <cell r="H617">
            <v>0</v>
          </cell>
          <cell r="I617" t="str">
            <v>재   료   비</v>
          </cell>
          <cell r="J617">
            <v>0</v>
          </cell>
          <cell r="K617" t="str">
            <v>경      비</v>
          </cell>
          <cell r="L617">
            <v>0</v>
          </cell>
          <cell r="M617" t="str">
            <v>비   고</v>
          </cell>
        </row>
        <row r="618">
          <cell r="C618" t="str">
            <v xml:space="preserve">규       격 </v>
          </cell>
          <cell r="D618">
            <v>0</v>
          </cell>
          <cell r="E618">
            <v>0</v>
          </cell>
          <cell r="F618" t="str">
            <v>금   액</v>
          </cell>
          <cell r="G618" t="str">
            <v>단  가</v>
          </cell>
          <cell r="H618" t="str">
            <v>금   액</v>
          </cell>
          <cell r="I618" t="str">
            <v>단  가</v>
          </cell>
          <cell r="J618" t="str">
            <v>금   액</v>
          </cell>
          <cell r="K618" t="str">
            <v>단  가</v>
          </cell>
          <cell r="L618" t="str">
            <v>금   액</v>
          </cell>
        </row>
        <row r="619">
          <cell r="A619" t="str">
            <v>산       소</v>
          </cell>
          <cell r="B619">
            <v>0</v>
          </cell>
          <cell r="C619" t="str">
            <v>6,000L용</v>
          </cell>
          <cell r="D619">
            <v>2.2999999999999998</v>
          </cell>
          <cell r="E619" t="str">
            <v>병</v>
          </cell>
          <cell r="F619">
            <v>0</v>
          </cell>
          <cell r="G619" t="str">
            <v/>
          </cell>
          <cell r="H619">
            <v>0</v>
          </cell>
          <cell r="I619">
            <v>12000</v>
          </cell>
          <cell r="J619">
            <v>27600</v>
          </cell>
        </row>
        <row r="620">
          <cell r="A620" t="str">
            <v>아 세 치 렌</v>
          </cell>
          <cell r="B620">
            <v>0</v>
          </cell>
          <cell r="C620" t="str">
            <v>2,100L용</v>
          </cell>
          <cell r="D620">
            <v>1.6</v>
          </cell>
          <cell r="E620" t="str">
            <v>병</v>
          </cell>
          <cell r="F620">
            <v>0</v>
          </cell>
          <cell r="G620">
            <v>0</v>
          </cell>
          <cell r="H620">
            <v>0</v>
          </cell>
          <cell r="I620">
            <v>25849</v>
          </cell>
          <cell r="J620">
            <v>41358</v>
          </cell>
        </row>
        <row r="621">
          <cell r="A621" t="str">
            <v>함       석</v>
          </cell>
          <cell r="B621">
            <v>0</v>
          </cell>
          <cell r="C621" t="str">
            <v>#32 x 3' x 6'</v>
          </cell>
          <cell r="D621">
            <v>1.9</v>
          </cell>
          <cell r="E621" t="str">
            <v>매</v>
          </cell>
          <cell r="F621">
            <v>0</v>
          </cell>
          <cell r="G621">
            <v>0</v>
          </cell>
          <cell r="H621">
            <v>0</v>
          </cell>
          <cell r="I621">
            <v>2597</v>
          </cell>
          <cell r="J621">
            <v>4934</v>
          </cell>
        </row>
        <row r="622">
          <cell r="A622" t="str">
            <v>용   접  봉</v>
          </cell>
          <cell r="B622">
            <v>0</v>
          </cell>
          <cell r="C622" t="str">
            <v>SS41+STS304,4M/M</v>
          </cell>
          <cell r="D622">
            <v>54.6</v>
          </cell>
          <cell r="E622" t="str">
            <v>KG</v>
          </cell>
          <cell r="F622">
            <v>0</v>
          </cell>
          <cell r="G622">
            <v>0</v>
          </cell>
          <cell r="H622">
            <v>0</v>
          </cell>
          <cell r="I622">
            <v>3360</v>
          </cell>
          <cell r="J622">
            <v>183456</v>
          </cell>
        </row>
        <row r="623">
          <cell r="A623" t="str">
            <v>전       력</v>
          </cell>
          <cell r="B623">
            <v>0</v>
          </cell>
          <cell r="C623">
            <v>0</v>
          </cell>
          <cell r="D623">
            <v>550</v>
          </cell>
          <cell r="E623" t="str">
            <v>KWH</v>
          </cell>
          <cell r="F623">
            <v>0</v>
          </cell>
          <cell r="G623">
            <v>0</v>
          </cell>
          <cell r="H623">
            <v>0</v>
          </cell>
          <cell r="I623">
            <v>0</v>
          </cell>
          <cell r="J623">
            <v>0</v>
          </cell>
          <cell r="K623">
            <v>61.6</v>
          </cell>
          <cell r="L623">
            <v>33880</v>
          </cell>
        </row>
        <row r="624">
          <cell r="A624" t="str">
            <v>그라인다돌</v>
          </cell>
          <cell r="B624">
            <v>0</v>
          </cell>
          <cell r="C624" t="str">
            <v>300 M/M</v>
          </cell>
          <cell r="D624">
            <v>0.3</v>
          </cell>
          <cell r="E624" t="str">
            <v>개</v>
          </cell>
          <cell r="F624">
            <v>0</v>
          </cell>
          <cell r="G624">
            <v>0</v>
          </cell>
          <cell r="H624">
            <v>0</v>
          </cell>
          <cell r="I624">
            <v>3380</v>
          </cell>
          <cell r="J624">
            <v>1014</v>
          </cell>
        </row>
        <row r="625">
          <cell r="A625" t="str">
            <v/>
          </cell>
        </row>
        <row r="627">
          <cell r="B627" t="str">
            <v>계</v>
          </cell>
          <cell r="C627">
            <v>0</v>
          </cell>
          <cell r="D627">
            <v>0</v>
          </cell>
          <cell r="E627">
            <v>0</v>
          </cell>
          <cell r="F627">
            <v>292242</v>
          </cell>
          <cell r="G627">
            <v>0</v>
          </cell>
          <cell r="H627">
            <v>0</v>
          </cell>
          <cell r="I627">
            <v>0</v>
          </cell>
          <cell r="J627">
            <v>258362</v>
          </cell>
          <cell r="K627">
            <v>0</v>
          </cell>
          <cell r="L627">
            <v>33880</v>
          </cell>
        </row>
        <row r="628">
          <cell r="F628" t="str">
            <v/>
          </cell>
          <cell r="G628">
            <v>0</v>
          </cell>
          <cell r="H628">
            <v>0</v>
          </cell>
          <cell r="I628">
            <v>0</v>
          </cell>
          <cell r="J628" t="str">
            <v/>
          </cell>
          <cell r="K628">
            <v>0</v>
          </cell>
          <cell r="L628" t="str">
            <v/>
          </cell>
        </row>
        <row r="629">
          <cell r="F629" t="str">
            <v/>
          </cell>
          <cell r="G629">
            <v>0</v>
          </cell>
          <cell r="H629">
            <v>0</v>
          </cell>
          <cell r="I629">
            <v>0</v>
          </cell>
          <cell r="J629" t="str">
            <v/>
          </cell>
          <cell r="K629">
            <v>0</v>
          </cell>
          <cell r="L629" t="str">
            <v/>
          </cell>
        </row>
        <row r="630">
          <cell r="F630" t="str">
            <v/>
          </cell>
          <cell r="G630">
            <v>0</v>
          </cell>
          <cell r="H630">
            <v>0</v>
          </cell>
          <cell r="I630">
            <v>0</v>
          </cell>
          <cell r="J630" t="str">
            <v/>
          </cell>
          <cell r="K630">
            <v>0</v>
          </cell>
          <cell r="L630" t="str">
            <v/>
          </cell>
        </row>
        <row r="631">
          <cell r="F631" t="str">
            <v/>
          </cell>
          <cell r="G631">
            <v>0</v>
          </cell>
          <cell r="H631">
            <v>0</v>
          </cell>
          <cell r="I631">
            <v>0</v>
          </cell>
          <cell r="J631" t="str">
            <v/>
          </cell>
          <cell r="K631">
            <v>0</v>
          </cell>
          <cell r="L631" t="str">
            <v/>
          </cell>
        </row>
        <row r="632">
          <cell r="F632" t="str">
            <v/>
          </cell>
          <cell r="G632">
            <v>0</v>
          </cell>
          <cell r="H632">
            <v>0</v>
          </cell>
          <cell r="I632">
            <v>0</v>
          </cell>
          <cell r="J632" t="str">
            <v/>
          </cell>
          <cell r="K632">
            <v>0</v>
          </cell>
          <cell r="L632" t="str">
            <v/>
          </cell>
        </row>
        <row r="633">
          <cell r="F633" t="str">
            <v/>
          </cell>
          <cell r="G633">
            <v>0</v>
          </cell>
          <cell r="H633">
            <v>0</v>
          </cell>
          <cell r="I633">
            <v>0</v>
          </cell>
          <cell r="J633" t="str">
            <v/>
          </cell>
          <cell r="K633">
            <v>0</v>
          </cell>
          <cell r="L633" t="str">
            <v/>
          </cell>
        </row>
        <row r="634">
          <cell r="F634" t="str">
            <v/>
          </cell>
          <cell r="G634">
            <v>0</v>
          </cell>
          <cell r="H634">
            <v>0</v>
          </cell>
          <cell r="I634">
            <v>0</v>
          </cell>
          <cell r="J634" t="str">
            <v/>
          </cell>
          <cell r="K634">
            <v>0</v>
          </cell>
          <cell r="L634" t="str">
            <v/>
          </cell>
        </row>
        <row r="635">
          <cell r="F635" t="str">
            <v/>
          </cell>
          <cell r="G635">
            <v>0</v>
          </cell>
          <cell r="H635">
            <v>0</v>
          </cell>
          <cell r="I635">
            <v>0</v>
          </cell>
          <cell r="J635" t="str">
            <v/>
          </cell>
          <cell r="K635">
            <v>0</v>
          </cell>
          <cell r="L635" t="str">
            <v/>
          </cell>
        </row>
        <row r="636">
          <cell r="F636" t="str">
            <v/>
          </cell>
          <cell r="G636">
            <v>0</v>
          </cell>
          <cell r="H636">
            <v>0</v>
          </cell>
          <cell r="I636">
            <v>0</v>
          </cell>
          <cell r="J636" t="str">
            <v/>
          </cell>
          <cell r="K636">
            <v>0</v>
          </cell>
          <cell r="L636" t="str">
            <v/>
          </cell>
        </row>
        <row r="637">
          <cell r="F637" t="str">
            <v/>
          </cell>
          <cell r="G637">
            <v>0</v>
          </cell>
          <cell r="H637">
            <v>0</v>
          </cell>
          <cell r="I637">
            <v>0</v>
          </cell>
          <cell r="J637" t="str">
            <v/>
          </cell>
          <cell r="K637">
            <v>0</v>
          </cell>
          <cell r="L637" t="str">
            <v/>
          </cell>
        </row>
        <row r="638">
          <cell r="F638" t="str">
            <v/>
          </cell>
          <cell r="G638">
            <v>0</v>
          </cell>
          <cell r="H638">
            <v>0</v>
          </cell>
          <cell r="I638">
            <v>0</v>
          </cell>
          <cell r="J638" t="str">
            <v/>
          </cell>
          <cell r="K638">
            <v>0</v>
          </cell>
          <cell r="L638" t="str">
            <v/>
          </cell>
        </row>
        <row r="639">
          <cell r="F639" t="str">
            <v/>
          </cell>
          <cell r="G639">
            <v>0</v>
          </cell>
          <cell r="H639">
            <v>0</v>
          </cell>
          <cell r="I639">
            <v>0</v>
          </cell>
          <cell r="J639" t="str">
            <v/>
          </cell>
          <cell r="K639">
            <v>0</v>
          </cell>
          <cell r="L639" t="str">
            <v/>
          </cell>
        </row>
        <row r="640">
          <cell r="F640" t="str">
            <v/>
          </cell>
          <cell r="G640">
            <v>0</v>
          </cell>
          <cell r="H640">
            <v>0</v>
          </cell>
          <cell r="I640">
            <v>0</v>
          </cell>
          <cell r="J640" t="str">
            <v/>
          </cell>
          <cell r="K640">
            <v>0</v>
          </cell>
          <cell r="L640" t="str">
            <v/>
          </cell>
        </row>
        <row r="641">
          <cell r="F641" t="str">
            <v/>
          </cell>
          <cell r="G641">
            <v>0</v>
          </cell>
          <cell r="H641">
            <v>0</v>
          </cell>
          <cell r="I641">
            <v>0</v>
          </cell>
          <cell r="J641" t="str">
            <v/>
          </cell>
          <cell r="K641">
            <v>0</v>
          </cell>
          <cell r="L641" t="str">
            <v/>
          </cell>
        </row>
        <row r="642">
          <cell r="F642" t="str">
            <v/>
          </cell>
          <cell r="G642">
            <v>0</v>
          </cell>
          <cell r="H642">
            <v>0</v>
          </cell>
          <cell r="I642">
            <v>0</v>
          </cell>
          <cell r="J642" t="str">
            <v/>
          </cell>
          <cell r="K642">
            <v>0</v>
          </cell>
          <cell r="L642" t="str">
            <v/>
          </cell>
        </row>
        <row r="643">
          <cell r="F643" t="str">
            <v/>
          </cell>
          <cell r="G643">
            <v>0</v>
          </cell>
          <cell r="H643">
            <v>0</v>
          </cell>
          <cell r="I643">
            <v>0</v>
          </cell>
          <cell r="J643" t="str">
            <v/>
          </cell>
          <cell r="K643">
            <v>0</v>
          </cell>
          <cell r="L643" t="str">
            <v/>
          </cell>
        </row>
        <row r="644">
          <cell r="A644" t="str">
            <v>ROLLER GATE 설치 인건비</v>
          </cell>
        </row>
        <row r="645">
          <cell r="E645" t="str">
            <v/>
          </cell>
        </row>
        <row r="646">
          <cell r="A646" t="str">
            <v>종       별</v>
          </cell>
          <cell r="B646">
            <v>0</v>
          </cell>
          <cell r="C646" t="str">
            <v>재 료 또 는</v>
          </cell>
          <cell r="D646" t="str">
            <v xml:space="preserve">원 수 </v>
          </cell>
          <cell r="E646" t="str">
            <v>단 위</v>
          </cell>
          <cell r="F646" t="str">
            <v>총   액</v>
          </cell>
          <cell r="G646" t="str">
            <v>노   무   비</v>
          </cell>
          <cell r="H646">
            <v>0</v>
          </cell>
          <cell r="I646" t="str">
            <v>재   료   비</v>
          </cell>
          <cell r="J646">
            <v>0</v>
          </cell>
          <cell r="K646" t="str">
            <v>경      비</v>
          </cell>
          <cell r="L646">
            <v>0</v>
          </cell>
          <cell r="M646" t="str">
            <v>비   고</v>
          </cell>
        </row>
        <row r="647">
          <cell r="C647" t="str">
            <v xml:space="preserve">규       격 </v>
          </cell>
          <cell r="D647">
            <v>0</v>
          </cell>
          <cell r="E647">
            <v>0</v>
          </cell>
          <cell r="F647" t="str">
            <v>금   액</v>
          </cell>
          <cell r="G647" t="str">
            <v>단  가</v>
          </cell>
          <cell r="H647" t="str">
            <v>금   액</v>
          </cell>
          <cell r="I647" t="str">
            <v>단  가</v>
          </cell>
          <cell r="J647" t="str">
            <v>금   액</v>
          </cell>
          <cell r="K647" t="str">
            <v>단  가</v>
          </cell>
          <cell r="L647" t="str">
            <v>금   액</v>
          </cell>
        </row>
        <row r="648">
          <cell r="A648" t="str">
            <v>기 술 관 리</v>
          </cell>
          <cell r="B648">
            <v>0</v>
          </cell>
          <cell r="C648" t="str">
            <v>기계기사1급</v>
          </cell>
          <cell r="D648">
            <v>0.5</v>
          </cell>
          <cell r="E648" t="str">
            <v>인</v>
          </cell>
          <cell r="F648">
            <v>0</v>
          </cell>
          <cell r="G648">
            <v>97488</v>
          </cell>
          <cell r="H648">
            <v>48744</v>
          </cell>
        </row>
        <row r="649">
          <cell r="A649" t="str">
            <v>형 장 교 정</v>
          </cell>
          <cell r="B649">
            <v>0</v>
          </cell>
          <cell r="C649" t="str">
            <v>프랜트 제관공</v>
          </cell>
          <cell r="D649">
            <v>0.81599999999999995</v>
          </cell>
          <cell r="E649" t="str">
            <v>인</v>
          </cell>
          <cell r="F649">
            <v>0</v>
          </cell>
          <cell r="G649">
            <v>81966</v>
          </cell>
          <cell r="H649">
            <v>66884</v>
          </cell>
        </row>
        <row r="650">
          <cell r="A650" t="str">
            <v/>
          </cell>
          <cell r="B650">
            <v>0</v>
          </cell>
          <cell r="C650" t="str">
            <v>비   계   공</v>
          </cell>
          <cell r="D650">
            <v>0.14599999999999999</v>
          </cell>
          <cell r="E650" t="str">
            <v>인</v>
          </cell>
          <cell r="F650">
            <v>0</v>
          </cell>
          <cell r="G650">
            <v>79467</v>
          </cell>
          <cell r="H650">
            <v>11602</v>
          </cell>
        </row>
        <row r="651">
          <cell r="A651" t="str">
            <v>소 운 반 제 작</v>
          </cell>
          <cell r="B651">
            <v>0</v>
          </cell>
          <cell r="C651" t="str">
            <v>비   계   공</v>
          </cell>
          <cell r="D651">
            <v>1.992</v>
          </cell>
          <cell r="E651" t="str">
            <v>인</v>
          </cell>
          <cell r="F651">
            <v>0</v>
          </cell>
          <cell r="G651">
            <v>79467</v>
          </cell>
          <cell r="H651">
            <v>158298</v>
          </cell>
        </row>
        <row r="652">
          <cell r="A652" t="str">
            <v/>
          </cell>
          <cell r="B652">
            <v>0</v>
          </cell>
          <cell r="C652" t="str">
            <v>프랜트기계설치공</v>
          </cell>
          <cell r="D652">
            <v>0.79100000000000004</v>
          </cell>
          <cell r="E652" t="str">
            <v>인</v>
          </cell>
          <cell r="F652">
            <v>0</v>
          </cell>
          <cell r="G652">
            <v>80805</v>
          </cell>
          <cell r="H652">
            <v>63916</v>
          </cell>
        </row>
        <row r="654">
          <cell r="A654" t="str">
            <v>조 립 조 정</v>
          </cell>
          <cell r="B654">
            <v>0</v>
          </cell>
          <cell r="C654" t="str">
            <v>비   계   공</v>
          </cell>
          <cell r="D654">
            <v>2.4300000000000002</v>
          </cell>
          <cell r="E654" t="str">
            <v>인</v>
          </cell>
          <cell r="F654">
            <v>0</v>
          </cell>
          <cell r="G654">
            <v>79467</v>
          </cell>
          <cell r="H654">
            <v>193104</v>
          </cell>
        </row>
        <row r="655">
          <cell r="A655" t="str">
            <v/>
          </cell>
          <cell r="B655">
            <v>0</v>
          </cell>
          <cell r="C655" t="str">
            <v>프랜트 제관공</v>
          </cell>
          <cell r="D655">
            <v>2.0350000000000001</v>
          </cell>
          <cell r="E655" t="str">
            <v>인</v>
          </cell>
          <cell r="F655">
            <v>0</v>
          </cell>
          <cell r="G655">
            <v>81966</v>
          </cell>
          <cell r="H655">
            <v>166800</v>
          </cell>
        </row>
        <row r="656">
          <cell r="A656" t="str">
            <v/>
          </cell>
          <cell r="B656">
            <v>0</v>
          </cell>
          <cell r="C656" t="str">
            <v>측   량   사</v>
          </cell>
          <cell r="D656">
            <v>0.81200000000000006</v>
          </cell>
          <cell r="E656" t="str">
            <v>인</v>
          </cell>
          <cell r="F656">
            <v>0</v>
          </cell>
          <cell r="G656">
            <v>58506</v>
          </cell>
          <cell r="H656">
            <v>47506</v>
          </cell>
        </row>
        <row r="657">
          <cell r="A657" t="str">
            <v>리  벳  팅</v>
          </cell>
          <cell r="B657">
            <v>0</v>
          </cell>
          <cell r="C657" t="str">
            <v>리 벳 팅 공</v>
          </cell>
          <cell r="D657">
            <v>1.4470000000000001</v>
          </cell>
          <cell r="E657" t="str">
            <v>인</v>
          </cell>
          <cell r="F657">
            <v>0</v>
          </cell>
          <cell r="G657">
            <v>71579</v>
          </cell>
          <cell r="H657">
            <v>103574</v>
          </cell>
        </row>
        <row r="658">
          <cell r="A658" t="str">
            <v/>
          </cell>
          <cell r="B658">
            <v>0</v>
          </cell>
          <cell r="C658" t="str">
            <v>플랜트기계설치공</v>
          </cell>
          <cell r="D658">
            <v>0.52700000000000002</v>
          </cell>
          <cell r="E658" t="str">
            <v>인</v>
          </cell>
          <cell r="F658">
            <v>0</v>
          </cell>
          <cell r="G658">
            <v>80805</v>
          </cell>
          <cell r="H658">
            <v>42584</v>
          </cell>
        </row>
        <row r="659">
          <cell r="C659" t="str">
            <v/>
          </cell>
        </row>
        <row r="660">
          <cell r="A660" t="str">
            <v>용      접</v>
          </cell>
          <cell r="B660">
            <v>0</v>
          </cell>
          <cell r="C660" t="str">
            <v>프랜트 용접공</v>
          </cell>
          <cell r="D660">
            <v>0.70499999999999996</v>
          </cell>
          <cell r="E660" t="str">
            <v>인</v>
          </cell>
          <cell r="F660">
            <v>0</v>
          </cell>
          <cell r="G660">
            <v>95379</v>
          </cell>
          <cell r="H660">
            <v>67242</v>
          </cell>
        </row>
        <row r="661">
          <cell r="A661" t="str">
            <v/>
          </cell>
          <cell r="B661">
            <v>0</v>
          </cell>
          <cell r="C661" t="str">
            <v>프랜트 제관공</v>
          </cell>
          <cell r="D661">
            <v>0.187</v>
          </cell>
          <cell r="E661" t="str">
            <v>인</v>
          </cell>
          <cell r="F661">
            <v>0</v>
          </cell>
          <cell r="G661">
            <v>81966</v>
          </cell>
          <cell r="H661">
            <v>15327</v>
          </cell>
        </row>
        <row r="662">
          <cell r="A662" t="str">
            <v>전 원 배 선</v>
          </cell>
          <cell r="B662">
            <v>0</v>
          </cell>
          <cell r="C662" t="str">
            <v>플랜트 전공</v>
          </cell>
          <cell r="D662">
            <v>0.187</v>
          </cell>
          <cell r="E662" t="str">
            <v>인</v>
          </cell>
          <cell r="F662">
            <v>0</v>
          </cell>
          <cell r="G662">
            <v>64285</v>
          </cell>
          <cell r="H662">
            <v>12021</v>
          </cell>
        </row>
        <row r="664">
          <cell r="A664" t="str">
            <v>검사 및 교정</v>
          </cell>
          <cell r="B664">
            <v>0</v>
          </cell>
          <cell r="C664" t="str">
            <v xml:space="preserve">기술관리,전원 </v>
          </cell>
          <cell r="D664" t="str">
            <v>1</v>
          </cell>
          <cell r="E664" t="str">
            <v>식</v>
          </cell>
          <cell r="F664">
            <v>0</v>
          </cell>
          <cell r="G664">
            <v>0</v>
          </cell>
          <cell r="H664">
            <v>93683</v>
          </cell>
        </row>
        <row r="665">
          <cell r="C665" t="str">
            <v>배선 제외 10%</v>
          </cell>
        </row>
        <row r="669">
          <cell r="B669" t="str">
            <v>계</v>
          </cell>
          <cell r="C669">
            <v>0</v>
          </cell>
          <cell r="D669">
            <v>0</v>
          </cell>
          <cell r="E669">
            <v>0</v>
          </cell>
          <cell r="F669">
            <v>1091285</v>
          </cell>
          <cell r="G669">
            <v>0</v>
          </cell>
          <cell r="H669">
            <v>1091285</v>
          </cell>
        </row>
        <row r="673">
          <cell r="A673" t="str">
            <v>ROLLER GATE 설치 사용장비 경비</v>
          </cell>
        </row>
        <row r="674">
          <cell r="E674" t="str">
            <v/>
          </cell>
        </row>
        <row r="675">
          <cell r="A675" t="str">
            <v>종       별</v>
          </cell>
          <cell r="B675">
            <v>0</v>
          </cell>
          <cell r="C675" t="str">
            <v>재 료 또 는</v>
          </cell>
          <cell r="D675" t="str">
            <v xml:space="preserve">원 수 </v>
          </cell>
          <cell r="E675" t="str">
            <v>단 위</v>
          </cell>
          <cell r="F675" t="str">
            <v>총   액</v>
          </cell>
          <cell r="G675" t="str">
            <v>노   무   비</v>
          </cell>
          <cell r="H675">
            <v>0</v>
          </cell>
          <cell r="I675" t="str">
            <v>재   료   비</v>
          </cell>
          <cell r="J675">
            <v>0</v>
          </cell>
          <cell r="K675" t="str">
            <v>경      비</v>
          </cell>
          <cell r="L675">
            <v>0</v>
          </cell>
          <cell r="M675" t="str">
            <v>비   고</v>
          </cell>
        </row>
        <row r="676">
          <cell r="C676" t="str">
            <v xml:space="preserve">규       격 </v>
          </cell>
          <cell r="D676">
            <v>0</v>
          </cell>
          <cell r="E676">
            <v>0</v>
          </cell>
          <cell r="F676" t="str">
            <v>금   액</v>
          </cell>
          <cell r="G676" t="str">
            <v>단  가</v>
          </cell>
          <cell r="H676" t="str">
            <v>금   액</v>
          </cell>
          <cell r="I676" t="str">
            <v>단  가</v>
          </cell>
          <cell r="J676" t="str">
            <v>금   액</v>
          </cell>
          <cell r="K676" t="str">
            <v>단  가</v>
          </cell>
          <cell r="L676" t="str">
            <v>금   액</v>
          </cell>
        </row>
        <row r="677">
          <cell r="A677" t="str">
            <v>A.C WELDER</v>
          </cell>
          <cell r="B677">
            <v>0</v>
          </cell>
          <cell r="C677" t="str">
            <v>10KVA</v>
          </cell>
          <cell r="D677">
            <v>8</v>
          </cell>
          <cell r="E677" t="str">
            <v>Hr</v>
          </cell>
          <cell r="F677">
            <v>0</v>
          </cell>
          <cell r="G677">
            <v>0</v>
          </cell>
          <cell r="H677">
            <v>0</v>
          </cell>
          <cell r="I677">
            <v>0</v>
          </cell>
          <cell r="J677">
            <v>0</v>
          </cell>
          <cell r="K677">
            <v>155</v>
          </cell>
          <cell r="L677">
            <v>1240</v>
          </cell>
        </row>
        <row r="678">
          <cell r="A678" t="str">
            <v>D.C WELDER</v>
          </cell>
          <cell r="B678">
            <v>0</v>
          </cell>
          <cell r="C678" t="str">
            <v>5.5KW</v>
          </cell>
          <cell r="D678">
            <v>32</v>
          </cell>
          <cell r="E678" t="str">
            <v>Hr</v>
          </cell>
          <cell r="F678">
            <v>0</v>
          </cell>
          <cell r="G678">
            <v>0</v>
          </cell>
          <cell r="H678">
            <v>0</v>
          </cell>
          <cell r="I678">
            <v>0</v>
          </cell>
          <cell r="J678">
            <v>0</v>
          </cell>
          <cell r="K678">
            <v>359</v>
          </cell>
          <cell r="L678">
            <v>11488</v>
          </cell>
        </row>
        <row r="679">
          <cell r="A679" t="str">
            <v>GAS CUTTING M/C</v>
          </cell>
          <cell r="B679">
            <v>0</v>
          </cell>
          <cell r="C679" t="str">
            <v>중 형</v>
          </cell>
          <cell r="D679">
            <v>32</v>
          </cell>
          <cell r="E679" t="str">
            <v>Hr</v>
          </cell>
          <cell r="F679">
            <v>0</v>
          </cell>
          <cell r="G679">
            <v>3974</v>
          </cell>
          <cell r="H679">
            <v>127168</v>
          </cell>
          <cell r="I679">
            <v>0</v>
          </cell>
          <cell r="J679">
            <v>0</v>
          </cell>
          <cell r="K679">
            <v>115</v>
          </cell>
          <cell r="L679">
            <v>3680</v>
          </cell>
        </row>
        <row r="680">
          <cell r="A680" t="str">
            <v>GAS WELDER</v>
          </cell>
          <cell r="B680">
            <v>0</v>
          </cell>
          <cell r="C680" t="str">
            <v>중 형</v>
          </cell>
          <cell r="D680">
            <v>24</v>
          </cell>
          <cell r="E680" t="str">
            <v>Hr</v>
          </cell>
          <cell r="F680">
            <v>0</v>
          </cell>
          <cell r="G680">
            <v>0</v>
          </cell>
          <cell r="H680">
            <v>0</v>
          </cell>
          <cell r="I680">
            <v>0</v>
          </cell>
          <cell r="J680">
            <v>0</v>
          </cell>
          <cell r="K680">
            <v>115</v>
          </cell>
          <cell r="L680">
            <v>2760</v>
          </cell>
        </row>
        <row r="681">
          <cell r="A681" t="str">
            <v>PORTABLE DRILL</v>
          </cell>
          <cell r="B681">
            <v>0</v>
          </cell>
          <cell r="C681" t="str">
            <v>1.5 HP</v>
          </cell>
          <cell r="D681">
            <v>16</v>
          </cell>
          <cell r="E681" t="str">
            <v>Hr</v>
          </cell>
          <cell r="F681">
            <v>0</v>
          </cell>
          <cell r="G681">
            <v>0</v>
          </cell>
          <cell r="H681">
            <v>0</v>
          </cell>
          <cell r="I681">
            <v>0</v>
          </cell>
          <cell r="J681">
            <v>0</v>
          </cell>
          <cell r="K681">
            <v>14</v>
          </cell>
          <cell r="L681">
            <v>224</v>
          </cell>
        </row>
        <row r="683">
          <cell r="A683" t="str">
            <v>PORTABLE GRINDER</v>
          </cell>
          <cell r="B683">
            <v>0</v>
          </cell>
          <cell r="C683" t="str">
            <v>0.5 HP</v>
          </cell>
          <cell r="D683">
            <v>32</v>
          </cell>
          <cell r="E683" t="str">
            <v>Hr</v>
          </cell>
          <cell r="F683">
            <v>0</v>
          </cell>
          <cell r="G683">
            <v>0</v>
          </cell>
          <cell r="H683">
            <v>0</v>
          </cell>
          <cell r="I683">
            <v>0</v>
          </cell>
          <cell r="J683">
            <v>0</v>
          </cell>
          <cell r="K683">
            <v>22</v>
          </cell>
          <cell r="L683">
            <v>704</v>
          </cell>
        </row>
        <row r="684">
          <cell r="A684" t="str">
            <v>COMPRESSOR</v>
          </cell>
          <cell r="B684">
            <v>0</v>
          </cell>
          <cell r="C684" t="str">
            <v>8.9㎥/min</v>
          </cell>
          <cell r="D684">
            <v>8</v>
          </cell>
          <cell r="E684" t="str">
            <v>Hr</v>
          </cell>
          <cell r="F684">
            <v>0</v>
          </cell>
          <cell r="G684">
            <v>9681</v>
          </cell>
          <cell r="H684">
            <v>77448</v>
          </cell>
          <cell r="I684">
            <v>8779</v>
          </cell>
          <cell r="J684">
            <v>70232</v>
          </cell>
          <cell r="K684">
            <v>6250</v>
          </cell>
          <cell r="L684">
            <v>50000</v>
          </cell>
        </row>
        <row r="685">
          <cell r="A685" t="str">
            <v>WINCH</v>
          </cell>
          <cell r="B685">
            <v>0</v>
          </cell>
          <cell r="C685" t="str">
            <v>10 HP</v>
          </cell>
          <cell r="D685">
            <v>16</v>
          </cell>
          <cell r="E685" t="str">
            <v>Hr</v>
          </cell>
          <cell r="F685">
            <v>0</v>
          </cell>
          <cell r="G685">
            <v>9235</v>
          </cell>
          <cell r="H685">
            <v>147760</v>
          </cell>
          <cell r="I685">
            <v>0</v>
          </cell>
          <cell r="J685">
            <v>0</v>
          </cell>
          <cell r="K685">
            <v>850</v>
          </cell>
          <cell r="L685">
            <v>13600</v>
          </cell>
        </row>
        <row r="686">
          <cell r="A686" t="str">
            <v>리프트 트럭</v>
          </cell>
          <cell r="B686">
            <v>0</v>
          </cell>
          <cell r="C686" t="str">
            <v>7 TON</v>
          </cell>
          <cell r="D686">
            <v>8</v>
          </cell>
          <cell r="E686" t="str">
            <v>Hr</v>
          </cell>
          <cell r="F686">
            <v>0</v>
          </cell>
          <cell r="G686">
            <v>9681</v>
          </cell>
          <cell r="H686">
            <v>77448</v>
          </cell>
          <cell r="I686">
            <v>5898</v>
          </cell>
          <cell r="J686">
            <v>47184</v>
          </cell>
          <cell r="K686">
            <v>5845</v>
          </cell>
          <cell r="L686">
            <v>46760</v>
          </cell>
        </row>
        <row r="687">
          <cell r="A687" t="str">
            <v>TRUCK CRANE</v>
          </cell>
          <cell r="B687">
            <v>0</v>
          </cell>
          <cell r="C687" t="str">
            <v>40 TON</v>
          </cell>
          <cell r="D687">
            <v>8</v>
          </cell>
          <cell r="E687" t="str">
            <v>Hr</v>
          </cell>
          <cell r="F687">
            <v>0</v>
          </cell>
          <cell r="G687">
            <v>18615</v>
          </cell>
          <cell r="H687">
            <v>148920</v>
          </cell>
          <cell r="I687">
            <v>8730</v>
          </cell>
          <cell r="J687">
            <v>69840</v>
          </cell>
          <cell r="K687">
            <v>55621</v>
          </cell>
          <cell r="L687">
            <v>444968</v>
          </cell>
        </row>
        <row r="691">
          <cell r="B691" t="str">
            <v xml:space="preserve"> 계</v>
          </cell>
          <cell r="C691">
            <v>0</v>
          </cell>
          <cell r="D691">
            <v>0</v>
          </cell>
          <cell r="E691">
            <v>0</v>
          </cell>
          <cell r="F691">
            <v>1341424</v>
          </cell>
          <cell r="G691">
            <v>0</v>
          </cell>
          <cell r="H691">
            <v>578744</v>
          </cell>
          <cell r="I691">
            <v>0</v>
          </cell>
          <cell r="J691">
            <v>187256</v>
          </cell>
          <cell r="K691">
            <v>0</v>
          </cell>
          <cell r="L691">
            <v>575424</v>
          </cell>
        </row>
        <row r="699">
          <cell r="J699" t="str">
            <v/>
          </cell>
        </row>
        <row r="700">
          <cell r="J700" t="str">
            <v/>
          </cell>
        </row>
        <row r="701">
          <cell r="J701" t="str">
            <v/>
          </cell>
        </row>
        <row r="702">
          <cell r="A702" t="str">
            <v>ROLLER GATE LEAF 설치 소모 자재비</v>
          </cell>
        </row>
        <row r="703">
          <cell r="E703" t="str">
            <v/>
          </cell>
        </row>
        <row r="704">
          <cell r="A704" t="str">
            <v>종       별</v>
          </cell>
          <cell r="B704">
            <v>0</v>
          </cell>
          <cell r="C704" t="str">
            <v>재 료 또 는</v>
          </cell>
          <cell r="D704" t="str">
            <v xml:space="preserve">원 수 </v>
          </cell>
          <cell r="E704" t="str">
            <v>단 위</v>
          </cell>
          <cell r="F704" t="str">
            <v>총   액</v>
          </cell>
          <cell r="G704" t="str">
            <v>노   무   비</v>
          </cell>
          <cell r="H704">
            <v>0</v>
          </cell>
          <cell r="I704" t="str">
            <v>재   료   비</v>
          </cell>
          <cell r="J704">
            <v>0</v>
          </cell>
          <cell r="K704" t="str">
            <v>경      비</v>
          </cell>
          <cell r="L704">
            <v>0</v>
          </cell>
          <cell r="M704" t="str">
            <v>비   고</v>
          </cell>
        </row>
        <row r="705">
          <cell r="C705" t="str">
            <v xml:space="preserve">규       격 </v>
          </cell>
          <cell r="D705">
            <v>0</v>
          </cell>
          <cell r="E705">
            <v>0</v>
          </cell>
          <cell r="F705" t="str">
            <v>금   액</v>
          </cell>
          <cell r="G705" t="str">
            <v>단  가</v>
          </cell>
          <cell r="H705" t="str">
            <v>금   액</v>
          </cell>
          <cell r="I705" t="str">
            <v>단  가</v>
          </cell>
          <cell r="J705" t="str">
            <v>금   액</v>
          </cell>
          <cell r="K705" t="str">
            <v>단  가</v>
          </cell>
          <cell r="L705" t="str">
            <v>금   액</v>
          </cell>
        </row>
        <row r="706">
          <cell r="A706" t="str">
            <v>산       소</v>
          </cell>
          <cell r="B706">
            <v>0</v>
          </cell>
          <cell r="C706" t="str">
            <v>6,000L용</v>
          </cell>
          <cell r="D706">
            <v>0.46</v>
          </cell>
          <cell r="E706" t="str">
            <v>병</v>
          </cell>
          <cell r="F706">
            <v>0</v>
          </cell>
          <cell r="G706" t="str">
            <v/>
          </cell>
          <cell r="H706">
            <v>0</v>
          </cell>
          <cell r="I706">
            <v>12000</v>
          </cell>
          <cell r="J706">
            <v>5520</v>
          </cell>
        </row>
        <row r="707">
          <cell r="A707" t="str">
            <v>아 세 치 렌</v>
          </cell>
          <cell r="B707">
            <v>0</v>
          </cell>
          <cell r="C707" t="str">
            <v>4,500L용</v>
          </cell>
          <cell r="D707">
            <v>0.39</v>
          </cell>
          <cell r="E707" t="str">
            <v>병</v>
          </cell>
          <cell r="F707">
            <v>0</v>
          </cell>
          <cell r="G707">
            <v>0</v>
          </cell>
          <cell r="H707">
            <v>0</v>
          </cell>
          <cell r="I707">
            <v>55392</v>
          </cell>
          <cell r="J707">
            <v>21602</v>
          </cell>
        </row>
        <row r="708">
          <cell r="A708" t="str">
            <v>용   접  봉</v>
          </cell>
          <cell r="B708">
            <v>0</v>
          </cell>
          <cell r="C708" t="str">
            <v>SS400 , 4M/M</v>
          </cell>
          <cell r="D708">
            <v>5.4</v>
          </cell>
          <cell r="E708" t="str">
            <v>KG</v>
          </cell>
          <cell r="F708">
            <v>0</v>
          </cell>
          <cell r="G708">
            <v>0</v>
          </cell>
          <cell r="H708">
            <v>0</v>
          </cell>
          <cell r="I708">
            <v>1260</v>
          </cell>
          <cell r="J708">
            <v>6804</v>
          </cell>
        </row>
        <row r="709">
          <cell r="A709" t="str">
            <v>코  크  스</v>
          </cell>
          <cell r="B709">
            <v>0</v>
          </cell>
          <cell r="C709">
            <v>0</v>
          </cell>
          <cell r="D709">
            <v>27</v>
          </cell>
          <cell r="E709" t="str">
            <v>KG</v>
          </cell>
          <cell r="F709">
            <v>0</v>
          </cell>
          <cell r="G709">
            <v>0</v>
          </cell>
          <cell r="H709">
            <v>0</v>
          </cell>
          <cell r="I709">
            <v>183</v>
          </cell>
          <cell r="J709">
            <v>4941</v>
          </cell>
        </row>
        <row r="712">
          <cell r="A712" t="str">
            <v/>
          </cell>
        </row>
        <row r="713">
          <cell r="L713" t="str">
            <v/>
          </cell>
        </row>
        <row r="714">
          <cell r="B714" t="str">
            <v>계</v>
          </cell>
          <cell r="C714">
            <v>0</v>
          </cell>
          <cell r="D714">
            <v>0</v>
          </cell>
          <cell r="E714">
            <v>0</v>
          </cell>
          <cell r="F714">
            <v>38867</v>
          </cell>
          <cell r="G714">
            <v>0</v>
          </cell>
          <cell r="H714">
            <v>0</v>
          </cell>
          <cell r="I714">
            <v>0</v>
          </cell>
          <cell r="J714">
            <v>38867</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ROLLER GATE GUIDE FRAME 설치 인건비</v>
          </cell>
        </row>
        <row r="732">
          <cell r="E732" t="str">
            <v/>
          </cell>
        </row>
        <row r="733">
          <cell r="A733" t="str">
            <v>종       별</v>
          </cell>
          <cell r="B733">
            <v>0</v>
          </cell>
          <cell r="C733" t="str">
            <v>재 료 또 는</v>
          </cell>
          <cell r="D733" t="str">
            <v xml:space="preserve">원 수 </v>
          </cell>
          <cell r="E733" t="str">
            <v>단 위</v>
          </cell>
          <cell r="F733" t="str">
            <v>총   액</v>
          </cell>
          <cell r="G733" t="str">
            <v>노   무   비</v>
          </cell>
          <cell r="H733">
            <v>0</v>
          </cell>
          <cell r="I733" t="str">
            <v>재   료   비</v>
          </cell>
          <cell r="J733">
            <v>0</v>
          </cell>
          <cell r="K733" t="str">
            <v>경      비</v>
          </cell>
          <cell r="L733">
            <v>0</v>
          </cell>
          <cell r="M733" t="str">
            <v>비   고</v>
          </cell>
        </row>
        <row r="734">
          <cell r="C734" t="str">
            <v xml:space="preserve">규       격 </v>
          </cell>
          <cell r="D734">
            <v>0</v>
          </cell>
          <cell r="E734">
            <v>0</v>
          </cell>
          <cell r="F734" t="str">
            <v>금   액</v>
          </cell>
          <cell r="G734" t="str">
            <v>단  가</v>
          </cell>
          <cell r="H734" t="str">
            <v>금   액</v>
          </cell>
          <cell r="I734" t="str">
            <v>단  가</v>
          </cell>
          <cell r="J734" t="str">
            <v>금   액</v>
          </cell>
          <cell r="K734" t="str">
            <v>단  가</v>
          </cell>
          <cell r="L734" t="str">
            <v>금   액</v>
          </cell>
        </row>
        <row r="735">
          <cell r="A735" t="str">
            <v>기 술 지 도</v>
          </cell>
          <cell r="B735">
            <v>0</v>
          </cell>
          <cell r="C735" t="str">
            <v>기계기사1급</v>
          </cell>
          <cell r="D735">
            <v>5.33</v>
          </cell>
          <cell r="E735" t="str">
            <v>인</v>
          </cell>
          <cell r="F735">
            <v>0</v>
          </cell>
          <cell r="G735">
            <v>97488</v>
          </cell>
          <cell r="H735">
            <v>519611</v>
          </cell>
        </row>
        <row r="736">
          <cell r="A736" t="str">
            <v>박 스 해 체</v>
          </cell>
          <cell r="B736">
            <v>0</v>
          </cell>
          <cell r="C736" t="str">
            <v>목       공</v>
          </cell>
          <cell r="D736">
            <v>0.34</v>
          </cell>
          <cell r="E736" t="str">
            <v>인</v>
          </cell>
          <cell r="F736">
            <v>0</v>
          </cell>
          <cell r="G736">
            <v>75306</v>
          </cell>
          <cell r="H736">
            <v>25604</v>
          </cell>
        </row>
        <row r="737">
          <cell r="C737" t="str">
            <v>특 별 인 부</v>
          </cell>
          <cell r="D737">
            <v>0.34</v>
          </cell>
          <cell r="E737" t="str">
            <v>인</v>
          </cell>
          <cell r="F737">
            <v>0</v>
          </cell>
          <cell r="G737">
            <v>57379</v>
          </cell>
          <cell r="H737">
            <v>19508</v>
          </cell>
        </row>
        <row r="738">
          <cell r="A738" t="str">
            <v>검       측</v>
          </cell>
          <cell r="B738">
            <v>0</v>
          </cell>
          <cell r="C738" t="str">
            <v>플랜트기계설치공</v>
          </cell>
          <cell r="D738">
            <v>0.17</v>
          </cell>
          <cell r="E738" t="str">
            <v>인</v>
          </cell>
          <cell r="F738">
            <v>0</v>
          </cell>
          <cell r="G738">
            <v>80805</v>
          </cell>
          <cell r="H738">
            <v>13736</v>
          </cell>
        </row>
        <row r="739">
          <cell r="C739" t="str">
            <v>특 별 인 부</v>
          </cell>
          <cell r="D739">
            <v>0.17</v>
          </cell>
          <cell r="E739" t="str">
            <v>인</v>
          </cell>
          <cell r="F739">
            <v>0</v>
          </cell>
          <cell r="G739">
            <v>57379</v>
          </cell>
          <cell r="H739">
            <v>9754</v>
          </cell>
        </row>
        <row r="741">
          <cell r="A741" t="str">
            <v xml:space="preserve">수정 및 교정 </v>
          </cell>
          <cell r="B741">
            <v>0</v>
          </cell>
          <cell r="C741" t="str">
            <v>프랜트기계설치공</v>
          </cell>
          <cell r="D741">
            <v>0.34</v>
          </cell>
          <cell r="E741" t="str">
            <v>인</v>
          </cell>
          <cell r="F741">
            <v>0</v>
          </cell>
          <cell r="G741">
            <v>80805</v>
          </cell>
          <cell r="H741">
            <v>27473</v>
          </cell>
        </row>
        <row r="742">
          <cell r="C742" t="str">
            <v>특 별 인 부</v>
          </cell>
          <cell r="D742">
            <v>0.17</v>
          </cell>
          <cell r="E742" t="str">
            <v>인</v>
          </cell>
          <cell r="F742">
            <v>0</v>
          </cell>
          <cell r="G742">
            <v>57379</v>
          </cell>
          <cell r="H742">
            <v>9754</v>
          </cell>
        </row>
        <row r="743">
          <cell r="A743" t="str">
            <v>설치준비,CHIPPING</v>
          </cell>
          <cell r="B743">
            <v>0</v>
          </cell>
          <cell r="C743" t="str">
            <v>석      공</v>
          </cell>
          <cell r="D743">
            <v>1.1499999999999999</v>
          </cell>
          <cell r="E743" t="str">
            <v>인</v>
          </cell>
          <cell r="F743">
            <v>0</v>
          </cell>
          <cell r="G743">
            <v>77005</v>
          </cell>
          <cell r="H743">
            <v>88555</v>
          </cell>
        </row>
        <row r="744">
          <cell r="C744" t="str">
            <v>특 별 인 부</v>
          </cell>
          <cell r="D744">
            <v>0.86</v>
          </cell>
          <cell r="E744" t="str">
            <v>인</v>
          </cell>
          <cell r="F744">
            <v>0</v>
          </cell>
          <cell r="G744">
            <v>57379</v>
          </cell>
          <cell r="H744">
            <v>49345</v>
          </cell>
        </row>
        <row r="745">
          <cell r="A745" t="str">
            <v>가설 장비 설치</v>
          </cell>
          <cell r="B745">
            <v>0</v>
          </cell>
          <cell r="C745" t="str">
            <v>프랜트기계설치공</v>
          </cell>
          <cell r="D745">
            <v>0.19</v>
          </cell>
          <cell r="E745" t="str">
            <v>인</v>
          </cell>
          <cell r="F745">
            <v>0</v>
          </cell>
          <cell r="G745">
            <v>80805</v>
          </cell>
          <cell r="H745">
            <v>15352</v>
          </cell>
        </row>
        <row r="747">
          <cell r="C747" t="str">
            <v>프랜트 배관공</v>
          </cell>
          <cell r="D747">
            <v>0.19</v>
          </cell>
          <cell r="E747" t="str">
            <v>인</v>
          </cell>
          <cell r="F747">
            <v>0</v>
          </cell>
          <cell r="G747">
            <v>97219</v>
          </cell>
          <cell r="H747">
            <v>18471</v>
          </cell>
        </row>
        <row r="748">
          <cell r="C748" t="str">
            <v>산소 절단공</v>
          </cell>
          <cell r="D748">
            <v>0.12</v>
          </cell>
          <cell r="E748" t="str">
            <v>인</v>
          </cell>
          <cell r="F748">
            <v>0</v>
          </cell>
          <cell r="G748">
            <v>31794</v>
          </cell>
          <cell r="H748">
            <v>3815</v>
          </cell>
        </row>
        <row r="749">
          <cell r="C749" t="str">
            <v>프랜트 용접공</v>
          </cell>
          <cell r="D749">
            <v>0.12</v>
          </cell>
          <cell r="E749" t="str">
            <v>인</v>
          </cell>
          <cell r="F749">
            <v>0</v>
          </cell>
          <cell r="G749">
            <v>95379</v>
          </cell>
          <cell r="H749">
            <v>11445</v>
          </cell>
        </row>
        <row r="750">
          <cell r="C750" t="str">
            <v>특 별 인 부</v>
          </cell>
          <cell r="D750">
            <v>0.51</v>
          </cell>
          <cell r="E750" t="str">
            <v>인</v>
          </cell>
          <cell r="F750">
            <v>0</v>
          </cell>
          <cell r="G750">
            <v>57379</v>
          </cell>
          <cell r="H750">
            <v>29263</v>
          </cell>
        </row>
        <row r="751">
          <cell r="A751" t="str">
            <v>앙카바 정리 작업</v>
          </cell>
          <cell r="B751">
            <v>0</v>
          </cell>
          <cell r="C751" t="str">
            <v>산소 절단공</v>
          </cell>
          <cell r="D751">
            <v>0.56000000000000005</v>
          </cell>
          <cell r="E751" t="str">
            <v>인</v>
          </cell>
          <cell r="F751">
            <v>0</v>
          </cell>
          <cell r="G751">
            <v>31794</v>
          </cell>
          <cell r="H751">
            <v>17804</v>
          </cell>
        </row>
        <row r="753">
          <cell r="A753" t="str">
            <v/>
          </cell>
          <cell r="B753">
            <v>0</v>
          </cell>
          <cell r="C753" t="str">
            <v>프랜트기계설치공</v>
          </cell>
          <cell r="D753">
            <v>0.56000000000000005</v>
          </cell>
          <cell r="E753" t="str">
            <v>인</v>
          </cell>
          <cell r="F753">
            <v>0</v>
          </cell>
          <cell r="G753">
            <v>80805</v>
          </cell>
          <cell r="H753">
            <v>45250</v>
          </cell>
        </row>
        <row r="754">
          <cell r="A754" t="str">
            <v/>
          </cell>
          <cell r="B754">
            <v>0</v>
          </cell>
          <cell r="C754" t="str">
            <v>특 별 인 부</v>
          </cell>
          <cell r="D754">
            <v>1.1200000000000001</v>
          </cell>
          <cell r="E754" t="str">
            <v>인</v>
          </cell>
          <cell r="F754">
            <v>0</v>
          </cell>
          <cell r="G754">
            <v>57379</v>
          </cell>
          <cell r="H754">
            <v>64264</v>
          </cell>
        </row>
        <row r="755">
          <cell r="A755" t="str">
            <v>조       립</v>
          </cell>
          <cell r="B755">
            <v>0</v>
          </cell>
          <cell r="C755" t="str">
            <v>특수 비계공</v>
          </cell>
          <cell r="D755">
            <v>0.79</v>
          </cell>
          <cell r="E755" t="str">
            <v>인</v>
          </cell>
          <cell r="F755">
            <v>0</v>
          </cell>
          <cell r="G755">
            <v>85884</v>
          </cell>
          <cell r="H755">
            <v>67848</v>
          </cell>
        </row>
        <row r="756">
          <cell r="A756" t="str">
            <v/>
          </cell>
          <cell r="B756">
            <v>0</v>
          </cell>
          <cell r="C756" t="str">
            <v>프랜트기계설치공</v>
          </cell>
          <cell r="D756">
            <v>0.59</v>
          </cell>
          <cell r="E756" t="str">
            <v>인</v>
          </cell>
          <cell r="F756">
            <v>0</v>
          </cell>
          <cell r="G756">
            <v>80805</v>
          </cell>
          <cell r="H756">
            <v>47674</v>
          </cell>
        </row>
        <row r="757">
          <cell r="C757" t="str">
            <v>산소 절단공</v>
          </cell>
          <cell r="D757">
            <v>0.28999999999999998</v>
          </cell>
          <cell r="E757" t="str">
            <v>인</v>
          </cell>
          <cell r="F757">
            <v>0</v>
          </cell>
          <cell r="G757">
            <v>31794</v>
          </cell>
          <cell r="H757">
            <v>9220</v>
          </cell>
        </row>
        <row r="758">
          <cell r="C758" t="str">
            <v>플랜트기계설치공</v>
          </cell>
          <cell r="D758">
            <v>0.28999999999999998</v>
          </cell>
          <cell r="E758" t="str">
            <v>인</v>
          </cell>
          <cell r="F758">
            <v>0</v>
          </cell>
          <cell r="G758">
            <v>80805</v>
          </cell>
          <cell r="H758">
            <v>23433</v>
          </cell>
        </row>
        <row r="759">
          <cell r="C759" t="str">
            <v>프랜트 용접공</v>
          </cell>
          <cell r="D759">
            <v>1.6</v>
          </cell>
          <cell r="E759" t="str">
            <v>인</v>
          </cell>
          <cell r="F759">
            <v>0</v>
          </cell>
          <cell r="G759">
            <v>95379</v>
          </cell>
          <cell r="H759">
            <v>152606</v>
          </cell>
        </row>
        <row r="760">
          <cell r="A760" t="str">
            <v>종       별</v>
          </cell>
          <cell r="B760">
            <v>0</v>
          </cell>
          <cell r="C760" t="str">
            <v>재 료 또 는</v>
          </cell>
          <cell r="D760" t="str">
            <v xml:space="preserve">원 수 </v>
          </cell>
          <cell r="E760" t="str">
            <v>단 위</v>
          </cell>
          <cell r="F760" t="str">
            <v>총   액</v>
          </cell>
          <cell r="G760" t="str">
            <v>노   무   비</v>
          </cell>
          <cell r="H760">
            <v>0</v>
          </cell>
          <cell r="I760" t="str">
            <v>재   료   비</v>
          </cell>
          <cell r="J760">
            <v>0</v>
          </cell>
          <cell r="K760" t="str">
            <v>경      비</v>
          </cell>
          <cell r="L760">
            <v>0</v>
          </cell>
          <cell r="M760" t="str">
            <v>비   고</v>
          </cell>
        </row>
        <row r="761">
          <cell r="C761" t="str">
            <v xml:space="preserve">규       격 </v>
          </cell>
          <cell r="D761">
            <v>0</v>
          </cell>
          <cell r="E761">
            <v>0</v>
          </cell>
          <cell r="F761" t="str">
            <v>금   액</v>
          </cell>
          <cell r="G761" t="str">
            <v>단  가</v>
          </cell>
          <cell r="H761" t="str">
            <v>금   액</v>
          </cell>
          <cell r="I761" t="str">
            <v>단  가</v>
          </cell>
          <cell r="J761" t="str">
            <v>금   액</v>
          </cell>
          <cell r="K761" t="str">
            <v>단  가</v>
          </cell>
          <cell r="L761" t="str">
            <v>금   액</v>
          </cell>
        </row>
        <row r="762">
          <cell r="C762" t="str">
            <v>특 별 인 부</v>
          </cell>
          <cell r="D762">
            <v>2.77</v>
          </cell>
          <cell r="E762" t="str">
            <v>인</v>
          </cell>
          <cell r="F762">
            <v>0</v>
          </cell>
          <cell r="G762">
            <v>57379</v>
          </cell>
          <cell r="H762">
            <v>158939</v>
          </cell>
        </row>
        <row r="763">
          <cell r="A763" t="str">
            <v>쎈   터   링</v>
          </cell>
          <cell r="B763">
            <v>0</v>
          </cell>
          <cell r="C763" t="str">
            <v>특수 비계공</v>
          </cell>
          <cell r="D763">
            <v>0.79</v>
          </cell>
          <cell r="E763" t="str">
            <v>인</v>
          </cell>
          <cell r="F763">
            <v>0</v>
          </cell>
          <cell r="G763">
            <v>85884</v>
          </cell>
          <cell r="H763">
            <v>67848</v>
          </cell>
        </row>
        <row r="764">
          <cell r="C764" t="str">
            <v>프랜트 용접공</v>
          </cell>
          <cell r="D764">
            <v>4.9000000000000004</v>
          </cell>
          <cell r="E764" t="str">
            <v>인</v>
          </cell>
          <cell r="F764">
            <v>0</v>
          </cell>
          <cell r="G764">
            <v>95379</v>
          </cell>
          <cell r="H764">
            <v>467357</v>
          </cell>
        </row>
        <row r="765">
          <cell r="A765" t="str">
            <v/>
          </cell>
          <cell r="B765">
            <v>0</v>
          </cell>
          <cell r="C765" t="str">
            <v>측   량   사</v>
          </cell>
          <cell r="D765">
            <v>0.59</v>
          </cell>
          <cell r="E765" t="str">
            <v>인</v>
          </cell>
          <cell r="F765">
            <v>0</v>
          </cell>
          <cell r="G765">
            <v>58506</v>
          </cell>
          <cell r="H765">
            <v>34518</v>
          </cell>
          <cell r="I765" t="str">
            <v/>
          </cell>
        </row>
        <row r="766">
          <cell r="C766" t="str">
            <v>측 량 조 수</v>
          </cell>
          <cell r="D766">
            <v>0.59</v>
          </cell>
          <cell r="E766" t="str">
            <v>인</v>
          </cell>
          <cell r="F766">
            <v>0</v>
          </cell>
          <cell r="G766">
            <v>38777</v>
          </cell>
          <cell r="H766">
            <v>22878</v>
          </cell>
        </row>
        <row r="767">
          <cell r="A767" t="str">
            <v/>
          </cell>
          <cell r="B767">
            <v>0</v>
          </cell>
          <cell r="C767" t="str">
            <v>산소 절단공</v>
          </cell>
          <cell r="D767">
            <v>0.59</v>
          </cell>
          <cell r="E767" t="str">
            <v>인</v>
          </cell>
          <cell r="F767">
            <v>0</v>
          </cell>
          <cell r="G767">
            <v>31794</v>
          </cell>
          <cell r="H767">
            <v>18758</v>
          </cell>
        </row>
        <row r="768">
          <cell r="C768" t="str">
            <v>프랜트기계설치공</v>
          </cell>
          <cell r="D768">
            <v>1.48</v>
          </cell>
          <cell r="E768" t="str">
            <v>인</v>
          </cell>
          <cell r="F768">
            <v>0</v>
          </cell>
          <cell r="G768">
            <v>80805</v>
          </cell>
          <cell r="H768">
            <v>119591</v>
          </cell>
        </row>
        <row r="769">
          <cell r="A769" t="str">
            <v/>
          </cell>
          <cell r="B769">
            <v>0</v>
          </cell>
          <cell r="C769" t="str">
            <v>특 별 인 부</v>
          </cell>
          <cell r="D769">
            <v>7.76</v>
          </cell>
          <cell r="E769" t="str">
            <v>인</v>
          </cell>
          <cell r="F769">
            <v>0</v>
          </cell>
          <cell r="G769">
            <v>57379</v>
          </cell>
          <cell r="H769">
            <v>445261</v>
          </cell>
        </row>
        <row r="771">
          <cell r="A771" t="str">
            <v>거프집용 앙카설치</v>
          </cell>
          <cell r="B771">
            <v>0</v>
          </cell>
          <cell r="C771" t="str">
            <v>산소 절단공</v>
          </cell>
          <cell r="D771">
            <v>0.21</v>
          </cell>
          <cell r="E771" t="str">
            <v>인</v>
          </cell>
          <cell r="F771">
            <v>0</v>
          </cell>
          <cell r="G771">
            <v>31794</v>
          </cell>
          <cell r="H771">
            <v>6676</v>
          </cell>
        </row>
        <row r="772">
          <cell r="A772" t="str">
            <v/>
          </cell>
          <cell r="B772">
            <v>0</v>
          </cell>
          <cell r="C772" t="str">
            <v>프랜트 용접공</v>
          </cell>
          <cell r="D772">
            <v>1.6</v>
          </cell>
          <cell r="E772" t="str">
            <v>인</v>
          </cell>
          <cell r="F772">
            <v>0</v>
          </cell>
          <cell r="G772">
            <v>95379</v>
          </cell>
          <cell r="H772">
            <v>152606</v>
          </cell>
        </row>
        <row r="773">
          <cell r="C773" t="str">
            <v>특 별 인 부</v>
          </cell>
          <cell r="D773">
            <v>1.81</v>
          </cell>
          <cell r="E773" t="str">
            <v>인</v>
          </cell>
          <cell r="F773">
            <v>0</v>
          </cell>
          <cell r="G773">
            <v>57379</v>
          </cell>
          <cell r="H773">
            <v>103855</v>
          </cell>
        </row>
        <row r="774">
          <cell r="A774" t="str">
            <v>검 사 기 록</v>
          </cell>
          <cell r="B774">
            <v>0</v>
          </cell>
          <cell r="C774" t="str">
            <v>측   량   사</v>
          </cell>
          <cell r="D774">
            <v>0.28999999999999998</v>
          </cell>
          <cell r="E774" t="str">
            <v>인</v>
          </cell>
          <cell r="F774">
            <v>0</v>
          </cell>
          <cell r="G774">
            <v>58506</v>
          </cell>
          <cell r="H774">
            <v>16966</v>
          </cell>
        </row>
        <row r="775">
          <cell r="C775" t="str">
            <v>측 량 조 수</v>
          </cell>
          <cell r="D775">
            <v>0.28999999999999998</v>
          </cell>
          <cell r="E775" t="str">
            <v>인</v>
          </cell>
          <cell r="F775">
            <v>0</v>
          </cell>
          <cell r="G775">
            <v>38777</v>
          </cell>
          <cell r="H775">
            <v>11245</v>
          </cell>
        </row>
        <row r="777">
          <cell r="C777" t="str">
            <v>프랜트기계설치공</v>
          </cell>
          <cell r="D777">
            <v>0.73</v>
          </cell>
          <cell r="E777" t="str">
            <v>인</v>
          </cell>
          <cell r="F777">
            <v>0</v>
          </cell>
          <cell r="G777">
            <v>80805</v>
          </cell>
          <cell r="H777">
            <v>58987</v>
          </cell>
        </row>
        <row r="778">
          <cell r="C778" t="str">
            <v>특 별 인 부</v>
          </cell>
          <cell r="D778">
            <v>2.29</v>
          </cell>
          <cell r="E778" t="str">
            <v>인</v>
          </cell>
          <cell r="F778">
            <v>0</v>
          </cell>
          <cell r="G778">
            <v>57379</v>
          </cell>
          <cell r="H778">
            <v>131397</v>
          </cell>
        </row>
        <row r="779">
          <cell r="A779" t="str">
            <v>뒷   정   리</v>
          </cell>
          <cell r="B779">
            <v>0</v>
          </cell>
          <cell r="C779" t="str">
            <v>특수 비계공</v>
          </cell>
          <cell r="D779">
            <v>0.22</v>
          </cell>
          <cell r="E779" t="str">
            <v>인</v>
          </cell>
          <cell r="F779">
            <v>0</v>
          </cell>
          <cell r="G779">
            <v>85884</v>
          </cell>
          <cell r="H779">
            <v>18894</v>
          </cell>
        </row>
        <row r="780">
          <cell r="C780" t="str">
            <v>프랜트기계설치공</v>
          </cell>
          <cell r="D780">
            <v>0.34</v>
          </cell>
          <cell r="E780" t="str">
            <v>인</v>
          </cell>
          <cell r="F780">
            <v>0</v>
          </cell>
          <cell r="G780">
            <v>80805</v>
          </cell>
          <cell r="H780">
            <v>27473</v>
          </cell>
        </row>
        <row r="781">
          <cell r="C781" t="str">
            <v>산소 절단공</v>
          </cell>
          <cell r="D781">
            <v>0.22</v>
          </cell>
          <cell r="E781" t="str">
            <v>인</v>
          </cell>
          <cell r="F781">
            <v>0</v>
          </cell>
          <cell r="G781">
            <v>31794</v>
          </cell>
          <cell r="H781">
            <v>6994</v>
          </cell>
        </row>
        <row r="783">
          <cell r="C783" t="str">
            <v>특 별 인 부</v>
          </cell>
          <cell r="D783">
            <v>0.56000000000000005</v>
          </cell>
          <cell r="E783" t="str">
            <v>인</v>
          </cell>
          <cell r="F783">
            <v>0</v>
          </cell>
          <cell r="G783">
            <v>57379</v>
          </cell>
          <cell r="H783">
            <v>32132</v>
          </cell>
        </row>
        <row r="784">
          <cell r="A784" t="str">
            <v>전기설비,설치유지비</v>
          </cell>
          <cell r="B784">
            <v>0</v>
          </cell>
          <cell r="C784" t="str">
            <v>플랜트전공</v>
          </cell>
          <cell r="D784">
            <v>4.25</v>
          </cell>
          <cell r="E784" t="str">
            <v>인</v>
          </cell>
          <cell r="F784">
            <v>0</v>
          </cell>
          <cell r="G784">
            <v>64285</v>
          </cell>
          <cell r="H784">
            <v>273211</v>
          </cell>
        </row>
        <row r="785">
          <cell r="A785" t="str">
            <v>철     거</v>
          </cell>
          <cell r="B785">
            <v>0</v>
          </cell>
          <cell r="C785" t="str">
            <v>특 별 인 부</v>
          </cell>
          <cell r="D785">
            <v>4.25</v>
          </cell>
          <cell r="E785" t="str">
            <v>인</v>
          </cell>
          <cell r="F785">
            <v>0</v>
          </cell>
          <cell r="G785">
            <v>57379</v>
          </cell>
          <cell r="H785">
            <v>243860</v>
          </cell>
        </row>
        <row r="787">
          <cell r="B787" t="str">
            <v>계</v>
          </cell>
          <cell r="C787">
            <v>0</v>
          </cell>
          <cell r="D787">
            <v>0</v>
          </cell>
          <cell r="E787">
            <v>0</v>
          </cell>
          <cell r="F787">
            <v>3689231</v>
          </cell>
          <cell r="G787">
            <v>0</v>
          </cell>
          <cell r="H787">
            <v>3689231</v>
          </cell>
        </row>
        <row r="789">
          <cell r="A789" t="str">
            <v>ROLLER GATE GUIDE FRAME 설치 사용장비 경비</v>
          </cell>
        </row>
        <row r="790">
          <cell r="E790" t="str">
            <v/>
          </cell>
        </row>
        <row r="791">
          <cell r="A791" t="str">
            <v>종       별</v>
          </cell>
          <cell r="B791">
            <v>0</v>
          </cell>
          <cell r="C791" t="str">
            <v>재 료 또 는</v>
          </cell>
          <cell r="D791" t="str">
            <v xml:space="preserve">원 수 </v>
          </cell>
          <cell r="E791" t="str">
            <v>단 위</v>
          </cell>
          <cell r="F791" t="str">
            <v>총   액</v>
          </cell>
          <cell r="G791" t="str">
            <v>노   무   비</v>
          </cell>
          <cell r="H791">
            <v>0</v>
          </cell>
          <cell r="I791" t="str">
            <v>재   료   비</v>
          </cell>
          <cell r="J791">
            <v>0</v>
          </cell>
          <cell r="K791" t="str">
            <v>경      비</v>
          </cell>
          <cell r="L791">
            <v>0</v>
          </cell>
          <cell r="M791" t="str">
            <v>비   고</v>
          </cell>
        </row>
        <row r="792">
          <cell r="C792" t="str">
            <v xml:space="preserve">규       격 </v>
          </cell>
          <cell r="D792">
            <v>0</v>
          </cell>
          <cell r="E792">
            <v>0</v>
          </cell>
          <cell r="F792" t="str">
            <v>금   액</v>
          </cell>
          <cell r="G792" t="str">
            <v>단  가</v>
          </cell>
          <cell r="H792" t="str">
            <v>금   액</v>
          </cell>
          <cell r="I792" t="str">
            <v>단  가</v>
          </cell>
          <cell r="J792" t="str">
            <v>금   액</v>
          </cell>
          <cell r="K792" t="str">
            <v>단  가</v>
          </cell>
          <cell r="L792" t="str">
            <v>금   액</v>
          </cell>
        </row>
        <row r="793">
          <cell r="A793" t="str">
            <v>A.C WELDER</v>
          </cell>
          <cell r="B793">
            <v>0</v>
          </cell>
          <cell r="C793" t="str">
            <v>10KVA</v>
          </cell>
          <cell r="D793">
            <v>8</v>
          </cell>
          <cell r="E793" t="str">
            <v>Hr</v>
          </cell>
          <cell r="F793">
            <v>0</v>
          </cell>
          <cell r="G793">
            <v>0</v>
          </cell>
          <cell r="H793">
            <v>0</v>
          </cell>
          <cell r="I793">
            <v>0</v>
          </cell>
          <cell r="J793">
            <v>0</v>
          </cell>
          <cell r="K793">
            <v>155</v>
          </cell>
          <cell r="L793">
            <v>1240</v>
          </cell>
        </row>
        <row r="794">
          <cell r="A794" t="str">
            <v>D.C WELDER</v>
          </cell>
          <cell r="B794">
            <v>0</v>
          </cell>
          <cell r="C794" t="str">
            <v>5.5KW</v>
          </cell>
          <cell r="D794">
            <v>32</v>
          </cell>
          <cell r="E794" t="str">
            <v>Hr</v>
          </cell>
          <cell r="F794">
            <v>0</v>
          </cell>
          <cell r="G794">
            <v>0</v>
          </cell>
          <cell r="H794">
            <v>0</v>
          </cell>
          <cell r="I794">
            <v>0</v>
          </cell>
          <cell r="J794">
            <v>0</v>
          </cell>
          <cell r="K794">
            <v>359</v>
          </cell>
          <cell r="L794">
            <v>11488</v>
          </cell>
        </row>
        <row r="795">
          <cell r="A795" t="str">
            <v>GAS CUTTING M/C</v>
          </cell>
          <cell r="B795">
            <v>0</v>
          </cell>
          <cell r="C795" t="str">
            <v>중 형</v>
          </cell>
          <cell r="D795">
            <v>32</v>
          </cell>
          <cell r="E795" t="str">
            <v>Hr</v>
          </cell>
          <cell r="F795">
            <v>0</v>
          </cell>
          <cell r="G795">
            <v>3974</v>
          </cell>
          <cell r="H795">
            <v>127168</v>
          </cell>
          <cell r="I795">
            <v>0</v>
          </cell>
          <cell r="J795">
            <v>0</v>
          </cell>
          <cell r="K795">
            <v>115</v>
          </cell>
          <cell r="L795">
            <v>3680</v>
          </cell>
        </row>
        <row r="796">
          <cell r="A796" t="str">
            <v>GAS WELDER</v>
          </cell>
          <cell r="B796">
            <v>0</v>
          </cell>
          <cell r="C796" t="str">
            <v>중 형</v>
          </cell>
          <cell r="D796">
            <v>24</v>
          </cell>
          <cell r="E796" t="str">
            <v>Hr</v>
          </cell>
          <cell r="F796">
            <v>0</v>
          </cell>
          <cell r="G796">
            <v>0</v>
          </cell>
          <cell r="H796">
            <v>0</v>
          </cell>
          <cell r="I796">
            <v>0</v>
          </cell>
          <cell r="J796">
            <v>0</v>
          </cell>
          <cell r="K796">
            <v>115</v>
          </cell>
          <cell r="L796">
            <v>2760</v>
          </cell>
        </row>
        <row r="797">
          <cell r="A797" t="str">
            <v>PORTABLE DRILL</v>
          </cell>
          <cell r="B797">
            <v>0</v>
          </cell>
          <cell r="C797" t="str">
            <v>1.5 HP</v>
          </cell>
          <cell r="D797">
            <v>16</v>
          </cell>
          <cell r="E797" t="str">
            <v>Hr</v>
          </cell>
          <cell r="F797">
            <v>0</v>
          </cell>
          <cell r="G797">
            <v>0</v>
          </cell>
          <cell r="H797">
            <v>0</v>
          </cell>
          <cell r="I797">
            <v>0</v>
          </cell>
          <cell r="J797">
            <v>0</v>
          </cell>
          <cell r="K797">
            <v>14</v>
          </cell>
          <cell r="L797">
            <v>224</v>
          </cell>
        </row>
        <row r="799">
          <cell r="A799" t="str">
            <v>PORTABLE GRINDER</v>
          </cell>
          <cell r="B799">
            <v>0</v>
          </cell>
          <cell r="C799" t="str">
            <v>0.5 HP</v>
          </cell>
          <cell r="D799">
            <v>32</v>
          </cell>
          <cell r="E799" t="str">
            <v>Hr</v>
          </cell>
          <cell r="F799">
            <v>0</v>
          </cell>
          <cell r="G799">
            <v>0</v>
          </cell>
          <cell r="H799">
            <v>0</v>
          </cell>
          <cell r="I799">
            <v>0</v>
          </cell>
          <cell r="J799">
            <v>0</v>
          </cell>
          <cell r="K799">
            <v>22</v>
          </cell>
          <cell r="L799">
            <v>704</v>
          </cell>
        </row>
        <row r="800">
          <cell r="A800" t="str">
            <v>COMPRESSOR</v>
          </cell>
          <cell r="B800">
            <v>0</v>
          </cell>
          <cell r="C800" t="str">
            <v>8.9㎥/min</v>
          </cell>
          <cell r="D800">
            <v>8</v>
          </cell>
          <cell r="E800" t="str">
            <v>Hr</v>
          </cell>
          <cell r="F800">
            <v>0</v>
          </cell>
          <cell r="G800">
            <v>9681</v>
          </cell>
          <cell r="H800">
            <v>77448</v>
          </cell>
          <cell r="I800">
            <v>8779</v>
          </cell>
          <cell r="J800">
            <v>70232</v>
          </cell>
          <cell r="K800">
            <v>6250</v>
          </cell>
          <cell r="L800">
            <v>50000</v>
          </cell>
        </row>
        <row r="801">
          <cell r="A801" t="str">
            <v>WINCH</v>
          </cell>
          <cell r="B801">
            <v>0</v>
          </cell>
          <cell r="C801" t="str">
            <v>10 HP</v>
          </cell>
          <cell r="D801">
            <v>16</v>
          </cell>
          <cell r="E801" t="str">
            <v>Hr</v>
          </cell>
          <cell r="F801">
            <v>0</v>
          </cell>
          <cell r="G801">
            <v>9235</v>
          </cell>
          <cell r="H801">
            <v>147760</v>
          </cell>
          <cell r="I801">
            <v>0</v>
          </cell>
          <cell r="J801">
            <v>0</v>
          </cell>
          <cell r="K801">
            <v>850</v>
          </cell>
          <cell r="L801">
            <v>13600</v>
          </cell>
        </row>
        <row r="802">
          <cell r="A802" t="str">
            <v>리프트 트럭</v>
          </cell>
          <cell r="B802">
            <v>0</v>
          </cell>
          <cell r="C802" t="str">
            <v>7 TON</v>
          </cell>
          <cell r="D802">
            <v>8</v>
          </cell>
          <cell r="E802" t="str">
            <v>Hr</v>
          </cell>
          <cell r="F802">
            <v>0</v>
          </cell>
          <cell r="G802">
            <v>9681</v>
          </cell>
          <cell r="H802">
            <v>77448</v>
          </cell>
          <cell r="I802">
            <v>5898</v>
          </cell>
          <cell r="J802">
            <v>47184</v>
          </cell>
          <cell r="K802">
            <v>5845</v>
          </cell>
          <cell r="L802">
            <v>46760</v>
          </cell>
        </row>
        <row r="803">
          <cell r="A803" t="str">
            <v>TRUCK CRANE</v>
          </cell>
          <cell r="B803">
            <v>0</v>
          </cell>
          <cell r="C803" t="str">
            <v>40 TON</v>
          </cell>
          <cell r="D803">
            <v>8</v>
          </cell>
          <cell r="E803" t="str">
            <v>Hr</v>
          </cell>
          <cell r="F803">
            <v>0</v>
          </cell>
          <cell r="G803">
            <v>18615</v>
          </cell>
          <cell r="H803">
            <v>148920</v>
          </cell>
          <cell r="I803">
            <v>8730</v>
          </cell>
          <cell r="J803">
            <v>69840</v>
          </cell>
          <cell r="K803">
            <v>55621</v>
          </cell>
          <cell r="L803">
            <v>444968</v>
          </cell>
        </row>
        <row r="807">
          <cell r="B807" t="str">
            <v xml:space="preserve"> 계</v>
          </cell>
          <cell r="C807">
            <v>0</v>
          </cell>
          <cell r="D807">
            <v>0</v>
          </cell>
          <cell r="E807">
            <v>0</v>
          </cell>
          <cell r="F807">
            <v>1341424</v>
          </cell>
          <cell r="G807">
            <v>0</v>
          </cell>
          <cell r="H807">
            <v>578744</v>
          </cell>
          <cell r="I807">
            <v>0</v>
          </cell>
          <cell r="J807">
            <v>187256</v>
          </cell>
          <cell r="K807">
            <v>0</v>
          </cell>
          <cell r="L807">
            <v>575424</v>
          </cell>
        </row>
        <row r="815">
          <cell r="J815" t="str">
            <v/>
          </cell>
        </row>
        <row r="816">
          <cell r="J816" t="str">
            <v/>
          </cell>
        </row>
        <row r="817">
          <cell r="J817" t="str">
            <v/>
          </cell>
        </row>
        <row r="818">
          <cell r="A818" t="str">
            <v>ROLLER GATE GUIDE FRAME 설치 소모 자재비</v>
          </cell>
        </row>
        <row r="819">
          <cell r="E819" t="str">
            <v/>
          </cell>
        </row>
        <row r="820">
          <cell r="A820" t="str">
            <v>종       별</v>
          </cell>
          <cell r="B820">
            <v>0</v>
          </cell>
          <cell r="C820" t="str">
            <v>재 료 또 는</v>
          </cell>
          <cell r="D820" t="str">
            <v xml:space="preserve">원 수 </v>
          </cell>
          <cell r="E820" t="str">
            <v>단 위</v>
          </cell>
          <cell r="F820" t="str">
            <v>총   액</v>
          </cell>
          <cell r="G820" t="str">
            <v>노   무   비</v>
          </cell>
          <cell r="H820">
            <v>0</v>
          </cell>
          <cell r="I820" t="str">
            <v>재   료   비</v>
          </cell>
          <cell r="J820">
            <v>0</v>
          </cell>
          <cell r="K820" t="str">
            <v>경      비</v>
          </cell>
          <cell r="L820">
            <v>0</v>
          </cell>
          <cell r="M820" t="str">
            <v>비   고</v>
          </cell>
        </row>
        <row r="821">
          <cell r="C821" t="str">
            <v xml:space="preserve">규       격 </v>
          </cell>
          <cell r="D821">
            <v>0</v>
          </cell>
          <cell r="E821">
            <v>0</v>
          </cell>
          <cell r="F821" t="str">
            <v>금   액</v>
          </cell>
          <cell r="G821" t="str">
            <v>단  가</v>
          </cell>
          <cell r="H821" t="str">
            <v>금   액</v>
          </cell>
          <cell r="I821" t="str">
            <v>단  가</v>
          </cell>
          <cell r="J821" t="str">
            <v>금   액</v>
          </cell>
          <cell r="K821" t="str">
            <v>단  가</v>
          </cell>
          <cell r="L821" t="str">
            <v>금   액</v>
          </cell>
        </row>
        <row r="822">
          <cell r="A822" t="str">
            <v>산       소</v>
          </cell>
          <cell r="B822">
            <v>0</v>
          </cell>
          <cell r="C822" t="str">
            <v>6,000L용</v>
          </cell>
          <cell r="D822">
            <v>0.69</v>
          </cell>
          <cell r="E822" t="str">
            <v>병</v>
          </cell>
          <cell r="F822">
            <v>0</v>
          </cell>
          <cell r="G822" t="str">
            <v/>
          </cell>
          <cell r="H822">
            <v>0</v>
          </cell>
          <cell r="I822">
            <v>12000</v>
          </cell>
          <cell r="J822">
            <v>8280</v>
          </cell>
        </row>
        <row r="823">
          <cell r="A823" t="str">
            <v>아 세 치 렌</v>
          </cell>
          <cell r="B823">
            <v>0</v>
          </cell>
          <cell r="C823" t="str">
            <v>2,100L용</v>
          </cell>
          <cell r="D823">
            <v>0.2</v>
          </cell>
          <cell r="E823" t="str">
            <v>병</v>
          </cell>
          <cell r="F823">
            <v>0</v>
          </cell>
          <cell r="G823">
            <v>0</v>
          </cell>
          <cell r="H823">
            <v>0</v>
          </cell>
          <cell r="I823">
            <v>25849</v>
          </cell>
          <cell r="J823">
            <v>5169</v>
          </cell>
        </row>
        <row r="824">
          <cell r="A824" t="str">
            <v>용   접  봉</v>
          </cell>
          <cell r="B824">
            <v>0</v>
          </cell>
          <cell r="C824" t="str">
            <v>SS41+STS304,4M/M</v>
          </cell>
          <cell r="D824">
            <v>31.05</v>
          </cell>
          <cell r="E824" t="str">
            <v>KG</v>
          </cell>
          <cell r="F824">
            <v>0</v>
          </cell>
          <cell r="G824">
            <v>0</v>
          </cell>
          <cell r="H824">
            <v>0</v>
          </cell>
          <cell r="I824">
            <v>3360</v>
          </cell>
          <cell r="J824">
            <v>104328</v>
          </cell>
        </row>
        <row r="825">
          <cell r="A825" t="str">
            <v/>
          </cell>
          <cell r="B825">
            <v>0</v>
          </cell>
          <cell r="C825">
            <v>0</v>
          </cell>
          <cell r="D825" t="str">
            <v/>
          </cell>
          <cell r="E825" t="str">
            <v/>
          </cell>
        </row>
        <row r="828">
          <cell r="A828" t="str">
            <v/>
          </cell>
        </row>
        <row r="829">
          <cell r="L829" t="str">
            <v/>
          </cell>
        </row>
        <row r="830">
          <cell r="B830" t="str">
            <v>계</v>
          </cell>
          <cell r="C830">
            <v>0</v>
          </cell>
          <cell r="D830">
            <v>0</v>
          </cell>
          <cell r="E830">
            <v>0</v>
          </cell>
          <cell r="F830">
            <v>117777</v>
          </cell>
          <cell r="G830">
            <v>0</v>
          </cell>
          <cell r="H830">
            <v>0</v>
          </cell>
          <cell r="I830">
            <v>0</v>
          </cell>
          <cell r="J830">
            <v>117777</v>
          </cell>
          <cell r="K830">
            <v>0</v>
          </cell>
          <cell r="L830" t="str">
            <v/>
          </cell>
        </row>
        <row r="831">
          <cell r="F831" t="str">
            <v/>
          </cell>
          <cell r="G831">
            <v>0</v>
          </cell>
          <cell r="H831">
            <v>0</v>
          </cell>
          <cell r="I831">
            <v>0</v>
          </cell>
          <cell r="J831">
            <v>0</v>
          </cell>
          <cell r="K831">
            <v>0</v>
          </cell>
          <cell r="L831" t="str">
            <v/>
          </cell>
        </row>
        <row r="832">
          <cell r="F832" t="str">
            <v/>
          </cell>
          <cell r="G832">
            <v>0</v>
          </cell>
          <cell r="H832">
            <v>0</v>
          </cell>
          <cell r="I832">
            <v>0</v>
          </cell>
          <cell r="J832" t="str">
            <v/>
          </cell>
          <cell r="K832">
            <v>0</v>
          </cell>
          <cell r="L832" t="str">
            <v/>
          </cell>
        </row>
        <row r="833">
          <cell r="F833" t="str">
            <v/>
          </cell>
          <cell r="G833">
            <v>0</v>
          </cell>
          <cell r="H833">
            <v>0</v>
          </cell>
          <cell r="I833">
            <v>0</v>
          </cell>
          <cell r="J833" t="str">
            <v/>
          </cell>
          <cell r="K833">
            <v>0</v>
          </cell>
          <cell r="L833" t="str">
            <v/>
          </cell>
        </row>
        <row r="834">
          <cell r="F834" t="str">
            <v/>
          </cell>
          <cell r="G834">
            <v>0</v>
          </cell>
          <cell r="H834">
            <v>0</v>
          </cell>
          <cell r="I834">
            <v>0</v>
          </cell>
          <cell r="J834" t="str">
            <v/>
          </cell>
          <cell r="K834">
            <v>0</v>
          </cell>
          <cell r="L834" t="str">
            <v/>
          </cell>
        </row>
        <row r="835">
          <cell r="F835" t="str">
            <v/>
          </cell>
          <cell r="G835">
            <v>0</v>
          </cell>
          <cell r="H835">
            <v>0</v>
          </cell>
          <cell r="I835">
            <v>0</v>
          </cell>
          <cell r="J835" t="str">
            <v/>
          </cell>
          <cell r="K835">
            <v>0</v>
          </cell>
          <cell r="L835" t="str">
            <v/>
          </cell>
        </row>
        <row r="836">
          <cell r="F836" t="str">
            <v/>
          </cell>
          <cell r="G836">
            <v>0</v>
          </cell>
          <cell r="H836">
            <v>0</v>
          </cell>
          <cell r="I836">
            <v>0</v>
          </cell>
          <cell r="J836" t="str">
            <v/>
          </cell>
          <cell r="K836">
            <v>0</v>
          </cell>
          <cell r="L836" t="str">
            <v/>
          </cell>
        </row>
        <row r="837">
          <cell r="F837" t="str">
            <v/>
          </cell>
          <cell r="G837">
            <v>0</v>
          </cell>
          <cell r="H837">
            <v>0</v>
          </cell>
          <cell r="I837">
            <v>0</v>
          </cell>
          <cell r="J837" t="str">
            <v/>
          </cell>
          <cell r="K837">
            <v>0</v>
          </cell>
          <cell r="L837" t="str">
            <v/>
          </cell>
        </row>
        <row r="838">
          <cell r="F838" t="str">
            <v/>
          </cell>
          <cell r="G838">
            <v>0</v>
          </cell>
          <cell r="H838">
            <v>0</v>
          </cell>
          <cell r="I838">
            <v>0</v>
          </cell>
          <cell r="J838" t="str">
            <v/>
          </cell>
          <cell r="K838">
            <v>0</v>
          </cell>
          <cell r="L838" t="str">
            <v/>
          </cell>
        </row>
        <row r="839">
          <cell r="F839" t="str">
            <v/>
          </cell>
          <cell r="G839">
            <v>0</v>
          </cell>
          <cell r="H839">
            <v>0</v>
          </cell>
          <cell r="I839">
            <v>0</v>
          </cell>
          <cell r="J839" t="str">
            <v/>
          </cell>
          <cell r="K839">
            <v>0</v>
          </cell>
          <cell r="L839" t="str">
            <v/>
          </cell>
        </row>
        <row r="840">
          <cell r="F840" t="str">
            <v/>
          </cell>
          <cell r="G840">
            <v>0</v>
          </cell>
          <cell r="H840">
            <v>0</v>
          </cell>
          <cell r="I840">
            <v>0</v>
          </cell>
          <cell r="J840" t="str">
            <v/>
          </cell>
          <cell r="K840">
            <v>0</v>
          </cell>
          <cell r="L840" t="str">
            <v/>
          </cell>
        </row>
        <row r="841">
          <cell r="F841" t="str">
            <v/>
          </cell>
          <cell r="G841">
            <v>0</v>
          </cell>
          <cell r="H841">
            <v>0</v>
          </cell>
          <cell r="I841">
            <v>0</v>
          </cell>
          <cell r="J841" t="str">
            <v/>
          </cell>
          <cell r="K841">
            <v>0</v>
          </cell>
          <cell r="L841" t="str">
            <v/>
          </cell>
        </row>
        <row r="842">
          <cell r="F842" t="str">
            <v/>
          </cell>
          <cell r="G842">
            <v>0</v>
          </cell>
          <cell r="H842">
            <v>0</v>
          </cell>
          <cell r="I842">
            <v>0</v>
          </cell>
          <cell r="J842" t="str">
            <v/>
          </cell>
          <cell r="K842">
            <v>0</v>
          </cell>
          <cell r="L842" t="str">
            <v/>
          </cell>
        </row>
        <row r="843">
          <cell r="F843" t="str">
            <v/>
          </cell>
          <cell r="G843">
            <v>0</v>
          </cell>
          <cell r="H843">
            <v>0</v>
          </cell>
          <cell r="I843">
            <v>0</v>
          </cell>
          <cell r="J843" t="str">
            <v/>
          </cell>
          <cell r="K843">
            <v>0</v>
          </cell>
          <cell r="L843" t="str">
            <v/>
          </cell>
        </row>
        <row r="844">
          <cell r="F844" t="str">
            <v/>
          </cell>
          <cell r="G844">
            <v>0</v>
          </cell>
          <cell r="H844">
            <v>0</v>
          </cell>
          <cell r="I844">
            <v>0</v>
          </cell>
          <cell r="J844" t="str">
            <v/>
          </cell>
          <cell r="K844">
            <v>0</v>
          </cell>
          <cell r="L844" t="str">
            <v/>
          </cell>
        </row>
        <row r="845">
          <cell r="F845" t="str">
            <v/>
          </cell>
          <cell r="G845">
            <v>0</v>
          </cell>
          <cell r="H845">
            <v>0</v>
          </cell>
          <cell r="I845">
            <v>0</v>
          </cell>
          <cell r="J845" t="str">
            <v/>
          </cell>
          <cell r="K845">
            <v>0</v>
          </cell>
          <cell r="L845" t="str">
            <v/>
          </cell>
        </row>
        <row r="846">
          <cell r="F846" t="str">
            <v/>
          </cell>
          <cell r="G846">
            <v>0</v>
          </cell>
          <cell r="H846">
            <v>0</v>
          </cell>
          <cell r="I846">
            <v>0</v>
          </cell>
          <cell r="J846" t="str">
            <v/>
          </cell>
          <cell r="K846">
            <v>0</v>
          </cell>
          <cell r="L846" t="str">
            <v/>
          </cell>
        </row>
        <row r="847">
          <cell r="A847" t="str">
            <v>HOIST 설치 인건비</v>
          </cell>
        </row>
        <row r="848">
          <cell r="E848" t="str">
            <v/>
          </cell>
        </row>
        <row r="849">
          <cell r="A849" t="str">
            <v>종       별</v>
          </cell>
          <cell r="B849">
            <v>0</v>
          </cell>
          <cell r="C849" t="str">
            <v>재 료 또 는</v>
          </cell>
          <cell r="D849" t="str">
            <v xml:space="preserve">원 수 </v>
          </cell>
          <cell r="E849" t="str">
            <v>단 위</v>
          </cell>
          <cell r="F849" t="str">
            <v>총   액</v>
          </cell>
          <cell r="G849" t="str">
            <v>노   무   비</v>
          </cell>
          <cell r="H849">
            <v>0</v>
          </cell>
          <cell r="I849" t="str">
            <v>재   료   비</v>
          </cell>
          <cell r="J849">
            <v>0</v>
          </cell>
          <cell r="K849" t="str">
            <v>경      비</v>
          </cell>
          <cell r="L849">
            <v>0</v>
          </cell>
          <cell r="M849" t="str">
            <v>비   고</v>
          </cell>
        </row>
        <row r="850">
          <cell r="C850" t="str">
            <v xml:space="preserve">규       격 </v>
          </cell>
          <cell r="D850">
            <v>0</v>
          </cell>
          <cell r="E850">
            <v>0</v>
          </cell>
          <cell r="F850" t="str">
            <v>금   액</v>
          </cell>
          <cell r="G850" t="str">
            <v>단  가</v>
          </cell>
          <cell r="H850" t="str">
            <v>금   액</v>
          </cell>
          <cell r="I850" t="str">
            <v>단  가</v>
          </cell>
          <cell r="J850" t="str">
            <v>금   액</v>
          </cell>
          <cell r="K850" t="str">
            <v>단  가</v>
          </cell>
          <cell r="L850" t="str">
            <v>금   액</v>
          </cell>
        </row>
        <row r="851">
          <cell r="A851" t="str">
            <v>기 술 관 리</v>
          </cell>
          <cell r="B851">
            <v>0</v>
          </cell>
          <cell r="C851" t="str">
            <v>기계기사2급</v>
          </cell>
          <cell r="D851">
            <v>0.5</v>
          </cell>
          <cell r="E851" t="str">
            <v>인</v>
          </cell>
          <cell r="F851">
            <v>0</v>
          </cell>
          <cell r="G851">
            <v>69405</v>
          </cell>
          <cell r="H851">
            <v>34702</v>
          </cell>
        </row>
        <row r="852">
          <cell r="A852" t="str">
            <v>소운반 조작</v>
          </cell>
          <cell r="B852">
            <v>0</v>
          </cell>
          <cell r="C852" t="str">
            <v>비   계   공</v>
          </cell>
          <cell r="D852">
            <v>1.105</v>
          </cell>
          <cell r="E852" t="str">
            <v>인</v>
          </cell>
          <cell r="F852">
            <v>0</v>
          </cell>
          <cell r="G852">
            <v>79467</v>
          </cell>
          <cell r="H852">
            <v>87811</v>
          </cell>
        </row>
        <row r="853">
          <cell r="A853" t="str">
            <v>조립 및 조정</v>
          </cell>
          <cell r="B853">
            <v>0</v>
          </cell>
          <cell r="C853" t="str">
            <v>비   계   공</v>
          </cell>
          <cell r="D853">
            <v>1.9279999999999999</v>
          </cell>
          <cell r="E853" t="str">
            <v>인</v>
          </cell>
          <cell r="F853">
            <v>0</v>
          </cell>
          <cell r="G853">
            <v>79467</v>
          </cell>
          <cell r="H853">
            <v>153212</v>
          </cell>
        </row>
        <row r="854">
          <cell r="A854" t="str">
            <v/>
          </cell>
          <cell r="B854">
            <v>0</v>
          </cell>
          <cell r="C854" t="str">
            <v>측   량   사</v>
          </cell>
          <cell r="D854">
            <v>0.26800000000000002</v>
          </cell>
          <cell r="E854" t="str">
            <v>인</v>
          </cell>
          <cell r="F854">
            <v>0</v>
          </cell>
          <cell r="G854">
            <v>58506</v>
          </cell>
          <cell r="H854">
            <v>15679</v>
          </cell>
        </row>
        <row r="855">
          <cell r="A855" t="str">
            <v/>
          </cell>
          <cell r="B855">
            <v>0</v>
          </cell>
          <cell r="C855" t="str">
            <v>프랜트기계설치공</v>
          </cell>
          <cell r="D855">
            <v>2.1150000000000002</v>
          </cell>
          <cell r="E855" t="str">
            <v>인</v>
          </cell>
          <cell r="F855">
            <v>0</v>
          </cell>
          <cell r="G855">
            <v>80805</v>
          </cell>
          <cell r="H855">
            <v>170902</v>
          </cell>
        </row>
        <row r="857">
          <cell r="A857" t="str">
            <v>용       접</v>
          </cell>
          <cell r="B857">
            <v>0</v>
          </cell>
          <cell r="C857" t="str">
            <v>프랜트 용접공</v>
          </cell>
          <cell r="D857">
            <v>1.03</v>
          </cell>
          <cell r="E857" t="str">
            <v>인</v>
          </cell>
          <cell r="F857">
            <v>0</v>
          </cell>
          <cell r="G857">
            <v>95379</v>
          </cell>
          <cell r="H857">
            <v>98240</v>
          </cell>
        </row>
        <row r="858">
          <cell r="A858" t="str">
            <v>시운전 및 조작</v>
          </cell>
          <cell r="B858">
            <v>0</v>
          </cell>
          <cell r="C858" t="str">
            <v>프랜트기계설치공</v>
          </cell>
          <cell r="D858">
            <v>0.36</v>
          </cell>
          <cell r="E858" t="str">
            <v>인</v>
          </cell>
          <cell r="F858">
            <v>0</v>
          </cell>
          <cell r="G858">
            <v>80805</v>
          </cell>
          <cell r="H858">
            <v>29089</v>
          </cell>
        </row>
        <row r="859">
          <cell r="A859" t="str">
            <v/>
          </cell>
          <cell r="B859" t="str">
            <v/>
          </cell>
          <cell r="C859" t="str">
            <v>프랜트 전공</v>
          </cell>
          <cell r="D859">
            <v>0.41299999999999998</v>
          </cell>
          <cell r="E859" t="str">
            <v>인</v>
          </cell>
          <cell r="F859">
            <v>0</v>
          </cell>
          <cell r="G859">
            <v>64285</v>
          </cell>
          <cell r="H859">
            <v>26549</v>
          </cell>
        </row>
        <row r="860">
          <cell r="C860" t="str">
            <v>비   계   공</v>
          </cell>
          <cell r="D860">
            <v>0.9</v>
          </cell>
          <cell r="E860" t="str">
            <v>인</v>
          </cell>
          <cell r="F860">
            <v>0</v>
          </cell>
          <cell r="G860">
            <v>79467</v>
          </cell>
          <cell r="H860">
            <v>71520</v>
          </cell>
        </row>
        <row r="861">
          <cell r="A861" t="str">
            <v>검사 및 교정</v>
          </cell>
          <cell r="B861">
            <v>0</v>
          </cell>
          <cell r="C861" t="str">
            <v>기술관리,시운</v>
          </cell>
          <cell r="D861" t="str">
            <v>1</v>
          </cell>
          <cell r="E861" t="str">
            <v>식</v>
          </cell>
        </row>
        <row r="862">
          <cell r="C862" t="str">
            <v>전및조작제외</v>
          </cell>
          <cell r="D862">
            <v>0</v>
          </cell>
          <cell r="E862" t="str">
            <v/>
          </cell>
        </row>
        <row r="863">
          <cell r="A863" t="str">
            <v/>
          </cell>
          <cell r="B863">
            <v>0</v>
          </cell>
          <cell r="C863" t="str">
            <v>10 %</v>
          </cell>
        </row>
        <row r="865">
          <cell r="B865" t="str">
            <v>계</v>
          </cell>
          <cell r="C865">
            <v>0</v>
          </cell>
          <cell r="D865">
            <v>0</v>
          </cell>
          <cell r="E865">
            <v>0</v>
          </cell>
          <cell r="F865">
            <v>687704</v>
          </cell>
          <cell r="G865">
            <v>0</v>
          </cell>
          <cell r="H865">
            <v>687704</v>
          </cell>
        </row>
        <row r="876">
          <cell r="A876" t="str">
            <v>ROLLER GATE HOIST 설치 사용장비 경비</v>
          </cell>
        </row>
        <row r="877">
          <cell r="E877" t="str">
            <v/>
          </cell>
        </row>
        <row r="878">
          <cell r="A878" t="str">
            <v>종       별</v>
          </cell>
          <cell r="B878">
            <v>0</v>
          </cell>
          <cell r="C878" t="str">
            <v>재 료 또 는</v>
          </cell>
          <cell r="D878" t="str">
            <v xml:space="preserve">원 수 </v>
          </cell>
          <cell r="E878" t="str">
            <v>단 위</v>
          </cell>
          <cell r="F878" t="str">
            <v>총   액</v>
          </cell>
          <cell r="G878" t="str">
            <v>노   무   비</v>
          </cell>
          <cell r="H878">
            <v>0</v>
          </cell>
          <cell r="I878" t="str">
            <v>재   료   비</v>
          </cell>
          <cell r="J878">
            <v>0</v>
          </cell>
          <cell r="K878" t="str">
            <v>경      비</v>
          </cell>
          <cell r="L878">
            <v>0</v>
          </cell>
          <cell r="M878" t="str">
            <v>비   고</v>
          </cell>
        </row>
        <row r="879">
          <cell r="C879" t="str">
            <v xml:space="preserve">규       격 </v>
          </cell>
          <cell r="D879">
            <v>0</v>
          </cell>
          <cell r="E879">
            <v>0</v>
          </cell>
          <cell r="F879" t="str">
            <v>금   액</v>
          </cell>
          <cell r="G879" t="str">
            <v>단  가</v>
          </cell>
          <cell r="H879" t="str">
            <v>금   액</v>
          </cell>
          <cell r="I879" t="str">
            <v>단  가</v>
          </cell>
          <cell r="J879" t="str">
            <v>금   액</v>
          </cell>
          <cell r="K879" t="str">
            <v>단  가</v>
          </cell>
          <cell r="L879" t="str">
            <v>금   액</v>
          </cell>
        </row>
        <row r="880">
          <cell r="A880" t="str">
            <v>A.C WELDER</v>
          </cell>
          <cell r="B880">
            <v>0</v>
          </cell>
          <cell r="C880" t="str">
            <v>10KVA</v>
          </cell>
          <cell r="D880">
            <v>8</v>
          </cell>
          <cell r="E880" t="str">
            <v>Hr</v>
          </cell>
          <cell r="F880">
            <v>0</v>
          </cell>
          <cell r="G880">
            <v>0</v>
          </cell>
          <cell r="H880">
            <v>0</v>
          </cell>
          <cell r="I880">
            <v>0</v>
          </cell>
          <cell r="J880">
            <v>0</v>
          </cell>
          <cell r="K880">
            <v>155</v>
          </cell>
          <cell r="L880">
            <v>1240</v>
          </cell>
        </row>
        <row r="881">
          <cell r="A881" t="str">
            <v>D.C WELDER</v>
          </cell>
          <cell r="B881">
            <v>0</v>
          </cell>
          <cell r="C881" t="str">
            <v>300A,5.5KW</v>
          </cell>
          <cell r="D881">
            <v>8</v>
          </cell>
          <cell r="E881" t="str">
            <v>Hr</v>
          </cell>
          <cell r="F881">
            <v>0</v>
          </cell>
          <cell r="G881">
            <v>0</v>
          </cell>
          <cell r="H881">
            <v>0</v>
          </cell>
          <cell r="I881">
            <v>0</v>
          </cell>
          <cell r="J881">
            <v>0</v>
          </cell>
          <cell r="K881">
            <v>359</v>
          </cell>
          <cell r="L881">
            <v>2872</v>
          </cell>
        </row>
        <row r="882">
          <cell r="A882" t="str">
            <v>GAS CUTTING M/C</v>
          </cell>
          <cell r="B882">
            <v>0</v>
          </cell>
          <cell r="C882" t="str">
            <v>중 형</v>
          </cell>
          <cell r="D882">
            <v>16</v>
          </cell>
          <cell r="E882" t="str">
            <v>Hr</v>
          </cell>
          <cell r="F882">
            <v>0</v>
          </cell>
          <cell r="G882">
            <v>3974</v>
          </cell>
          <cell r="H882">
            <v>63584</v>
          </cell>
          <cell r="I882">
            <v>0</v>
          </cell>
          <cell r="J882">
            <v>0</v>
          </cell>
          <cell r="K882">
            <v>115</v>
          </cell>
          <cell r="L882">
            <v>1840</v>
          </cell>
        </row>
        <row r="883">
          <cell r="A883" t="str">
            <v>PORTABLE DRILL</v>
          </cell>
          <cell r="B883">
            <v>0</v>
          </cell>
          <cell r="C883" t="str">
            <v>1.5 HP</v>
          </cell>
          <cell r="D883">
            <v>8</v>
          </cell>
          <cell r="E883" t="str">
            <v>Hr</v>
          </cell>
          <cell r="F883">
            <v>0</v>
          </cell>
          <cell r="G883">
            <v>0</v>
          </cell>
          <cell r="H883">
            <v>0</v>
          </cell>
          <cell r="I883">
            <v>0</v>
          </cell>
          <cell r="J883">
            <v>0</v>
          </cell>
          <cell r="K883">
            <v>14</v>
          </cell>
          <cell r="L883">
            <v>112</v>
          </cell>
        </row>
        <row r="884">
          <cell r="A884" t="str">
            <v>PORTABLE GRINDER</v>
          </cell>
          <cell r="B884">
            <v>0</v>
          </cell>
          <cell r="C884" t="str">
            <v>0.5 HP</v>
          </cell>
          <cell r="D884">
            <v>16</v>
          </cell>
          <cell r="E884" t="str">
            <v>Hr</v>
          </cell>
          <cell r="F884">
            <v>0</v>
          </cell>
          <cell r="G884">
            <v>0</v>
          </cell>
          <cell r="H884">
            <v>0</v>
          </cell>
          <cell r="I884">
            <v>0</v>
          </cell>
          <cell r="J884">
            <v>0</v>
          </cell>
          <cell r="K884">
            <v>22</v>
          </cell>
          <cell r="L884">
            <v>352</v>
          </cell>
        </row>
        <row r="886">
          <cell r="A886" t="str">
            <v>TRUCK CRANE</v>
          </cell>
          <cell r="B886">
            <v>0</v>
          </cell>
          <cell r="C886" t="str">
            <v>30 TON</v>
          </cell>
          <cell r="D886">
            <v>8</v>
          </cell>
          <cell r="E886" t="str">
            <v>Hr</v>
          </cell>
          <cell r="F886">
            <v>0</v>
          </cell>
          <cell r="G886">
            <v>18615</v>
          </cell>
          <cell r="H886">
            <v>148920</v>
          </cell>
          <cell r="I886">
            <v>7046</v>
          </cell>
          <cell r="J886">
            <v>56368</v>
          </cell>
          <cell r="K886">
            <v>44939</v>
          </cell>
          <cell r="L886">
            <v>359512</v>
          </cell>
        </row>
        <row r="887">
          <cell r="A887" t="str">
            <v>WINCH</v>
          </cell>
          <cell r="B887">
            <v>0</v>
          </cell>
          <cell r="C887" t="str">
            <v>10 HP</v>
          </cell>
          <cell r="D887">
            <v>16</v>
          </cell>
          <cell r="E887" t="str">
            <v>Hr</v>
          </cell>
          <cell r="F887">
            <v>0</v>
          </cell>
          <cell r="G887">
            <v>9235</v>
          </cell>
          <cell r="H887">
            <v>147760</v>
          </cell>
          <cell r="I887">
            <v>0</v>
          </cell>
          <cell r="J887">
            <v>0</v>
          </cell>
          <cell r="K887">
            <v>850</v>
          </cell>
          <cell r="L887">
            <v>13600</v>
          </cell>
        </row>
        <row r="888">
          <cell r="A888" t="str">
            <v>TRAILER</v>
          </cell>
          <cell r="B888">
            <v>0</v>
          </cell>
          <cell r="C888" t="str">
            <v>30 TON</v>
          </cell>
          <cell r="D888">
            <v>8</v>
          </cell>
          <cell r="E888" t="str">
            <v>Hr</v>
          </cell>
          <cell r="F888">
            <v>0</v>
          </cell>
          <cell r="G888">
            <v>8683</v>
          </cell>
          <cell r="H888">
            <v>69464</v>
          </cell>
          <cell r="I888">
            <v>15763</v>
          </cell>
          <cell r="J888">
            <v>126104</v>
          </cell>
          <cell r="K888">
            <v>27414</v>
          </cell>
          <cell r="L888">
            <v>219312</v>
          </cell>
        </row>
        <row r="889">
          <cell r="A889" t="str">
            <v>TRUCK</v>
          </cell>
          <cell r="B889">
            <v>0</v>
          </cell>
          <cell r="C889" t="str">
            <v>6TON</v>
          </cell>
          <cell r="D889">
            <v>8</v>
          </cell>
          <cell r="E889" t="str">
            <v>Hr</v>
          </cell>
          <cell r="F889">
            <v>0</v>
          </cell>
          <cell r="G889">
            <v>8683</v>
          </cell>
          <cell r="H889">
            <v>69464</v>
          </cell>
          <cell r="I889">
            <v>8110</v>
          </cell>
          <cell r="J889">
            <v>64880</v>
          </cell>
          <cell r="K889">
            <v>4902</v>
          </cell>
          <cell r="L889">
            <v>39216</v>
          </cell>
        </row>
        <row r="892">
          <cell r="B892" t="str">
            <v xml:space="preserve"> 계</v>
          </cell>
          <cell r="C892">
            <v>0</v>
          </cell>
          <cell r="D892">
            <v>0</v>
          </cell>
          <cell r="E892">
            <v>0</v>
          </cell>
          <cell r="F892">
            <v>1384600</v>
          </cell>
          <cell r="G892">
            <v>0</v>
          </cell>
          <cell r="H892">
            <v>499192</v>
          </cell>
          <cell r="I892">
            <v>0</v>
          </cell>
          <cell r="J892">
            <v>247352</v>
          </cell>
          <cell r="K892">
            <v>0</v>
          </cell>
          <cell r="L892">
            <v>638056</v>
          </cell>
        </row>
        <row r="905">
          <cell r="A905" t="str">
            <v>HOIST 설치 소모 자재비</v>
          </cell>
        </row>
        <row r="906">
          <cell r="E906" t="str">
            <v/>
          </cell>
        </row>
        <row r="907">
          <cell r="A907" t="str">
            <v>종       별</v>
          </cell>
          <cell r="B907">
            <v>0</v>
          </cell>
          <cell r="C907" t="str">
            <v>재 료 또 는</v>
          </cell>
          <cell r="D907" t="str">
            <v xml:space="preserve">원 수 </v>
          </cell>
          <cell r="E907" t="str">
            <v>단 위</v>
          </cell>
          <cell r="F907" t="str">
            <v>총   액</v>
          </cell>
          <cell r="G907" t="str">
            <v>노   무   비</v>
          </cell>
          <cell r="H907">
            <v>0</v>
          </cell>
          <cell r="I907" t="str">
            <v>재   료   비</v>
          </cell>
          <cell r="J907">
            <v>0</v>
          </cell>
          <cell r="K907" t="str">
            <v>경      비</v>
          </cell>
          <cell r="L907">
            <v>0</v>
          </cell>
          <cell r="M907" t="str">
            <v>비   고</v>
          </cell>
        </row>
        <row r="908">
          <cell r="C908" t="str">
            <v xml:space="preserve">규       격 </v>
          </cell>
          <cell r="D908">
            <v>0</v>
          </cell>
          <cell r="E908">
            <v>0</v>
          </cell>
          <cell r="F908" t="str">
            <v>금   액</v>
          </cell>
          <cell r="G908" t="str">
            <v>단  가</v>
          </cell>
          <cell r="H908" t="str">
            <v>금   액</v>
          </cell>
          <cell r="I908" t="str">
            <v>단  가</v>
          </cell>
          <cell r="J908" t="str">
            <v>금   액</v>
          </cell>
          <cell r="K908" t="str">
            <v>단  가</v>
          </cell>
          <cell r="L908" t="str">
            <v>금   액</v>
          </cell>
        </row>
        <row r="909">
          <cell r="A909" t="str">
            <v>산       소</v>
          </cell>
          <cell r="B909">
            <v>0</v>
          </cell>
          <cell r="C909" t="str">
            <v>6,000L용</v>
          </cell>
          <cell r="D909">
            <v>0.38</v>
          </cell>
          <cell r="E909" t="str">
            <v>병</v>
          </cell>
          <cell r="F909">
            <v>0</v>
          </cell>
          <cell r="G909" t="str">
            <v/>
          </cell>
          <cell r="H909">
            <v>0</v>
          </cell>
          <cell r="I909">
            <v>12000</v>
          </cell>
          <cell r="J909">
            <v>4560</v>
          </cell>
        </row>
        <row r="910">
          <cell r="A910" t="str">
            <v>아 세 치 렌</v>
          </cell>
          <cell r="B910">
            <v>0</v>
          </cell>
          <cell r="C910" t="str">
            <v>4,500L용</v>
          </cell>
          <cell r="D910">
            <v>0.33</v>
          </cell>
          <cell r="E910" t="str">
            <v>병</v>
          </cell>
          <cell r="F910">
            <v>0</v>
          </cell>
          <cell r="G910">
            <v>0</v>
          </cell>
          <cell r="H910">
            <v>0</v>
          </cell>
          <cell r="I910">
            <v>55392</v>
          </cell>
          <cell r="J910">
            <v>18279</v>
          </cell>
        </row>
        <row r="911">
          <cell r="A911" t="str">
            <v>용   접  봉</v>
          </cell>
          <cell r="B911">
            <v>0</v>
          </cell>
          <cell r="C911" t="str">
            <v>SS400 , 4M/M</v>
          </cell>
          <cell r="D911">
            <v>3</v>
          </cell>
          <cell r="E911" t="str">
            <v>KG</v>
          </cell>
          <cell r="F911">
            <v>0</v>
          </cell>
          <cell r="G911">
            <v>0</v>
          </cell>
          <cell r="H911">
            <v>0</v>
          </cell>
          <cell r="I911">
            <v>1260</v>
          </cell>
          <cell r="J911">
            <v>3780</v>
          </cell>
        </row>
        <row r="912">
          <cell r="A912" t="str">
            <v>세    유(경유)</v>
          </cell>
          <cell r="B912">
            <v>0</v>
          </cell>
          <cell r="C912">
            <v>0</v>
          </cell>
          <cell r="D912">
            <v>3</v>
          </cell>
          <cell r="E912" t="str">
            <v>L</v>
          </cell>
          <cell r="F912">
            <v>0</v>
          </cell>
          <cell r="G912">
            <v>0</v>
          </cell>
          <cell r="H912">
            <v>0</v>
          </cell>
          <cell r="I912">
            <v>526.4</v>
          </cell>
          <cell r="J912">
            <v>1579</v>
          </cell>
        </row>
        <row r="915">
          <cell r="A915" t="str">
            <v/>
          </cell>
        </row>
        <row r="916">
          <cell r="L916" t="str">
            <v/>
          </cell>
        </row>
        <row r="917">
          <cell r="B917" t="str">
            <v>계</v>
          </cell>
          <cell r="C917">
            <v>0</v>
          </cell>
          <cell r="D917">
            <v>0</v>
          </cell>
          <cell r="E917">
            <v>0</v>
          </cell>
          <cell r="F917">
            <v>28198</v>
          </cell>
          <cell r="G917">
            <v>0</v>
          </cell>
          <cell r="H917">
            <v>0</v>
          </cell>
          <cell r="I917">
            <v>0</v>
          </cell>
          <cell r="J917">
            <v>28198</v>
          </cell>
          <cell r="K917">
            <v>0</v>
          </cell>
          <cell r="L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STOP LOG LEAF 제작 인건비</v>
          </cell>
        </row>
        <row r="935">
          <cell r="E935" t="str">
            <v/>
          </cell>
        </row>
        <row r="936">
          <cell r="A936" t="str">
            <v>종       별</v>
          </cell>
          <cell r="B936">
            <v>0</v>
          </cell>
          <cell r="C936" t="str">
            <v>재 료 또 는</v>
          </cell>
          <cell r="D936" t="str">
            <v xml:space="preserve">원 수 </v>
          </cell>
          <cell r="E936" t="str">
            <v>단 위</v>
          </cell>
          <cell r="F936" t="str">
            <v>총   액</v>
          </cell>
          <cell r="G936" t="str">
            <v>노   무   비</v>
          </cell>
          <cell r="H936">
            <v>0</v>
          </cell>
          <cell r="I936" t="str">
            <v>재   료   비</v>
          </cell>
          <cell r="J936">
            <v>0</v>
          </cell>
          <cell r="K936" t="str">
            <v>경      비</v>
          </cell>
          <cell r="L936">
            <v>0</v>
          </cell>
          <cell r="M936" t="str">
            <v>비   고</v>
          </cell>
        </row>
        <row r="937">
          <cell r="C937" t="str">
            <v xml:space="preserve">규       격 </v>
          </cell>
          <cell r="D937">
            <v>0</v>
          </cell>
          <cell r="E937">
            <v>0</v>
          </cell>
          <cell r="F937" t="str">
            <v>금   액</v>
          </cell>
          <cell r="G937" t="str">
            <v>단  가</v>
          </cell>
          <cell r="H937" t="str">
            <v>금   액</v>
          </cell>
          <cell r="I937" t="str">
            <v>단  가</v>
          </cell>
          <cell r="J937" t="str">
            <v>금   액</v>
          </cell>
          <cell r="K937" t="str">
            <v>단  가</v>
          </cell>
          <cell r="L937" t="str">
            <v>금   액</v>
          </cell>
        </row>
        <row r="938">
          <cell r="A938" t="str">
            <v>기 술 관 리</v>
          </cell>
          <cell r="B938">
            <v>0</v>
          </cell>
          <cell r="C938" t="str">
            <v>기계기사2급</v>
          </cell>
          <cell r="D938">
            <v>0.5</v>
          </cell>
          <cell r="E938" t="str">
            <v>인</v>
          </cell>
          <cell r="F938">
            <v>0</v>
          </cell>
          <cell r="G938">
            <v>69405</v>
          </cell>
          <cell r="H938">
            <v>34702</v>
          </cell>
        </row>
        <row r="939">
          <cell r="A939" t="str">
            <v>본  뜨  기</v>
          </cell>
          <cell r="B939">
            <v>0</v>
          </cell>
          <cell r="C939" t="str">
            <v>프랜트 제관공</v>
          </cell>
          <cell r="D939">
            <v>0.52300000000000002</v>
          </cell>
          <cell r="E939" t="str">
            <v>인</v>
          </cell>
          <cell r="F939">
            <v>0</v>
          </cell>
          <cell r="G939">
            <v>81966</v>
          </cell>
          <cell r="H939">
            <v>42868</v>
          </cell>
        </row>
        <row r="940">
          <cell r="A940" t="str">
            <v>금  긋  기</v>
          </cell>
          <cell r="B940">
            <v>0</v>
          </cell>
          <cell r="C940" t="str">
            <v>프랜트 제관공</v>
          </cell>
          <cell r="D940">
            <v>1.514</v>
          </cell>
          <cell r="E940" t="str">
            <v>인</v>
          </cell>
          <cell r="F940">
            <v>0</v>
          </cell>
          <cell r="G940">
            <v>81966</v>
          </cell>
          <cell r="H940">
            <v>124096</v>
          </cell>
        </row>
        <row r="941">
          <cell r="A941" t="str">
            <v>절      단</v>
          </cell>
          <cell r="B941">
            <v>0</v>
          </cell>
          <cell r="C941" t="str">
            <v>프랜트 제관공</v>
          </cell>
          <cell r="D941">
            <v>0.41399999999999998</v>
          </cell>
          <cell r="E941" t="str">
            <v>인</v>
          </cell>
          <cell r="F941">
            <v>0</v>
          </cell>
          <cell r="G941">
            <v>81966</v>
          </cell>
          <cell r="H941">
            <v>33933</v>
          </cell>
        </row>
        <row r="942">
          <cell r="A942" t="str">
            <v>가      공</v>
          </cell>
          <cell r="B942">
            <v>0</v>
          </cell>
          <cell r="C942" t="str">
            <v>프랜트 제관공</v>
          </cell>
          <cell r="D942">
            <v>0.5</v>
          </cell>
          <cell r="E942" t="str">
            <v>인</v>
          </cell>
          <cell r="F942">
            <v>0</v>
          </cell>
          <cell r="G942">
            <v>81966</v>
          </cell>
          <cell r="H942">
            <v>40983</v>
          </cell>
        </row>
        <row r="944">
          <cell r="A944" t="str">
            <v>구 멍 뚫 기</v>
          </cell>
          <cell r="B944">
            <v>0</v>
          </cell>
          <cell r="C944" t="str">
            <v>프랜트 제관공</v>
          </cell>
          <cell r="D944">
            <v>0.61299999999999999</v>
          </cell>
          <cell r="E944" t="str">
            <v>인</v>
          </cell>
          <cell r="F944">
            <v>0</v>
          </cell>
          <cell r="G944">
            <v>81966</v>
          </cell>
          <cell r="H944">
            <v>50245</v>
          </cell>
        </row>
        <row r="945">
          <cell r="A945" t="str">
            <v>용      접</v>
          </cell>
          <cell r="B945">
            <v>0</v>
          </cell>
          <cell r="C945" t="str">
            <v>프랜트 용접공</v>
          </cell>
          <cell r="D945">
            <v>2.968</v>
          </cell>
          <cell r="E945" t="str">
            <v>인</v>
          </cell>
          <cell r="F945">
            <v>0</v>
          </cell>
          <cell r="G945">
            <v>95379</v>
          </cell>
          <cell r="H945">
            <v>283084</v>
          </cell>
        </row>
        <row r="946">
          <cell r="A946" t="str">
            <v>부 품 조 립</v>
          </cell>
          <cell r="B946">
            <v>0</v>
          </cell>
          <cell r="C946" t="str">
            <v>비   계   공</v>
          </cell>
          <cell r="D946">
            <v>1.325</v>
          </cell>
          <cell r="E946" t="str">
            <v>인</v>
          </cell>
          <cell r="F946">
            <v>0</v>
          </cell>
          <cell r="G946">
            <v>79467</v>
          </cell>
          <cell r="H946">
            <v>105293</v>
          </cell>
        </row>
        <row r="947">
          <cell r="C947" t="str">
            <v>프랜트기계설치공</v>
          </cell>
          <cell r="D947">
            <v>1.325</v>
          </cell>
          <cell r="E947" t="str">
            <v>인</v>
          </cell>
          <cell r="F947">
            <v>0</v>
          </cell>
          <cell r="G947">
            <v>80805</v>
          </cell>
          <cell r="H947">
            <v>107066</v>
          </cell>
        </row>
        <row r="948">
          <cell r="A948" t="str">
            <v>소운반 조작</v>
          </cell>
          <cell r="B948">
            <v>0</v>
          </cell>
          <cell r="C948" t="str">
            <v>비   계   공</v>
          </cell>
          <cell r="D948">
            <v>0.97</v>
          </cell>
          <cell r="E948" t="str">
            <v>인</v>
          </cell>
          <cell r="F948">
            <v>0</v>
          </cell>
          <cell r="G948">
            <v>79467</v>
          </cell>
          <cell r="H948">
            <v>77082</v>
          </cell>
        </row>
        <row r="949">
          <cell r="A949" t="str">
            <v>검사 및 교정</v>
          </cell>
          <cell r="B949">
            <v>0</v>
          </cell>
          <cell r="C949" t="str">
            <v>기술관리 제외한</v>
          </cell>
          <cell r="D949" t="str">
            <v>1</v>
          </cell>
          <cell r="E949" t="str">
            <v>식</v>
          </cell>
          <cell r="F949">
            <v>0</v>
          </cell>
          <cell r="G949">
            <v>0</v>
          </cell>
          <cell r="H949">
            <v>86465</v>
          </cell>
        </row>
        <row r="950">
          <cell r="C950" t="str">
            <v>10%</v>
          </cell>
        </row>
        <row r="953">
          <cell r="B953" t="str">
            <v>계</v>
          </cell>
          <cell r="C953">
            <v>0</v>
          </cell>
          <cell r="D953">
            <v>0</v>
          </cell>
          <cell r="E953">
            <v>0</v>
          </cell>
          <cell r="F953">
            <v>985817</v>
          </cell>
          <cell r="G953">
            <v>0</v>
          </cell>
          <cell r="H953">
            <v>985817</v>
          </cell>
        </row>
        <row r="963">
          <cell r="A963" t="str">
            <v>STOP LOG LEAF 제작 사용장비 경비</v>
          </cell>
        </row>
        <row r="964">
          <cell r="E964" t="str">
            <v/>
          </cell>
        </row>
        <row r="965">
          <cell r="A965" t="str">
            <v>종       별</v>
          </cell>
          <cell r="B965">
            <v>0</v>
          </cell>
          <cell r="C965" t="str">
            <v>재 료 또 는</v>
          </cell>
          <cell r="D965" t="str">
            <v xml:space="preserve">원 수 </v>
          </cell>
          <cell r="E965" t="str">
            <v>단 위</v>
          </cell>
          <cell r="F965" t="str">
            <v>총   액</v>
          </cell>
          <cell r="G965" t="str">
            <v>노   무   비</v>
          </cell>
          <cell r="H965">
            <v>0</v>
          </cell>
          <cell r="I965" t="str">
            <v>재   료   비</v>
          </cell>
          <cell r="J965">
            <v>0</v>
          </cell>
          <cell r="K965" t="str">
            <v>경      비</v>
          </cell>
          <cell r="L965">
            <v>0</v>
          </cell>
          <cell r="M965" t="str">
            <v>비   고</v>
          </cell>
        </row>
        <row r="966">
          <cell r="C966" t="str">
            <v xml:space="preserve">규       격 </v>
          </cell>
          <cell r="D966">
            <v>0</v>
          </cell>
          <cell r="E966">
            <v>0</v>
          </cell>
          <cell r="F966" t="str">
            <v>금   액</v>
          </cell>
          <cell r="G966" t="str">
            <v>단  가</v>
          </cell>
          <cell r="H966" t="str">
            <v>금   액</v>
          </cell>
          <cell r="I966" t="str">
            <v>단  가</v>
          </cell>
          <cell r="J966" t="str">
            <v>금   액</v>
          </cell>
          <cell r="K966" t="str">
            <v>단  가</v>
          </cell>
          <cell r="L966" t="str">
            <v>금   액</v>
          </cell>
        </row>
        <row r="967">
          <cell r="A967" t="str">
            <v>LATHE</v>
          </cell>
          <cell r="B967">
            <v>0</v>
          </cell>
          <cell r="C967" t="str">
            <v>12FT x 7.5HP</v>
          </cell>
          <cell r="D967">
            <v>0.41599999999999998</v>
          </cell>
          <cell r="E967" t="str">
            <v>Hr</v>
          </cell>
          <cell r="F967">
            <v>0</v>
          </cell>
          <cell r="G967">
            <v>3418</v>
          </cell>
          <cell r="H967">
            <v>1421</v>
          </cell>
          <cell r="I967">
            <v>0</v>
          </cell>
          <cell r="J967">
            <v>0</v>
          </cell>
          <cell r="K967">
            <v>3775</v>
          </cell>
          <cell r="L967">
            <v>1570.3999999999999</v>
          </cell>
        </row>
        <row r="968">
          <cell r="A968" t="str">
            <v>PLANER</v>
          </cell>
          <cell r="B968">
            <v>0</v>
          </cell>
          <cell r="C968" t="str">
            <v>4FT x 8FT</v>
          </cell>
          <cell r="D968">
            <v>7.5999999999999998E-2</v>
          </cell>
          <cell r="E968" t="str">
            <v>Hr</v>
          </cell>
          <cell r="F968">
            <v>0</v>
          </cell>
          <cell r="G968">
            <v>3129</v>
          </cell>
          <cell r="H968">
            <v>237</v>
          </cell>
          <cell r="I968">
            <v>0</v>
          </cell>
          <cell r="J968">
            <v>0</v>
          </cell>
          <cell r="K968">
            <v>2743</v>
          </cell>
          <cell r="L968">
            <v>208.46799999999999</v>
          </cell>
        </row>
        <row r="969">
          <cell r="A969" t="str">
            <v>BORING M/C</v>
          </cell>
          <cell r="B969">
            <v>0</v>
          </cell>
          <cell r="C969" t="str">
            <v>Hori.type,3HP</v>
          </cell>
          <cell r="D969">
            <v>0.248</v>
          </cell>
          <cell r="E969" t="str">
            <v>Hr</v>
          </cell>
          <cell r="F969">
            <v>0</v>
          </cell>
          <cell r="G969">
            <v>3547</v>
          </cell>
          <cell r="H969">
            <v>879</v>
          </cell>
          <cell r="I969">
            <v>0</v>
          </cell>
          <cell r="J969">
            <v>0</v>
          </cell>
          <cell r="K969">
            <v>8928</v>
          </cell>
          <cell r="L969">
            <v>2214.1439999999998</v>
          </cell>
        </row>
        <row r="970">
          <cell r="A970" t="str">
            <v>UNION MELT WELDER</v>
          </cell>
          <cell r="B970">
            <v>0</v>
          </cell>
          <cell r="C970" t="str">
            <v>5.5 KVA</v>
          </cell>
          <cell r="D970">
            <v>3.2240000000000002</v>
          </cell>
          <cell r="E970" t="str">
            <v>Hr</v>
          </cell>
          <cell r="F970">
            <v>0</v>
          </cell>
          <cell r="G970">
            <v>3488</v>
          </cell>
          <cell r="H970">
            <v>11245</v>
          </cell>
          <cell r="I970">
            <v>0</v>
          </cell>
          <cell r="J970">
            <v>0</v>
          </cell>
          <cell r="K970">
            <v>1797</v>
          </cell>
          <cell r="L970">
            <v>5793.5280000000002</v>
          </cell>
        </row>
        <row r="971">
          <cell r="A971" t="str">
            <v>A.C WELDER</v>
          </cell>
          <cell r="B971">
            <v>0</v>
          </cell>
          <cell r="C971" t="str">
            <v>10KVA</v>
          </cell>
          <cell r="D971">
            <v>9.9760000000000009</v>
          </cell>
          <cell r="E971" t="str">
            <v>Hr</v>
          </cell>
          <cell r="F971">
            <v>0</v>
          </cell>
          <cell r="G971">
            <v>0</v>
          </cell>
          <cell r="H971">
            <v>0</v>
          </cell>
          <cell r="I971">
            <v>0</v>
          </cell>
          <cell r="J971">
            <v>0</v>
          </cell>
          <cell r="K971">
            <v>155</v>
          </cell>
          <cell r="L971">
            <v>1546.2800000000002</v>
          </cell>
        </row>
        <row r="972">
          <cell r="E972" t="str">
            <v/>
          </cell>
        </row>
        <row r="973">
          <cell r="A973" t="str">
            <v>GOUGING M/C</v>
          </cell>
          <cell r="B973">
            <v>0</v>
          </cell>
          <cell r="C973" t="str">
            <v>중 형</v>
          </cell>
          <cell r="D973">
            <v>3.56</v>
          </cell>
          <cell r="E973" t="str">
            <v>Hr</v>
          </cell>
          <cell r="F973">
            <v>0</v>
          </cell>
          <cell r="G973">
            <v>3380</v>
          </cell>
          <cell r="H973">
            <v>12032</v>
          </cell>
          <cell r="I973">
            <v>0</v>
          </cell>
          <cell r="J973">
            <v>0</v>
          </cell>
          <cell r="K973">
            <v>670</v>
          </cell>
          <cell r="L973">
            <v>2385.1999999999998</v>
          </cell>
        </row>
        <row r="974">
          <cell r="A974" t="str">
            <v>GAS CUTTING M/C</v>
          </cell>
          <cell r="B974">
            <v>0</v>
          </cell>
          <cell r="C974" t="str">
            <v>Auto형</v>
          </cell>
          <cell r="D974">
            <v>1.3280000000000001</v>
          </cell>
          <cell r="E974" t="str">
            <v>Hr</v>
          </cell>
          <cell r="F974">
            <v>0</v>
          </cell>
          <cell r="G974">
            <v>11922</v>
          </cell>
          <cell r="H974">
            <v>15832</v>
          </cell>
          <cell r="I974">
            <v>0</v>
          </cell>
          <cell r="J974">
            <v>0</v>
          </cell>
          <cell r="K974">
            <v>119</v>
          </cell>
          <cell r="L974">
            <v>158.03200000000001</v>
          </cell>
        </row>
        <row r="975">
          <cell r="A975" t="str">
            <v>GAS CUTTING M/C</v>
          </cell>
          <cell r="B975">
            <v>0</v>
          </cell>
          <cell r="C975" t="str">
            <v>수 동</v>
          </cell>
          <cell r="D975">
            <v>1.984</v>
          </cell>
          <cell r="E975" t="str">
            <v>Hr</v>
          </cell>
          <cell r="F975">
            <v>0</v>
          </cell>
          <cell r="G975">
            <v>3974</v>
          </cell>
          <cell r="H975">
            <v>7884</v>
          </cell>
          <cell r="I975">
            <v>0</v>
          </cell>
          <cell r="J975">
            <v>0</v>
          </cell>
          <cell r="K975">
            <v>115</v>
          </cell>
          <cell r="L975">
            <v>228.16</v>
          </cell>
        </row>
        <row r="976">
          <cell r="A976" t="str">
            <v>GAS HEATING TOUCH</v>
          </cell>
          <cell r="B976">
            <v>0</v>
          </cell>
          <cell r="C976" t="str">
            <v>중 형</v>
          </cell>
          <cell r="D976">
            <v>3.8719999999999999</v>
          </cell>
          <cell r="E976" t="str">
            <v>Hr</v>
          </cell>
          <cell r="F976">
            <v>0</v>
          </cell>
          <cell r="G976">
            <v>3174</v>
          </cell>
          <cell r="H976">
            <v>12289</v>
          </cell>
          <cell r="I976">
            <v>0</v>
          </cell>
          <cell r="J976">
            <v>0</v>
          </cell>
          <cell r="K976">
            <v>115</v>
          </cell>
          <cell r="L976">
            <v>445.28</v>
          </cell>
        </row>
        <row r="977">
          <cell r="A977" t="str">
            <v>OVER HEAD CRANE</v>
          </cell>
          <cell r="B977">
            <v>0</v>
          </cell>
          <cell r="C977" t="str">
            <v>30 TON</v>
          </cell>
          <cell r="D977">
            <v>0.88</v>
          </cell>
          <cell r="E977" t="str">
            <v>Hr</v>
          </cell>
          <cell r="F977">
            <v>0</v>
          </cell>
          <cell r="G977">
            <v>9681</v>
          </cell>
          <cell r="H977">
            <v>8519</v>
          </cell>
          <cell r="I977">
            <v>0</v>
          </cell>
          <cell r="J977">
            <v>0</v>
          </cell>
          <cell r="K977">
            <v>3338</v>
          </cell>
          <cell r="L977">
            <v>2937.44</v>
          </cell>
        </row>
        <row r="978">
          <cell r="E978" t="str">
            <v/>
          </cell>
        </row>
        <row r="979">
          <cell r="A979" t="str">
            <v>OVER HEAD CRANE</v>
          </cell>
          <cell r="B979">
            <v>0</v>
          </cell>
          <cell r="C979" t="str">
            <v>20 TON</v>
          </cell>
          <cell r="D979">
            <v>0.88</v>
          </cell>
          <cell r="E979" t="str">
            <v>Hr</v>
          </cell>
          <cell r="F979">
            <v>0</v>
          </cell>
          <cell r="G979">
            <v>9681</v>
          </cell>
          <cell r="H979">
            <v>8519</v>
          </cell>
          <cell r="I979">
            <v>0</v>
          </cell>
          <cell r="J979">
            <v>0</v>
          </cell>
          <cell r="K979">
            <v>3338</v>
          </cell>
          <cell r="L979">
            <v>2937.44</v>
          </cell>
        </row>
        <row r="980">
          <cell r="A980" t="str">
            <v>HYDRO PRESS</v>
          </cell>
          <cell r="B980">
            <v>0</v>
          </cell>
          <cell r="C980" t="str">
            <v>100 TON</v>
          </cell>
          <cell r="D980">
            <v>1.72</v>
          </cell>
          <cell r="E980" t="str">
            <v>Hr</v>
          </cell>
          <cell r="F980">
            <v>0</v>
          </cell>
          <cell r="G980">
            <v>3281</v>
          </cell>
          <cell r="H980">
            <v>5643</v>
          </cell>
          <cell r="I980">
            <v>0</v>
          </cell>
          <cell r="J980">
            <v>0</v>
          </cell>
          <cell r="K980">
            <v>6045</v>
          </cell>
          <cell r="L980">
            <v>10397.4</v>
          </cell>
        </row>
        <row r="981">
          <cell r="A981" t="str">
            <v>SHEARING M/C</v>
          </cell>
          <cell r="B981">
            <v>0</v>
          </cell>
          <cell r="C981">
            <v>0</v>
          </cell>
          <cell r="D981">
            <v>2</v>
          </cell>
          <cell r="E981" t="str">
            <v>Hr</v>
          </cell>
          <cell r="F981">
            <v>0</v>
          </cell>
          <cell r="G981">
            <v>3688</v>
          </cell>
          <cell r="H981">
            <v>7376</v>
          </cell>
          <cell r="I981">
            <v>0</v>
          </cell>
          <cell r="J981">
            <v>0</v>
          </cell>
          <cell r="K981">
            <v>3209</v>
          </cell>
          <cell r="L981">
            <v>6418</v>
          </cell>
        </row>
        <row r="982">
          <cell r="A982" t="str">
            <v>DRILLING M/C</v>
          </cell>
          <cell r="B982">
            <v>0</v>
          </cell>
          <cell r="C982" t="str">
            <v>3 HP</v>
          </cell>
          <cell r="D982">
            <v>0.48799999999999999</v>
          </cell>
          <cell r="E982" t="str">
            <v>Hr</v>
          </cell>
          <cell r="F982">
            <v>0</v>
          </cell>
          <cell r="G982">
            <v>3401</v>
          </cell>
          <cell r="H982">
            <v>1659</v>
          </cell>
          <cell r="I982">
            <v>0</v>
          </cell>
          <cell r="J982">
            <v>0</v>
          </cell>
          <cell r="K982">
            <v>576</v>
          </cell>
          <cell r="L982">
            <v>281.08799999999997</v>
          </cell>
        </row>
        <row r="983">
          <cell r="A983" t="str">
            <v>DRILLING M/C</v>
          </cell>
          <cell r="B983">
            <v>0</v>
          </cell>
          <cell r="C983" t="str">
            <v>Radial,5 HP</v>
          </cell>
          <cell r="D983">
            <v>0.48799999999999999</v>
          </cell>
          <cell r="E983" t="str">
            <v>Hr</v>
          </cell>
          <cell r="F983">
            <v>0</v>
          </cell>
          <cell r="G983">
            <v>3401</v>
          </cell>
          <cell r="H983">
            <v>1659</v>
          </cell>
          <cell r="I983">
            <v>0</v>
          </cell>
          <cell r="J983">
            <v>0</v>
          </cell>
          <cell r="K983">
            <v>1720</v>
          </cell>
          <cell r="L983">
            <v>839.36</v>
          </cell>
        </row>
        <row r="984">
          <cell r="E984" t="str">
            <v/>
          </cell>
        </row>
        <row r="985">
          <cell r="A985" t="str">
            <v>PORTABLE DRILL</v>
          </cell>
          <cell r="B985">
            <v>0</v>
          </cell>
          <cell r="C985" t="str">
            <v>0.5 HP</v>
          </cell>
          <cell r="D985">
            <v>1.5640000000000001</v>
          </cell>
          <cell r="E985" t="str">
            <v>Hr</v>
          </cell>
          <cell r="F985">
            <v>0</v>
          </cell>
          <cell r="G985">
            <v>0</v>
          </cell>
          <cell r="H985">
            <v>0</v>
          </cell>
          <cell r="I985">
            <v>0</v>
          </cell>
          <cell r="J985">
            <v>0</v>
          </cell>
          <cell r="K985">
            <v>12</v>
          </cell>
          <cell r="L985">
            <v>18.768000000000001</v>
          </cell>
        </row>
        <row r="986">
          <cell r="A986" t="str">
            <v>TRUCK CRANE</v>
          </cell>
          <cell r="B986">
            <v>0</v>
          </cell>
          <cell r="C986" t="str">
            <v>30 TON</v>
          </cell>
          <cell r="D986">
            <v>0.65</v>
          </cell>
          <cell r="E986" t="str">
            <v>Hr</v>
          </cell>
          <cell r="F986">
            <v>0</v>
          </cell>
          <cell r="G986">
            <v>18615</v>
          </cell>
          <cell r="H986">
            <v>12099</v>
          </cell>
          <cell r="I986">
            <v>7046</v>
          </cell>
          <cell r="J986">
            <v>4579</v>
          </cell>
          <cell r="K986">
            <v>44939</v>
          </cell>
          <cell r="L986">
            <v>29210.350000000002</v>
          </cell>
        </row>
        <row r="987">
          <cell r="A987" t="str">
            <v>리프트 트럭</v>
          </cell>
          <cell r="B987">
            <v>0</v>
          </cell>
          <cell r="C987" t="str">
            <v>5 TON</v>
          </cell>
          <cell r="D987">
            <v>0.65</v>
          </cell>
          <cell r="E987" t="str">
            <v>Hr</v>
          </cell>
          <cell r="F987">
            <v>0</v>
          </cell>
          <cell r="G987">
            <v>9681</v>
          </cell>
          <cell r="H987">
            <v>6292</v>
          </cell>
          <cell r="I987">
            <v>5116.08</v>
          </cell>
          <cell r="J987">
            <v>3325</v>
          </cell>
          <cell r="K987">
            <v>4863</v>
          </cell>
          <cell r="L987">
            <v>3160.9500000000003</v>
          </cell>
        </row>
        <row r="988">
          <cell r="A988" t="str">
            <v>COMPRESSOR</v>
          </cell>
          <cell r="B988">
            <v>0</v>
          </cell>
          <cell r="C988" t="str">
            <v>7.1㎥/min</v>
          </cell>
          <cell r="D988">
            <v>3.32</v>
          </cell>
          <cell r="E988" t="str">
            <v>Hr</v>
          </cell>
          <cell r="F988">
            <v>0</v>
          </cell>
          <cell r="G988">
            <v>9681</v>
          </cell>
          <cell r="H988">
            <v>32140</v>
          </cell>
          <cell r="I988">
            <v>6189</v>
          </cell>
          <cell r="J988">
            <v>20547</v>
          </cell>
          <cell r="K988">
            <v>3137</v>
          </cell>
          <cell r="L988">
            <v>10414.84</v>
          </cell>
        </row>
        <row r="989">
          <cell r="A989" t="str">
            <v>TRAILER</v>
          </cell>
          <cell r="B989">
            <v>0</v>
          </cell>
          <cell r="C989" t="str">
            <v>30 TON</v>
          </cell>
          <cell r="D989">
            <v>0.65</v>
          </cell>
          <cell r="E989" t="str">
            <v>Hr</v>
          </cell>
          <cell r="F989">
            <v>0</v>
          </cell>
          <cell r="G989">
            <v>8683</v>
          </cell>
          <cell r="H989">
            <v>5643</v>
          </cell>
          <cell r="I989">
            <v>15763</v>
          </cell>
          <cell r="J989">
            <v>10245</v>
          </cell>
          <cell r="K989">
            <v>27414</v>
          </cell>
          <cell r="L989">
            <v>17819.100000000002</v>
          </cell>
        </row>
        <row r="991">
          <cell r="B991" t="str">
            <v>계</v>
          </cell>
          <cell r="C991">
            <v>0</v>
          </cell>
          <cell r="D991">
            <v>0</v>
          </cell>
          <cell r="E991">
            <v>0</v>
          </cell>
          <cell r="F991">
            <v>289048.228</v>
          </cell>
          <cell r="G991">
            <v>0</v>
          </cell>
          <cell r="H991">
            <v>151368</v>
          </cell>
          <cell r="I991">
            <v>0</v>
          </cell>
          <cell r="J991">
            <v>38696</v>
          </cell>
          <cell r="K991" t="str">
            <v/>
          </cell>
          <cell r="L991">
            <v>98984.228000000003</v>
          </cell>
        </row>
        <row r="992">
          <cell r="A992" t="str">
            <v>STOP LOG LEAF 제작 소모 자재비</v>
          </cell>
        </row>
        <row r="993">
          <cell r="E993" t="str">
            <v/>
          </cell>
        </row>
        <row r="994">
          <cell r="A994" t="str">
            <v>종       별</v>
          </cell>
          <cell r="B994">
            <v>0</v>
          </cell>
          <cell r="C994" t="str">
            <v>재 료 또 는</v>
          </cell>
          <cell r="D994" t="str">
            <v xml:space="preserve">원 수 </v>
          </cell>
          <cell r="E994" t="str">
            <v>단 위</v>
          </cell>
          <cell r="F994" t="str">
            <v>총   액</v>
          </cell>
          <cell r="G994" t="str">
            <v>노   무   비</v>
          </cell>
          <cell r="H994">
            <v>0</v>
          </cell>
          <cell r="I994" t="str">
            <v>재   료   비</v>
          </cell>
          <cell r="J994">
            <v>0</v>
          </cell>
          <cell r="K994" t="str">
            <v>경      비</v>
          </cell>
          <cell r="L994">
            <v>0</v>
          </cell>
          <cell r="M994" t="str">
            <v>비   고</v>
          </cell>
        </row>
        <row r="995">
          <cell r="C995" t="str">
            <v xml:space="preserve">규       격 </v>
          </cell>
          <cell r="D995">
            <v>0</v>
          </cell>
          <cell r="E995">
            <v>0</v>
          </cell>
          <cell r="F995" t="str">
            <v>금   액</v>
          </cell>
          <cell r="G995" t="str">
            <v>단  가</v>
          </cell>
          <cell r="H995" t="str">
            <v>금   액</v>
          </cell>
          <cell r="I995" t="str">
            <v>단  가</v>
          </cell>
          <cell r="J995" t="str">
            <v>금   액</v>
          </cell>
          <cell r="K995" t="str">
            <v>단  가</v>
          </cell>
          <cell r="L995" t="str">
            <v>금   액</v>
          </cell>
        </row>
        <row r="996">
          <cell r="A996" t="str">
            <v>산       소</v>
          </cell>
          <cell r="B996">
            <v>0</v>
          </cell>
          <cell r="C996" t="str">
            <v>6,000L용</v>
          </cell>
          <cell r="D996">
            <v>0.38</v>
          </cell>
          <cell r="E996" t="str">
            <v>병</v>
          </cell>
          <cell r="F996">
            <v>0</v>
          </cell>
          <cell r="G996" t="str">
            <v/>
          </cell>
          <cell r="H996">
            <v>0</v>
          </cell>
          <cell r="I996">
            <v>12000</v>
          </cell>
          <cell r="J996">
            <v>4560</v>
          </cell>
        </row>
        <row r="997">
          <cell r="A997" t="str">
            <v>아 세 치 렌</v>
          </cell>
          <cell r="B997">
            <v>0</v>
          </cell>
          <cell r="C997" t="str">
            <v>4,500L용</v>
          </cell>
          <cell r="D997">
            <v>0.33</v>
          </cell>
          <cell r="E997" t="str">
            <v>병</v>
          </cell>
          <cell r="F997">
            <v>0</v>
          </cell>
          <cell r="G997">
            <v>0</v>
          </cell>
          <cell r="H997">
            <v>0</v>
          </cell>
          <cell r="I997">
            <v>55392</v>
          </cell>
          <cell r="J997">
            <v>18279</v>
          </cell>
        </row>
        <row r="998">
          <cell r="A998" t="str">
            <v>용   접  봉</v>
          </cell>
          <cell r="B998">
            <v>0</v>
          </cell>
          <cell r="C998" t="str">
            <v>SS41, 4M/Mx350L</v>
          </cell>
          <cell r="D998">
            <v>3</v>
          </cell>
          <cell r="E998" t="str">
            <v>KG</v>
          </cell>
          <cell r="F998">
            <v>0</v>
          </cell>
          <cell r="G998">
            <v>0</v>
          </cell>
          <cell r="H998">
            <v>0</v>
          </cell>
          <cell r="I998">
            <v>1260</v>
          </cell>
          <cell r="J998">
            <v>3780</v>
          </cell>
        </row>
        <row r="1000">
          <cell r="A1000" t="str">
            <v/>
          </cell>
          <cell r="B1000">
            <v>0</v>
          </cell>
          <cell r="C1000">
            <v>0</v>
          </cell>
          <cell r="D1000" t="str">
            <v/>
          </cell>
          <cell r="E1000" t="str">
            <v/>
          </cell>
        </row>
        <row r="1001">
          <cell r="E1001" t="str">
            <v/>
          </cell>
        </row>
        <row r="1003">
          <cell r="B1003" t="str">
            <v>계</v>
          </cell>
          <cell r="C1003">
            <v>0</v>
          </cell>
          <cell r="D1003">
            <v>0</v>
          </cell>
          <cell r="E1003">
            <v>0</v>
          </cell>
          <cell r="F1003">
            <v>26619</v>
          </cell>
          <cell r="G1003">
            <v>0</v>
          </cell>
          <cell r="H1003">
            <v>0</v>
          </cell>
          <cell r="I1003">
            <v>0</v>
          </cell>
          <cell r="J1003">
            <v>26619</v>
          </cell>
        </row>
        <row r="1021">
          <cell r="A1021" t="str">
            <v>STOP LOG LEAF 설치 인건비</v>
          </cell>
        </row>
        <row r="1022">
          <cell r="E1022" t="str">
            <v/>
          </cell>
        </row>
        <row r="1023">
          <cell r="A1023" t="str">
            <v>종       별</v>
          </cell>
          <cell r="B1023">
            <v>0</v>
          </cell>
          <cell r="C1023" t="str">
            <v>재 료 또 는</v>
          </cell>
          <cell r="D1023" t="str">
            <v xml:space="preserve">원 수 </v>
          </cell>
          <cell r="E1023" t="str">
            <v>단 위</v>
          </cell>
          <cell r="F1023" t="str">
            <v>총   액</v>
          </cell>
          <cell r="G1023" t="str">
            <v>노   무   비</v>
          </cell>
          <cell r="H1023">
            <v>0</v>
          </cell>
          <cell r="I1023" t="str">
            <v>재   료   비</v>
          </cell>
          <cell r="J1023">
            <v>0</v>
          </cell>
          <cell r="K1023" t="str">
            <v>경      비</v>
          </cell>
          <cell r="L1023">
            <v>0</v>
          </cell>
          <cell r="M1023" t="str">
            <v>비   고</v>
          </cell>
        </row>
        <row r="1024">
          <cell r="C1024" t="str">
            <v xml:space="preserve">규       격 </v>
          </cell>
          <cell r="D1024">
            <v>0</v>
          </cell>
          <cell r="E1024">
            <v>0</v>
          </cell>
          <cell r="F1024" t="str">
            <v>금   액</v>
          </cell>
          <cell r="G1024" t="str">
            <v>단  가</v>
          </cell>
          <cell r="H1024" t="str">
            <v>금   액</v>
          </cell>
          <cell r="I1024" t="str">
            <v>단  가</v>
          </cell>
          <cell r="J1024" t="str">
            <v>금   액</v>
          </cell>
          <cell r="K1024" t="str">
            <v>단  가</v>
          </cell>
          <cell r="L1024" t="str">
            <v>금   액</v>
          </cell>
        </row>
        <row r="1025">
          <cell r="A1025" t="str">
            <v>기 술 관 리</v>
          </cell>
          <cell r="B1025">
            <v>0</v>
          </cell>
          <cell r="C1025" t="str">
            <v>기계기사2급</v>
          </cell>
          <cell r="D1025">
            <v>0.5</v>
          </cell>
          <cell r="E1025" t="str">
            <v>인</v>
          </cell>
          <cell r="F1025">
            <v>0</v>
          </cell>
          <cell r="G1025">
            <v>69405</v>
          </cell>
          <cell r="H1025">
            <v>34702</v>
          </cell>
        </row>
        <row r="1026">
          <cell r="A1026" t="str">
            <v>운 반 조 작</v>
          </cell>
          <cell r="B1026">
            <v>0</v>
          </cell>
          <cell r="C1026" t="str">
            <v>비   계   공</v>
          </cell>
          <cell r="D1026">
            <v>0.97</v>
          </cell>
          <cell r="E1026" t="str">
            <v>인</v>
          </cell>
          <cell r="F1026">
            <v>0</v>
          </cell>
          <cell r="G1026">
            <v>79467</v>
          </cell>
          <cell r="H1026">
            <v>77082</v>
          </cell>
        </row>
        <row r="1027">
          <cell r="A1027" t="str">
            <v>조 립 조 정</v>
          </cell>
          <cell r="B1027">
            <v>0</v>
          </cell>
          <cell r="C1027" t="str">
            <v>비   계   공</v>
          </cell>
          <cell r="D1027">
            <v>2.02</v>
          </cell>
          <cell r="E1027" t="str">
            <v>인</v>
          </cell>
          <cell r="F1027">
            <v>0</v>
          </cell>
          <cell r="G1027">
            <v>79467</v>
          </cell>
          <cell r="H1027">
            <v>160523</v>
          </cell>
        </row>
        <row r="1028">
          <cell r="A1028" t="str">
            <v/>
          </cell>
          <cell r="B1028">
            <v>0</v>
          </cell>
          <cell r="C1028" t="str">
            <v>프랜트 제관공</v>
          </cell>
          <cell r="D1028">
            <v>1.19</v>
          </cell>
          <cell r="E1028" t="str">
            <v>인</v>
          </cell>
          <cell r="F1028">
            <v>0</v>
          </cell>
          <cell r="G1028">
            <v>81966</v>
          </cell>
          <cell r="H1028">
            <v>97539</v>
          </cell>
        </row>
        <row r="1029">
          <cell r="A1029" t="str">
            <v/>
          </cell>
          <cell r="B1029">
            <v>0</v>
          </cell>
          <cell r="C1029" t="str">
            <v>측   량   사</v>
          </cell>
          <cell r="D1029">
            <v>0.122</v>
          </cell>
          <cell r="E1029" t="str">
            <v>인</v>
          </cell>
          <cell r="F1029">
            <v>0</v>
          </cell>
          <cell r="G1029">
            <v>58506</v>
          </cell>
          <cell r="H1029">
            <v>7137</v>
          </cell>
        </row>
        <row r="1031">
          <cell r="C1031" t="str">
            <v>프랜트기계설치공</v>
          </cell>
          <cell r="D1031">
            <v>1.17</v>
          </cell>
          <cell r="E1031" t="str">
            <v>인</v>
          </cell>
          <cell r="F1031">
            <v>0</v>
          </cell>
          <cell r="G1031">
            <v>80805</v>
          </cell>
          <cell r="H1031">
            <v>94541</v>
          </cell>
        </row>
        <row r="1032">
          <cell r="A1032" t="str">
            <v>설      치</v>
          </cell>
          <cell r="B1032">
            <v>0</v>
          </cell>
          <cell r="C1032" t="str">
            <v>비   계   공</v>
          </cell>
          <cell r="D1032">
            <v>0.36</v>
          </cell>
          <cell r="E1032" t="str">
            <v>인</v>
          </cell>
          <cell r="F1032">
            <v>0</v>
          </cell>
          <cell r="G1032">
            <v>79467</v>
          </cell>
          <cell r="H1032">
            <v>28608</v>
          </cell>
        </row>
        <row r="1033">
          <cell r="C1033" t="str">
            <v>프랜트기계설치공</v>
          </cell>
          <cell r="D1033">
            <v>0.13</v>
          </cell>
          <cell r="E1033" t="str">
            <v>인</v>
          </cell>
          <cell r="F1033">
            <v>0</v>
          </cell>
          <cell r="G1033">
            <v>81966</v>
          </cell>
          <cell r="H1033">
            <v>10655</v>
          </cell>
        </row>
        <row r="1034">
          <cell r="A1034" t="str">
            <v>전 원 배 선</v>
          </cell>
          <cell r="B1034">
            <v>0</v>
          </cell>
          <cell r="C1034" t="str">
            <v>플랜트전공</v>
          </cell>
          <cell r="D1034">
            <v>6.3E-2</v>
          </cell>
          <cell r="E1034" t="str">
            <v>인</v>
          </cell>
          <cell r="F1034">
            <v>0</v>
          </cell>
          <cell r="G1034">
            <v>64285</v>
          </cell>
          <cell r="H1034">
            <v>4049</v>
          </cell>
          <cell r="I1034" t="str">
            <v/>
          </cell>
          <cell r="J1034" t="str">
            <v/>
          </cell>
        </row>
        <row r="1035">
          <cell r="A1035" t="str">
            <v/>
          </cell>
          <cell r="B1035">
            <v>0</v>
          </cell>
          <cell r="C1035" t="str">
            <v/>
          </cell>
          <cell r="D1035" t="str">
            <v/>
          </cell>
          <cell r="E1035" t="str">
            <v/>
          </cell>
          <cell r="F1035">
            <v>0</v>
          </cell>
          <cell r="G1035" t="str">
            <v/>
          </cell>
        </row>
        <row r="1036">
          <cell r="A1036" t="str">
            <v>검사 및 교정</v>
          </cell>
          <cell r="B1036">
            <v>0</v>
          </cell>
          <cell r="C1036" t="str">
            <v>기술관리,전원</v>
          </cell>
          <cell r="D1036" t="str">
            <v>1</v>
          </cell>
          <cell r="E1036" t="str">
            <v>식</v>
          </cell>
          <cell r="F1036">
            <v>0</v>
          </cell>
          <cell r="G1036">
            <v>0</v>
          </cell>
          <cell r="H1036">
            <v>47608</v>
          </cell>
        </row>
        <row r="1037">
          <cell r="C1037" t="str">
            <v>배선제외10%</v>
          </cell>
        </row>
        <row r="1040">
          <cell r="B1040" t="str">
            <v>계</v>
          </cell>
          <cell r="C1040">
            <v>0</v>
          </cell>
          <cell r="D1040">
            <v>0</v>
          </cell>
          <cell r="E1040">
            <v>0</v>
          </cell>
          <cell r="F1040">
            <v>562444</v>
          </cell>
          <cell r="G1040">
            <v>0</v>
          </cell>
          <cell r="H1040">
            <v>562444</v>
          </cell>
        </row>
        <row r="1050">
          <cell r="E1050" t="str">
            <v/>
          </cell>
          <cell r="F1050" t="str">
            <v>STOP LOG LEAF 설치 사용장비 경비</v>
          </cell>
        </row>
        <row r="1051">
          <cell r="E1051" t="str">
            <v/>
          </cell>
        </row>
        <row r="1052">
          <cell r="A1052" t="str">
            <v>종       별</v>
          </cell>
          <cell r="B1052">
            <v>0</v>
          </cell>
          <cell r="C1052" t="str">
            <v>재 료 또 는</v>
          </cell>
          <cell r="D1052" t="str">
            <v xml:space="preserve">원 수 </v>
          </cell>
          <cell r="E1052" t="str">
            <v>단 위</v>
          </cell>
          <cell r="F1052" t="str">
            <v>총   액</v>
          </cell>
          <cell r="G1052" t="str">
            <v>노   무   비</v>
          </cell>
          <cell r="H1052">
            <v>0</v>
          </cell>
          <cell r="I1052" t="str">
            <v>재   료   비</v>
          </cell>
          <cell r="J1052">
            <v>0</v>
          </cell>
          <cell r="K1052" t="str">
            <v>경      비</v>
          </cell>
          <cell r="L1052">
            <v>0</v>
          </cell>
          <cell r="M1052" t="str">
            <v>비   고</v>
          </cell>
        </row>
        <row r="1053">
          <cell r="C1053" t="str">
            <v xml:space="preserve">규       격 </v>
          </cell>
          <cell r="D1053">
            <v>0</v>
          </cell>
          <cell r="E1053">
            <v>0</v>
          </cell>
          <cell r="F1053" t="str">
            <v>금   액</v>
          </cell>
          <cell r="G1053" t="str">
            <v>단  가</v>
          </cell>
          <cell r="H1053" t="str">
            <v>금   액</v>
          </cell>
          <cell r="I1053" t="str">
            <v>단  가</v>
          </cell>
          <cell r="J1053" t="str">
            <v>금   액</v>
          </cell>
          <cell r="K1053" t="str">
            <v>단  가</v>
          </cell>
          <cell r="L1053" t="str">
            <v>금   액</v>
          </cell>
        </row>
        <row r="1054">
          <cell r="A1054" t="str">
            <v>A.C WELDER</v>
          </cell>
          <cell r="B1054">
            <v>0</v>
          </cell>
          <cell r="C1054" t="str">
            <v>10KVA</v>
          </cell>
          <cell r="D1054">
            <v>8</v>
          </cell>
          <cell r="E1054" t="str">
            <v>Hr</v>
          </cell>
          <cell r="F1054">
            <v>0</v>
          </cell>
          <cell r="G1054">
            <v>0</v>
          </cell>
          <cell r="H1054">
            <v>0</v>
          </cell>
          <cell r="I1054">
            <v>0</v>
          </cell>
          <cell r="J1054">
            <v>0</v>
          </cell>
          <cell r="K1054">
            <v>155</v>
          </cell>
          <cell r="L1054">
            <v>1240</v>
          </cell>
        </row>
        <row r="1055">
          <cell r="A1055" t="str">
            <v>PORTABLE DRILL</v>
          </cell>
          <cell r="B1055">
            <v>0</v>
          </cell>
          <cell r="C1055" t="str">
            <v>1.5 Hp</v>
          </cell>
          <cell r="D1055">
            <v>16</v>
          </cell>
          <cell r="E1055" t="str">
            <v>Hr</v>
          </cell>
          <cell r="F1055">
            <v>0</v>
          </cell>
          <cell r="G1055">
            <v>0</v>
          </cell>
          <cell r="H1055">
            <v>0</v>
          </cell>
          <cell r="I1055">
            <v>0</v>
          </cell>
          <cell r="J1055">
            <v>0</v>
          </cell>
          <cell r="K1055">
            <v>14</v>
          </cell>
          <cell r="L1055">
            <v>224</v>
          </cell>
        </row>
        <row r="1056">
          <cell r="A1056" t="str">
            <v>PORTABLE GRINDER</v>
          </cell>
          <cell r="B1056">
            <v>0</v>
          </cell>
          <cell r="C1056" t="str">
            <v>0.5 Hp</v>
          </cell>
          <cell r="D1056">
            <v>16</v>
          </cell>
          <cell r="E1056" t="str">
            <v>Hr</v>
          </cell>
          <cell r="F1056">
            <v>0</v>
          </cell>
          <cell r="G1056">
            <v>0</v>
          </cell>
          <cell r="H1056">
            <v>0</v>
          </cell>
          <cell r="I1056">
            <v>0</v>
          </cell>
          <cell r="J1056">
            <v>0</v>
          </cell>
          <cell r="K1056">
            <v>22</v>
          </cell>
          <cell r="L1056">
            <v>352</v>
          </cell>
        </row>
        <row r="1057">
          <cell r="A1057" t="str">
            <v>WINCH</v>
          </cell>
          <cell r="B1057">
            <v>0</v>
          </cell>
          <cell r="C1057" t="str">
            <v>10Hp</v>
          </cell>
          <cell r="D1057">
            <v>8</v>
          </cell>
          <cell r="E1057" t="str">
            <v>Hr</v>
          </cell>
          <cell r="F1057">
            <v>0</v>
          </cell>
          <cell r="G1057">
            <v>9235</v>
          </cell>
          <cell r="H1057">
            <v>73880</v>
          </cell>
          <cell r="I1057">
            <v>0</v>
          </cell>
          <cell r="J1057">
            <v>0</v>
          </cell>
          <cell r="K1057">
            <v>850</v>
          </cell>
          <cell r="L1057">
            <v>6800</v>
          </cell>
        </row>
        <row r="1058">
          <cell r="A1058" t="str">
            <v>FORK LIFT</v>
          </cell>
          <cell r="B1058">
            <v>0</v>
          </cell>
          <cell r="C1058" t="str">
            <v>3.5TON</v>
          </cell>
          <cell r="D1058">
            <v>8</v>
          </cell>
          <cell r="E1058" t="str">
            <v>Hr</v>
          </cell>
          <cell r="F1058">
            <v>0</v>
          </cell>
          <cell r="G1058">
            <v>9681</v>
          </cell>
          <cell r="H1058">
            <v>77448</v>
          </cell>
          <cell r="I1058">
            <v>5116</v>
          </cell>
          <cell r="J1058">
            <v>40928</v>
          </cell>
          <cell r="K1058">
            <v>3470</v>
          </cell>
          <cell r="L1058">
            <v>27760</v>
          </cell>
        </row>
        <row r="1060">
          <cell r="A1060" t="str">
            <v>TRUCK CRANE</v>
          </cell>
          <cell r="B1060">
            <v>0</v>
          </cell>
          <cell r="C1060" t="str">
            <v>20TON</v>
          </cell>
          <cell r="D1060">
            <v>8</v>
          </cell>
          <cell r="E1060" t="str">
            <v>Hr</v>
          </cell>
          <cell r="F1060">
            <v>0</v>
          </cell>
          <cell r="G1060">
            <v>18615</v>
          </cell>
          <cell r="H1060">
            <v>148920</v>
          </cell>
          <cell r="I1060">
            <v>4939</v>
          </cell>
          <cell r="J1060">
            <v>39512</v>
          </cell>
          <cell r="K1060">
            <v>40975</v>
          </cell>
          <cell r="L1060">
            <v>327800</v>
          </cell>
        </row>
        <row r="1063">
          <cell r="A1063" t="str">
            <v xml:space="preserve">      계</v>
          </cell>
          <cell r="B1063">
            <v>0</v>
          </cell>
          <cell r="C1063">
            <v>0</v>
          </cell>
          <cell r="D1063">
            <v>0</v>
          </cell>
          <cell r="E1063">
            <v>0</v>
          </cell>
          <cell r="F1063">
            <v>744864</v>
          </cell>
          <cell r="G1063">
            <v>0</v>
          </cell>
          <cell r="H1063">
            <v>300248</v>
          </cell>
          <cell r="I1063">
            <v>0</v>
          </cell>
          <cell r="J1063">
            <v>80440</v>
          </cell>
          <cell r="K1063">
            <v>0</v>
          </cell>
          <cell r="L1063">
            <v>364176</v>
          </cell>
        </row>
        <row r="1079">
          <cell r="E1079" t="str">
            <v/>
          </cell>
          <cell r="F1079" t="str">
            <v>STOP LOG LEAF 설치 소모 자재비</v>
          </cell>
        </row>
        <row r="1080">
          <cell r="E1080" t="str">
            <v/>
          </cell>
        </row>
        <row r="1081">
          <cell r="A1081" t="str">
            <v>종       별</v>
          </cell>
          <cell r="B1081">
            <v>0</v>
          </cell>
          <cell r="C1081" t="str">
            <v>재 료 또 는</v>
          </cell>
          <cell r="D1081" t="str">
            <v xml:space="preserve">원 수 </v>
          </cell>
          <cell r="E1081" t="str">
            <v>단 위</v>
          </cell>
          <cell r="F1081" t="str">
            <v>총   액</v>
          </cell>
          <cell r="G1081" t="str">
            <v>노   무   비</v>
          </cell>
          <cell r="H1081">
            <v>0</v>
          </cell>
          <cell r="I1081" t="str">
            <v>재   료   비</v>
          </cell>
          <cell r="J1081">
            <v>0</v>
          </cell>
          <cell r="K1081" t="str">
            <v>경      비</v>
          </cell>
          <cell r="L1081">
            <v>0</v>
          </cell>
          <cell r="M1081" t="str">
            <v>비   고</v>
          </cell>
        </row>
        <row r="1082">
          <cell r="C1082" t="str">
            <v xml:space="preserve">규       격 </v>
          </cell>
          <cell r="D1082">
            <v>0</v>
          </cell>
          <cell r="E1082">
            <v>0</v>
          </cell>
          <cell r="F1082" t="str">
            <v>금   액</v>
          </cell>
          <cell r="G1082" t="str">
            <v>단  가</v>
          </cell>
          <cell r="H1082" t="str">
            <v>금   액</v>
          </cell>
          <cell r="I1082" t="str">
            <v>단  가</v>
          </cell>
          <cell r="J1082" t="str">
            <v>금   액</v>
          </cell>
          <cell r="K1082" t="str">
            <v>단  가</v>
          </cell>
          <cell r="L1082" t="str">
            <v>금   액</v>
          </cell>
        </row>
        <row r="1083">
          <cell r="A1083" t="str">
            <v>산       소</v>
          </cell>
          <cell r="B1083">
            <v>0</v>
          </cell>
          <cell r="C1083" t="str">
            <v>6,000L용</v>
          </cell>
          <cell r="D1083">
            <v>2.2999999999999998</v>
          </cell>
          <cell r="E1083" t="str">
            <v>병</v>
          </cell>
          <cell r="F1083">
            <v>0</v>
          </cell>
          <cell r="G1083" t="str">
            <v/>
          </cell>
          <cell r="H1083">
            <v>0</v>
          </cell>
          <cell r="I1083">
            <v>12000</v>
          </cell>
          <cell r="J1083">
            <v>27600</v>
          </cell>
        </row>
        <row r="1084">
          <cell r="A1084" t="str">
            <v>아 세 치 렌</v>
          </cell>
          <cell r="B1084">
            <v>0</v>
          </cell>
          <cell r="C1084" t="str">
            <v>4,500L용</v>
          </cell>
          <cell r="D1084">
            <v>1.98</v>
          </cell>
          <cell r="E1084" t="str">
            <v>병</v>
          </cell>
          <cell r="F1084">
            <v>0</v>
          </cell>
          <cell r="G1084">
            <v>0</v>
          </cell>
          <cell r="H1084">
            <v>0</v>
          </cell>
          <cell r="I1084">
            <v>55392</v>
          </cell>
          <cell r="J1084">
            <v>109676</v>
          </cell>
        </row>
        <row r="1085">
          <cell r="A1085" t="str">
            <v>용   접  봉</v>
          </cell>
          <cell r="B1085">
            <v>0</v>
          </cell>
          <cell r="C1085" t="str">
            <v>SS41 , 4M/M</v>
          </cell>
          <cell r="D1085">
            <v>14.35</v>
          </cell>
          <cell r="E1085" t="str">
            <v>KG</v>
          </cell>
          <cell r="F1085">
            <v>0</v>
          </cell>
          <cell r="G1085">
            <v>0</v>
          </cell>
          <cell r="H1085">
            <v>0</v>
          </cell>
          <cell r="I1085">
            <v>1260</v>
          </cell>
          <cell r="J1085">
            <v>18081</v>
          </cell>
        </row>
        <row r="1086">
          <cell r="A1086" t="str">
            <v>함       석</v>
          </cell>
          <cell r="B1086">
            <v>0</v>
          </cell>
          <cell r="C1086" t="str">
            <v>#31x3'x6'</v>
          </cell>
          <cell r="D1086">
            <v>0.53</v>
          </cell>
          <cell r="E1086" t="str">
            <v>매</v>
          </cell>
          <cell r="F1086">
            <v>0</v>
          </cell>
          <cell r="G1086">
            <v>0</v>
          </cell>
          <cell r="H1086">
            <v>0</v>
          </cell>
          <cell r="I1086">
            <v>2825</v>
          </cell>
          <cell r="J1086">
            <v>1497</v>
          </cell>
        </row>
        <row r="1087">
          <cell r="A1087" t="str">
            <v>전       력</v>
          </cell>
          <cell r="B1087">
            <v>0</v>
          </cell>
          <cell r="C1087">
            <v>0</v>
          </cell>
          <cell r="D1087">
            <v>306</v>
          </cell>
          <cell r="E1087" t="str">
            <v>KWH</v>
          </cell>
          <cell r="F1087">
            <v>0</v>
          </cell>
          <cell r="G1087">
            <v>0</v>
          </cell>
          <cell r="H1087">
            <v>0</v>
          </cell>
          <cell r="I1087">
            <v>0</v>
          </cell>
          <cell r="J1087">
            <v>0</v>
          </cell>
          <cell r="K1087">
            <v>61.6</v>
          </cell>
          <cell r="L1087">
            <v>18849</v>
          </cell>
        </row>
        <row r="1089">
          <cell r="A1089" t="str">
            <v/>
          </cell>
        </row>
        <row r="1091">
          <cell r="B1091" t="str">
            <v>계</v>
          </cell>
          <cell r="C1091">
            <v>0</v>
          </cell>
          <cell r="D1091">
            <v>0</v>
          </cell>
          <cell r="E1091">
            <v>0</v>
          </cell>
          <cell r="F1091">
            <v>175703</v>
          </cell>
          <cell r="G1091">
            <v>0</v>
          </cell>
          <cell r="H1091">
            <v>0</v>
          </cell>
          <cell r="I1091">
            <v>0</v>
          </cell>
          <cell r="J1091">
            <v>156854</v>
          </cell>
          <cell r="K1091">
            <v>0</v>
          </cell>
          <cell r="L1091">
            <v>18849</v>
          </cell>
        </row>
        <row r="1092">
          <cell r="A1092" t="str">
            <v/>
          </cell>
        </row>
        <row r="1093">
          <cell r="A1093" t="str">
            <v/>
          </cell>
        </row>
        <row r="1094">
          <cell r="A1094" t="str">
            <v/>
          </cell>
        </row>
        <row r="1095">
          <cell r="A1095" t="str">
            <v/>
          </cell>
        </row>
        <row r="1096">
          <cell r="A1096" t="str">
            <v/>
          </cell>
        </row>
        <row r="1097">
          <cell r="A1097" t="str">
            <v/>
          </cell>
        </row>
        <row r="1098">
          <cell r="A1098" t="str">
            <v/>
          </cell>
        </row>
        <row r="1099">
          <cell r="A1099" t="str">
            <v/>
          </cell>
        </row>
        <row r="1100">
          <cell r="A1100" t="str">
            <v/>
          </cell>
        </row>
        <row r="1101">
          <cell r="A1101" t="str">
            <v/>
          </cell>
        </row>
        <row r="1102">
          <cell r="A1102" t="str">
            <v/>
          </cell>
        </row>
        <row r="1103">
          <cell r="A1103" t="str">
            <v/>
          </cell>
        </row>
        <row r="1105">
          <cell r="A1105" t="str">
            <v/>
          </cell>
        </row>
        <row r="1106">
          <cell r="A1106" t="str">
            <v/>
          </cell>
        </row>
        <row r="1107">
          <cell r="A1107" t="str">
            <v/>
          </cell>
        </row>
        <row r="1108">
          <cell r="E1108" t="str">
            <v/>
          </cell>
          <cell r="F1108" t="str">
            <v>RADIAL GATE LEAF 제작 인건비</v>
          </cell>
        </row>
        <row r="1109">
          <cell r="E1109" t="str">
            <v/>
          </cell>
        </row>
        <row r="1110">
          <cell r="A1110" t="str">
            <v>종       별</v>
          </cell>
          <cell r="B1110">
            <v>0</v>
          </cell>
          <cell r="C1110" t="str">
            <v>재 료 또 는</v>
          </cell>
          <cell r="D1110">
            <v>0</v>
          </cell>
          <cell r="E1110">
            <v>0</v>
          </cell>
          <cell r="F1110" t="str">
            <v>총   액</v>
          </cell>
          <cell r="G1110" t="str">
            <v xml:space="preserve">    노   무   비</v>
          </cell>
          <cell r="H1110">
            <v>0</v>
          </cell>
          <cell r="I1110" t="str">
            <v xml:space="preserve">    재   료   비</v>
          </cell>
          <cell r="J1110">
            <v>0</v>
          </cell>
          <cell r="K1110" t="str">
            <v xml:space="preserve">    경      비</v>
          </cell>
        </row>
        <row r="1111">
          <cell r="C1111" t="str">
            <v xml:space="preserve">규       격 </v>
          </cell>
          <cell r="D1111">
            <v>0</v>
          </cell>
          <cell r="E1111" t="str">
            <v/>
          </cell>
          <cell r="F1111" t="str">
            <v>금   액</v>
          </cell>
          <cell r="G1111" t="str">
            <v>단  가</v>
          </cell>
          <cell r="H1111" t="str">
            <v>금   액</v>
          </cell>
          <cell r="I1111" t="str">
            <v>단  가</v>
          </cell>
          <cell r="J1111" t="str">
            <v>금   액</v>
          </cell>
          <cell r="K1111" t="str">
            <v>단  가</v>
          </cell>
          <cell r="L1111" t="str">
            <v>금   액</v>
          </cell>
        </row>
        <row r="1112">
          <cell r="A1112" t="str">
            <v>기술관리</v>
          </cell>
          <cell r="B1112">
            <v>0</v>
          </cell>
          <cell r="C1112" t="str">
            <v>기계기사1급</v>
          </cell>
          <cell r="D1112">
            <v>0.5</v>
          </cell>
          <cell r="E1112" t="str">
            <v>인</v>
          </cell>
          <cell r="F1112">
            <v>0</v>
          </cell>
          <cell r="G1112">
            <v>97488</v>
          </cell>
          <cell r="H1112">
            <v>48744</v>
          </cell>
        </row>
        <row r="1113">
          <cell r="A1113" t="str">
            <v>본  뜨  기</v>
          </cell>
          <cell r="B1113">
            <v>0</v>
          </cell>
          <cell r="C1113" t="str">
            <v>프랜트 제관공</v>
          </cell>
          <cell r="D1113">
            <v>0.52300000000000002</v>
          </cell>
          <cell r="E1113" t="str">
            <v>인</v>
          </cell>
          <cell r="F1113">
            <v>0</v>
          </cell>
          <cell r="G1113">
            <v>81966</v>
          </cell>
          <cell r="H1113">
            <v>42868</v>
          </cell>
        </row>
        <row r="1114">
          <cell r="A1114" t="str">
            <v>금  긋  기</v>
          </cell>
          <cell r="B1114">
            <v>0</v>
          </cell>
          <cell r="C1114" t="str">
            <v>프랜트 제관공</v>
          </cell>
          <cell r="D1114">
            <v>1.39</v>
          </cell>
          <cell r="E1114" t="str">
            <v>인</v>
          </cell>
          <cell r="F1114">
            <v>0</v>
          </cell>
          <cell r="G1114">
            <v>81966</v>
          </cell>
          <cell r="H1114">
            <v>113932</v>
          </cell>
        </row>
        <row r="1115">
          <cell r="A1115" t="str">
            <v>절      단</v>
          </cell>
          <cell r="B1115">
            <v>0</v>
          </cell>
          <cell r="C1115" t="str">
            <v>프랜트 제관공</v>
          </cell>
          <cell r="D1115">
            <v>0.38</v>
          </cell>
          <cell r="E1115" t="str">
            <v>인</v>
          </cell>
          <cell r="F1115">
            <v>0</v>
          </cell>
          <cell r="G1115">
            <v>81966</v>
          </cell>
          <cell r="H1115">
            <v>31147</v>
          </cell>
        </row>
        <row r="1116">
          <cell r="A1116" t="str">
            <v>가      공</v>
          </cell>
          <cell r="B1116">
            <v>0</v>
          </cell>
          <cell r="C1116" t="str">
            <v>프랜트 제관공</v>
          </cell>
          <cell r="D1116">
            <v>1.59</v>
          </cell>
          <cell r="E1116" t="str">
            <v>인</v>
          </cell>
          <cell r="F1116">
            <v>0</v>
          </cell>
          <cell r="G1116">
            <v>81966</v>
          </cell>
          <cell r="H1116">
            <v>130325</v>
          </cell>
        </row>
        <row r="1118">
          <cell r="A1118" t="str">
            <v>구 멍 뚫 기</v>
          </cell>
          <cell r="B1118">
            <v>0</v>
          </cell>
          <cell r="C1118" t="str">
            <v>프랜트 제관공</v>
          </cell>
          <cell r="D1118">
            <v>0.47499999999999998</v>
          </cell>
          <cell r="E1118" t="str">
            <v>인</v>
          </cell>
          <cell r="F1118">
            <v>0</v>
          </cell>
          <cell r="G1118">
            <v>81966</v>
          </cell>
          <cell r="H1118">
            <v>38933</v>
          </cell>
        </row>
        <row r="1119">
          <cell r="A1119" t="str">
            <v>용      접</v>
          </cell>
          <cell r="B1119">
            <v>0</v>
          </cell>
          <cell r="C1119" t="str">
            <v>프랜트 용접공</v>
          </cell>
          <cell r="D1119">
            <v>2.5499999999999998</v>
          </cell>
          <cell r="E1119" t="str">
            <v>인</v>
          </cell>
          <cell r="F1119">
            <v>0</v>
          </cell>
          <cell r="G1119">
            <v>95379</v>
          </cell>
          <cell r="H1119">
            <v>243216</v>
          </cell>
        </row>
        <row r="1120">
          <cell r="A1120" t="str">
            <v>부 품 조 립</v>
          </cell>
          <cell r="B1120">
            <v>0</v>
          </cell>
          <cell r="C1120" t="str">
            <v>비   계   공</v>
          </cell>
          <cell r="D1120">
            <v>1.3049999999999999</v>
          </cell>
          <cell r="E1120" t="str">
            <v>인</v>
          </cell>
          <cell r="F1120">
            <v>0</v>
          </cell>
          <cell r="G1120">
            <v>79467</v>
          </cell>
          <cell r="H1120">
            <v>103704</v>
          </cell>
        </row>
        <row r="1121">
          <cell r="C1121" t="str">
            <v>프랜트기계설치공</v>
          </cell>
          <cell r="D1121">
            <v>1.3049999999999999</v>
          </cell>
          <cell r="E1121" t="str">
            <v>인</v>
          </cell>
          <cell r="F1121">
            <v>0</v>
          </cell>
          <cell r="G1121">
            <v>80805</v>
          </cell>
          <cell r="H1121">
            <v>105450</v>
          </cell>
        </row>
        <row r="1122">
          <cell r="A1122" t="str">
            <v>소운반 조작</v>
          </cell>
          <cell r="B1122">
            <v>0</v>
          </cell>
          <cell r="C1122" t="str">
            <v>비   계   공</v>
          </cell>
          <cell r="D1122">
            <v>0.98</v>
          </cell>
          <cell r="E1122" t="str">
            <v>인</v>
          </cell>
          <cell r="F1122">
            <v>0</v>
          </cell>
          <cell r="G1122">
            <v>79467</v>
          </cell>
          <cell r="H1122">
            <v>77877</v>
          </cell>
        </row>
        <row r="1124">
          <cell r="A1124" t="str">
            <v>가   조   립</v>
          </cell>
          <cell r="B1124">
            <v>0</v>
          </cell>
          <cell r="C1124" t="str">
            <v>비   계   공</v>
          </cell>
          <cell r="D1124">
            <v>1.0329999999999999</v>
          </cell>
          <cell r="E1124" t="str">
            <v>인</v>
          </cell>
          <cell r="F1124">
            <v>0</v>
          </cell>
          <cell r="G1124">
            <v>79467</v>
          </cell>
          <cell r="H1124">
            <v>82089</v>
          </cell>
        </row>
        <row r="1125">
          <cell r="C1125" t="str">
            <v>프랜트 제관공</v>
          </cell>
          <cell r="D1125">
            <v>2.1160000000000001</v>
          </cell>
          <cell r="E1125" t="str">
            <v>인</v>
          </cell>
          <cell r="F1125">
            <v>0</v>
          </cell>
          <cell r="G1125">
            <v>81966</v>
          </cell>
          <cell r="H1125">
            <v>173440</v>
          </cell>
        </row>
        <row r="1126">
          <cell r="C1126" t="str">
            <v>프랜트 용접공</v>
          </cell>
          <cell r="D1126">
            <v>1.02</v>
          </cell>
          <cell r="E1126" t="str">
            <v>인</v>
          </cell>
          <cell r="F1126">
            <v>0</v>
          </cell>
          <cell r="G1126">
            <v>95379</v>
          </cell>
          <cell r="H1126">
            <v>97286</v>
          </cell>
        </row>
        <row r="1127">
          <cell r="C1127" t="str">
            <v>측   량   사</v>
          </cell>
          <cell r="D1127">
            <v>0.17199999999999999</v>
          </cell>
          <cell r="E1127" t="str">
            <v>인</v>
          </cell>
          <cell r="F1127">
            <v>0</v>
          </cell>
          <cell r="G1127">
            <v>58506</v>
          </cell>
          <cell r="H1127">
            <v>10063</v>
          </cell>
        </row>
        <row r="1128">
          <cell r="C1128" t="str">
            <v>프랜트기계설치공</v>
          </cell>
          <cell r="D1128">
            <v>0.62</v>
          </cell>
          <cell r="E1128" t="str">
            <v>인</v>
          </cell>
          <cell r="F1128">
            <v>0</v>
          </cell>
          <cell r="G1128">
            <v>80805</v>
          </cell>
          <cell r="H1128">
            <v>50099</v>
          </cell>
        </row>
        <row r="1129">
          <cell r="E1129" t="str">
            <v/>
          </cell>
        </row>
        <row r="1130">
          <cell r="C1130" t="str">
            <v>특 별 인 부</v>
          </cell>
          <cell r="D1130">
            <v>0.372</v>
          </cell>
          <cell r="E1130" t="str">
            <v>인</v>
          </cell>
          <cell r="F1130">
            <v>0</v>
          </cell>
          <cell r="G1130">
            <v>57379</v>
          </cell>
          <cell r="H1130">
            <v>21344</v>
          </cell>
        </row>
        <row r="1131">
          <cell r="A1131" t="str">
            <v>검사 및 교정</v>
          </cell>
          <cell r="B1131">
            <v>0</v>
          </cell>
          <cell r="C1131" t="str">
            <v>기술관리 제외한</v>
          </cell>
          <cell r="D1131" t="str">
            <v>1</v>
          </cell>
          <cell r="E1131" t="str">
            <v>식</v>
          </cell>
          <cell r="F1131">
            <v>0</v>
          </cell>
          <cell r="G1131">
            <v>0</v>
          </cell>
          <cell r="H1131">
            <v>132177</v>
          </cell>
        </row>
        <row r="1132">
          <cell r="C1132" t="str">
            <v>10%</v>
          </cell>
        </row>
        <row r="1134">
          <cell r="B1134" t="str">
            <v>계</v>
          </cell>
          <cell r="C1134">
            <v>0</v>
          </cell>
          <cell r="D1134">
            <v>0</v>
          </cell>
          <cell r="E1134">
            <v>0</v>
          </cell>
          <cell r="F1134">
            <v>1502694</v>
          </cell>
          <cell r="G1134">
            <v>0</v>
          </cell>
          <cell r="H1134">
            <v>1502694</v>
          </cell>
        </row>
        <row r="1137">
          <cell r="E1137" t="str">
            <v/>
          </cell>
          <cell r="F1137" t="str">
            <v>RADIAL GATE LEAF 제작 사용장비 경비</v>
          </cell>
        </row>
        <row r="1138">
          <cell r="E1138" t="str">
            <v/>
          </cell>
        </row>
        <row r="1139">
          <cell r="A1139" t="str">
            <v>종       별</v>
          </cell>
          <cell r="B1139">
            <v>0</v>
          </cell>
          <cell r="C1139" t="str">
            <v>재 료 또 는</v>
          </cell>
          <cell r="D1139" t="str">
            <v xml:space="preserve">원 수 </v>
          </cell>
          <cell r="E1139" t="str">
            <v>단 위</v>
          </cell>
          <cell r="F1139" t="str">
            <v>총   액</v>
          </cell>
          <cell r="G1139" t="str">
            <v>노   무   비</v>
          </cell>
          <cell r="H1139">
            <v>0</v>
          </cell>
          <cell r="I1139" t="str">
            <v>재   료   비</v>
          </cell>
          <cell r="J1139">
            <v>0</v>
          </cell>
          <cell r="K1139" t="str">
            <v>경      비</v>
          </cell>
          <cell r="L1139">
            <v>0</v>
          </cell>
          <cell r="M1139" t="str">
            <v>비   고</v>
          </cell>
        </row>
        <row r="1140">
          <cell r="C1140" t="str">
            <v xml:space="preserve">규       격 </v>
          </cell>
          <cell r="D1140">
            <v>0</v>
          </cell>
          <cell r="E1140">
            <v>0</v>
          </cell>
          <cell r="F1140" t="str">
            <v>금   액</v>
          </cell>
          <cell r="G1140" t="str">
            <v>단  가</v>
          </cell>
          <cell r="H1140" t="str">
            <v>금   액</v>
          </cell>
          <cell r="I1140" t="str">
            <v>단  가</v>
          </cell>
          <cell r="J1140" t="str">
            <v>금   액</v>
          </cell>
          <cell r="K1140" t="str">
            <v>단  가</v>
          </cell>
          <cell r="L1140" t="str">
            <v>금   액</v>
          </cell>
        </row>
        <row r="1141">
          <cell r="A1141" t="str">
            <v>LATHE</v>
          </cell>
          <cell r="B1141">
            <v>0</v>
          </cell>
          <cell r="C1141" t="str">
            <v>12FT x 7.5HP</v>
          </cell>
          <cell r="D1141">
            <v>0.64</v>
          </cell>
          <cell r="E1141" t="str">
            <v>Hr</v>
          </cell>
          <cell r="F1141">
            <v>0</v>
          </cell>
          <cell r="G1141">
            <v>3418</v>
          </cell>
          <cell r="H1141">
            <v>2187</v>
          </cell>
          <cell r="I1141">
            <v>0</v>
          </cell>
          <cell r="J1141">
            <v>0</v>
          </cell>
          <cell r="K1141">
            <v>3775</v>
          </cell>
          <cell r="L1141">
            <v>2416</v>
          </cell>
        </row>
        <row r="1142">
          <cell r="A1142" t="str">
            <v>PLANER</v>
          </cell>
          <cell r="B1142">
            <v>0</v>
          </cell>
          <cell r="C1142" t="str">
            <v>4FT x 8FT</v>
          </cell>
          <cell r="D1142">
            <v>0.72</v>
          </cell>
          <cell r="E1142" t="str">
            <v>Hr</v>
          </cell>
          <cell r="F1142">
            <v>0</v>
          </cell>
          <cell r="G1142">
            <v>3129</v>
          </cell>
          <cell r="H1142">
            <v>2252</v>
          </cell>
          <cell r="I1142">
            <v>0</v>
          </cell>
          <cell r="J1142">
            <v>0</v>
          </cell>
          <cell r="K1142">
            <v>2743</v>
          </cell>
          <cell r="L1142">
            <v>1974</v>
          </cell>
        </row>
        <row r="1143">
          <cell r="A1143" t="str">
            <v>BORING M/C</v>
          </cell>
          <cell r="B1143">
            <v>0</v>
          </cell>
          <cell r="C1143" t="str">
            <v>Hori.type,3HP</v>
          </cell>
          <cell r="D1143">
            <v>1.72</v>
          </cell>
          <cell r="E1143" t="str">
            <v>Hr</v>
          </cell>
          <cell r="F1143">
            <v>0</v>
          </cell>
          <cell r="G1143">
            <v>3547</v>
          </cell>
          <cell r="H1143">
            <v>6100</v>
          </cell>
          <cell r="I1143">
            <v>0</v>
          </cell>
          <cell r="J1143">
            <v>0</v>
          </cell>
          <cell r="K1143">
            <v>8928</v>
          </cell>
          <cell r="L1143">
            <v>15356</v>
          </cell>
        </row>
        <row r="1144">
          <cell r="A1144" t="str">
            <v>UNION MELT WELDER</v>
          </cell>
          <cell r="B1144">
            <v>0</v>
          </cell>
          <cell r="C1144" t="str">
            <v>5.5 KVA</v>
          </cell>
          <cell r="D1144">
            <v>2.8559999999999999</v>
          </cell>
          <cell r="E1144" t="str">
            <v>Hr</v>
          </cell>
          <cell r="F1144">
            <v>0</v>
          </cell>
          <cell r="G1144">
            <v>3488</v>
          </cell>
          <cell r="H1144">
            <v>9961</v>
          </cell>
          <cell r="I1144">
            <v>0</v>
          </cell>
          <cell r="J1144">
            <v>0</v>
          </cell>
          <cell r="K1144">
            <v>1797</v>
          </cell>
          <cell r="L1144">
            <v>5132</v>
          </cell>
        </row>
        <row r="1145">
          <cell r="A1145" t="str">
            <v>A.C WELDER</v>
          </cell>
          <cell r="B1145">
            <v>0</v>
          </cell>
          <cell r="C1145" t="str">
            <v>10KVA</v>
          </cell>
          <cell r="D1145">
            <v>8.5679999999999996</v>
          </cell>
          <cell r="E1145" t="str">
            <v>Hr</v>
          </cell>
          <cell r="F1145">
            <v>0</v>
          </cell>
          <cell r="G1145">
            <v>0</v>
          </cell>
          <cell r="H1145">
            <v>0</v>
          </cell>
          <cell r="I1145">
            <v>0</v>
          </cell>
          <cell r="J1145">
            <v>0</v>
          </cell>
          <cell r="K1145">
            <v>107</v>
          </cell>
          <cell r="L1145">
            <v>916</v>
          </cell>
        </row>
        <row r="1146">
          <cell r="E1146" t="str">
            <v/>
          </cell>
        </row>
        <row r="1147">
          <cell r="A1147" t="str">
            <v>GOUGING M/C</v>
          </cell>
          <cell r="B1147">
            <v>0</v>
          </cell>
          <cell r="C1147" t="str">
            <v>중 형</v>
          </cell>
          <cell r="D1147">
            <v>3.06</v>
          </cell>
          <cell r="E1147" t="str">
            <v>Hr</v>
          </cell>
          <cell r="F1147">
            <v>0</v>
          </cell>
          <cell r="G1147">
            <v>3380</v>
          </cell>
          <cell r="H1147">
            <v>10342</v>
          </cell>
          <cell r="I1147">
            <v>0</v>
          </cell>
          <cell r="J1147">
            <v>0</v>
          </cell>
          <cell r="K1147">
            <v>670</v>
          </cell>
          <cell r="L1147">
            <v>2050</v>
          </cell>
        </row>
        <row r="1148">
          <cell r="A1148" t="str">
            <v>GAS CUTTING M/C</v>
          </cell>
          <cell r="B1148">
            <v>0</v>
          </cell>
          <cell r="C1148" t="str">
            <v>Auto형</v>
          </cell>
          <cell r="D1148">
            <v>1.24</v>
          </cell>
          <cell r="E1148" t="str">
            <v>Hr</v>
          </cell>
          <cell r="F1148">
            <v>0</v>
          </cell>
          <cell r="G1148">
            <v>11922</v>
          </cell>
          <cell r="H1148">
            <v>14783</v>
          </cell>
          <cell r="I1148">
            <v>0</v>
          </cell>
          <cell r="J1148">
            <v>0</v>
          </cell>
          <cell r="K1148">
            <v>119</v>
          </cell>
          <cell r="L1148">
            <v>147</v>
          </cell>
        </row>
        <row r="1149">
          <cell r="A1149" t="str">
            <v>GAS CUTTING M/C</v>
          </cell>
          <cell r="B1149">
            <v>0</v>
          </cell>
          <cell r="C1149" t="str">
            <v>수 동</v>
          </cell>
          <cell r="D1149">
            <v>1.8</v>
          </cell>
          <cell r="E1149" t="str">
            <v>Hr</v>
          </cell>
          <cell r="F1149">
            <v>0</v>
          </cell>
          <cell r="G1149">
            <v>3974</v>
          </cell>
          <cell r="H1149">
            <v>7153</v>
          </cell>
          <cell r="I1149">
            <v>0</v>
          </cell>
          <cell r="J1149">
            <v>0</v>
          </cell>
          <cell r="K1149">
            <v>115</v>
          </cell>
          <cell r="L1149">
            <v>207</v>
          </cell>
        </row>
        <row r="1150">
          <cell r="A1150" t="str">
            <v>GAS HEATING TOUCH</v>
          </cell>
          <cell r="B1150">
            <v>0</v>
          </cell>
          <cell r="C1150" t="str">
            <v>중 형</v>
          </cell>
          <cell r="D1150">
            <v>3.984</v>
          </cell>
          <cell r="E1150" t="str">
            <v>Hr</v>
          </cell>
          <cell r="F1150">
            <v>0</v>
          </cell>
          <cell r="G1150">
            <v>3174</v>
          </cell>
          <cell r="H1150">
            <v>12645</v>
          </cell>
          <cell r="I1150">
            <v>0</v>
          </cell>
          <cell r="J1150">
            <v>0</v>
          </cell>
          <cell r="K1150">
            <v>115</v>
          </cell>
          <cell r="L1150">
            <v>458</v>
          </cell>
        </row>
        <row r="1152">
          <cell r="A1152" t="str">
            <v>OVER HEAD CRANE</v>
          </cell>
          <cell r="B1152">
            <v>0</v>
          </cell>
          <cell r="C1152" t="str">
            <v>30 TON</v>
          </cell>
          <cell r="D1152">
            <v>0.75900000000000001</v>
          </cell>
          <cell r="E1152" t="str">
            <v>Hr</v>
          </cell>
          <cell r="F1152">
            <v>0</v>
          </cell>
          <cell r="G1152">
            <v>9681</v>
          </cell>
          <cell r="H1152">
            <v>7347</v>
          </cell>
          <cell r="I1152">
            <v>0</v>
          </cell>
          <cell r="J1152">
            <v>0</v>
          </cell>
          <cell r="K1152">
            <v>3338</v>
          </cell>
          <cell r="L1152">
            <v>2533</v>
          </cell>
        </row>
        <row r="1153">
          <cell r="A1153" t="str">
            <v>OVER HEAD CRANE</v>
          </cell>
          <cell r="B1153">
            <v>0</v>
          </cell>
          <cell r="C1153" t="str">
            <v>20 TON</v>
          </cell>
          <cell r="D1153">
            <v>0.75900000000000001</v>
          </cell>
          <cell r="E1153" t="str">
            <v>Hr</v>
          </cell>
          <cell r="F1153">
            <v>0</v>
          </cell>
          <cell r="G1153">
            <v>9681</v>
          </cell>
          <cell r="H1153">
            <v>7347</v>
          </cell>
          <cell r="I1153">
            <v>0</v>
          </cell>
          <cell r="J1153">
            <v>0</v>
          </cell>
          <cell r="K1153">
            <v>3338</v>
          </cell>
          <cell r="L1153">
            <v>2533</v>
          </cell>
        </row>
        <row r="1154">
          <cell r="A1154" t="str">
            <v>HYDRO PRESS</v>
          </cell>
          <cell r="B1154">
            <v>0</v>
          </cell>
          <cell r="C1154" t="str">
            <v>300 TON</v>
          </cell>
          <cell r="D1154">
            <v>1.7709999999999999</v>
          </cell>
          <cell r="E1154" t="str">
            <v>Hr</v>
          </cell>
          <cell r="F1154">
            <v>0</v>
          </cell>
          <cell r="G1154">
            <v>3281</v>
          </cell>
          <cell r="H1154">
            <v>5810</v>
          </cell>
          <cell r="I1154">
            <v>0</v>
          </cell>
          <cell r="J1154">
            <v>0</v>
          </cell>
          <cell r="K1154">
            <v>8463</v>
          </cell>
          <cell r="L1154">
            <v>14987</v>
          </cell>
        </row>
        <row r="1155">
          <cell r="A1155" t="str">
            <v>BENDING ROLLER</v>
          </cell>
          <cell r="B1155">
            <v>0</v>
          </cell>
          <cell r="C1155" t="str">
            <v>23 FT</v>
          </cell>
          <cell r="D1155">
            <v>1.48</v>
          </cell>
          <cell r="E1155" t="str">
            <v>Hr</v>
          </cell>
          <cell r="F1155">
            <v>0</v>
          </cell>
          <cell r="G1155">
            <v>4281</v>
          </cell>
          <cell r="H1155">
            <v>6335</v>
          </cell>
          <cell r="I1155">
            <v>0</v>
          </cell>
          <cell r="J1155">
            <v>0</v>
          </cell>
          <cell r="K1155">
            <v>6323</v>
          </cell>
          <cell r="L1155">
            <v>9358</v>
          </cell>
        </row>
        <row r="1156">
          <cell r="A1156" t="str">
            <v>EDGE BENDING ROLLER</v>
          </cell>
          <cell r="B1156">
            <v>0</v>
          </cell>
          <cell r="C1156" t="str">
            <v>23 FT</v>
          </cell>
          <cell r="D1156">
            <v>1.38</v>
          </cell>
          <cell r="E1156" t="str">
            <v>Hr</v>
          </cell>
          <cell r="F1156">
            <v>0</v>
          </cell>
          <cell r="G1156">
            <v>4281</v>
          </cell>
          <cell r="H1156">
            <v>5907</v>
          </cell>
          <cell r="I1156">
            <v>0</v>
          </cell>
          <cell r="J1156">
            <v>0</v>
          </cell>
          <cell r="K1156">
            <v>9484.5</v>
          </cell>
          <cell r="L1156">
            <v>13088</v>
          </cell>
        </row>
        <row r="1158">
          <cell r="A1158" t="str">
            <v>SHEARING M/C</v>
          </cell>
          <cell r="B1158">
            <v>0</v>
          </cell>
          <cell r="C1158">
            <v>0</v>
          </cell>
          <cell r="D1158">
            <v>0.64</v>
          </cell>
          <cell r="E1158" t="str">
            <v>Hr</v>
          </cell>
          <cell r="F1158">
            <v>0</v>
          </cell>
          <cell r="G1158">
            <v>3688</v>
          </cell>
          <cell r="H1158">
            <v>2360</v>
          </cell>
          <cell r="I1158">
            <v>0</v>
          </cell>
          <cell r="J1158">
            <v>0</v>
          </cell>
          <cell r="K1158">
            <v>3209</v>
          </cell>
          <cell r="L1158">
            <v>2053</v>
          </cell>
        </row>
        <row r="1159">
          <cell r="A1159" t="str">
            <v>DRILLING M/C</v>
          </cell>
          <cell r="B1159">
            <v>0</v>
          </cell>
          <cell r="C1159" t="str">
            <v>3 HP</v>
          </cell>
          <cell r="D1159">
            <v>0.36799999999999999</v>
          </cell>
          <cell r="E1159" t="str">
            <v>Hr</v>
          </cell>
          <cell r="F1159">
            <v>0</v>
          </cell>
          <cell r="G1159">
            <v>3401</v>
          </cell>
          <cell r="H1159">
            <v>1251</v>
          </cell>
          <cell r="I1159">
            <v>0</v>
          </cell>
          <cell r="J1159">
            <v>0</v>
          </cell>
          <cell r="K1159">
            <v>576</v>
          </cell>
          <cell r="L1159">
            <v>211</v>
          </cell>
        </row>
        <row r="1160">
          <cell r="A1160" t="str">
            <v>DRILLING M/C</v>
          </cell>
          <cell r="B1160">
            <v>0</v>
          </cell>
          <cell r="C1160" t="str">
            <v>Radial,5 HP</v>
          </cell>
          <cell r="D1160">
            <v>0.184</v>
          </cell>
          <cell r="E1160" t="str">
            <v>Hr</v>
          </cell>
          <cell r="F1160">
            <v>0</v>
          </cell>
          <cell r="G1160">
            <v>3401</v>
          </cell>
          <cell r="H1160">
            <v>625</v>
          </cell>
          <cell r="I1160">
            <v>0</v>
          </cell>
          <cell r="J1160">
            <v>0</v>
          </cell>
          <cell r="K1160">
            <v>1720</v>
          </cell>
          <cell r="L1160">
            <v>316</v>
          </cell>
        </row>
        <row r="1161">
          <cell r="A1161" t="str">
            <v>PORTABLE DRILL</v>
          </cell>
          <cell r="B1161">
            <v>0</v>
          </cell>
          <cell r="C1161" t="str">
            <v>0.5 HP</v>
          </cell>
          <cell r="D1161">
            <v>1.532</v>
          </cell>
          <cell r="E1161" t="str">
            <v>Hr</v>
          </cell>
          <cell r="F1161">
            <v>0</v>
          </cell>
          <cell r="G1161">
            <v>0</v>
          </cell>
          <cell r="H1161">
            <v>0</v>
          </cell>
          <cell r="I1161">
            <v>0</v>
          </cell>
          <cell r="J1161">
            <v>0</v>
          </cell>
          <cell r="K1161">
            <v>12</v>
          </cell>
          <cell r="L1161">
            <v>18</v>
          </cell>
        </row>
        <row r="1162">
          <cell r="A1162" t="str">
            <v>TRUCK CRANE</v>
          </cell>
          <cell r="B1162">
            <v>0</v>
          </cell>
          <cell r="C1162" t="str">
            <v>30 TON</v>
          </cell>
          <cell r="D1162">
            <v>0.50600000000000001</v>
          </cell>
          <cell r="E1162" t="str">
            <v>Hr</v>
          </cell>
          <cell r="F1162">
            <v>0</v>
          </cell>
          <cell r="G1162">
            <v>18615</v>
          </cell>
          <cell r="H1162">
            <v>9419</v>
          </cell>
          <cell r="I1162">
            <v>7046</v>
          </cell>
          <cell r="J1162">
            <v>3565</v>
          </cell>
          <cell r="K1162">
            <v>44939</v>
          </cell>
          <cell r="L1162">
            <v>22739</v>
          </cell>
        </row>
        <row r="1164">
          <cell r="A1164" t="str">
            <v>리프트 트럭</v>
          </cell>
          <cell r="B1164">
            <v>0</v>
          </cell>
          <cell r="C1164" t="str">
            <v xml:space="preserve"> 5 TON</v>
          </cell>
          <cell r="D1164">
            <v>0.50600000000000001</v>
          </cell>
          <cell r="E1164" t="str">
            <v>Hr</v>
          </cell>
          <cell r="F1164">
            <v>0</v>
          </cell>
          <cell r="G1164">
            <v>9681</v>
          </cell>
          <cell r="H1164">
            <v>4898</v>
          </cell>
          <cell r="I1164">
            <v>5116.08</v>
          </cell>
          <cell r="J1164">
            <v>2588</v>
          </cell>
          <cell r="K1164">
            <v>4863</v>
          </cell>
          <cell r="L1164">
            <v>2460</v>
          </cell>
        </row>
        <row r="1165">
          <cell r="A1165" t="str">
            <v>TRAILER</v>
          </cell>
          <cell r="B1165">
            <v>0</v>
          </cell>
          <cell r="C1165" t="str">
            <v>30 TON</v>
          </cell>
          <cell r="D1165">
            <v>0.50600000000000001</v>
          </cell>
          <cell r="E1165" t="str">
            <v>Hr</v>
          </cell>
          <cell r="F1165">
            <v>0</v>
          </cell>
          <cell r="G1165">
            <v>8683</v>
          </cell>
          <cell r="H1165">
            <v>4393</v>
          </cell>
          <cell r="I1165">
            <v>15763</v>
          </cell>
          <cell r="J1165">
            <v>7976</v>
          </cell>
          <cell r="K1165">
            <v>27414</v>
          </cell>
          <cell r="L1165">
            <v>13871</v>
          </cell>
        </row>
        <row r="1166">
          <cell r="A1166" t="str">
            <v>종       별</v>
          </cell>
          <cell r="B1166">
            <v>0</v>
          </cell>
          <cell r="C1166" t="str">
            <v>재 료 또 는</v>
          </cell>
          <cell r="D1166" t="str">
            <v xml:space="preserve">원 수 </v>
          </cell>
          <cell r="E1166" t="str">
            <v>단 위</v>
          </cell>
          <cell r="F1166" t="str">
            <v>총   액</v>
          </cell>
          <cell r="G1166" t="str">
            <v>노   무   비</v>
          </cell>
          <cell r="H1166">
            <v>0</v>
          </cell>
          <cell r="I1166" t="str">
            <v>재   료   비</v>
          </cell>
          <cell r="J1166">
            <v>0</v>
          </cell>
          <cell r="K1166" t="str">
            <v>경      비</v>
          </cell>
          <cell r="L1166">
            <v>0</v>
          </cell>
          <cell r="M1166" t="str">
            <v>비   고</v>
          </cell>
        </row>
        <row r="1167">
          <cell r="C1167" t="str">
            <v xml:space="preserve">규       격 </v>
          </cell>
          <cell r="D1167">
            <v>0</v>
          </cell>
          <cell r="E1167">
            <v>0</v>
          </cell>
          <cell r="F1167" t="str">
            <v>금   액</v>
          </cell>
          <cell r="G1167" t="str">
            <v>단  가</v>
          </cell>
          <cell r="H1167" t="str">
            <v>금   액</v>
          </cell>
          <cell r="I1167" t="str">
            <v>단  가</v>
          </cell>
          <cell r="J1167" t="str">
            <v>금   액</v>
          </cell>
          <cell r="K1167" t="str">
            <v>단  가</v>
          </cell>
          <cell r="L1167" t="str">
            <v>금   액</v>
          </cell>
        </row>
        <row r="1168">
          <cell r="A1168" t="str">
            <v>COMPRESSOR</v>
          </cell>
          <cell r="B1168">
            <v>0</v>
          </cell>
          <cell r="C1168" t="str">
            <v>7.1㎥/min</v>
          </cell>
          <cell r="D1168">
            <v>3.79</v>
          </cell>
          <cell r="E1168" t="str">
            <v>Hr</v>
          </cell>
          <cell r="F1168">
            <v>0</v>
          </cell>
          <cell r="G1168">
            <v>9681</v>
          </cell>
          <cell r="H1168">
            <v>36690</v>
          </cell>
          <cell r="I1168">
            <v>8779</v>
          </cell>
          <cell r="J1168">
            <v>33272</v>
          </cell>
          <cell r="K1168">
            <v>6250</v>
          </cell>
          <cell r="L1168">
            <v>23687</v>
          </cell>
        </row>
        <row r="1170">
          <cell r="B1170" t="str">
            <v>계</v>
          </cell>
          <cell r="C1170">
            <v>0</v>
          </cell>
          <cell r="D1170">
            <v>0</v>
          </cell>
          <cell r="E1170">
            <v>0</v>
          </cell>
          <cell r="F1170">
            <v>341716</v>
          </cell>
          <cell r="G1170">
            <v>0</v>
          </cell>
          <cell r="H1170">
            <v>157805</v>
          </cell>
          <cell r="I1170">
            <v>0</v>
          </cell>
          <cell r="J1170">
            <v>47401</v>
          </cell>
          <cell r="K1170" t="str">
            <v/>
          </cell>
          <cell r="L1170">
            <v>136510</v>
          </cell>
        </row>
        <row r="1195">
          <cell r="E1195" t="str">
            <v/>
          </cell>
          <cell r="F1195" t="str">
            <v>RADIAL GATE LEAF 제작 소모 자재비</v>
          </cell>
        </row>
        <row r="1196">
          <cell r="E1196" t="str">
            <v/>
          </cell>
        </row>
        <row r="1197">
          <cell r="A1197" t="str">
            <v>종       별</v>
          </cell>
          <cell r="B1197">
            <v>0</v>
          </cell>
          <cell r="C1197" t="str">
            <v>재 료 또 는</v>
          </cell>
          <cell r="D1197" t="str">
            <v xml:space="preserve">원 수 </v>
          </cell>
          <cell r="E1197" t="str">
            <v>단 위</v>
          </cell>
          <cell r="F1197" t="str">
            <v>총   액</v>
          </cell>
          <cell r="G1197" t="str">
            <v>노   무   비</v>
          </cell>
          <cell r="H1197">
            <v>0</v>
          </cell>
          <cell r="I1197" t="str">
            <v>재   료   비</v>
          </cell>
          <cell r="J1197">
            <v>0</v>
          </cell>
          <cell r="K1197" t="str">
            <v>경      비</v>
          </cell>
          <cell r="L1197">
            <v>0</v>
          </cell>
          <cell r="M1197" t="str">
            <v>비   고</v>
          </cell>
        </row>
        <row r="1198">
          <cell r="C1198" t="str">
            <v xml:space="preserve">규       격 </v>
          </cell>
          <cell r="D1198">
            <v>0</v>
          </cell>
          <cell r="E1198">
            <v>0</v>
          </cell>
          <cell r="F1198" t="str">
            <v>금   액</v>
          </cell>
          <cell r="G1198" t="str">
            <v>단  가</v>
          </cell>
          <cell r="H1198" t="str">
            <v>금   액</v>
          </cell>
          <cell r="I1198" t="str">
            <v>단  가</v>
          </cell>
          <cell r="J1198" t="str">
            <v>금   액</v>
          </cell>
          <cell r="K1198" t="str">
            <v>단  가</v>
          </cell>
          <cell r="L1198" t="str">
            <v>금   액</v>
          </cell>
        </row>
        <row r="1199">
          <cell r="A1199" t="str">
            <v>산       소</v>
          </cell>
          <cell r="B1199">
            <v>0</v>
          </cell>
          <cell r="C1199" t="str">
            <v>6,000L용</v>
          </cell>
          <cell r="D1199">
            <v>3.76</v>
          </cell>
          <cell r="E1199" t="str">
            <v>병</v>
          </cell>
          <cell r="F1199">
            <v>0</v>
          </cell>
          <cell r="G1199" t="str">
            <v/>
          </cell>
          <cell r="H1199">
            <v>0</v>
          </cell>
          <cell r="I1199">
            <v>12000</v>
          </cell>
          <cell r="J1199">
            <v>45120</v>
          </cell>
        </row>
        <row r="1200">
          <cell r="A1200" t="str">
            <v>아 세 치 렌</v>
          </cell>
          <cell r="B1200">
            <v>0</v>
          </cell>
          <cell r="C1200" t="str">
            <v>4,500L용</v>
          </cell>
          <cell r="D1200">
            <v>3.23</v>
          </cell>
          <cell r="E1200" t="str">
            <v>병</v>
          </cell>
          <cell r="F1200">
            <v>0</v>
          </cell>
          <cell r="G1200">
            <v>0</v>
          </cell>
          <cell r="H1200">
            <v>0</v>
          </cell>
          <cell r="I1200">
            <v>55392</v>
          </cell>
          <cell r="J1200">
            <v>178916</v>
          </cell>
        </row>
        <row r="1201">
          <cell r="A1201" t="str">
            <v>함       석</v>
          </cell>
          <cell r="B1201">
            <v>0</v>
          </cell>
          <cell r="C1201" t="str">
            <v>#31 x 3' x 6'</v>
          </cell>
          <cell r="D1201">
            <v>0.71</v>
          </cell>
          <cell r="E1201" t="str">
            <v>매</v>
          </cell>
          <cell r="F1201">
            <v>0</v>
          </cell>
          <cell r="G1201">
            <v>0</v>
          </cell>
          <cell r="H1201">
            <v>0</v>
          </cell>
          <cell r="I1201">
            <v>2825</v>
          </cell>
          <cell r="J1201">
            <v>2005</v>
          </cell>
        </row>
        <row r="1202">
          <cell r="A1202" t="str">
            <v>용   접  봉</v>
          </cell>
          <cell r="B1202">
            <v>0</v>
          </cell>
          <cell r="C1202" t="str">
            <v>SS400, 4M/Mx350L</v>
          </cell>
          <cell r="D1202">
            <v>24.99</v>
          </cell>
          <cell r="E1202" t="str">
            <v>KG</v>
          </cell>
          <cell r="F1202">
            <v>0</v>
          </cell>
          <cell r="G1202">
            <v>0</v>
          </cell>
          <cell r="H1202">
            <v>0</v>
          </cell>
          <cell r="I1202">
            <v>1260</v>
          </cell>
          <cell r="J1202">
            <v>31487</v>
          </cell>
        </row>
        <row r="1203">
          <cell r="A1203" t="str">
            <v>전       력</v>
          </cell>
          <cell r="B1203">
            <v>0</v>
          </cell>
          <cell r="C1203">
            <v>0</v>
          </cell>
          <cell r="D1203">
            <v>370</v>
          </cell>
          <cell r="E1203" t="str">
            <v>KWH</v>
          </cell>
          <cell r="F1203">
            <v>0</v>
          </cell>
          <cell r="G1203">
            <v>0</v>
          </cell>
          <cell r="H1203">
            <v>0</v>
          </cell>
          <cell r="I1203">
            <v>0</v>
          </cell>
          <cell r="J1203">
            <v>0</v>
          </cell>
          <cell r="K1203">
            <v>61.6</v>
          </cell>
          <cell r="L1203">
            <v>22792</v>
          </cell>
        </row>
        <row r="1204">
          <cell r="E1204" t="str">
            <v/>
          </cell>
          <cell r="F1204">
            <v>0</v>
          </cell>
          <cell r="G1204">
            <v>0</v>
          </cell>
          <cell r="H1204">
            <v>0</v>
          </cell>
          <cell r="I1204">
            <v>0</v>
          </cell>
          <cell r="J1204">
            <v>0</v>
          </cell>
          <cell r="K1204" t="str">
            <v/>
          </cell>
        </row>
        <row r="1206">
          <cell r="B1206" t="str">
            <v>계</v>
          </cell>
          <cell r="C1206">
            <v>0</v>
          </cell>
          <cell r="D1206">
            <v>0</v>
          </cell>
          <cell r="E1206">
            <v>0</v>
          </cell>
          <cell r="F1206">
            <v>280320</v>
          </cell>
          <cell r="G1206">
            <v>0</v>
          </cell>
          <cell r="H1206">
            <v>0</v>
          </cell>
          <cell r="I1206">
            <v>0</v>
          </cell>
          <cell r="J1206">
            <v>257528</v>
          </cell>
          <cell r="K1206">
            <v>0</v>
          </cell>
          <cell r="L1206">
            <v>22792</v>
          </cell>
        </row>
        <row r="1224">
          <cell r="E1224" t="str">
            <v/>
          </cell>
          <cell r="F1224" t="str">
            <v>RADIAL GATE GUIDE FRAME 제작 인건비</v>
          </cell>
        </row>
        <row r="1225">
          <cell r="E1225" t="str">
            <v/>
          </cell>
        </row>
        <row r="1226">
          <cell r="A1226" t="str">
            <v>종       별</v>
          </cell>
          <cell r="B1226">
            <v>0</v>
          </cell>
          <cell r="C1226" t="str">
            <v>재 료 또 는</v>
          </cell>
          <cell r="D1226" t="str">
            <v xml:space="preserve">원 수 </v>
          </cell>
          <cell r="E1226" t="str">
            <v>단 위</v>
          </cell>
          <cell r="F1226" t="str">
            <v>총   액</v>
          </cell>
          <cell r="G1226" t="str">
            <v>노   무   비</v>
          </cell>
          <cell r="H1226">
            <v>0</v>
          </cell>
          <cell r="I1226" t="str">
            <v>재   료   비</v>
          </cell>
          <cell r="J1226">
            <v>0</v>
          </cell>
          <cell r="K1226" t="str">
            <v>경      비</v>
          </cell>
          <cell r="L1226">
            <v>0</v>
          </cell>
          <cell r="M1226" t="str">
            <v>비   고</v>
          </cell>
        </row>
        <row r="1227">
          <cell r="C1227" t="str">
            <v xml:space="preserve">규       격 </v>
          </cell>
          <cell r="D1227">
            <v>0</v>
          </cell>
          <cell r="E1227">
            <v>0</v>
          </cell>
          <cell r="F1227" t="str">
            <v>금   액</v>
          </cell>
          <cell r="G1227" t="str">
            <v>단  가</v>
          </cell>
          <cell r="H1227" t="str">
            <v>금   액</v>
          </cell>
          <cell r="I1227" t="str">
            <v>단  가</v>
          </cell>
          <cell r="J1227" t="str">
            <v>금   액</v>
          </cell>
          <cell r="K1227" t="str">
            <v>단  가</v>
          </cell>
          <cell r="L1227" t="str">
            <v>금   액</v>
          </cell>
        </row>
        <row r="1228">
          <cell r="A1228" t="str">
            <v>기 술 관 리</v>
          </cell>
          <cell r="B1228">
            <v>0</v>
          </cell>
          <cell r="C1228" t="str">
            <v>기계기사1급</v>
          </cell>
          <cell r="D1228">
            <v>8</v>
          </cell>
          <cell r="E1228" t="str">
            <v>인</v>
          </cell>
          <cell r="F1228">
            <v>0</v>
          </cell>
          <cell r="G1228">
            <v>97488</v>
          </cell>
          <cell r="H1228">
            <v>779904</v>
          </cell>
        </row>
        <row r="1229">
          <cell r="A1229" t="str">
            <v>재료 절단 사도</v>
          </cell>
          <cell r="B1229">
            <v>0</v>
          </cell>
          <cell r="C1229" t="str">
            <v>제   도   공</v>
          </cell>
          <cell r="D1229">
            <v>2</v>
          </cell>
          <cell r="E1229" t="str">
            <v>인</v>
          </cell>
          <cell r="F1229">
            <v>0</v>
          </cell>
          <cell r="G1229">
            <v>32747</v>
          </cell>
          <cell r="H1229">
            <v>65494</v>
          </cell>
        </row>
        <row r="1230">
          <cell r="A1230" t="str">
            <v/>
          </cell>
          <cell r="B1230" t="str">
            <v>현    도</v>
          </cell>
          <cell r="C1230" t="str">
            <v>현   도   공</v>
          </cell>
          <cell r="D1230">
            <v>1.4</v>
          </cell>
          <cell r="E1230" t="str">
            <v>인</v>
          </cell>
          <cell r="F1230">
            <v>0</v>
          </cell>
          <cell r="G1230">
            <v>28487</v>
          </cell>
          <cell r="H1230">
            <v>39881</v>
          </cell>
        </row>
        <row r="1231">
          <cell r="A1231" t="str">
            <v/>
          </cell>
          <cell r="B1231" t="str">
            <v>괘    서</v>
          </cell>
          <cell r="C1231" t="str">
            <v>마   킹   공</v>
          </cell>
          <cell r="D1231">
            <v>2.8</v>
          </cell>
          <cell r="E1231" t="str">
            <v>인</v>
          </cell>
          <cell r="F1231">
            <v>0</v>
          </cell>
          <cell r="G1231">
            <v>26924</v>
          </cell>
          <cell r="H1231">
            <v>75387</v>
          </cell>
        </row>
        <row r="1232">
          <cell r="A1232" t="str">
            <v/>
          </cell>
          <cell r="B1232" t="str">
            <v>절    단</v>
          </cell>
          <cell r="C1232" t="str">
            <v>절   단   공</v>
          </cell>
          <cell r="D1232">
            <v>0.52</v>
          </cell>
          <cell r="E1232" t="str">
            <v>인</v>
          </cell>
          <cell r="F1232">
            <v>0</v>
          </cell>
          <cell r="G1232">
            <v>65881</v>
          </cell>
          <cell r="H1232">
            <v>34258</v>
          </cell>
        </row>
        <row r="1234">
          <cell r="A1234" t="str">
            <v>단재가공 괘서</v>
          </cell>
          <cell r="B1234">
            <v>0</v>
          </cell>
          <cell r="C1234" t="str">
            <v>마   킹   공</v>
          </cell>
          <cell r="D1234">
            <v>2.8</v>
          </cell>
          <cell r="E1234" t="str">
            <v>인</v>
          </cell>
          <cell r="F1234">
            <v>0</v>
          </cell>
          <cell r="G1234">
            <v>26250</v>
          </cell>
          <cell r="H1234">
            <v>73500</v>
          </cell>
        </row>
        <row r="1235">
          <cell r="A1235" t="str">
            <v/>
          </cell>
          <cell r="B1235" t="str">
            <v>절    단</v>
          </cell>
          <cell r="C1235" t="str">
            <v>산소 절단공</v>
          </cell>
          <cell r="D1235">
            <v>0.26</v>
          </cell>
          <cell r="E1235" t="str">
            <v>인</v>
          </cell>
          <cell r="F1235">
            <v>0</v>
          </cell>
          <cell r="G1235">
            <v>31794</v>
          </cell>
          <cell r="H1235">
            <v>8266</v>
          </cell>
        </row>
        <row r="1236">
          <cell r="C1236" t="str">
            <v>프랜트기계설치공</v>
          </cell>
          <cell r="D1236">
            <v>2.2999999999999998</v>
          </cell>
          <cell r="E1236" t="str">
            <v>인</v>
          </cell>
          <cell r="F1236">
            <v>0</v>
          </cell>
          <cell r="G1236">
            <v>80805</v>
          </cell>
          <cell r="H1236">
            <v>185851</v>
          </cell>
        </row>
        <row r="1237">
          <cell r="B1237" t="str">
            <v>EDGE가공</v>
          </cell>
          <cell r="C1237" t="str">
            <v>산소 절단공</v>
          </cell>
          <cell r="D1237">
            <v>1.1000000000000001</v>
          </cell>
          <cell r="E1237" t="str">
            <v>인</v>
          </cell>
          <cell r="F1237">
            <v>0</v>
          </cell>
          <cell r="G1237">
            <v>31794</v>
          </cell>
          <cell r="H1237">
            <v>34973</v>
          </cell>
        </row>
        <row r="1238">
          <cell r="A1238" t="str">
            <v/>
          </cell>
          <cell r="B1238" t="str">
            <v>용    접</v>
          </cell>
          <cell r="C1238" t="str">
            <v>프랜트 용접공</v>
          </cell>
          <cell r="D1238">
            <v>0.78</v>
          </cell>
          <cell r="E1238" t="str">
            <v>인</v>
          </cell>
          <cell r="F1238">
            <v>0</v>
          </cell>
          <cell r="G1238">
            <v>95379</v>
          </cell>
          <cell r="H1238">
            <v>74395</v>
          </cell>
        </row>
        <row r="1240">
          <cell r="A1240" t="str">
            <v/>
          </cell>
          <cell r="B1240" t="str">
            <v>교    정</v>
          </cell>
          <cell r="C1240" t="str">
            <v>프랜트 제관공</v>
          </cell>
          <cell r="D1240">
            <v>0.75</v>
          </cell>
          <cell r="E1240" t="str">
            <v>인</v>
          </cell>
          <cell r="F1240">
            <v>0</v>
          </cell>
          <cell r="G1240">
            <v>81966</v>
          </cell>
          <cell r="H1240">
            <v>61474</v>
          </cell>
        </row>
        <row r="1241">
          <cell r="B1241" t="str">
            <v>HOLING</v>
          </cell>
          <cell r="C1241" t="str">
            <v>프랜트 제관공</v>
          </cell>
          <cell r="D1241">
            <v>0.62</v>
          </cell>
          <cell r="E1241" t="str">
            <v>인</v>
          </cell>
          <cell r="F1241">
            <v>0</v>
          </cell>
          <cell r="G1241">
            <v>81966</v>
          </cell>
          <cell r="H1241">
            <v>50818</v>
          </cell>
        </row>
        <row r="1242">
          <cell r="A1242" t="str">
            <v>부분조립,취부조정</v>
          </cell>
          <cell r="B1242">
            <v>0</v>
          </cell>
          <cell r="C1242" t="str">
            <v>프랜트기계설치공</v>
          </cell>
          <cell r="D1242">
            <v>6.2</v>
          </cell>
          <cell r="E1242" t="str">
            <v>인</v>
          </cell>
          <cell r="F1242">
            <v>0</v>
          </cell>
          <cell r="G1242">
            <v>80805</v>
          </cell>
          <cell r="H1242">
            <v>500991</v>
          </cell>
        </row>
        <row r="1243">
          <cell r="A1243" t="str">
            <v/>
          </cell>
          <cell r="B1243" t="str">
            <v>용    접</v>
          </cell>
          <cell r="C1243" t="str">
            <v>프랜트 용접공</v>
          </cell>
          <cell r="D1243">
            <v>3.9</v>
          </cell>
          <cell r="E1243" t="str">
            <v>인</v>
          </cell>
          <cell r="F1243">
            <v>0</v>
          </cell>
          <cell r="G1243">
            <v>95379</v>
          </cell>
          <cell r="H1243">
            <v>371978</v>
          </cell>
        </row>
        <row r="1244">
          <cell r="A1244" t="str">
            <v/>
          </cell>
          <cell r="B1244" t="str">
            <v>교    정</v>
          </cell>
          <cell r="C1244" t="str">
            <v>프랜트 제관공</v>
          </cell>
          <cell r="D1244">
            <v>1.75</v>
          </cell>
          <cell r="E1244" t="str">
            <v>인</v>
          </cell>
          <cell r="F1244">
            <v>0</v>
          </cell>
          <cell r="G1244">
            <v>81966</v>
          </cell>
          <cell r="H1244">
            <v>143440</v>
          </cell>
        </row>
        <row r="1246">
          <cell r="A1246" t="str">
            <v>기 계 가 공</v>
          </cell>
          <cell r="B1246">
            <v>0</v>
          </cell>
          <cell r="C1246" t="str">
            <v>기   계   공</v>
          </cell>
          <cell r="D1246">
            <v>10</v>
          </cell>
          <cell r="E1246" t="str">
            <v>인</v>
          </cell>
          <cell r="F1246">
            <v>0</v>
          </cell>
          <cell r="G1246">
            <v>58906</v>
          </cell>
          <cell r="H1246">
            <v>589060</v>
          </cell>
        </row>
        <row r="1247">
          <cell r="A1247" t="str">
            <v>가 조 립,조 립</v>
          </cell>
          <cell r="B1247">
            <v>0</v>
          </cell>
          <cell r="C1247" t="str">
            <v>프랜트기계설치공</v>
          </cell>
          <cell r="D1247">
            <v>2</v>
          </cell>
          <cell r="E1247" t="str">
            <v>인</v>
          </cell>
          <cell r="F1247">
            <v>0</v>
          </cell>
          <cell r="G1247">
            <v>80805</v>
          </cell>
          <cell r="H1247">
            <v>161610</v>
          </cell>
        </row>
        <row r="1248">
          <cell r="A1248" t="str">
            <v/>
          </cell>
          <cell r="B1248" t="str">
            <v>해    체</v>
          </cell>
          <cell r="C1248" t="str">
            <v>프랜트기계설치공</v>
          </cell>
          <cell r="D1248">
            <v>1</v>
          </cell>
          <cell r="E1248" t="str">
            <v>인</v>
          </cell>
          <cell r="F1248">
            <v>0</v>
          </cell>
          <cell r="G1248">
            <v>80805</v>
          </cell>
          <cell r="H1248">
            <v>80805</v>
          </cell>
        </row>
        <row r="1249">
          <cell r="A1249" t="str">
            <v>운 반 조 작</v>
          </cell>
          <cell r="B1249">
            <v>0</v>
          </cell>
          <cell r="C1249" t="str">
            <v>특수 비계공</v>
          </cell>
          <cell r="D1249">
            <v>5</v>
          </cell>
          <cell r="E1249" t="str">
            <v>인</v>
          </cell>
          <cell r="F1249">
            <v>0</v>
          </cell>
          <cell r="G1249">
            <v>85884</v>
          </cell>
          <cell r="H1249">
            <v>429420</v>
          </cell>
        </row>
        <row r="1250">
          <cell r="A1250" t="str">
            <v>동 력 조 작</v>
          </cell>
          <cell r="B1250">
            <v>0</v>
          </cell>
          <cell r="C1250" t="str">
            <v>프랜트 전공</v>
          </cell>
          <cell r="D1250">
            <v>2</v>
          </cell>
          <cell r="E1250" t="str">
            <v>인</v>
          </cell>
          <cell r="F1250">
            <v>0</v>
          </cell>
          <cell r="G1250">
            <v>64285</v>
          </cell>
          <cell r="H1250">
            <v>128570</v>
          </cell>
        </row>
        <row r="1252">
          <cell r="A1252" t="str">
            <v xml:space="preserve">      보 조</v>
          </cell>
          <cell r="B1252">
            <v>0</v>
          </cell>
          <cell r="C1252" t="str">
            <v>특 별 인 부</v>
          </cell>
          <cell r="D1252">
            <v>2.5</v>
          </cell>
          <cell r="E1252" t="str">
            <v>인</v>
          </cell>
          <cell r="F1252">
            <v>0</v>
          </cell>
          <cell r="G1252">
            <v>57379</v>
          </cell>
          <cell r="H1252">
            <v>143447</v>
          </cell>
        </row>
        <row r="1253">
          <cell r="A1253" t="str">
            <v>종       별</v>
          </cell>
          <cell r="B1253">
            <v>0</v>
          </cell>
          <cell r="C1253" t="str">
            <v>재 료 또 는</v>
          </cell>
          <cell r="D1253" t="str">
            <v xml:space="preserve">원 수 </v>
          </cell>
          <cell r="E1253" t="str">
            <v>단 위</v>
          </cell>
          <cell r="F1253" t="str">
            <v>총   액</v>
          </cell>
          <cell r="G1253" t="str">
            <v>노   무   비</v>
          </cell>
          <cell r="H1253">
            <v>0</v>
          </cell>
          <cell r="I1253" t="str">
            <v>재   료   비</v>
          </cell>
          <cell r="J1253">
            <v>0</v>
          </cell>
          <cell r="K1253" t="str">
            <v>경      비</v>
          </cell>
          <cell r="L1253">
            <v>0</v>
          </cell>
          <cell r="M1253" t="str">
            <v>비   고</v>
          </cell>
        </row>
        <row r="1254">
          <cell r="C1254" t="str">
            <v xml:space="preserve">규       격 </v>
          </cell>
          <cell r="D1254">
            <v>0</v>
          </cell>
          <cell r="E1254">
            <v>0</v>
          </cell>
          <cell r="F1254" t="str">
            <v>금   액</v>
          </cell>
          <cell r="G1254" t="str">
            <v>단  가</v>
          </cell>
          <cell r="H1254" t="str">
            <v>금   액</v>
          </cell>
          <cell r="I1254" t="str">
            <v>단  가</v>
          </cell>
          <cell r="J1254" t="str">
            <v>금   액</v>
          </cell>
          <cell r="K1254" t="str">
            <v>단  가</v>
          </cell>
          <cell r="L1254" t="str">
            <v>금   액</v>
          </cell>
        </row>
        <row r="1255">
          <cell r="A1255" t="str">
            <v>검      사</v>
          </cell>
          <cell r="B1255">
            <v>0</v>
          </cell>
          <cell r="C1255" t="str">
            <v>노무비의 7%</v>
          </cell>
          <cell r="D1255" t="str">
            <v>1</v>
          </cell>
          <cell r="E1255" t="str">
            <v>식</v>
          </cell>
          <cell r="F1255">
            <v>0</v>
          </cell>
          <cell r="G1255">
            <v>0</v>
          </cell>
          <cell r="H1255">
            <v>282346</v>
          </cell>
        </row>
        <row r="1256">
          <cell r="E1256" t="str">
            <v/>
          </cell>
          <cell r="F1256" t="str">
            <v/>
          </cell>
          <cell r="G1256">
            <v>0</v>
          </cell>
          <cell r="H1256" t="str">
            <v/>
          </cell>
        </row>
        <row r="1257">
          <cell r="A1257" t="str">
            <v xml:space="preserve">       계</v>
          </cell>
          <cell r="B1257">
            <v>0</v>
          </cell>
          <cell r="C1257">
            <v>0</v>
          </cell>
          <cell r="D1257">
            <v>0</v>
          </cell>
          <cell r="E1257">
            <v>0</v>
          </cell>
          <cell r="F1257">
            <v>4315868</v>
          </cell>
          <cell r="G1257">
            <v>0</v>
          </cell>
          <cell r="H1257">
            <v>4315868</v>
          </cell>
        </row>
        <row r="1282">
          <cell r="E1282" t="str">
            <v/>
          </cell>
          <cell r="F1282" t="str">
            <v>RADIAL GATE GUIDE FRAME 제작 소모 자재비</v>
          </cell>
        </row>
        <row r="1283">
          <cell r="E1283" t="str">
            <v/>
          </cell>
        </row>
        <row r="1284">
          <cell r="A1284" t="str">
            <v>종       별</v>
          </cell>
          <cell r="B1284">
            <v>0</v>
          </cell>
          <cell r="C1284" t="str">
            <v>재 료 또 는</v>
          </cell>
          <cell r="D1284" t="str">
            <v xml:space="preserve">원 수 </v>
          </cell>
          <cell r="E1284" t="str">
            <v>단 위</v>
          </cell>
          <cell r="F1284" t="str">
            <v>총   액</v>
          </cell>
          <cell r="G1284" t="str">
            <v>노   무   비</v>
          </cell>
          <cell r="H1284">
            <v>0</v>
          </cell>
          <cell r="I1284" t="str">
            <v>재   료   비</v>
          </cell>
          <cell r="J1284">
            <v>0</v>
          </cell>
          <cell r="K1284" t="str">
            <v>경      비</v>
          </cell>
          <cell r="L1284">
            <v>0</v>
          </cell>
          <cell r="M1284" t="str">
            <v>비   고</v>
          </cell>
        </row>
        <row r="1285">
          <cell r="C1285" t="str">
            <v xml:space="preserve">규       격 </v>
          </cell>
          <cell r="D1285">
            <v>0</v>
          </cell>
          <cell r="E1285">
            <v>0</v>
          </cell>
          <cell r="F1285" t="str">
            <v>금   액</v>
          </cell>
          <cell r="G1285" t="str">
            <v>단  가</v>
          </cell>
          <cell r="H1285" t="str">
            <v>금   액</v>
          </cell>
          <cell r="I1285" t="str">
            <v>단  가</v>
          </cell>
          <cell r="J1285" t="str">
            <v>금   액</v>
          </cell>
          <cell r="K1285" t="str">
            <v>단  가</v>
          </cell>
          <cell r="L1285" t="str">
            <v>금   액</v>
          </cell>
        </row>
        <row r="1286">
          <cell r="A1286" t="str">
            <v>산       소</v>
          </cell>
          <cell r="B1286">
            <v>0</v>
          </cell>
          <cell r="C1286" t="str">
            <v>6,000L용</v>
          </cell>
          <cell r="D1286">
            <v>2.2000000000000002</v>
          </cell>
          <cell r="E1286" t="str">
            <v>병</v>
          </cell>
          <cell r="F1286">
            <v>0</v>
          </cell>
          <cell r="G1286" t="str">
            <v/>
          </cell>
          <cell r="H1286">
            <v>0</v>
          </cell>
          <cell r="I1286">
            <v>12000</v>
          </cell>
          <cell r="J1286">
            <v>26400</v>
          </cell>
        </row>
        <row r="1287">
          <cell r="A1287" t="str">
            <v>아 세 치 렌</v>
          </cell>
          <cell r="B1287">
            <v>0</v>
          </cell>
          <cell r="C1287" t="str">
            <v>2,100L용</v>
          </cell>
          <cell r="D1287">
            <v>1.6</v>
          </cell>
          <cell r="E1287" t="str">
            <v>병</v>
          </cell>
          <cell r="F1287">
            <v>0</v>
          </cell>
          <cell r="G1287">
            <v>0</v>
          </cell>
          <cell r="H1287">
            <v>0</v>
          </cell>
          <cell r="I1287">
            <v>25849</v>
          </cell>
          <cell r="J1287">
            <v>41358</v>
          </cell>
        </row>
        <row r="1288">
          <cell r="A1288" t="str">
            <v>함       석</v>
          </cell>
          <cell r="B1288">
            <v>0</v>
          </cell>
          <cell r="C1288" t="str">
            <v>#32 x 3' x 6'</v>
          </cell>
          <cell r="D1288">
            <v>1.7</v>
          </cell>
          <cell r="E1288" t="str">
            <v>매</v>
          </cell>
          <cell r="F1288">
            <v>0</v>
          </cell>
          <cell r="G1288">
            <v>0</v>
          </cell>
          <cell r="H1288">
            <v>0</v>
          </cell>
          <cell r="I1288">
            <v>2597</v>
          </cell>
          <cell r="J1288">
            <v>4414</v>
          </cell>
        </row>
        <row r="1289">
          <cell r="A1289" t="str">
            <v>용   접  봉</v>
          </cell>
          <cell r="B1289">
            <v>0</v>
          </cell>
          <cell r="C1289" t="str">
            <v>SS41+STS304,4M/M</v>
          </cell>
          <cell r="D1289">
            <v>22.5</v>
          </cell>
          <cell r="E1289" t="str">
            <v>KG</v>
          </cell>
          <cell r="F1289">
            <v>0</v>
          </cell>
          <cell r="G1289">
            <v>0</v>
          </cell>
          <cell r="H1289">
            <v>0</v>
          </cell>
          <cell r="I1289">
            <v>3360</v>
          </cell>
          <cell r="J1289">
            <v>75600</v>
          </cell>
        </row>
        <row r="1290">
          <cell r="A1290" t="str">
            <v>전       력</v>
          </cell>
          <cell r="B1290">
            <v>0</v>
          </cell>
          <cell r="C1290">
            <v>0</v>
          </cell>
          <cell r="D1290">
            <v>595</v>
          </cell>
          <cell r="E1290" t="str">
            <v>KWH</v>
          </cell>
          <cell r="F1290">
            <v>0</v>
          </cell>
          <cell r="G1290">
            <v>0</v>
          </cell>
          <cell r="H1290">
            <v>0</v>
          </cell>
          <cell r="I1290" t="str">
            <v/>
          </cell>
          <cell r="J1290">
            <v>0</v>
          </cell>
          <cell r="K1290">
            <v>61.6</v>
          </cell>
          <cell r="L1290">
            <v>36652</v>
          </cell>
        </row>
        <row r="1291">
          <cell r="A1291" t="str">
            <v/>
          </cell>
          <cell r="B1291">
            <v>0</v>
          </cell>
          <cell r="C1291" t="str">
            <v/>
          </cell>
          <cell r="D1291" t="str">
            <v/>
          </cell>
          <cell r="E1291" t="str">
            <v/>
          </cell>
          <cell r="F1291">
            <v>0</v>
          </cell>
          <cell r="G1291">
            <v>0</v>
          </cell>
          <cell r="H1291">
            <v>0</v>
          </cell>
          <cell r="I1291" t="str">
            <v/>
          </cell>
          <cell r="J1291">
            <v>0</v>
          </cell>
          <cell r="K1291" t="str">
            <v/>
          </cell>
        </row>
        <row r="1293">
          <cell r="L1293" t="str">
            <v/>
          </cell>
        </row>
        <row r="1294">
          <cell r="B1294" t="str">
            <v>계</v>
          </cell>
          <cell r="C1294">
            <v>0</v>
          </cell>
          <cell r="D1294">
            <v>0</v>
          </cell>
          <cell r="E1294">
            <v>0</v>
          </cell>
          <cell r="F1294">
            <v>184424</v>
          </cell>
          <cell r="G1294">
            <v>0</v>
          </cell>
          <cell r="H1294">
            <v>0</v>
          </cell>
          <cell r="I1294">
            <v>0</v>
          </cell>
          <cell r="J1294">
            <v>147772</v>
          </cell>
          <cell r="K1294">
            <v>0</v>
          </cell>
          <cell r="L1294">
            <v>36652</v>
          </cell>
        </row>
        <row r="1295">
          <cell r="F1295" t="str">
            <v/>
          </cell>
          <cell r="G1295">
            <v>0</v>
          </cell>
          <cell r="H1295">
            <v>0</v>
          </cell>
          <cell r="I1295">
            <v>0</v>
          </cell>
          <cell r="J1295" t="str">
            <v/>
          </cell>
          <cell r="K1295">
            <v>0</v>
          </cell>
          <cell r="L1295" t="str">
            <v/>
          </cell>
        </row>
        <row r="1296">
          <cell r="F1296" t="str">
            <v/>
          </cell>
          <cell r="G1296">
            <v>0</v>
          </cell>
          <cell r="H1296">
            <v>0</v>
          </cell>
          <cell r="I1296">
            <v>0</v>
          </cell>
          <cell r="J1296" t="str">
            <v/>
          </cell>
          <cell r="K1296">
            <v>0</v>
          </cell>
          <cell r="L1296" t="str">
            <v/>
          </cell>
        </row>
        <row r="1297">
          <cell r="F1297" t="str">
            <v/>
          </cell>
          <cell r="G1297">
            <v>0</v>
          </cell>
          <cell r="H1297">
            <v>0</v>
          </cell>
          <cell r="I1297">
            <v>0</v>
          </cell>
          <cell r="J1297" t="str">
            <v/>
          </cell>
          <cell r="K1297">
            <v>0</v>
          </cell>
          <cell r="L1297" t="str">
            <v/>
          </cell>
        </row>
        <row r="1298">
          <cell r="F1298" t="str">
            <v/>
          </cell>
          <cell r="G1298">
            <v>0</v>
          </cell>
          <cell r="H1298">
            <v>0</v>
          </cell>
          <cell r="I1298">
            <v>0</v>
          </cell>
          <cell r="J1298" t="str">
            <v/>
          </cell>
          <cell r="K1298">
            <v>0</v>
          </cell>
          <cell r="L1298" t="str">
            <v/>
          </cell>
        </row>
        <row r="1299">
          <cell r="F1299" t="str">
            <v/>
          </cell>
          <cell r="G1299">
            <v>0</v>
          </cell>
          <cell r="H1299">
            <v>0</v>
          </cell>
          <cell r="I1299">
            <v>0</v>
          </cell>
          <cell r="J1299" t="str">
            <v/>
          </cell>
          <cell r="K1299">
            <v>0</v>
          </cell>
          <cell r="L1299" t="str">
            <v/>
          </cell>
        </row>
        <row r="1300">
          <cell r="F1300" t="str">
            <v/>
          </cell>
          <cell r="G1300">
            <v>0</v>
          </cell>
          <cell r="H1300">
            <v>0</v>
          </cell>
          <cell r="I1300">
            <v>0</v>
          </cell>
          <cell r="J1300" t="str">
            <v/>
          </cell>
          <cell r="K1300">
            <v>0</v>
          </cell>
          <cell r="L1300" t="str">
            <v/>
          </cell>
        </row>
        <row r="1301">
          <cell r="F1301" t="str">
            <v/>
          </cell>
          <cell r="G1301">
            <v>0</v>
          </cell>
          <cell r="H1301">
            <v>0</v>
          </cell>
          <cell r="I1301">
            <v>0</v>
          </cell>
          <cell r="J1301" t="str">
            <v/>
          </cell>
          <cell r="K1301">
            <v>0</v>
          </cell>
          <cell r="L1301" t="str">
            <v/>
          </cell>
        </row>
        <row r="1302">
          <cell r="F1302" t="str">
            <v/>
          </cell>
          <cell r="G1302">
            <v>0</v>
          </cell>
          <cell r="H1302">
            <v>0</v>
          </cell>
          <cell r="I1302">
            <v>0</v>
          </cell>
          <cell r="J1302" t="str">
            <v/>
          </cell>
          <cell r="K1302">
            <v>0</v>
          </cell>
          <cell r="L1302" t="str">
            <v/>
          </cell>
        </row>
        <row r="1303">
          <cell r="F1303" t="str">
            <v/>
          </cell>
          <cell r="G1303">
            <v>0</v>
          </cell>
          <cell r="H1303">
            <v>0</v>
          </cell>
          <cell r="I1303">
            <v>0</v>
          </cell>
          <cell r="J1303" t="str">
            <v/>
          </cell>
          <cell r="K1303">
            <v>0</v>
          </cell>
          <cell r="L1303" t="str">
            <v/>
          </cell>
        </row>
        <row r="1304">
          <cell r="F1304" t="str">
            <v/>
          </cell>
          <cell r="G1304">
            <v>0</v>
          </cell>
          <cell r="H1304">
            <v>0</v>
          </cell>
          <cell r="I1304">
            <v>0</v>
          </cell>
          <cell r="J1304" t="str">
            <v/>
          </cell>
          <cell r="K1304">
            <v>0</v>
          </cell>
          <cell r="L1304" t="str">
            <v/>
          </cell>
        </row>
        <row r="1305">
          <cell r="F1305" t="str">
            <v/>
          </cell>
          <cell r="G1305">
            <v>0</v>
          </cell>
          <cell r="H1305">
            <v>0</v>
          </cell>
          <cell r="I1305">
            <v>0</v>
          </cell>
          <cell r="J1305" t="str">
            <v/>
          </cell>
          <cell r="K1305">
            <v>0</v>
          </cell>
          <cell r="L1305" t="str">
            <v/>
          </cell>
        </row>
        <row r="1306">
          <cell r="F1306" t="str">
            <v/>
          </cell>
          <cell r="G1306">
            <v>0</v>
          </cell>
          <cell r="H1306">
            <v>0</v>
          </cell>
          <cell r="I1306">
            <v>0</v>
          </cell>
          <cell r="J1306" t="str">
            <v/>
          </cell>
          <cell r="K1306">
            <v>0</v>
          </cell>
          <cell r="L1306" t="str">
            <v/>
          </cell>
        </row>
        <row r="1307">
          <cell r="F1307" t="str">
            <v/>
          </cell>
          <cell r="G1307">
            <v>0</v>
          </cell>
          <cell r="H1307">
            <v>0</v>
          </cell>
          <cell r="I1307">
            <v>0</v>
          </cell>
          <cell r="J1307" t="str">
            <v/>
          </cell>
          <cell r="K1307">
            <v>0</v>
          </cell>
          <cell r="L1307" t="str">
            <v/>
          </cell>
        </row>
        <row r="1308">
          <cell r="F1308" t="str">
            <v/>
          </cell>
          <cell r="G1308">
            <v>0</v>
          </cell>
          <cell r="H1308">
            <v>0</v>
          </cell>
          <cell r="I1308">
            <v>0</v>
          </cell>
          <cell r="J1308" t="str">
            <v/>
          </cell>
          <cell r="K1308">
            <v>0</v>
          </cell>
          <cell r="L1308" t="str">
            <v/>
          </cell>
        </row>
        <row r="1309">
          <cell r="F1309" t="str">
            <v/>
          </cell>
          <cell r="G1309">
            <v>0</v>
          </cell>
          <cell r="H1309">
            <v>0</v>
          </cell>
          <cell r="I1309">
            <v>0</v>
          </cell>
          <cell r="J1309" t="str">
            <v/>
          </cell>
          <cell r="K1309">
            <v>0</v>
          </cell>
          <cell r="L1309" t="str">
            <v/>
          </cell>
        </row>
        <row r="1310">
          <cell r="F1310" t="str">
            <v/>
          </cell>
          <cell r="G1310">
            <v>0</v>
          </cell>
          <cell r="H1310">
            <v>0</v>
          </cell>
          <cell r="I1310">
            <v>0</v>
          </cell>
          <cell r="J1310" t="str">
            <v/>
          </cell>
          <cell r="K1310">
            <v>0</v>
          </cell>
          <cell r="L1310" t="str">
            <v/>
          </cell>
        </row>
        <row r="1311">
          <cell r="E1311" t="str">
            <v/>
          </cell>
          <cell r="F1311" t="str">
            <v>RADIAL GATE ANCHORAGE 제작 인건비</v>
          </cell>
        </row>
        <row r="1312">
          <cell r="E1312" t="str">
            <v/>
          </cell>
        </row>
        <row r="1313">
          <cell r="A1313" t="str">
            <v>종       별</v>
          </cell>
          <cell r="B1313">
            <v>0</v>
          </cell>
          <cell r="C1313" t="str">
            <v>재 료 또 는</v>
          </cell>
          <cell r="D1313" t="str">
            <v xml:space="preserve">원 수 </v>
          </cell>
          <cell r="E1313" t="str">
            <v>단 위</v>
          </cell>
          <cell r="F1313" t="str">
            <v>총   액</v>
          </cell>
          <cell r="G1313" t="str">
            <v>노   무   비</v>
          </cell>
          <cell r="H1313">
            <v>0</v>
          </cell>
          <cell r="I1313" t="str">
            <v>재   료   비</v>
          </cell>
          <cell r="J1313">
            <v>0</v>
          </cell>
          <cell r="K1313" t="str">
            <v>경      비</v>
          </cell>
          <cell r="L1313">
            <v>0</v>
          </cell>
          <cell r="M1313" t="str">
            <v>비   고</v>
          </cell>
        </row>
        <row r="1314">
          <cell r="C1314" t="str">
            <v xml:space="preserve">규       격 </v>
          </cell>
          <cell r="D1314">
            <v>0</v>
          </cell>
          <cell r="E1314">
            <v>0</v>
          </cell>
          <cell r="F1314" t="str">
            <v>금   액</v>
          </cell>
          <cell r="G1314" t="str">
            <v>단  가</v>
          </cell>
          <cell r="H1314" t="str">
            <v>금   액</v>
          </cell>
          <cell r="I1314" t="str">
            <v>단  가</v>
          </cell>
          <cell r="J1314" t="str">
            <v>금   액</v>
          </cell>
          <cell r="K1314" t="str">
            <v>단  가</v>
          </cell>
          <cell r="L1314" t="str">
            <v>금   액</v>
          </cell>
        </row>
        <row r="1315">
          <cell r="A1315" t="str">
            <v>기 술 관 리</v>
          </cell>
          <cell r="B1315">
            <v>0</v>
          </cell>
          <cell r="C1315" t="str">
            <v>기계기사1급</v>
          </cell>
          <cell r="D1315">
            <v>1.6</v>
          </cell>
          <cell r="E1315" t="str">
            <v>인</v>
          </cell>
          <cell r="F1315">
            <v>0</v>
          </cell>
          <cell r="G1315">
            <v>97488</v>
          </cell>
          <cell r="H1315">
            <v>155980</v>
          </cell>
        </row>
        <row r="1316">
          <cell r="A1316" t="str">
            <v>재료 절단 사도</v>
          </cell>
          <cell r="B1316">
            <v>0</v>
          </cell>
          <cell r="C1316" t="str">
            <v>제   도   공</v>
          </cell>
          <cell r="D1316">
            <v>0.5</v>
          </cell>
          <cell r="E1316" t="str">
            <v>인</v>
          </cell>
          <cell r="F1316">
            <v>0</v>
          </cell>
          <cell r="G1316">
            <v>32747</v>
          </cell>
          <cell r="H1316">
            <v>16373</v>
          </cell>
        </row>
        <row r="1317">
          <cell r="A1317" t="str">
            <v/>
          </cell>
          <cell r="B1317" t="str">
            <v>현    도</v>
          </cell>
          <cell r="C1317" t="str">
            <v>현   도   공</v>
          </cell>
          <cell r="D1317">
            <v>0.2</v>
          </cell>
          <cell r="E1317" t="str">
            <v>인</v>
          </cell>
          <cell r="F1317">
            <v>0</v>
          </cell>
          <cell r="G1317">
            <v>28487</v>
          </cell>
          <cell r="H1317">
            <v>5697</v>
          </cell>
        </row>
        <row r="1318">
          <cell r="A1318" t="str">
            <v/>
          </cell>
          <cell r="B1318" t="str">
            <v>괘    서</v>
          </cell>
          <cell r="C1318" t="str">
            <v>마   킹   공</v>
          </cell>
          <cell r="D1318">
            <v>1.3</v>
          </cell>
          <cell r="E1318" t="str">
            <v>인</v>
          </cell>
          <cell r="F1318">
            <v>0</v>
          </cell>
          <cell r="G1318">
            <v>26924</v>
          </cell>
          <cell r="H1318">
            <v>35001</v>
          </cell>
        </row>
        <row r="1319">
          <cell r="B1319" t="str">
            <v>절    단</v>
          </cell>
          <cell r="C1319" t="str">
            <v>절   단   공</v>
          </cell>
          <cell r="D1319">
            <v>0.28000000000000003</v>
          </cell>
          <cell r="E1319" t="str">
            <v>인</v>
          </cell>
          <cell r="F1319">
            <v>0</v>
          </cell>
          <cell r="G1319">
            <v>65881</v>
          </cell>
          <cell r="H1319">
            <v>18446</v>
          </cell>
        </row>
        <row r="1321">
          <cell r="A1321" t="str">
            <v/>
          </cell>
          <cell r="B1321" t="str">
            <v>교    정</v>
          </cell>
          <cell r="C1321" t="str">
            <v>프랜트 제관공</v>
          </cell>
          <cell r="D1321">
            <v>0.5</v>
          </cell>
          <cell r="E1321" t="str">
            <v>인</v>
          </cell>
          <cell r="F1321">
            <v>0</v>
          </cell>
          <cell r="G1321">
            <v>81966</v>
          </cell>
          <cell r="H1321">
            <v>40983</v>
          </cell>
        </row>
        <row r="1322">
          <cell r="A1322" t="str">
            <v>단재가공 괘서</v>
          </cell>
          <cell r="B1322">
            <v>0</v>
          </cell>
          <cell r="C1322" t="str">
            <v>마   킹   공</v>
          </cell>
          <cell r="D1322">
            <v>1.3</v>
          </cell>
          <cell r="E1322" t="str">
            <v>인</v>
          </cell>
          <cell r="F1322">
            <v>0</v>
          </cell>
          <cell r="G1322">
            <v>26924</v>
          </cell>
          <cell r="H1322">
            <v>35001</v>
          </cell>
        </row>
        <row r="1323">
          <cell r="A1323" t="str">
            <v/>
          </cell>
          <cell r="B1323" t="str">
            <v>절    단</v>
          </cell>
          <cell r="C1323" t="str">
            <v>절   단   공</v>
          </cell>
          <cell r="D1323">
            <v>0.14000000000000001</v>
          </cell>
          <cell r="E1323" t="str">
            <v>인</v>
          </cell>
          <cell r="F1323">
            <v>0</v>
          </cell>
          <cell r="G1323">
            <v>65881</v>
          </cell>
          <cell r="H1323">
            <v>9223</v>
          </cell>
        </row>
        <row r="1324">
          <cell r="A1324" t="str">
            <v>EDGE     가공</v>
          </cell>
          <cell r="B1324">
            <v>0</v>
          </cell>
          <cell r="C1324" t="str">
            <v>산 소 절 단 공</v>
          </cell>
          <cell r="D1324">
            <v>0.14000000000000001</v>
          </cell>
          <cell r="E1324" t="str">
            <v>인</v>
          </cell>
          <cell r="F1324">
            <v>0</v>
          </cell>
          <cell r="G1324">
            <v>31794</v>
          </cell>
          <cell r="H1324">
            <v>4451</v>
          </cell>
        </row>
        <row r="1325">
          <cell r="A1325" t="str">
            <v/>
          </cell>
          <cell r="B1325" t="str">
            <v>용    접</v>
          </cell>
          <cell r="C1325" t="str">
            <v>프랜트 용접공</v>
          </cell>
          <cell r="D1325">
            <v>1</v>
          </cell>
          <cell r="E1325" t="str">
            <v>인</v>
          </cell>
          <cell r="F1325">
            <v>0</v>
          </cell>
          <cell r="G1325">
            <v>95379</v>
          </cell>
          <cell r="H1325">
            <v>95379</v>
          </cell>
        </row>
        <row r="1327">
          <cell r="B1327" t="str">
            <v>교    정</v>
          </cell>
          <cell r="C1327" t="str">
            <v>프랜트 제관공</v>
          </cell>
          <cell r="D1327">
            <v>0.75</v>
          </cell>
          <cell r="E1327" t="str">
            <v>인</v>
          </cell>
          <cell r="F1327">
            <v>0</v>
          </cell>
          <cell r="G1327">
            <v>81966</v>
          </cell>
          <cell r="H1327">
            <v>61474</v>
          </cell>
          <cell r="I1327">
            <v>0</v>
          </cell>
          <cell r="J1327">
            <v>0</v>
          </cell>
          <cell r="K1327">
            <v>0</v>
          </cell>
          <cell r="L1327">
            <v>0</v>
          </cell>
          <cell r="M1327" t="str">
            <v/>
          </cell>
        </row>
        <row r="1328">
          <cell r="A1328" t="str">
            <v>HOLING</v>
          </cell>
          <cell r="B1328">
            <v>0</v>
          </cell>
          <cell r="C1328" t="str">
            <v>프랜트 제관공</v>
          </cell>
          <cell r="D1328">
            <v>0.37</v>
          </cell>
          <cell r="E1328" t="str">
            <v>인</v>
          </cell>
          <cell r="F1328">
            <v>0</v>
          </cell>
          <cell r="G1328">
            <v>81966</v>
          </cell>
          <cell r="H1328">
            <v>30327</v>
          </cell>
        </row>
        <row r="1329">
          <cell r="A1329" t="str">
            <v>부분조립취부조정</v>
          </cell>
          <cell r="B1329">
            <v>0</v>
          </cell>
          <cell r="C1329" t="str">
            <v>프랜트기계설치공</v>
          </cell>
          <cell r="D1329">
            <v>2.5</v>
          </cell>
          <cell r="E1329" t="str">
            <v>인</v>
          </cell>
          <cell r="F1329">
            <v>0</v>
          </cell>
          <cell r="G1329">
            <v>80805</v>
          </cell>
          <cell r="H1329">
            <v>202012</v>
          </cell>
        </row>
        <row r="1330">
          <cell r="B1330" t="str">
            <v>용    접</v>
          </cell>
          <cell r="C1330" t="str">
            <v>프랜트 용접공</v>
          </cell>
          <cell r="D1330">
            <v>6.8</v>
          </cell>
          <cell r="E1330" t="str">
            <v>인</v>
          </cell>
          <cell r="F1330">
            <v>0</v>
          </cell>
          <cell r="G1330">
            <v>95379</v>
          </cell>
          <cell r="H1330">
            <v>648577</v>
          </cell>
        </row>
        <row r="1331">
          <cell r="B1331" t="str">
            <v>절    단</v>
          </cell>
          <cell r="C1331" t="str">
            <v>산 소 절 단 공</v>
          </cell>
          <cell r="D1331">
            <v>0.08</v>
          </cell>
          <cell r="E1331" t="str">
            <v>인</v>
          </cell>
          <cell r="F1331">
            <v>0</v>
          </cell>
          <cell r="G1331">
            <v>31794</v>
          </cell>
          <cell r="H1331">
            <v>2543</v>
          </cell>
        </row>
        <row r="1332">
          <cell r="E1332" t="str">
            <v/>
          </cell>
        </row>
        <row r="1333">
          <cell r="A1333" t="str">
            <v>부분조립 수정</v>
          </cell>
          <cell r="B1333">
            <v>0</v>
          </cell>
          <cell r="C1333" t="str">
            <v>프랜트 제관공</v>
          </cell>
          <cell r="D1333">
            <v>1.75</v>
          </cell>
          <cell r="E1333" t="str">
            <v>인</v>
          </cell>
          <cell r="F1333">
            <v>0</v>
          </cell>
          <cell r="G1333">
            <v>81966</v>
          </cell>
          <cell r="H1333">
            <v>143440</v>
          </cell>
        </row>
        <row r="1334">
          <cell r="A1334" t="str">
            <v>GRINDING</v>
          </cell>
          <cell r="B1334">
            <v>0</v>
          </cell>
          <cell r="C1334" t="str">
            <v>프랜트 제관공</v>
          </cell>
          <cell r="D1334">
            <v>1.5</v>
          </cell>
          <cell r="E1334" t="str">
            <v>인</v>
          </cell>
          <cell r="F1334">
            <v>0</v>
          </cell>
          <cell r="G1334">
            <v>81966</v>
          </cell>
          <cell r="H1334">
            <v>122949</v>
          </cell>
        </row>
        <row r="1335">
          <cell r="C1335" t="str">
            <v>연 마 공 (기계)</v>
          </cell>
          <cell r="D1335">
            <v>0.13</v>
          </cell>
          <cell r="E1335" t="str">
            <v>인</v>
          </cell>
          <cell r="F1335">
            <v>0</v>
          </cell>
          <cell r="G1335">
            <v>26032</v>
          </cell>
          <cell r="H1335">
            <v>3384</v>
          </cell>
        </row>
        <row r="1336">
          <cell r="A1336" t="str">
            <v>가 조 립 조립</v>
          </cell>
          <cell r="B1336">
            <v>0</v>
          </cell>
          <cell r="C1336" t="str">
            <v>프랜트기계설치공</v>
          </cell>
          <cell r="D1336">
            <v>2</v>
          </cell>
          <cell r="E1336" t="str">
            <v>인</v>
          </cell>
          <cell r="F1336">
            <v>0</v>
          </cell>
          <cell r="G1336">
            <v>80805</v>
          </cell>
          <cell r="H1336">
            <v>161610</v>
          </cell>
        </row>
        <row r="1337">
          <cell r="B1337" t="str">
            <v>해    체</v>
          </cell>
          <cell r="C1337" t="str">
            <v>프랜트기계설치공</v>
          </cell>
          <cell r="D1337">
            <v>1</v>
          </cell>
          <cell r="E1337" t="str">
            <v>인</v>
          </cell>
          <cell r="F1337">
            <v>0</v>
          </cell>
          <cell r="G1337">
            <v>80805</v>
          </cell>
          <cell r="H1337">
            <v>80805</v>
          </cell>
        </row>
        <row r="1338">
          <cell r="E1338" t="str">
            <v/>
          </cell>
        </row>
        <row r="1339">
          <cell r="A1339" t="str">
            <v>운 반 조 작</v>
          </cell>
          <cell r="B1339">
            <v>0</v>
          </cell>
          <cell r="C1339" t="str">
            <v>특 수 비 계 공</v>
          </cell>
          <cell r="D1339">
            <v>3.3</v>
          </cell>
          <cell r="E1339" t="str">
            <v>인</v>
          </cell>
          <cell r="F1339">
            <v>0</v>
          </cell>
          <cell r="G1339">
            <v>85884</v>
          </cell>
          <cell r="H1339">
            <v>283417</v>
          </cell>
        </row>
        <row r="1340">
          <cell r="A1340" t="str">
            <v>종       별</v>
          </cell>
          <cell r="B1340">
            <v>0</v>
          </cell>
          <cell r="C1340" t="str">
            <v>재 료 또 는</v>
          </cell>
          <cell r="D1340" t="str">
            <v xml:space="preserve">원 수 </v>
          </cell>
          <cell r="E1340" t="str">
            <v>단 위</v>
          </cell>
          <cell r="F1340" t="str">
            <v>총   액</v>
          </cell>
          <cell r="G1340" t="str">
            <v>노   무   비</v>
          </cell>
          <cell r="H1340">
            <v>0</v>
          </cell>
          <cell r="I1340" t="str">
            <v>재   료   비</v>
          </cell>
          <cell r="J1340">
            <v>0</v>
          </cell>
          <cell r="K1340" t="str">
            <v>경      비</v>
          </cell>
          <cell r="L1340">
            <v>0</v>
          </cell>
          <cell r="M1340" t="str">
            <v>비   고</v>
          </cell>
        </row>
        <row r="1341">
          <cell r="C1341" t="str">
            <v xml:space="preserve">규       격 </v>
          </cell>
          <cell r="D1341">
            <v>0</v>
          </cell>
          <cell r="E1341">
            <v>0</v>
          </cell>
          <cell r="F1341" t="str">
            <v>금   액</v>
          </cell>
          <cell r="G1341" t="str">
            <v>단  가</v>
          </cell>
          <cell r="H1341" t="str">
            <v>금   액</v>
          </cell>
          <cell r="I1341" t="str">
            <v>단  가</v>
          </cell>
          <cell r="J1341" t="str">
            <v>금   액</v>
          </cell>
          <cell r="K1341" t="str">
            <v>단  가</v>
          </cell>
          <cell r="L1341" t="str">
            <v>금   액</v>
          </cell>
        </row>
        <row r="1342">
          <cell r="A1342" t="str">
            <v>동 력 조 작</v>
          </cell>
          <cell r="B1342">
            <v>0</v>
          </cell>
          <cell r="C1342" t="str">
            <v>프 랜 트 전 공</v>
          </cell>
          <cell r="D1342">
            <v>0.66</v>
          </cell>
          <cell r="E1342" t="str">
            <v>인</v>
          </cell>
          <cell r="F1342">
            <v>0</v>
          </cell>
          <cell r="G1342">
            <v>64285</v>
          </cell>
          <cell r="H1342">
            <v>42428</v>
          </cell>
        </row>
        <row r="1343">
          <cell r="B1343" t="str">
            <v xml:space="preserve">보    조  </v>
          </cell>
          <cell r="C1343" t="str">
            <v>특 별 인 부</v>
          </cell>
          <cell r="D1343">
            <v>14.3</v>
          </cell>
          <cell r="E1343" t="str">
            <v>인</v>
          </cell>
          <cell r="F1343">
            <v>0</v>
          </cell>
          <cell r="G1343">
            <v>57379</v>
          </cell>
          <cell r="H1343">
            <v>820519</v>
          </cell>
        </row>
        <row r="1344">
          <cell r="B1344" t="str">
            <v xml:space="preserve">검    사  </v>
          </cell>
          <cell r="C1344" t="str">
            <v>7 %</v>
          </cell>
          <cell r="D1344">
            <v>1</v>
          </cell>
          <cell r="E1344" t="str">
            <v>식</v>
          </cell>
          <cell r="F1344">
            <v>0</v>
          </cell>
          <cell r="G1344">
            <v>0</v>
          </cell>
          <cell r="H1344">
            <v>211401</v>
          </cell>
        </row>
        <row r="1346">
          <cell r="B1346" t="str">
            <v>계</v>
          </cell>
          <cell r="C1346">
            <v>0</v>
          </cell>
          <cell r="D1346">
            <v>0</v>
          </cell>
          <cell r="E1346">
            <v>0</v>
          </cell>
          <cell r="F1346">
            <v>3231420</v>
          </cell>
          <cell r="G1346">
            <v>0</v>
          </cell>
          <cell r="H1346">
            <v>3231420</v>
          </cell>
        </row>
        <row r="1369">
          <cell r="E1369" t="str">
            <v/>
          </cell>
          <cell r="F1369" t="str">
            <v>RADIAL GATE ANCHORAGE 제작 소모 자재비</v>
          </cell>
        </row>
        <row r="1370">
          <cell r="E1370" t="str">
            <v/>
          </cell>
        </row>
        <row r="1371">
          <cell r="A1371" t="str">
            <v>종       별</v>
          </cell>
          <cell r="B1371">
            <v>0</v>
          </cell>
          <cell r="C1371" t="str">
            <v>재 료 또 는</v>
          </cell>
          <cell r="D1371" t="str">
            <v xml:space="preserve">원 수 </v>
          </cell>
          <cell r="E1371" t="str">
            <v>단 위</v>
          </cell>
          <cell r="F1371" t="str">
            <v>총   액</v>
          </cell>
          <cell r="G1371" t="str">
            <v>노   무   비</v>
          </cell>
          <cell r="H1371">
            <v>0</v>
          </cell>
          <cell r="I1371" t="str">
            <v>재   료   비</v>
          </cell>
          <cell r="J1371">
            <v>0</v>
          </cell>
          <cell r="K1371" t="str">
            <v>경      비</v>
          </cell>
          <cell r="L1371">
            <v>0</v>
          </cell>
          <cell r="M1371" t="str">
            <v>비   고</v>
          </cell>
        </row>
        <row r="1372">
          <cell r="C1372" t="str">
            <v xml:space="preserve">규       격 </v>
          </cell>
          <cell r="D1372">
            <v>0</v>
          </cell>
          <cell r="E1372">
            <v>0</v>
          </cell>
          <cell r="F1372" t="str">
            <v>금   액</v>
          </cell>
          <cell r="G1372" t="str">
            <v>단  가</v>
          </cell>
          <cell r="H1372" t="str">
            <v>금   액</v>
          </cell>
          <cell r="I1372" t="str">
            <v>단  가</v>
          </cell>
          <cell r="J1372" t="str">
            <v>금   액</v>
          </cell>
          <cell r="K1372" t="str">
            <v>단  가</v>
          </cell>
          <cell r="L1372" t="str">
            <v>금   액</v>
          </cell>
        </row>
        <row r="1373">
          <cell r="A1373" t="str">
            <v>산       소</v>
          </cell>
          <cell r="B1373">
            <v>0</v>
          </cell>
          <cell r="C1373" t="str">
            <v>6,000L용</v>
          </cell>
          <cell r="D1373">
            <v>2.2000000000000002</v>
          </cell>
          <cell r="E1373" t="str">
            <v>병</v>
          </cell>
          <cell r="F1373">
            <v>0</v>
          </cell>
          <cell r="G1373" t="str">
            <v/>
          </cell>
          <cell r="H1373">
            <v>0</v>
          </cell>
          <cell r="I1373">
            <v>12000</v>
          </cell>
          <cell r="J1373">
            <v>26400</v>
          </cell>
        </row>
        <row r="1374">
          <cell r="A1374" t="str">
            <v>아 세 치 렌</v>
          </cell>
          <cell r="B1374">
            <v>0</v>
          </cell>
          <cell r="C1374" t="str">
            <v>2,100L용</v>
          </cell>
          <cell r="D1374">
            <v>1.5</v>
          </cell>
          <cell r="E1374" t="str">
            <v>병</v>
          </cell>
          <cell r="F1374">
            <v>0</v>
          </cell>
          <cell r="G1374">
            <v>0</v>
          </cell>
          <cell r="H1374">
            <v>0</v>
          </cell>
          <cell r="I1374">
            <v>25849</v>
          </cell>
          <cell r="J1374">
            <v>38773</v>
          </cell>
        </row>
        <row r="1375">
          <cell r="A1375" t="str">
            <v>함       석</v>
          </cell>
          <cell r="B1375">
            <v>0</v>
          </cell>
          <cell r="C1375" t="str">
            <v>#32 x 3' x 6'</v>
          </cell>
          <cell r="D1375">
            <v>1.2</v>
          </cell>
          <cell r="E1375" t="str">
            <v>매</v>
          </cell>
          <cell r="F1375">
            <v>0</v>
          </cell>
          <cell r="G1375">
            <v>0</v>
          </cell>
          <cell r="H1375">
            <v>0</v>
          </cell>
          <cell r="I1375">
            <v>2597</v>
          </cell>
          <cell r="J1375">
            <v>3116</v>
          </cell>
        </row>
        <row r="1376">
          <cell r="A1376" t="str">
            <v>용   접  봉</v>
          </cell>
          <cell r="B1376">
            <v>0</v>
          </cell>
          <cell r="C1376" t="str">
            <v>SS400, 4M/Mx350L</v>
          </cell>
          <cell r="D1376">
            <v>30.5</v>
          </cell>
          <cell r="E1376" t="str">
            <v>KG</v>
          </cell>
          <cell r="F1376">
            <v>0</v>
          </cell>
          <cell r="G1376">
            <v>0</v>
          </cell>
          <cell r="H1376">
            <v>0</v>
          </cell>
          <cell r="I1376">
            <v>1260</v>
          </cell>
          <cell r="J1376">
            <v>38430</v>
          </cell>
        </row>
        <row r="1377">
          <cell r="A1377" t="str">
            <v>전       력</v>
          </cell>
          <cell r="B1377">
            <v>0</v>
          </cell>
          <cell r="C1377">
            <v>0</v>
          </cell>
          <cell r="D1377">
            <v>420</v>
          </cell>
          <cell r="E1377" t="str">
            <v>KWH</v>
          </cell>
          <cell r="F1377">
            <v>0</v>
          </cell>
          <cell r="G1377">
            <v>0</v>
          </cell>
          <cell r="H1377">
            <v>0</v>
          </cell>
          <cell r="I1377">
            <v>0</v>
          </cell>
          <cell r="J1377">
            <v>0</v>
          </cell>
          <cell r="K1377">
            <v>61.6</v>
          </cell>
          <cell r="L1377">
            <v>25872</v>
          </cell>
        </row>
        <row r="1378">
          <cell r="A1378" t="str">
            <v>그라인다돌</v>
          </cell>
          <cell r="B1378">
            <v>0</v>
          </cell>
          <cell r="C1378" t="str">
            <v>300m/mΦ</v>
          </cell>
          <cell r="D1378">
            <v>0.33</v>
          </cell>
          <cell r="E1378" t="str">
            <v>개</v>
          </cell>
          <cell r="F1378">
            <v>0</v>
          </cell>
          <cell r="G1378">
            <v>0</v>
          </cell>
          <cell r="H1378">
            <v>0</v>
          </cell>
          <cell r="I1378">
            <v>3380</v>
          </cell>
          <cell r="J1378">
            <v>1115</v>
          </cell>
          <cell r="K1378" t="str">
            <v/>
          </cell>
        </row>
        <row r="1380">
          <cell r="B1380" t="str">
            <v>계</v>
          </cell>
          <cell r="C1380">
            <v>0</v>
          </cell>
          <cell r="D1380">
            <v>0</v>
          </cell>
          <cell r="E1380">
            <v>0</v>
          </cell>
          <cell r="F1380">
            <v>133706</v>
          </cell>
          <cell r="G1380">
            <v>0</v>
          </cell>
          <cell r="H1380">
            <v>0</v>
          </cell>
          <cell r="I1380">
            <v>0</v>
          </cell>
          <cell r="J1380">
            <v>107834</v>
          </cell>
          <cell r="K1380">
            <v>0</v>
          </cell>
          <cell r="L1380">
            <v>25872</v>
          </cell>
        </row>
        <row r="1398">
          <cell r="E1398" t="str">
            <v/>
          </cell>
          <cell r="F1398" t="str">
            <v>RADIAL GATE LEAF 설치 인건비</v>
          </cell>
        </row>
        <row r="1399">
          <cell r="E1399" t="str">
            <v/>
          </cell>
        </row>
        <row r="1400">
          <cell r="A1400" t="str">
            <v>종       별</v>
          </cell>
          <cell r="B1400">
            <v>0</v>
          </cell>
          <cell r="C1400" t="str">
            <v>재 료 또 는</v>
          </cell>
          <cell r="D1400" t="str">
            <v xml:space="preserve">원 수 </v>
          </cell>
          <cell r="E1400" t="str">
            <v>단 위</v>
          </cell>
          <cell r="F1400" t="str">
            <v>총   액</v>
          </cell>
          <cell r="G1400" t="str">
            <v>노   무   비</v>
          </cell>
          <cell r="H1400">
            <v>0</v>
          </cell>
          <cell r="I1400" t="str">
            <v>재   료   비</v>
          </cell>
          <cell r="J1400">
            <v>0</v>
          </cell>
          <cell r="K1400" t="str">
            <v>경      비</v>
          </cell>
          <cell r="L1400">
            <v>0</v>
          </cell>
          <cell r="M1400" t="str">
            <v>비   고</v>
          </cell>
        </row>
        <row r="1401">
          <cell r="C1401" t="str">
            <v xml:space="preserve">규       격 </v>
          </cell>
          <cell r="D1401">
            <v>0</v>
          </cell>
          <cell r="E1401">
            <v>0</v>
          </cell>
          <cell r="F1401" t="str">
            <v>금   액</v>
          </cell>
          <cell r="G1401" t="str">
            <v>단  가</v>
          </cell>
          <cell r="H1401" t="str">
            <v>금   액</v>
          </cell>
          <cell r="I1401" t="str">
            <v>단  가</v>
          </cell>
          <cell r="J1401" t="str">
            <v>금   액</v>
          </cell>
          <cell r="K1401" t="str">
            <v>단  가</v>
          </cell>
          <cell r="L1401" t="str">
            <v>금   액</v>
          </cell>
        </row>
        <row r="1402">
          <cell r="A1402" t="str">
            <v>기술관리</v>
          </cell>
          <cell r="B1402">
            <v>0</v>
          </cell>
          <cell r="C1402" t="str">
            <v>기계기사1급</v>
          </cell>
          <cell r="D1402">
            <v>0.5</v>
          </cell>
          <cell r="E1402" t="str">
            <v>인</v>
          </cell>
          <cell r="F1402">
            <v>0</v>
          </cell>
          <cell r="G1402">
            <v>97488</v>
          </cell>
          <cell r="H1402">
            <v>48744</v>
          </cell>
        </row>
        <row r="1403">
          <cell r="A1403" t="str">
            <v>현 장 교 정</v>
          </cell>
          <cell r="B1403">
            <v>0</v>
          </cell>
          <cell r="C1403" t="str">
            <v>프랜트 제관공</v>
          </cell>
          <cell r="D1403">
            <v>1.034</v>
          </cell>
          <cell r="E1403" t="str">
            <v>인</v>
          </cell>
          <cell r="F1403">
            <v>0</v>
          </cell>
          <cell r="G1403">
            <v>81966</v>
          </cell>
          <cell r="H1403">
            <v>84752</v>
          </cell>
        </row>
        <row r="1404">
          <cell r="A1404" t="str">
            <v/>
          </cell>
          <cell r="B1404">
            <v>0</v>
          </cell>
          <cell r="C1404" t="str">
            <v>비   계   공</v>
          </cell>
          <cell r="D1404">
            <v>0.51700000000000002</v>
          </cell>
          <cell r="E1404" t="str">
            <v>인</v>
          </cell>
          <cell r="F1404">
            <v>0</v>
          </cell>
          <cell r="G1404">
            <v>79467</v>
          </cell>
          <cell r="H1404">
            <v>41084</v>
          </cell>
        </row>
        <row r="1405">
          <cell r="A1405" t="str">
            <v>소운반 조작</v>
          </cell>
          <cell r="B1405">
            <v>0</v>
          </cell>
          <cell r="C1405" t="str">
            <v>비   계   공</v>
          </cell>
          <cell r="D1405">
            <v>2.2999999999999998</v>
          </cell>
          <cell r="E1405" t="str">
            <v>인</v>
          </cell>
          <cell r="F1405">
            <v>0</v>
          </cell>
          <cell r="G1405">
            <v>79467</v>
          </cell>
          <cell r="H1405">
            <v>182774</v>
          </cell>
        </row>
        <row r="1406">
          <cell r="A1406" t="str">
            <v/>
          </cell>
          <cell r="B1406">
            <v>0</v>
          </cell>
          <cell r="C1406" t="str">
            <v>프랜트기계설치공</v>
          </cell>
          <cell r="D1406">
            <v>0.91</v>
          </cell>
          <cell r="E1406" t="str">
            <v>인</v>
          </cell>
          <cell r="F1406">
            <v>0</v>
          </cell>
          <cell r="G1406">
            <v>80805</v>
          </cell>
          <cell r="H1406">
            <v>73532</v>
          </cell>
        </row>
        <row r="1408">
          <cell r="A1408" t="str">
            <v>조 립 조 정</v>
          </cell>
          <cell r="B1408">
            <v>0</v>
          </cell>
          <cell r="C1408" t="str">
            <v>비   계   공</v>
          </cell>
          <cell r="D1408">
            <v>1.46</v>
          </cell>
          <cell r="E1408" t="str">
            <v>인</v>
          </cell>
          <cell r="F1408">
            <v>0</v>
          </cell>
          <cell r="G1408">
            <v>79467</v>
          </cell>
          <cell r="H1408">
            <v>116021</v>
          </cell>
        </row>
        <row r="1409">
          <cell r="C1409" t="str">
            <v>프랜트 제관공</v>
          </cell>
          <cell r="D1409">
            <v>4.92</v>
          </cell>
          <cell r="E1409" t="str">
            <v>인</v>
          </cell>
          <cell r="F1409">
            <v>0</v>
          </cell>
          <cell r="G1409">
            <v>81966</v>
          </cell>
          <cell r="H1409">
            <v>403272</v>
          </cell>
        </row>
        <row r="1410">
          <cell r="C1410" t="str">
            <v>측   량   사</v>
          </cell>
          <cell r="D1410">
            <v>0.41</v>
          </cell>
          <cell r="E1410" t="str">
            <v>인</v>
          </cell>
          <cell r="F1410">
            <v>0</v>
          </cell>
          <cell r="G1410">
            <v>58506</v>
          </cell>
          <cell r="H1410">
            <v>23987</v>
          </cell>
        </row>
        <row r="1411">
          <cell r="A1411" t="str">
            <v>용      접</v>
          </cell>
          <cell r="B1411">
            <v>0</v>
          </cell>
          <cell r="C1411" t="str">
            <v>프랜트 용접공</v>
          </cell>
          <cell r="D1411">
            <v>0.81</v>
          </cell>
          <cell r="E1411" t="str">
            <v>인</v>
          </cell>
          <cell r="F1411">
            <v>0</v>
          </cell>
          <cell r="G1411">
            <v>95379</v>
          </cell>
          <cell r="H1411">
            <v>77256</v>
          </cell>
        </row>
        <row r="1412">
          <cell r="C1412" t="str">
            <v>프랜트 제관공</v>
          </cell>
          <cell r="D1412">
            <v>0.215</v>
          </cell>
          <cell r="E1412" t="str">
            <v>인</v>
          </cell>
          <cell r="F1412">
            <v>0</v>
          </cell>
          <cell r="G1412">
            <v>81966</v>
          </cell>
          <cell r="H1412">
            <v>17622</v>
          </cell>
        </row>
        <row r="1414">
          <cell r="A1414" t="str">
            <v>전 원 배 선</v>
          </cell>
          <cell r="B1414">
            <v>0</v>
          </cell>
          <cell r="C1414" t="str">
            <v>프랜트 전공</v>
          </cell>
          <cell r="D1414">
            <v>0.31</v>
          </cell>
          <cell r="E1414" t="str">
            <v>인</v>
          </cell>
          <cell r="F1414">
            <v>0</v>
          </cell>
          <cell r="G1414">
            <v>64285</v>
          </cell>
          <cell r="H1414">
            <v>19928</v>
          </cell>
        </row>
        <row r="1415">
          <cell r="A1415" t="str">
            <v>검사 및 교정</v>
          </cell>
          <cell r="B1415">
            <v>0</v>
          </cell>
          <cell r="C1415" t="str">
            <v>기술관리</v>
          </cell>
          <cell r="D1415" t="str">
            <v>1</v>
          </cell>
          <cell r="E1415" t="str">
            <v>식</v>
          </cell>
          <cell r="F1415">
            <v>0</v>
          </cell>
          <cell r="G1415">
            <v>0</v>
          </cell>
          <cell r="H1415">
            <v>104022</v>
          </cell>
        </row>
        <row r="1416">
          <cell r="C1416" t="str">
            <v>를 제외한 10%</v>
          </cell>
        </row>
        <row r="1419">
          <cell r="A1419" t="str">
            <v xml:space="preserve">      계  </v>
          </cell>
          <cell r="B1419">
            <v>0</v>
          </cell>
          <cell r="C1419">
            <v>0</v>
          </cell>
          <cell r="D1419">
            <v>0</v>
          </cell>
          <cell r="E1419">
            <v>0</v>
          </cell>
          <cell r="F1419">
            <v>1192994</v>
          </cell>
          <cell r="G1419">
            <v>0</v>
          </cell>
          <cell r="H1419">
            <v>1192994</v>
          </cell>
        </row>
        <row r="1427">
          <cell r="E1427" t="str">
            <v/>
          </cell>
          <cell r="F1427" t="str">
            <v>RADIAL GATE 설치 사용장비 경비</v>
          </cell>
        </row>
        <row r="1428">
          <cell r="E1428" t="str">
            <v/>
          </cell>
        </row>
        <row r="1429">
          <cell r="A1429" t="str">
            <v>종       별</v>
          </cell>
          <cell r="B1429">
            <v>0</v>
          </cell>
          <cell r="C1429" t="str">
            <v>재 료 또 는</v>
          </cell>
          <cell r="D1429" t="str">
            <v xml:space="preserve">원 수 </v>
          </cell>
          <cell r="E1429" t="str">
            <v>단 위</v>
          </cell>
          <cell r="F1429" t="str">
            <v>총   액</v>
          </cell>
          <cell r="G1429" t="str">
            <v>노   무   비</v>
          </cell>
          <cell r="H1429">
            <v>0</v>
          </cell>
          <cell r="I1429" t="str">
            <v>재   료   비</v>
          </cell>
          <cell r="J1429">
            <v>0</v>
          </cell>
          <cell r="K1429" t="str">
            <v>경      비</v>
          </cell>
          <cell r="L1429">
            <v>0</v>
          </cell>
          <cell r="M1429" t="str">
            <v>비   고</v>
          </cell>
        </row>
        <row r="1430">
          <cell r="C1430" t="str">
            <v xml:space="preserve">규       격 </v>
          </cell>
          <cell r="D1430">
            <v>0</v>
          </cell>
          <cell r="E1430">
            <v>0</v>
          </cell>
          <cell r="F1430" t="str">
            <v>금   액</v>
          </cell>
          <cell r="G1430" t="str">
            <v>단  가</v>
          </cell>
          <cell r="H1430" t="str">
            <v>금   액</v>
          </cell>
          <cell r="I1430" t="str">
            <v>단  가</v>
          </cell>
          <cell r="J1430" t="str">
            <v>금   액</v>
          </cell>
          <cell r="K1430" t="str">
            <v>단  가</v>
          </cell>
          <cell r="L1430" t="str">
            <v>금   액</v>
          </cell>
        </row>
        <row r="1432">
          <cell r="A1432" t="str">
            <v>A.C WELDER</v>
          </cell>
          <cell r="B1432">
            <v>0</v>
          </cell>
          <cell r="C1432" t="str">
            <v>10KVA</v>
          </cell>
          <cell r="D1432">
            <v>8</v>
          </cell>
          <cell r="E1432" t="str">
            <v>Hr</v>
          </cell>
          <cell r="F1432">
            <v>0</v>
          </cell>
          <cell r="G1432">
            <v>0</v>
          </cell>
          <cell r="H1432">
            <v>0</v>
          </cell>
          <cell r="I1432">
            <v>0</v>
          </cell>
          <cell r="J1432">
            <v>0</v>
          </cell>
          <cell r="K1432">
            <v>155</v>
          </cell>
          <cell r="L1432">
            <v>1240</v>
          </cell>
        </row>
        <row r="1433">
          <cell r="A1433" t="str">
            <v>GAS CUTTING M/C</v>
          </cell>
          <cell r="B1433">
            <v>0</v>
          </cell>
          <cell r="C1433" t="str">
            <v>중 형</v>
          </cell>
          <cell r="D1433">
            <v>48</v>
          </cell>
          <cell r="E1433" t="str">
            <v>Hr</v>
          </cell>
          <cell r="F1433">
            <v>0</v>
          </cell>
          <cell r="G1433">
            <v>3974</v>
          </cell>
          <cell r="H1433">
            <v>190752</v>
          </cell>
          <cell r="I1433">
            <v>0</v>
          </cell>
          <cell r="J1433">
            <v>0</v>
          </cell>
          <cell r="K1433">
            <v>115</v>
          </cell>
          <cell r="L1433">
            <v>5520</v>
          </cell>
        </row>
        <row r="1434">
          <cell r="A1434" t="str">
            <v>GAS WELDER</v>
          </cell>
          <cell r="B1434">
            <v>0</v>
          </cell>
          <cell r="C1434" t="str">
            <v>중 형</v>
          </cell>
          <cell r="D1434">
            <v>24</v>
          </cell>
          <cell r="E1434" t="str">
            <v>Hr</v>
          </cell>
          <cell r="F1434">
            <v>0</v>
          </cell>
          <cell r="G1434">
            <v>0</v>
          </cell>
          <cell r="H1434">
            <v>0</v>
          </cell>
          <cell r="I1434">
            <v>0</v>
          </cell>
          <cell r="J1434">
            <v>0</v>
          </cell>
          <cell r="K1434">
            <v>115</v>
          </cell>
          <cell r="L1434">
            <v>2760</v>
          </cell>
        </row>
        <row r="1435">
          <cell r="A1435" t="str">
            <v>PORTABLE DRILL</v>
          </cell>
          <cell r="B1435">
            <v>0</v>
          </cell>
          <cell r="C1435" t="str">
            <v>1.5 HP</v>
          </cell>
          <cell r="D1435">
            <v>16</v>
          </cell>
          <cell r="E1435" t="str">
            <v>Hr</v>
          </cell>
          <cell r="F1435">
            <v>0</v>
          </cell>
          <cell r="G1435">
            <v>0</v>
          </cell>
          <cell r="H1435">
            <v>0</v>
          </cell>
          <cell r="I1435">
            <v>0</v>
          </cell>
          <cell r="J1435">
            <v>0</v>
          </cell>
          <cell r="K1435">
            <v>14</v>
          </cell>
          <cell r="L1435">
            <v>224</v>
          </cell>
        </row>
        <row r="1436">
          <cell r="A1436" t="str">
            <v>PORTABLE GRINDER</v>
          </cell>
          <cell r="B1436">
            <v>0</v>
          </cell>
          <cell r="C1436" t="str">
            <v>0.5 HP</v>
          </cell>
          <cell r="D1436">
            <v>48</v>
          </cell>
          <cell r="E1436" t="str">
            <v>Hr</v>
          </cell>
          <cell r="F1436">
            <v>0</v>
          </cell>
          <cell r="G1436">
            <v>0</v>
          </cell>
          <cell r="H1436">
            <v>0</v>
          </cell>
          <cell r="I1436">
            <v>0</v>
          </cell>
          <cell r="J1436">
            <v>0</v>
          </cell>
          <cell r="K1436">
            <v>22</v>
          </cell>
          <cell r="L1436">
            <v>1056</v>
          </cell>
        </row>
        <row r="1438">
          <cell r="A1438" t="str">
            <v>COMPRESSOR</v>
          </cell>
          <cell r="B1438">
            <v>0</v>
          </cell>
          <cell r="C1438" t="str">
            <v>7.1㎥/min</v>
          </cell>
          <cell r="D1438">
            <v>16</v>
          </cell>
          <cell r="E1438" t="str">
            <v>Hr</v>
          </cell>
          <cell r="F1438">
            <v>0</v>
          </cell>
          <cell r="G1438">
            <v>9681</v>
          </cell>
          <cell r="H1438">
            <v>154896</v>
          </cell>
          <cell r="I1438">
            <v>8779</v>
          </cell>
          <cell r="J1438">
            <v>140464</v>
          </cell>
          <cell r="K1438">
            <v>6250</v>
          </cell>
          <cell r="L1438">
            <v>100000</v>
          </cell>
        </row>
        <row r="1439">
          <cell r="A1439" t="str">
            <v>리프트 트럭</v>
          </cell>
          <cell r="B1439">
            <v>0</v>
          </cell>
          <cell r="C1439" t="str">
            <v>5 TON</v>
          </cell>
          <cell r="D1439">
            <v>8</v>
          </cell>
          <cell r="E1439" t="str">
            <v>Hr</v>
          </cell>
          <cell r="F1439">
            <v>0</v>
          </cell>
          <cell r="G1439">
            <v>9681</v>
          </cell>
          <cell r="H1439">
            <v>77448</v>
          </cell>
          <cell r="I1439">
            <v>5116.08</v>
          </cell>
          <cell r="J1439">
            <v>40928</v>
          </cell>
          <cell r="K1439">
            <v>4863</v>
          </cell>
          <cell r="L1439">
            <v>38904</v>
          </cell>
        </row>
        <row r="1440">
          <cell r="A1440" t="str">
            <v>TRUCK CRANE</v>
          </cell>
          <cell r="B1440">
            <v>0</v>
          </cell>
          <cell r="C1440" t="str">
            <v>40 TON</v>
          </cell>
          <cell r="D1440">
            <v>16</v>
          </cell>
          <cell r="E1440" t="str">
            <v>Hr</v>
          </cell>
          <cell r="F1440">
            <v>0</v>
          </cell>
          <cell r="G1440">
            <v>18615</v>
          </cell>
          <cell r="H1440">
            <v>297840</v>
          </cell>
          <cell r="I1440">
            <v>8730</v>
          </cell>
          <cell r="J1440">
            <v>139680</v>
          </cell>
          <cell r="K1440">
            <v>55621</v>
          </cell>
          <cell r="L1440">
            <v>889936</v>
          </cell>
        </row>
        <row r="1441">
          <cell r="A1441" t="str">
            <v>WINCH</v>
          </cell>
          <cell r="B1441">
            <v>0</v>
          </cell>
          <cell r="C1441" t="str">
            <v>50 HP</v>
          </cell>
          <cell r="D1441">
            <v>16</v>
          </cell>
          <cell r="E1441" t="str">
            <v>Hr</v>
          </cell>
          <cell r="F1441">
            <v>0</v>
          </cell>
          <cell r="G1441">
            <v>9235</v>
          </cell>
          <cell r="H1441">
            <v>147760</v>
          </cell>
          <cell r="I1441">
            <v>0</v>
          </cell>
          <cell r="J1441">
            <v>0</v>
          </cell>
          <cell r="K1441">
            <v>5209</v>
          </cell>
          <cell r="L1441">
            <v>83344</v>
          </cell>
        </row>
        <row r="1445">
          <cell r="B1445" t="str">
            <v xml:space="preserve"> 계</v>
          </cell>
          <cell r="C1445">
            <v>0</v>
          </cell>
          <cell r="D1445">
            <v>0</v>
          </cell>
          <cell r="E1445">
            <v>0</v>
          </cell>
          <cell r="F1445">
            <v>2312752</v>
          </cell>
          <cell r="G1445">
            <v>0</v>
          </cell>
          <cell r="H1445">
            <v>868696</v>
          </cell>
          <cell r="I1445">
            <v>0</v>
          </cell>
          <cell r="J1445">
            <v>321072</v>
          </cell>
          <cell r="K1445">
            <v>0</v>
          </cell>
          <cell r="L1445">
            <v>1122984</v>
          </cell>
        </row>
        <row r="1456">
          <cell r="E1456" t="str">
            <v/>
          </cell>
          <cell r="F1456" t="str">
            <v>RADIAL GATE LEAF 설치 소모 자재비</v>
          </cell>
        </row>
        <row r="1457">
          <cell r="E1457" t="str">
            <v/>
          </cell>
        </row>
        <row r="1458">
          <cell r="A1458" t="str">
            <v>종       별</v>
          </cell>
          <cell r="B1458">
            <v>0</v>
          </cell>
          <cell r="C1458" t="str">
            <v>재 료 또 는</v>
          </cell>
          <cell r="D1458" t="str">
            <v xml:space="preserve">원 수 </v>
          </cell>
          <cell r="E1458" t="str">
            <v>단 위</v>
          </cell>
          <cell r="F1458" t="str">
            <v>총   액</v>
          </cell>
          <cell r="G1458" t="str">
            <v>노   무   비</v>
          </cell>
          <cell r="H1458">
            <v>0</v>
          </cell>
          <cell r="I1458" t="str">
            <v>재   료   비</v>
          </cell>
          <cell r="J1458">
            <v>0</v>
          </cell>
          <cell r="K1458" t="str">
            <v>경      비</v>
          </cell>
          <cell r="L1458">
            <v>0</v>
          </cell>
          <cell r="M1458" t="str">
            <v>비   고</v>
          </cell>
        </row>
        <row r="1459">
          <cell r="C1459" t="str">
            <v xml:space="preserve">규       격 </v>
          </cell>
          <cell r="D1459">
            <v>0</v>
          </cell>
          <cell r="E1459">
            <v>0</v>
          </cell>
          <cell r="F1459" t="str">
            <v>금   액</v>
          </cell>
          <cell r="G1459" t="str">
            <v>단  가</v>
          </cell>
          <cell r="H1459" t="str">
            <v>금   액</v>
          </cell>
          <cell r="I1459" t="str">
            <v>단  가</v>
          </cell>
          <cell r="J1459" t="str">
            <v>금   액</v>
          </cell>
          <cell r="K1459" t="str">
            <v>단  가</v>
          </cell>
          <cell r="L1459" t="str">
            <v>금   액</v>
          </cell>
        </row>
        <row r="1460">
          <cell r="A1460" t="str">
            <v>산       소</v>
          </cell>
          <cell r="B1460">
            <v>0</v>
          </cell>
          <cell r="C1460" t="str">
            <v>6,000L용</v>
          </cell>
          <cell r="D1460">
            <v>0.53</v>
          </cell>
          <cell r="E1460" t="str">
            <v>병</v>
          </cell>
          <cell r="F1460">
            <v>0</v>
          </cell>
          <cell r="G1460" t="str">
            <v/>
          </cell>
          <cell r="H1460">
            <v>0</v>
          </cell>
          <cell r="I1460">
            <v>12000</v>
          </cell>
          <cell r="J1460">
            <v>6360</v>
          </cell>
        </row>
        <row r="1461">
          <cell r="A1461" t="str">
            <v>아 세 치 렌</v>
          </cell>
          <cell r="B1461">
            <v>0</v>
          </cell>
          <cell r="C1461" t="str">
            <v>4,500L용</v>
          </cell>
          <cell r="D1461">
            <v>0.45</v>
          </cell>
          <cell r="E1461" t="str">
            <v>병</v>
          </cell>
          <cell r="F1461">
            <v>0</v>
          </cell>
          <cell r="G1461">
            <v>0</v>
          </cell>
          <cell r="H1461">
            <v>0</v>
          </cell>
          <cell r="I1461">
            <v>55392</v>
          </cell>
          <cell r="J1461">
            <v>24926.400000000001</v>
          </cell>
        </row>
        <row r="1462">
          <cell r="A1462" t="str">
            <v>용   접  봉</v>
          </cell>
          <cell r="B1462">
            <v>0</v>
          </cell>
          <cell r="C1462" t="str">
            <v>SS400 , 4M/M</v>
          </cell>
          <cell r="D1462">
            <v>6.2</v>
          </cell>
          <cell r="E1462" t="str">
            <v>KG</v>
          </cell>
          <cell r="F1462">
            <v>0</v>
          </cell>
          <cell r="G1462">
            <v>0</v>
          </cell>
          <cell r="H1462">
            <v>0</v>
          </cell>
          <cell r="I1462">
            <v>1260</v>
          </cell>
          <cell r="J1462">
            <v>7812</v>
          </cell>
        </row>
        <row r="1463">
          <cell r="A1463" t="str">
            <v/>
          </cell>
          <cell r="B1463">
            <v>0</v>
          </cell>
          <cell r="C1463">
            <v>0</v>
          </cell>
          <cell r="D1463" t="str">
            <v/>
          </cell>
          <cell r="E1463" t="str">
            <v/>
          </cell>
        </row>
        <row r="1466">
          <cell r="B1466" t="str">
            <v>계</v>
          </cell>
          <cell r="C1466">
            <v>0</v>
          </cell>
          <cell r="D1466">
            <v>0</v>
          </cell>
          <cell r="E1466">
            <v>0</v>
          </cell>
          <cell r="F1466">
            <v>39098.400000000001</v>
          </cell>
          <cell r="G1466">
            <v>0</v>
          </cell>
          <cell r="H1466">
            <v>0</v>
          </cell>
          <cell r="I1466">
            <v>0</v>
          </cell>
          <cell r="J1466">
            <v>39098.400000000001</v>
          </cell>
        </row>
        <row r="1485">
          <cell r="E1485" t="str">
            <v/>
          </cell>
          <cell r="F1485" t="str">
            <v>RADIAL GATE GUIDE FRAME 설치 인건비</v>
          </cell>
        </row>
        <row r="1486">
          <cell r="E1486" t="str">
            <v/>
          </cell>
        </row>
        <row r="1487">
          <cell r="A1487" t="str">
            <v>종       별</v>
          </cell>
          <cell r="B1487">
            <v>0</v>
          </cell>
          <cell r="C1487" t="str">
            <v>재 료 또 는</v>
          </cell>
          <cell r="D1487" t="str">
            <v xml:space="preserve">원 수 </v>
          </cell>
          <cell r="E1487" t="str">
            <v>단 위</v>
          </cell>
          <cell r="F1487" t="str">
            <v>총   액</v>
          </cell>
          <cell r="G1487" t="str">
            <v>노   무   비</v>
          </cell>
          <cell r="H1487">
            <v>0</v>
          </cell>
          <cell r="I1487" t="str">
            <v>재   료   비</v>
          </cell>
          <cell r="J1487">
            <v>0</v>
          </cell>
          <cell r="K1487" t="str">
            <v>경      비</v>
          </cell>
          <cell r="L1487">
            <v>0</v>
          </cell>
          <cell r="M1487" t="str">
            <v>비   고</v>
          </cell>
        </row>
        <row r="1488">
          <cell r="C1488" t="str">
            <v xml:space="preserve">규       격 </v>
          </cell>
          <cell r="D1488">
            <v>0</v>
          </cell>
          <cell r="E1488">
            <v>0</v>
          </cell>
          <cell r="F1488" t="str">
            <v>금   액</v>
          </cell>
          <cell r="G1488" t="str">
            <v>단  가</v>
          </cell>
          <cell r="H1488" t="str">
            <v>금   액</v>
          </cell>
          <cell r="I1488" t="str">
            <v>단  가</v>
          </cell>
          <cell r="J1488" t="str">
            <v>금   액</v>
          </cell>
          <cell r="K1488" t="str">
            <v>단  가</v>
          </cell>
          <cell r="L1488" t="str">
            <v>금   액</v>
          </cell>
        </row>
        <row r="1489">
          <cell r="A1489" t="str">
            <v>기 술 관 리</v>
          </cell>
          <cell r="B1489">
            <v>0</v>
          </cell>
          <cell r="C1489" t="str">
            <v>기계기사1급</v>
          </cell>
          <cell r="D1489">
            <v>12.882</v>
          </cell>
          <cell r="E1489" t="str">
            <v>인</v>
          </cell>
          <cell r="F1489">
            <v>0</v>
          </cell>
          <cell r="G1489">
            <v>97488</v>
          </cell>
          <cell r="H1489">
            <v>1255840</v>
          </cell>
        </row>
        <row r="1490">
          <cell r="A1490" t="str">
            <v>BOX 해 체 검 수</v>
          </cell>
          <cell r="B1490">
            <v>0</v>
          </cell>
          <cell r="C1490" t="str">
            <v>(해체) 목  공</v>
          </cell>
          <cell r="D1490">
            <v>4.7060000000000004</v>
          </cell>
          <cell r="E1490" t="str">
            <v>인</v>
          </cell>
          <cell r="F1490">
            <v>0</v>
          </cell>
          <cell r="G1490">
            <v>75306</v>
          </cell>
          <cell r="H1490">
            <v>354390</v>
          </cell>
        </row>
        <row r="1491">
          <cell r="B1491" t="str">
            <v xml:space="preserve">      검 수</v>
          </cell>
          <cell r="C1491" t="str">
            <v>프랜트기계설치공</v>
          </cell>
          <cell r="D1491">
            <v>4.7060000000000004</v>
          </cell>
          <cell r="E1491" t="str">
            <v>인</v>
          </cell>
          <cell r="F1491">
            <v>0</v>
          </cell>
          <cell r="G1491">
            <v>80805</v>
          </cell>
          <cell r="H1491">
            <v>380268</v>
          </cell>
        </row>
        <row r="1492">
          <cell r="B1492" t="str">
            <v xml:space="preserve">      보 조</v>
          </cell>
          <cell r="C1492" t="str">
            <v>특 별 인 부</v>
          </cell>
          <cell r="D1492">
            <v>4.7060000000000004</v>
          </cell>
          <cell r="E1492" t="str">
            <v>인</v>
          </cell>
          <cell r="F1492">
            <v>0</v>
          </cell>
          <cell r="G1492">
            <v>57379</v>
          </cell>
          <cell r="H1492">
            <v>270025</v>
          </cell>
        </row>
        <row r="1493">
          <cell r="A1493" t="str">
            <v>설치준비,CHIPPING</v>
          </cell>
          <cell r="B1493">
            <v>0</v>
          </cell>
          <cell r="C1493" t="str">
            <v>석      공</v>
          </cell>
          <cell r="D1493">
            <v>3.294</v>
          </cell>
          <cell r="E1493" t="str">
            <v>인</v>
          </cell>
          <cell r="F1493">
            <v>0</v>
          </cell>
          <cell r="G1493">
            <v>77005</v>
          </cell>
          <cell r="H1493">
            <v>253654</v>
          </cell>
        </row>
        <row r="1495">
          <cell r="A1495" t="str">
            <v/>
          </cell>
          <cell r="B1495">
            <v>0</v>
          </cell>
          <cell r="C1495" t="str">
            <v>특 별 인 부</v>
          </cell>
          <cell r="D1495">
            <v>2.4700000000000002</v>
          </cell>
          <cell r="E1495" t="str">
            <v>인</v>
          </cell>
          <cell r="F1495">
            <v>0</v>
          </cell>
          <cell r="G1495">
            <v>57379</v>
          </cell>
          <cell r="H1495">
            <v>141726</v>
          </cell>
        </row>
        <row r="1496">
          <cell r="A1496" t="str">
            <v>가설비 Jig 및</v>
          </cell>
        </row>
        <row r="1497">
          <cell r="A1497" t="str">
            <v>Support  설  치</v>
          </cell>
          <cell r="B1497">
            <v>0</v>
          </cell>
          <cell r="C1497" t="str">
            <v>프랜트기계설치공</v>
          </cell>
          <cell r="D1497">
            <v>1.1759999999999999</v>
          </cell>
          <cell r="E1497" t="str">
            <v>인</v>
          </cell>
          <cell r="F1497">
            <v>0</v>
          </cell>
          <cell r="G1497">
            <v>80805</v>
          </cell>
          <cell r="H1497">
            <v>95026</v>
          </cell>
        </row>
        <row r="1498">
          <cell r="B1498" t="str">
            <v xml:space="preserve">     배  관</v>
          </cell>
          <cell r="C1498" t="str">
            <v>프랜트 배관공</v>
          </cell>
          <cell r="D1498">
            <v>1.1759999999999999</v>
          </cell>
          <cell r="E1498" t="str">
            <v>인</v>
          </cell>
          <cell r="F1498">
            <v>0</v>
          </cell>
          <cell r="G1498">
            <v>97219</v>
          </cell>
          <cell r="H1498">
            <v>114329</v>
          </cell>
        </row>
        <row r="1499">
          <cell r="B1499" t="str">
            <v xml:space="preserve">     절  단</v>
          </cell>
          <cell r="C1499" t="str">
            <v>산 소 절 단 공</v>
          </cell>
          <cell r="D1499">
            <v>0.94099999999999995</v>
          </cell>
          <cell r="E1499" t="str">
            <v>인</v>
          </cell>
          <cell r="F1499">
            <v>0</v>
          </cell>
          <cell r="G1499">
            <v>31794</v>
          </cell>
          <cell r="H1499">
            <v>29918</v>
          </cell>
        </row>
        <row r="1501">
          <cell r="B1501" t="str">
            <v xml:space="preserve">     용  접</v>
          </cell>
          <cell r="C1501" t="str">
            <v>프랜트 용접공</v>
          </cell>
          <cell r="D1501">
            <v>0.58799999999999997</v>
          </cell>
          <cell r="E1501" t="str">
            <v>인</v>
          </cell>
          <cell r="F1501">
            <v>0</v>
          </cell>
          <cell r="G1501">
            <v>95379</v>
          </cell>
          <cell r="H1501">
            <v>56082</v>
          </cell>
        </row>
        <row r="1502">
          <cell r="B1502" t="str">
            <v xml:space="preserve">     보  조</v>
          </cell>
          <cell r="C1502" t="str">
            <v>특 별 인 부</v>
          </cell>
          <cell r="D1502">
            <v>4.7060000000000004</v>
          </cell>
          <cell r="E1502" t="str">
            <v>인</v>
          </cell>
          <cell r="F1502">
            <v>0</v>
          </cell>
          <cell r="G1502">
            <v>57379</v>
          </cell>
          <cell r="H1502">
            <v>270025</v>
          </cell>
        </row>
        <row r="1503">
          <cell r="A1503" t="str">
            <v>조 립 및 조 작</v>
          </cell>
          <cell r="B1503">
            <v>0</v>
          </cell>
          <cell r="C1503" t="str">
            <v>특수 비계공</v>
          </cell>
          <cell r="D1503">
            <v>4.7060000000000004</v>
          </cell>
          <cell r="E1503" t="str">
            <v>인</v>
          </cell>
          <cell r="F1503">
            <v>0</v>
          </cell>
          <cell r="G1503">
            <v>85884</v>
          </cell>
          <cell r="H1503">
            <v>404170</v>
          </cell>
        </row>
        <row r="1504">
          <cell r="B1504" t="str">
            <v xml:space="preserve">     조  립</v>
          </cell>
          <cell r="C1504" t="str">
            <v>프랜트기계설치공</v>
          </cell>
          <cell r="D1504">
            <v>4.7060000000000004</v>
          </cell>
          <cell r="E1504" t="str">
            <v>인</v>
          </cell>
          <cell r="F1504">
            <v>0</v>
          </cell>
          <cell r="G1504">
            <v>80805</v>
          </cell>
          <cell r="H1504">
            <v>380268</v>
          </cell>
        </row>
        <row r="1505">
          <cell r="B1505" t="str">
            <v xml:space="preserve">     교  정</v>
          </cell>
          <cell r="C1505" t="str">
            <v>프랜트 제관공</v>
          </cell>
          <cell r="D1505">
            <v>2.3530000000000002</v>
          </cell>
          <cell r="E1505" t="str">
            <v>인</v>
          </cell>
          <cell r="F1505">
            <v>0</v>
          </cell>
          <cell r="G1505">
            <v>81966</v>
          </cell>
          <cell r="H1505">
            <v>192865</v>
          </cell>
        </row>
        <row r="1507">
          <cell r="B1507" t="str">
            <v xml:space="preserve">     측  량</v>
          </cell>
          <cell r="C1507" t="str">
            <v>시공측량기사</v>
          </cell>
          <cell r="D1507">
            <v>9.4120000000000008</v>
          </cell>
          <cell r="E1507" t="str">
            <v>인</v>
          </cell>
          <cell r="F1507">
            <v>0</v>
          </cell>
          <cell r="G1507">
            <v>58506</v>
          </cell>
          <cell r="H1507">
            <v>550658</v>
          </cell>
        </row>
        <row r="1508">
          <cell r="B1508" t="str">
            <v xml:space="preserve">   측량조수</v>
          </cell>
          <cell r="C1508" t="str">
            <v>시공측량조수</v>
          </cell>
          <cell r="D1508">
            <v>9.4120000000000008</v>
          </cell>
          <cell r="E1508" t="str">
            <v>인</v>
          </cell>
          <cell r="F1508">
            <v>0</v>
          </cell>
          <cell r="G1508">
            <v>38777</v>
          </cell>
          <cell r="H1508">
            <v>364969</v>
          </cell>
        </row>
        <row r="1509">
          <cell r="B1509" t="str">
            <v xml:space="preserve">     조  정</v>
          </cell>
          <cell r="C1509" t="str">
            <v>프랜트기계설치공</v>
          </cell>
          <cell r="D1509">
            <v>9.4120000000000008</v>
          </cell>
          <cell r="E1509" t="str">
            <v>인</v>
          </cell>
          <cell r="F1509">
            <v>0</v>
          </cell>
          <cell r="G1509">
            <v>80805</v>
          </cell>
          <cell r="H1509">
            <v>760536</v>
          </cell>
        </row>
        <row r="1510">
          <cell r="A1510" t="str">
            <v/>
          </cell>
          <cell r="B1510" t="str">
            <v xml:space="preserve">     검  측</v>
          </cell>
          <cell r="C1510" t="str">
            <v>프랜트기계설치공</v>
          </cell>
          <cell r="D1510">
            <v>9.4120000000000008</v>
          </cell>
          <cell r="E1510" t="str">
            <v>인</v>
          </cell>
          <cell r="F1510">
            <v>0</v>
          </cell>
          <cell r="G1510">
            <v>80805</v>
          </cell>
          <cell r="H1510">
            <v>760536</v>
          </cell>
        </row>
        <row r="1511">
          <cell r="B1511" t="str">
            <v xml:space="preserve">     기  록</v>
          </cell>
          <cell r="C1511" t="str">
            <v>프랜트기계설치공</v>
          </cell>
          <cell r="D1511">
            <v>4.7060000000000004</v>
          </cell>
          <cell r="E1511" t="str">
            <v>인</v>
          </cell>
          <cell r="F1511">
            <v>0</v>
          </cell>
          <cell r="G1511">
            <v>80805</v>
          </cell>
          <cell r="H1511">
            <v>380268</v>
          </cell>
        </row>
        <row r="1513">
          <cell r="B1513" t="str">
            <v xml:space="preserve">     용  접</v>
          </cell>
          <cell r="C1513" t="str">
            <v>프랜트 용접공</v>
          </cell>
          <cell r="D1513">
            <v>4.7060000000000004</v>
          </cell>
          <cell r="E1513" t="str">
            <v>인</v>
          </cell>
          <cell r="F1513">
            <v>0</v>
          </cell>
          <cell r="G1513">
            <v>95379</v>
          </cell>
          <cell r="H1513">
            <v>448853</v>
          </cell>
          <cell r="I1513" t="str">
            <v/>
          </cell>
        </row>
        <row r="1514">
          <cell r="A1514" t="str">
            <v>종       별</v>
          </cell>
          <cell r="B1514">
            <v>0</v>
          </cell>
          <cell r="C1514" t="str">
            <v>재 료 또 는</v>
          </cell>
          <cell r="D1514" t="str">
            <v xml:space="preserve">원 수 </v>
          </cell>
          <cell r="E1514" t="str">
            <v>단 위</v>
          </cell>
          <cell r="F1514" t="str">
            <v>총   액</v>
          </cell>
          <cell r="G1514" t="str">
            <v>노   무   비</v>
          </cell>
          <cell r="H1514">
            <v>0</v>
          </cell>
          <cell r="I1514" t="str">
            <v>재   료   비</v>
          </cell>
          <cell r="J1514">
            <v>0</v>
          </cell>
          <cell r="K1514" t="str">
            <v>경      비</v>
          </cell>
          <cell r="L1514">
            <v>0</v>
          </cell>
          <cell r="M1514" t="str">
            <v>비   고</v>
          </cell>
        </row>
        <row r="1515">
          <cell r="C1515" t="str">
            <v xml:space="preserve">규       격 </v>
          </cell>
          <cell r="D1515">
            <v>0</v>
          </cell>
          <cell r="E1515">
            <v>0</v>
          </cell>
          <cell r="F1515" t="str">
            <v>금   액</v>
          </cell>
          <cell r="G1515" t="str">
            <v>단  가</v>
          </cell>
          <cell r="H1515" t="str">
            <v>금   액</v>
          </cell>
          <cell r="I1515" t="str">
            <v>단  가</v>
          </cell>
          <cell r="J1515" t="str">
            <v>금   액</v>
          </cell>
          <cell r="K1515" t="str">
            <v>단  가</v>
          </cell>
          <cell r="L1515" t="str">
            <v>금   액</v>
          </cell>
        </row>
        <row r="1516">
          <cell r="B1516" t="str">
            <v xml:space="preserve">     보  조</v>
          </cell>
          <cell r="C1516" t="str">
            <v>특 별 인 부</v>
          </cell>
          <cell r="D1516">
            <v>14.118</v>
          </cell>
          <cell r="E1516" t="str">
            <v>인</v>
          </cell>
          <cell r="F1516">
            <v>0</v>
          </cell>
          <cell r="G1516">
            <v>57379</v>
          </cell>
          <cell r="H1516">
            <v>810076</v>
          </cell>
        </row>
        <row r="1517">
          <cell r="A1517" t="str">
            <v>검 사 및 기 록</v>
          </cell>
        </row>
        <row r="1518">
          <cell r="B1518" t="str">
            <v xml:space="preserve">     측  량</v>
          </cell>
          <cell r="C1518" t="str">
            <v>시공측량기사</v>
          </cell>
          <cell r="D1518">
            <v>2.3530000000000002</v>
          </cell>
          <cell r="E1518" t="str">
            <v>인</v>
          </cell>
          <cell r="F1518">
            <v>0</v>
          </cell>
          <cell r="G1518">
            <v>58506</v>
          </cell>
          <cell r="H1518">
            <v>137664</v>
          </cell>
        </row>
        <row r="1519">
          <cell r="B1519" t="str">
            <v xml:space="preserve">     측량조수</v>
          </cell>
          <cell r="C1519" t="str">
            <v>시공측량조수</v>
          </cell>
          <cell r="D1519">
            <v>2.3530000000000002</v>
          </cell>
          <cell r="E1519" t="str">
            <v>인</v>
          </cell>
          <cell r="F1519">
            <v>0</v>
          </cell>
          <cell r="G1519">
            <v>38777</v>
          </cell>
          <cell r="H1519">
            <v>91242</v>
          </cell>
        </row>
        <row r="1520">
          <cell r="B1520" t="str">
            <v xml:space="preserve">     검  측</v>
          </cell>
          <cell r="C1520" t="str">
            <v>프랜트기계설치공</v>
          </cell>
          <cell r="D1520">
            <v>2.3530000000000002</v>
          </cell>
          <cell r="E1520" t="str">
            <v>인</v>
          </cell>
          <cell r="F1520">
            <v>0</v>
          </cell>
          <cell r="G1520">
            <v>80805</v>
          </cell>
          <cell r="H1520">
            <v>190134</v>
          </cell>
        </row>
        <row r="1521">
          <cell r="A1521" t="str">
            <v>도면대조 및 기록</v>
          </cell>
          <cell r="B1521">
            <v>0</v>
          </cell>
          <cell r="C1521" t="str">
            <v>프랜트기계설치공</v>
          </cell>
          <cell r="D1521">
            <v>2.3530000000000002</v>
          </cell>
          <cell r="E1521" t="str">
            <v>인</v>
          </cell>
          <cell r="F1521">
            <v>0</v>
          </cell>
          <cell r="G1521">
            <v>80805</v>
          </cell>
          <cell r="H1521">
            <v>190134</v>
          </cell>
        </row>
        <row r="1522">
          <cell r="B1522" t="str">
            <v xml:space="preserve">     보  조</v>
          </cell>
          <cell r="C1522" t="str">
            <v>특 별 인 부</v>
          </cell>
          <cell r="D1522">
            <v>2.3530000000000002</v>
          </cell>
          <cell r="E1522" t="str">
            <v>인</v>
          </cell>
          <cell r="F1522">
            <v>0</v>
          </cell>
          <cell r="G1522">
            <v>57379</v>
          </cell>
          <cell r="H1522">
            <v>135012</v>
          </cell>
        </row>
        <row r="1523">
          <cell r="A1523" t="str">
            <v>뒷 정 리,조  작</v>
          </cell>
          <cell r="B1523">
            <v>0</v>
          </cell>
          <cell r="C1523" t="str">
            <v>특수 비계공</v>
          </cell>
          <cell r="D1523">
            <v>0.624</v>
          </cell>
          <cell r="E1523" t="str">
            <v>인</v>
          </cell>
          <cell r="F1523">
            <v>0</v>
          </cell>
          <cell r="G1523">
            <v>85884</v>
          </cell>
          <cell r="H1523">
            <v>53591</v>
          </cell>
        </row>
        <row r="1524">
          <cell r="B1524" t="str">
            <v xml:space="preserve">     철  거</v>
          </cell>
          <cell r="C1524" t="str">
            <v>프랜트기계설치공</v>
          </cell>
          <cell r="D1524">
            <v>1.4119999999999999</v>
          </cell>
          <cell r="E1524" t="str">
            <v>인</v>
          </cell>
          <cell r="F1524">
            <v>0</v>
          </cell>
          <cell r="G1524">
            <v>80805</v>
          </cell>
          <cell r="H1524">
            <v>114096</v>
          </cell>
        </row>
        <row r="1526">
          <cell r="B1526" t="str">
            <v xml:space="preserve">     절  단</v>
          </cell>
          <cell r="C1526" t="str">
            <v>산 소 절 단 공</v>
          </cell>
          <cell r="D1526">
            <v>0.94799999999999995</v>
          </cell>
          <cell r="E1526" t="str">
            <v>인</v>
          </cell>
          <cell r="F1526">
            <v>0</v>
          </cell>
          <cell r="G1526">
            <v>31794</v>
          </cell>
          <cell r="H1526">
            <v>30140</v>
          </cell>
        </row>
        <row r="1527">
          <cell r="B1527" t="str">
            <v xml:space="preserve">     보  조</v>
          </cell>
          <cell r="C1527" t="str">
            <v>특 별 인 부</v>
          </cell>
          <cell r="D1527">
            <v>2.3530000000000002</v>
          </cell>
          <cell r="E1527" t="str">
            <v>인</v>
          </cell>
          <cell r="F1527">
            <v>0</v>
          </cell>
          <cell r="G1527">
            <v>57379</v>
          </cell>
          <cell r="H1527">
            <v>135012</v>
          </cell>
        </row>
        <row r="1528">
          <cell r="A1528" t="str">
            <v>전기설비설치유지</v>
          </cell>
        </row>
        <row r="1529">
          <cell r="B1529" t="str">
            <v xml:space="preserve">     철  거</v>
          </cell>
          <cell r="C1529" t="str">
            <v>프 랜 트 전 공</v>
          </cell>
          <cell r="D1529">
            <v>3.5289999999999999</v>
          </cell>
          <cell r="E1529" t="str">
            <v>인</v>
          </cell>
          <cell r="F1529">
            <v>0</v>
          </cell>
          <cell r="G1529">
            <v>64285</v>
          </cell>
          <cell r="H1529">
            <v>226861</v>
          </cell>
        </row>
        <row r="1530">
          <cell r="B1530" t="str">
            <v xml:space="preserve">     보  조</v>
          </cell>
          <cell r="C1530" t="str">
            <v>특 별 인 부</v>
          </cell>
          <cell r="D1530">
            <v>3.5289999999999999</v>
          </cell>
          <cell r="E1530" t="str">
            <v>인</v>
          </cell>
          <cell r="F1530">
            <v>0</v>
          </cell>
          <cell r="G1530">
            <v>57379</v>
          </cell>
          <cell r="H1530">
            <v>202490</v>
          </cell>
        </row>
        <row r="1535">
          <cell r="A1535" t="str">
            <v xml:space="preserve">        계</v>
          </cell>
          <cell r="B1535">
            <v>0</v>
          </cell>
          <cell r="C1535">
            <v>0</v>
          </cell>
          <cell r="D1535">
            <v>0</v>
          </cell>
          <cell r="E1535">
            <v>0</v>
          </cell>
          <cell r="F1535">
            <v>9780858</v>
          </cell>
          <cell r="G1535">
            <v>0</v>
          </cell>
          <cell r="H1535">
            <v>9780858</v>
          </cell>
        </row>
        <row r="1543">
          <cell r="E1543" t="str">
            <v/>
          </cell>
          <cell r="F1543" t="str">
            <v>RADIAL GATE GUIDE FRAME 설치 사용장비 경비</v>
          </cell>
        </row>
        <row r="1544">
          <cell r="E1544" t="str">
            <v/>
          </cell>
        </row>
        <row r="1545">
          <cell r="A1545" t="str">
            <v>종       별</v>
          </cell>
          <cell r="B1545">
            <v>0</v>
          </cell>
          <cell r="C1545" t="str">
            <v>재 료 또 는</v>
          </cell>
          <cell r="D1545" t="str">
            <v xml:space="preserve">원 수 </v>
          </cell>
          <cell r="E1545" t="str">
            <v>단 위</v>
          </cell>
          <cell r="F1545" t="str">
            <v>총   액</v>
          </cell>
          <cell r="G1545" t="str">
            <v>노   무   비</v>
          </cell>
          <cell r="H1545">
            <v>0</v>
          </cell>
          <cell r="I1545" t="str">
            <v>재   료   비</v>
          </cell>
          <cell r="J1545">
            <v>0</v>
          </cell>
          <cell r="K1545" t="str">
            <v>경      비</v>
          </cell>
          <cell r="L1545">
            <v>0</v>
          </cell>
          <cell r="M1545" t="str">
            <v>비   고</v>
          </cell>
        </row>
        <row r="1546">
          <cell r="C1546" t="str">
            <v xml:space="preserve">규       격 </v>
          </cell>
          <cell r="D1546">
            <v>0</v>
          </cell>
          <cell r="E1546">
            <v>0</v>
          </cell>
          <cell r="F1546" t="str">
            <v>금   액</v>
          </cell>
          <cell r="G1546" t="str">
            <v>단  가</v>
          </cell>
          <cell r="H1546" t="str">
            <v>금   액</v>
          </cell>
          <cell r="I1546" t="str">
            <v>단  가</v>
          </cell>
          <cell r="J1546" t="str">
            <v>금   액</v>
          </cell>
          <cell r="K1546" t="str">
            <v>단  가</v>
          </cell>
          <cell r="L1546" t="str">
            <v>금   액</v>
          </cell>
        </row>
        <row r="1548">
          <cell r="A1548" t="str">
            <v>A.C WELDER</v>
          </cell>
          <cell r="B1548">
            <v>0</v>
          </cell>
          <cell r="C1548" t="str">
            <v>10KVA</v>
          </cell>
          <cell r="D1548">
            <v>8</v>
          </cell>
          <cell r="E1548" t="str">
            <v>Hr</v>
          </cell>
          <cell r="F1548">
            <v>0</v>
          </cell>
          <cell r="G1548">
            <v>0</v>
          </cell>
          <cell r="H1548">
            <v>0</v>
          </cell>
          <cell r="I1548">
            <v>0</v>
          </cell>
          <cell r="J1548">
            <v>0</v>
          </cell>
          <cell r="K1548">
            <v>155</v>
          </cell>
          <cell r="L1548">
            <v>1240</v>
          </cell>
        </row>
        <row r="1549">
          <cell r="A1549" t="str">
            <v>GAS CUTTING M/C</v>
          </cell>
          <cell r="B1549">
            <v>0</v>
          </cell>
          <cell r="C1549" t="str">
            <v>중 형</v>
          </cell>
          <cell r="D1549">
            <v>48</v>
          </cell>
          <cell r="E1549" t="str">
            <v>Hr</v>
          </cell>
          <cell r="F1549">
            <v>0</v>
          </cell>
          <cell r="G1549">
            <v>3974</v>
          </cell>
          <cell r="H1549">
            <v>190752</v>
          </cell>
          <cell r="I1549">
            <v>0</v>
          </cell>
          <cell r="J1549">
            <v>0</v>
          </cell>
          <cell r="K1549">
            <v>115</v>
          </cell>
          <cell r="L1549">
            <v>5520</v>
          </cell>
        </row>
        <row r="1550">
          <cell r="A1550" t="str">
            <v>GAS WELDER</v>
          </cell>
          <cell r="B1550">
            <v>0</v>
          </cell>
          <cell r="C1550" t="str">
            <v>중 형</v>
          </cell>
          <cell r="D1550">
            <v>24</v>
          </cell>
          <cell r="E1550" t="str">
            <v>Hr</v>
          </cell>
          <cell r="F1550">
            <v>0</v>
          </cell>
          <cell r="G1550">
            <v>0</v>
          </cell>
          <cell r="H1550">
            <v>0</v>
          </cell>
          <cell r="I1550">
            <v>0</v>
          </cell>
          <cell r="J1550">
            <v>0</v>
          </cell>
          <cell r="K1550">
            <v>115</v>
          </cell>
          <cell r="L1550">
            <v>2760</v>
          </cell>
        </row>
        <row r="1551">
          <cell r="A1551" t="str">
            <v>PORTABLE DRILL</v>
          </cell>
          <cell r="B1551">
            <v>0</v>
          </cell>
          <cell r="C1551" t="str">
            <v>1.5 HP</v>
          </cell>
          <cell r="D1551">
            <v>16</v>
          </cell>
          <cell r="E1551" t="str">
            <v>Hr</v>
          </cell>
          <cell r="F1551">
            <v>0</v>
          </cell>
          <cell r="G1551">
            <v>0</v>
          </cell>
          <cell r="H1551">
            <v>0</v>
          </cell>
          <cell r="I1551">
            <v>0</v>
          </cell>
          <cell r="J1551">
            <v>0</v>
          </cell>
          <cell r="K1551">
            <v>14</v>
          </cell>
          <cell r="L1551">
            <v>224</v>
          </cell>
        </row>
        <row r="1552">
          <cell r="A1552" t="str">
            <v>PORTABLE GRINDER</v>
          </cell>
          <cell r="B1552">
            <v>0</v>
          </cell>
          <cell r="C1552" t="str">
            <v>0.5 HP</v>
          </cell>
          <cell r="D1552">
            <v>48</v>
          </cell>
          <cell r="E1552" t="str">
            <v>Hr</v>
          </cell>
          <cell r="F1552">
            <v>0</v>
          </cell>
          <cell r="G1552">
            <v>0</v>
          </cell>
          <cell r="H1552">
            <v>0</v>
          </cell>
          <cell r="I1552">
            <v>0</v>
          </cell>
          <cell r="J1552">
            <v>0</v>
          </cell>
          <cell r="K1552">
            <v>22</v>
          </cell>
          <cell r="L1552">
            <v>1056</v>
          </cell>
        </row>
        <row r="1554">
          <cell r="A1554" t="str">
            <v>COMPRESSOR</v>
          </cell>
          <cell r="B1554">
            <v>0</v>
          </cell>
          <cell r="C1554" t="str">
            <v>7.1㎥/min</v>
          </cell>
          <cell r="D1554">
            <v>16</v>
          </cell>
          <cell r="E1554" t="str">
            <v>Hr</v>
          </cell>
          <cell r="F1554">
            <v>0</v>
          </cell>
          <cell r="G1554">
            <v>9681</v>
          </cell>
          <cell r="H1554">
            <v>154896</v>
          </cell>
          <cell r="I1554">
            <v>8779</v>
          </cell>
          <cell r="J1554">
            <v>140464</v>
          </cell>
          <cell r="K1554">
            <v>6250</v>
          </cell>
          <cell r="L1554">
            <v>100000</v>
          </cell>
        </row>
        <row r="1555">
          <cell r="A1555" t="str">
            <v>리프트 트럭</v>
          </cell>
          <cell r="B1555">
            <v>0</v>
          </cell>
          <cell r="C1555" t="str">
            <v>5 TON</v>
          </cell>
          <cell r="D1555">
            <v>8</v>
          </cell>
          <cell r="E1555" t="str">
            <v>Hr</v>
          </cell>
          <cell r="F1555">
            <v>0</v>
          </cell>
          <cell r="G1555">
            <v>9681</v>
          </cell>
          <cell r="H1555">
            <v>77448</v>
          </cell>
          <cell r="I1555">
            <v>5116.08</v>
          </cell>
          <cell r="J1555">
            <v>40928</v>
          </cell>
          <cell r="K1555">
            <v>4863</v>
          </cell>
          <cell r="L1555">
            <v>38904</v>
          </cell>
        </row>
        <row r="1556">
          <cell r="A1556" t="str">
            <v>TRUCK CRANE</v>
          </cell>
          <cell r="B1556">
            <v>0</v>
          </cell>
          <cell r="C1556" t="str">
            <v>40 TON</v>
          </cell>
          <cell r="D1556">
            <v>8</v>
          </cell>
          <cell r="E1556" t="str">
            <v>Hr</v>
          </cell>
          <cell r="F1556">
            <v>0</v>
          </cell>
          <cell r="G1556">
            <v>18615</v>
          </cell>
          <cell r="H1556">
            <v>148920</v>
          </cell>
          <cell r="I1556">
            <v>8730</v>
          </cell>
          <cell r="J1556">
            <v>69840</v>
          </cell>
          <cell r="K1556">
            <v>55621</v>
          </cell>
          <cell r="L1556">
            <v>444968</v>
          </cell>
        </row>
        <row r="1557">
          <cell r="A1557" t="str">
            <v>WINCH</v>
          </cell>
          <cell r="B1557">
            <v>0</v>
          </cell>
          <cell r="C1557" t="str">
            <v>50 HP</v>
          </cell>
          <cell r="D1557">
            <v>8</v>
          </cell>
          <cell r="E1557" t="str">
            <v>Hr</v>
          </cell>
          <cell r="F1557">
            <v>0</v>
          </cell>
          <cell r="G1557">
            <v>9235</v>
          </cell>
          <cell r="H1557">
            <v>73880</v>
          </cell>
          <cell r="I1557">
            <v>0</v>
          </cell>
          <cell r="J1557">
            <v>0</v>
          </cell>
          <cell r="K1557">
            <v>5209</v>
          </cell>
          <cell r="L1557">
            <v>41672</v>
          </cell>
        </row>
        <row r="1560">
          <cell r="B1560" t="str">
            <v xml:space="preserve"> 계</v>
          </cell>
          <cell r="C1560">
            <v>0</v>
          </cell>
          <cell r="D1560">
            <v>0</v>
          </cell>
          <cell r="E1560">
            <v>0</v>
          </cell>
          <cell r="F1560">
            <v>1533472</v>
          </cell>
          <cell r="G1560">
            <v>0</v>
          </cell>
          <cell r="H1560">
            <v>645896</v>
          </cell>
          <cell r="I1560">
            <v>0</v>
          </cell>
          <cell r="J1560">
            <v>251232</v>
          </cell>
          <cell r="K1560">
            <v>0</v>
          </cell>
          <cell r="L1560">
            <v>636344</v>
          </cell>
        </row>
        <row r="1572">
          <cell r="E1572" t="str">
            <v/>
          </cell>
          <cell r="F1572" t="str">
            <v>RADIAL GATE GUIDE FRAME 설치 소모 자재비</v>
          </cell>
        </row>
        <row r="1573">
          <cell r="E1573" t="str">
            <v/>
          </cell>
        </row>
        <row r="1574">
          <cell r="A1574" t="str">
            <v>종       별</v>
          </cell>
          <cell r="B1574">
            <v>0</v>
          </cell>
          <cell r="C1574" t="str">
            <v>재 료 또 는</v>
          </cell>
          <cell r="D1574" t="str">
            <v xml:space="preserve">원 수 </v>
          </cell>
          <cell r="E1574" t="str">
            <v>단 위</v>
          </cell>
          <cell r="F1574" t="str">
            <v>총   액</v>
          </cell>
          <cell r="G1574" t="str">
            <v>노   무   비</v>
          </cell>
          <cell r="H1574">
            <v>0</v>
          </cell>
          <cell r="I1574" t="str">
            <v>재   료   비</v>
          </cell>
          <cell r="J1574">
            <v>0</v>
          </cell>
          <cell r="K1574" t="str">
            <v>경      비</v>
          </cell>
          <cell r="L1574">
            <v>0</v>
          </cell>
          <cell r="M1574" t="str">
            <v>비   고</v>
          </cell>
        </row>
        <row r="1575">
          <cell r="C1575" t="str">
            <v xml:space="preserve">규       격 </v>
          </cell>
          <cell r="D1575">
            <v>0</v>
          </cell>
          <cell r="E1575">
            <v>0</v>
          </cell>
          <cell r="F1575" t="str">
            <v>금   액</v>
          </cell>
          <cell r="G1575" t="str">
            <v>단  가</v>
          </cell>
          <cell r="H1575" t="str">
            <v>금   액</v>
          </cell>
          <cell r="I1575" t="str">
            <v>단  가</v>
          </cell>
          <cell r="J1575" t="str">
            <v>금   액</v>
          </cell>
          <cell r="K1575" t="str">
            <v>단  가</v>
          </cell>
          <cell r="L1575" t="str">
            <v>금   액</v>
          </cell>
        </row>
        <row r="1576">
          <cell r="A1576" t="str">
            <v>산       소</v>
          </cell>
          <cell r="B1576">
            <v>0</v>
          </cell>
          <cell r="C1576" t="str">
            <v>6,000L용</v>
          </cell>
          <cell r="D1576">
            <v>0.5</v>
          </cell>
          <cell r="E1576" t="str">
            <v>병</v>
          </cell>
          <cell r="F1576">
            <v>0</v>
          </cell>
          <cell r="G1576" t="str">
            <v/>
          </cell>
          <cell r="H1576">
            <v>0</v>
          </cell>
          <cell r="I1576">
            <v>12000</v>
          </cell>
          <cell r="J1576">
            <v>6000</v>
          </cell>
        </row>
        <row r="1577">
          <cell r="A1577" t="str">
            <v>아 세 치 렌</v>
          </cell>
          <cell r="B1577">
            <v>0</v>
          </cell>
          <cell r="C1577" t="str">
            <v>2,100L용</v>
          </cell>
          <cell r="D1577">
            <v>0.05</v>
          </cell>
          <cell r="E1577" t="str">
            <v>병</v>
          </cell>
          <cell r="F1577">
            <v>0</v>
          </cell>
          <cell r="G1577">
            <v>0</v>
          </cell>
          <cell r="H1577">
            <v>0</v>
          </cell>
          <cell r="I1577">
            <v>25849</v>
          </cell>
          <cell r="J1577">
            <v>1292</v>
          </cell>
        </row>
        <row r="1578">
          <cell r="A1578" t="str">
            <v>용   접  봉</v>
          </cell>
          <cell r="B1578">
            <v>0</v>
          </cell>
          <cell r="C1578" t="str">
            <v>SS41+STS304,4M/M</v>
          </cell>
          <cell r="D1578">
            <v>7</v>
          </cell>
          <cell r="E1578" t="str">
            <v>KG</v>
          </cell>
          <cell r="F1578">
            <v>0</v>
          </cell>
          <cell r="G1578">
            <v>0</v>
          </cell>
          <cell r="H1578">
            <v>0</v>
          </cell>
          <cell r="I1578">
            <v>3360</v>
          </cell>
          <cell r="J1578">
            <v>23520</v>
          </cell>
        </row>
        <row r="1579">
          <cell r="A1579" t="str">
            <v/>
          </cell>
          <cell r="B1579">
            <v>0</v>
          </cell>
          <cell r="C1579">
            <v>0</v>
          </cell>
          <cell r="D1579" t="str">
            <v/>
          </cell>
          <cell r="E1579" t="str">
            <v/>
          </cell>
          <cell r="F1579">
            <v>0</v>
          </cell>
          <cell r="G1579">
            <v>0</v>
          </cell>
          <cell r="H1579">
            <v>0</v>
          </cell>
          <cell r="I1579" t="str">
            <v/>
          </cell>
          <cell r="J1579" t="str">
            <v/>
          </cell>
        </row>
        <row r="1582">
          <cell r="B1582" t="str">
            <v>계</v>
          </cell>
          <cell r="C1582">
            <v>0</v>
          </cell>
          <cell r="D1582">
            <v>0</v>
          </cell>
          <cell r="E1582">
            <v>0</v>
          </cell>
          <cell r="F1582">
            <v>30812</v>
          </cell>
          <cell r="G1582">
            <v>0</v>
          </cell>
          <cell r="H1582">
            <v>0</v>
          </cell>
          <cell r="I1582">
            <v>0</v>
          </cell>
          <cell r="J1582">
            <v>30812</v>
          </cell>
          <cell r="K1582">
            <v>0</v>
          </cell>
          <cell r="L1582" t="str">
            <v/>
          </cell>
        </row>
        <row r="1601">
          <cell r="E1601" t="str">
            <v/>
          </cell>
          <cell r="F1601" t="str">
            <v>RADIAL GATE HOIST 설치 사용장비 경비</v>
          </cell>
        </row>
        <row r="1602">
          <cell r="E1602" t="str">
            <v/>
          </cell>
        </row>
        <row r="1603">
          <cell r="A1603" t="str">
            <v>종       별</v>
          </cell>
          <cell r="B1603">
            <v>0</v>
          </cell>
          <cell r="C1603" t="str">
            <v>재 료 또 는</v>
          </cell>
          <cell r="D1603" t="str">
            <v xml:space="preserve">원 수 </v>
          </cell>
          <cell r="E1603" t="str">
            <v>단 위</v>
          </cell>
          <cell r="F1603" t="str">
            <v>총   액</v>
          </cell>
          <cell r="G1603" t="str">
            <v>노   무   비</v>
          </cell>
          <cell r="H1603">
            <v>0</v>
          </cell>
          <cell r="I1603" t="str">
            <v>재   료   비</v>
          </cell>
          <cell r="J1603">
            <v>0</v>
          </cell>
          <cell r="K1603" t="str">
            <v>경      비</v>
          </cell>
          <cell r="L1603">
            <v>0</v>
          </cell>
          <cell r="M1603" t="str">
            <v>비   고</v>
          </cell>
        </row>
        <row r="1604">
          <cell r="C1604" t="str">
            <v xml:space="preserve">규       격 </v>
          </cell>
          <cell r="D1604">
            <v>0</v>
          </cell>
          <cell r="E1604">
            <v>0</v>
          </cell>
          <cell r="F1604" t="str">
            <v>금   액</v>
          </cell>
          <cell r="G1604" t="str">
            <v>단  가</v>
          </cell>
          <cell r="H1604" t="str">
            <v>금   액</v>
          </cell>
          <cell r="I1604" t="str">
            <v>단  가</v>
          </cell>
          <cell r="J1604" t="str">
            <v>금   액</v>
          </cell>
          <cell r="K1604" t="str">
            <v>단  가</v>
          </cell>
          <cell r="L1604" t="str">
            <v>금   액</v>
          </cell>
        </row>
        <row r="1607">
          <cell r="A1607" t="str">
            <v>A.C WELDER</v>
          </cell>
          <cell r="B1607">
            <v>0</v>
          </cell>
          <cell r="C1607" t="str">
            <v>10KVA</v>
          </cell>
          <cell r="D1607">
            <v>8</v>
          </cell>
          <cell r="E1607" t="str">
            <v>Hr</v>
          </cell>
          <cell r="F1607">
            <v>0</v>
          </cell>
          <cell r="G1607">
            <v>0</v>
          </cell>
          <cell r="H1607">
            <v>0</v>
          </cell>
          <cell r="I1607">
            <v>0</v>
          </cell>
          <cell r="J1607">
            <v>0</v>
          </cell>
          <cell r="K1607">
            <v>155</v>
          </cell>
          <cell r="L1607">
            <v>1240</v>
          </cell>
        </row>
        <row r="1608">
          <cell r="A1608" t="str">
            <v>GAS CUTTING M/C</v>
          </cell>
          <cell r="B1608">
            <v>0</v>
          </cell>
          <cell r="C1608" t="str">
            <v>중 형</v>
          </cell>
          <cell r="D1608">
            <v>16</v>
          </cell>
          <cell r="E1608" t="str">
            <v>Hr</v>
          </cell>
          <cell r="F1608">
            <v>0</v>
          </cell>
          <cell r="G1608">
            <v>3974</v>
          </cell>
          <cell r="H1608">
            <v>63584</v>
          </cell>
          <cell r="I1608">
            <v>0</v>
          </cell>
          <cell r="J1608">
            <v>0</v>
          </cell>
          <cell r="K1608">
            <v>115</v>
          </cell>
          <cell r="L1608">
            <v>1840</v>
          </cell>
        </row>
        <row r="1609">
          <cell r="A1609" t="str">
            <v>PORTABLE DRILL</v>
          </cell>
          <cell r="B1609">
            <v>0</v>
          </cell>
          <cell r="C1609" t="str">
            <v>1.5 HP</v>
          </cell>
          <cell r="D1609">
            <v>8</v>
          </cell>
          <cell r="E1609" t="str">
            <v>Hr</v>
          </cell>
          <cell r="F1609">
            <v>0</v>
          </cell>
          <cell r="G1609">
            <v>0</v>
          </cell>
          <cell r="H1609">
            <v>0</v>
          </cell>
          <cell r="I1609">
            <v>0</v>
          </cell>
          <cell r="J1609">
            <v>0</v>
          </cell>
          <cell r="K1609">
            <v>14</v>
          </cell>
          <cell r="L1609">
            <v>112</v>
          </cell>
        </row>
        <row r="1610">
          <cell r="A1610" t="str">
            <v>PORTABLE GRINDER</v>
          </cell>
          <cell r="B1610">
            <v>0</v>
          </cell>
          <cell r="C1610" t="str">
            <v>0.5 HP</v>
          </cell>
          <cell r="D1610">
            <v>16</v>
          </cell>
          <cell r="E1610" t="str">
            <v>Hr</v>
          </cell>
          <cell r="F1610">
            <v>0</v>
          </cell>
          <cell r="G1610">
            <v>0</v>
          </cell>
          <cell r="H1610">
            <v>0</v>
          </cell>
          <cell r="I1610">
            <v>0</v>
          </cell>
          <cell r="J1610">
            <v>0</v>
          </cell>
          <cell r="K1610">
            <v>22</v>
          </cell>
          <cell r="L1610">
            <v>352</v>
          </cell>
        </row>
        <row r="1611">
          <cell r="A1611" t="str">
            <v>TRUCK CRANE</v>
          </cell>
          <cell r="B1611">
            <v>0</v>
          </cell>
          <cell r="C1611" t="str">
            <v>30 TON</v>
          </cell>
          <cell r="D1611">
            <v>8</v>
          </cell>
          <cell r="E1611" t="str">
            <v>Hr</v>
          </cell>
          <cell r="F1611">
            <v>0</v>
          </cell>
          <cell r="G1611">
            <v>18615</v>
          </cell>
          <cell r="H1611">
            <v>148920</v>
          </cell>
          <cell r="I1611">
            <v>7046</v>
          </cell>
          <cell r="J1611">
            <v>56368</v>
          </cell>
          <cell r="K1611">
            <v>44939</v>
          </cell>
          <cell r="L1611">
            <v>359512</v>
          </cell>
        </row>
        <row r="1612">
          <cell r="E1612" t="str">
            <v/>
          </cell>
          <cell r="F1612">
            <v>0</v>
          </cell>
          <cell r="G1612" t="str">
            <v/>
          </cell>
          <cell r="H1612">
            <v>0</v>
          </cell>
          <cell r="I1612" t="str">
            <v/>
          </cell>
          <cell r="J1612" t="str">
            <v/>
          </cell>
          <cell r="K1612" t="str">
            <v/>
          </cell>
        </row>
        <row r="1613">
          <cell r="A1613" t="str">
            <v>WINCH</v>
          </cell>
          <cell r="B1613">
            <v>0</v>
          </cell>
          <cell r="C1613" t="str">
            <v>10 HP</v>
          </cell>
          <cell r="D1613">
            <v>16</v>
          </cell>
          <cell r="E1613" t="str">
            <v>Hr</v>
          </cell>
          <cell r="F1613">
            <v>0</v>
          </cell>
          <cell r="G1613">
            <v>9235</v>
          </cell>
          <cell r="H1613">
            <v>147760</v>
          </cell>
          <cell r="I1613" t="str">
            <v/>
          </cell>
          <cell r="J1613" t="str">
            <v/>
          </cell>
          <cell r="K1613">
            <v>850</v>
          </cell>
          <cell r="L1613">
            <v>13600</v>
          </cell>
        </row>
        <row r="1618">
          <cell r="B1618" t="str">
            <v xml:space="preserve"> 계</v>
          </cell>
          <cell r="C1618">
            <v>0</v>
          </cell>
          <cell r="D1618">
            <v>0</v>
          </cell>
          <cell r="E1618">
            <v>0</v>
          </cell>
          <cell r="F1618">
            <v>793288</v>
          </cell>
          <cell r="G1618">
            <v>0</v>
          </cell>
          <cell r="H1618">
            <v>360264</v>
          </cell>
          <cell r="I1618">
            <v>0</v>
          </cell>
          <cell r="J1618">
            <v>56368</v>
          </cell>
          <cell r="K1618">
            <v>0</v>
          </cell>
          <cell r="L1618">
            <v>376656</v>
          </cell>
        </row>
        <row r="1630">
          <cell r="E1630" t="str">
            <v/>
          </cell>
          <cell r="F1630" t="str">
            <v>TRASH RACK 제작 인건비</v>
          </cell>
        </row>
        <row r="1631">
          <cell r="E1631" t="str">
            <v/>
          </cell>
        </row>
        <row r="1632">
          <cell r="A1632" t="str">
            <v>종       별</v>
          </cell>
          <cell r="B1632">
            <v>0</v>
          </cell>
          <cell r="C1632" t="str">
            <v>재 료 또 는</v>
          </cell>
          <cell r="D1632" t="str">
            <v xml:space="preserve">원 수 </v>
          </cell>
          <cell r="E1632" t="str">
            <v>단 위</v>
          </cell>
          <cell r="F1632" t="str">
            <v>총   액</v>
          </cell>
          <cell r="G1632" t="str">
            <v>노   무   비</v>
          </cell>
          <cell r="H1632">
            <v>0</v>
          </cell>
          <cell r="I1632" t="str">
            <v>재   료   비</v>
          </cell>
          <cell r="J1632">
            <v>0</v>
          </cell>
          <cell r="K1632" t="str">
            <v>경      비</v>
          </cell>
          <cell r="L1632">
            <v>0</v>
          </cell>
          <cell r="M1632" t="str">
            <v>비   고</v>
          </cell>
        </row>
        <row r="1633">
          <cell r="C1633" t="str">
            <v xml:space="preserve">규       격 </v>
          </cell>
          <cell r="D1633">
            <v>0</v>
          </cell>
          <cell r="E1633">
            <v>0</v>
          </cell>
          <cell r="F1633" t="str">
            <v>금   액</v>
          </cell>
          <cell r="G1633" t="str">
            <v>단  가</v>
          </cell>
          <cell r="H1633" t="str">
            <v>금   액</v>
          </cell>
          <cell r="I1633" t="str">
            <v>단  가</v>
          </cell>
          <cell r="J1633" t="str">
            <v>금   액</v>
          </cell>
          <cell r="K1633" t="str">
            <v>단  가</v>
          </cell>
          <cell r="L1633" t="str">
            <v>금   액</v>
          </cell>
        </row>
        <row r="1634">
          <cell r="A1634" t="str">
            <v>기 술 관 리</v>
          </cell>
          <cell r="B1634">
            <v>0</v>
          </cell>
          <cell r="C1634" t="str">
            <v>기계기사1급</v>
          </cell>
          <cell r="D1634">
            <v>5.2</v>
          </cell>
          <cell r="E1634" t="str">
            <v>인</v>
          </cell>
          <cell r="F1634">
            <v>0</v>
          </cell>
          <cell r="G1634">
            <v>97488</v>
          </cell>
          <cell r="H1634">
            <v>506937</v>
          </cell>
        </row>
        <row r="1635">
          <cell r="A1635" t="str">
            <v>제 작 정 리</v>
          </cell>
          <cell r="B1635">
            <v>0</v>
          </cell>
          <cell r="C1635" t="str">
            <v>프랜트 제관공</v>
          </cell>
          <cell r="D1635">
            <v>1.25</v>
          </cell>
          <cell r="E1635" t="str">
            <v>인</v>
          </cell>
          <cell r="F1635">
            <v>0</v>
          </cell>
          <cell r="G1635">
            <v>81966</v>
          </cell>
          <cell r="H1635">
            <v>102457</v>
          </cell>
        </row>
        <row r="1636">
          <cell r="A1636" t="str">
            <v/>
          </cell>
          <cell r="B1636" t="str">
            <v>절    단</v>
          </cell>
          <cell r="C1636" t="str">
            <v>산소 절단공</v>
          </cell>
          <cell r="D1636">
            <v>0.65600000000000003</v>
          </cell>
          <cell r="E1636" t="str">
            <v>인</v>
          </cell>
          <cell r="F1636">
            <v>0</v>
          </cell>
          <cell r="G1636">
            <v>31794</v>
          </cell>
          <cell r="H1636">
            <v>20856</v>
          </cell>
        </row>
        <row r="1637">
          <cell r="B1637" t="str">
            <v>절    단</v>
          </cell>
          <cell r="C1637" t="str">
            <v>프랜트 제관공</v>
          </cell>
          <cell r="D1637">
            <v>36.902000000000001</v>
          </cell>
          <cell r="E1637" t="str">
            <v>인</v>
          </cell>
          <cell r="F1637">
            <v>0</v>
          </cell>
          <cell r="G1637">
            <v>81966</v>
          </cell>
          <cell r="H1637">
            <v>3024709</v>
          </cell>
        </row>
        <row r="1638">
          <cell r="A1638" t="str">
            <v>HOLING</v>
          </cell>
          <cell r="B1638">
            <v>0</v>
          </cell>
          <cell r="C1638" t="str">
            <v>프랜트 제관공</v>
          </cell>
          <cell r="D1638">
            <v>3.22</v>
          </cell>
          <cell r="E1638" t="str">
            <v>인</v>
          </cell>
          <cell r="F1638">
            <v>0</v>
          </cell>
          <cell r="G1638">
            <v>81966</v>
          </cell>
          <cell r="H1638">
            <v>263930</v>
          </cell>
        </row>
        <row r="1640">
          <cell r="A1640" t="str">
            <v>THREADING</v>
          </cell>
          <cell r="B1640">
            <v>0</v>
          </cell>
          <cell r="C1640" t="str">
            <v>프랜트 제관공</v>
          </cell>
          <cell r="D1640">
            <v>4.3</v>
          </cell>
          <cell r="E1640" t="str">
            <v>인</v>
          </cell>
          <cell r="F1640">
            <v>0</v>
          </cell>
          <cell r="G1640">
            <v>81966</v>
          </cell>
          <cell r="H1640">
            <v>352453</v>
          </cell>
        </row>
        <row r="1641">
          <cell r="B1641" t="str">
            <v>끝   손   질</v>
          </cell>
          <cell r="C1641" t="str">
            <v>기계 연마공</v>
          </cell>
          <cell r="D1641">
            <v>18.66</v>
          </cell>
          <cell r="E1641" t="str">
            <v>인</v>
          </cell>
          <cell r="F1641">
            <v>0</v>
          </cell>
          <cell r="G1641">
            <v>26032</v>
          </cell>
          <cell r="H1641">
            <v>485757</v>
          </cell>
        </row>
        <row r="1642">
          <cell r="B1642" t="str">
            <v>사    도</v>
          </cell>
          <cell r="C1642" t="str">
            <v>제   도   공</v>
          </cell>
          <cell r="D1642">
            <v>0.3</v>
          </cell>
          <cell r="E1642" t="str">
            <v>인</v>
          </cell>
          <cell r="F1642">
            <v>0</v>
          </cell>
          <cell r="G1642">
            <v>32747</v>
          </cell>
          <cell r="H1642">
            <v>9824</v>
          </cell>
        </row>
        <row r="1643">
          <cell r="B1643" t="str">
            <v>현    도</v>
          </cell>
          <cell r="C1643" t="str">
            <v>현   도   공</v>
          </cell>
          <cell r="D1643">
            <v>8.5999999999999993E-2</v>
          </cell>
          <cell r="E1643" t="str">
            <v>인</v>
          </cell>
          <cell r="F1643">
            <v>0</v>
          </cell>
          <cell r="G1643">
            <v>28487</v>
          </cell>
          <cell r="H1643">
            <v>2449</v>
          </cell>
        </row>
        <row r="1644">
          <cell r="B1644" t="str">
            <v>괘    서</v>
          </cell>
          <cell r="C1644" t="str">
            <v>마   킹   공</v>
          </cell>
          <cell r="D1644">
            <v>2</v>
          </cell>
          <cell r="E1644" t="str">
            <v>인</v>
          </cell>
          <cell r="F1644">
            <v>0</v>
          </cell>
          <cell r="G1644">
            <v>26924</v>
          </cell>
          <cell r="H1644">
            <v>53848</v>
          </cell>
        </row>
        <row r="1646">
          <cell r="A1646" t="str">
            <v/>
          </cell>
          <cell r="B1646" t="str">
            <v>교    정</v>
          </cell>
          <cell r="C1646" t="str">
            <v>프랜트 제관공</v>
          </cell>
          <cell r="D1646">
            <v>0.5</v>
          </cell>
          <cell r="E1646" t="str">
            <v>인</v>
          </cell>
          <cell r="F1646">
            <v>0</v>
          </cell>
          <cell r="G1646">
            <v>81966</v>
          </cell>
          <cell r="H1646">
            <v>40983</v>
          </cell>
        </row>
        <row r="1647">
          <cell r="A1647" t="str">
            <v>용        접</v>
          </cell>
          <cell r="B1647">
            <v>0</v>
          </cell>
          <cell r="C1647" t="str">
            <v>프랜트 용접공</v>
          </cell>
          <cell r="D1647">
            <v>4.46</v>
          </cell>
          <cell r="E1647" t="str">
            <v>인</v>
          </cell>
          <cell r="F1647">
            <v>0</v>
          </cell>
          <cell r="G1647">
            <v>95379</v>
          </cell>
          <cell r="H1647">
            <v>425390</v>
          </cell>
        </row>
        <row r="1648">
          <cell r="B1648" t="str">
            <v>교    정</v>
          </cell>
          <cell r="C1648" t="str">
            <v>프랜트 제관공</v>
          </cell>
          <cell r="D1648">
            <v>0.75</v>
          </cell>
          <cell r="E1648" t="str">
            <v>인</v>
          </cell>
          <cell r="F1648">
            <v>0</v>
          </cell>
          <cell r="G1648">
            <v>81966</v>
          </cell>
          <cell r="H1648">
            <v>61474</v>
          </cell>
        </row>
        <row r="1649">
          <cell r="B1649" t="str">
            <v>조    작</v>
          </cell>
          <cell r="C1649" t="str">
            <v>특수 비계공</v>
          </cell>
          <cell r="D1649">
            <v>3.3</v>
          </cell>
          <cell r="E1649" t="str">
            <v>인</v>
          </cell>
          <cell r="F1649">
            <v>0</v>
          </cell>
          <cell r="G1649">
            <v>85884</v>
          </cell>
          <cell r="H1649">
            <v>283417</v>
          </cell>
        </row>
        <row r="1650">
          <cell r="B1650" t="str">
            <v>소  운  반</v>
          </cell>
          <cell r="C1650" t="str">
            <v>보 통 인 부</v>
          </cell>
          <cell r="D1650">
            <v>1</v>
          </cell>
          <cell r="E1650" t="str">
            <v>인</v>
          </cell>
          <cell r="F1650">
            <v>0</v>
          </cell>
          <cell r="G1650">
            <v>37736</v>
          </cell>
          <cell r="H1650">
            <v>37736</v>
          </cell>
        </row>
        <row r="1652">
          <cell r="B1652" t="str">
            <v>보  조(기 능)</v>
          </cell>
          <cell r="C1652" t="str">
            <v>특 별 인 부</v>
          </cell>
          <cell r="D1652">
            <v>37.68</v>
          </cell>
          <cell r="E1652">
            <v>0</v>
          </cell>
          <cell r="F1652">
            <v>0</v>
          </cell>
          <cell r="G1652">
            <v>57379</v>
          </cell>
          <cell r="H1652">
            <v>2162040</v>
          </cell>
        </row>
        <row r="1656">
          <cell r="B1656" t="str">
            <v xml:space="preserve">    계</v>
          </cell>
          <cell r="C1656">
            <v>0</v>
          </cell>
          <cell r="D1656">
            <v>0</v>
          </cell>
          <cell r="E1656">
            <v>0</v>
          </cell>
          <cell r="F1656">
            <v>7834260</v>
          </cell>
          <cell r="G1656">
            <v>0</v>
          </cell>
          <cell r="H1656">
            <v>7834260</v>
          </cell>
        </row>
        <row r="1659">
          <cell r="E1659" t="str">
            <v/>
          </cell>
          <cell r="F1659" t="str">
            <v>TRASH RACK 제작 소모 자재비</v>
          </cell>
        </row>
        <row r="1660">
          <cell r="E1660" t="str">
            <v/>
          </cell>
        </row>
        <row r="1661">
          <cell r="A1661" t="str">
            <v>종       별</v>
          </cell>
          <cell r="B1661">
            <v>0</v>
          </cell>
          <cell r="C1661" t="str">
            <v>재 료 또 는</v>
          </cell>
          <cell r="D1661" t="str">
            <v xml:space="preserve">원 수 </v>
          </cell>
          <cell r="E1661" t="str">
            <v>단 위</v>
          </cell>
          <cell r="F1661" t="str">
            <v>총   액</v>
          </cell>
          <cell r="G1661" t="str">
            <v>노   무   비</v>
          </cell>
          <cell r="H1661">
            <v>0</v>
          </cell>
          <cell r="I1661" t="str">
            <v>재   료   비</v>
          </cell>
          <cell r="J1661">
            <v>0</v>
          </cell>
          <cell r="K1661" t="str">
            <v>경      비</v>
          </cell>
          <cell r="L1661">
            <v>0</v>
          </cell>
          <cell r="M1661" t="str">
            <v>비   고</v>
          </cell>
        </row>
        <row r="1662">
          <cell r="C1662" t="str">
            <v xml:space="preserve">규       격 </v>
          </cell>
          <cell r="D1662">
            <v>0</v>
          </cell>
          <cell r="E1662">
            <v>0</v>
          </cell>
          <cell r="F1662" t="str">
            <v>금   액</v>
          </cell>
          <cell r="G1662" t="str">
            <v>단  가</v>
          </cell>
          <cell r="H1662" t="str">
            <v>금   액</v>
          </cell>
          <cell r="I1662" t="str">
            <v>단  가</v>
          </cell>
          <cell r="J1662" t="str">
            <v>금   액</v>
          </cell>
          <cell r="K1662" t="str">
            <v>단  가</v>
          </cell>
          <cell r="L1662" t="str">
            <v>금   액</v>
          </cell>
        </row>
        <row r="1663">
          <cell r="A1663" t="str">
            <v>산       소</v>
          </cell>
          <cell r="B1663">
            <v>0</v>
          </cell>
          <cell r="C1663" t="str">
            <v>6,000L용</v>
          </cell>
          <cell r="D1663">
            <v>1.8049999999999999</v>
          </cell>
          <cell r="E1663" t="str">
            <v>병</v>
          </cell>
          <cell r="F1663">
            <v>0</v>
          </cell>
          <cell r="G1663" t="str">
            <v/>
          </cell>
          <cell r="H1663">
            <v>0</v>
          </cell>
          <cell r="I1663">
            <v>12000</v>
          </cell>
          <cell r="J1663">
            <v>21660</v>
          </cell>
        </row>
        <row r="1664">
          <cell r="A1664" t="str">
            <v>아 세 치 렌</v>
          </cell>
          <cell r="B1664">
            <v>0</v>
          </cell>
          <cell r="C1664" t="str">
            <v>2,100L용</v>
          </cell>
          <cell r="D1664">
            <v>1.2749999999999999</v>
          </cell>
          <cell r="E1664" t="str">
            <v>병</v>
          </cell>
          <cell r="F1664">
            <v>0</v>
          </cell>
          <cell r="G1664">
            <v>0</v>
          </cell>
          <cell r="H1664">
            <v>0</v>
          </cell>
          <cell r="I1664">
            <v>25849</v>
          </cell>
          <cell r="J1664">
            <v>32957</v>
          </cell>
        </row>
        <row r="1665">
          <cell r="A1665" t="str">
            <v>함       석</v>
          </cell>
          <cell r="B1665">
            <v>0</v>
          </cell>
          <cell r="C1665" t="str">
            <v>#32 x 3' x 6'</v>
          </cell>
          <cell r="D1665">
            <v>0.53</v>
          </cell>
          <cell r="E1665" t="str">
            <v>매</v>
          </cell>
          <cell r="F1665">
            <v>0</v>
          </cell>
          <cell r="G1665">
            <v>0</v>
          </cell>
          <cell r="H1665">
            <v>0</v>
          </cell>
          <cell r="I1665">
            <v>2597</v>
          </cell>
          <cell r="J1665">
            <v>1376</v>
          </cell>
        </row>
        <row r="1666">
          <cell r="A1666" t="str">
            <v>용   접  봉</v>
          </cell>
          <cell r="B1666">
            <v>0</v>
          </cell>
          <cell r="C1666" t="str">
            <v>SS400, 4M/Mx350L</v>
          </cell>
          <cell r="D1666">
            <v>20.7</v>
          </cell>
          <cell r="E1666" t="str">
            <v>KG</v>
          </cell>
          <cell r="F1666">
            <v>0</v>
          </cell>
          <cell r="G1666">
            <v>0</v>
          </cell>
          <cell r="H1666">
            <v>0</v>
          </cell>
          <cell r="I1666">
            <v>1260</v>
          </cell>
          <cell r="J1666">
            <v>26082</v>
          </cell>
        </row>
        <row r="1667">
          <cell r="A1667" t="str">
            <v/>
          </cell>
          <cell r="B1667">
            <v>0</v>
          </cell>
          <cell r="C1667">
            <v>0</v>
          </cell>
          <cell r="D1667" t="str">
            <v/>
          </cell>
          <cell r="E1667" t="str">
            <v/>
          </cell>
          <cell r="F1667">
            <v>0</v>
          </cell>
          <cell r="G1667">
            <v>0</v>
          </cell>
          <cell r="H1667">
            <v>0</v>
          </cell>
          <cell r="I1667">
            <v>0</v>
          </cell>
          <cell r="J1667">
            <v>0</v>
          </cell>
          <cell r="K1667" t="str">
            <v/>
          </cell>
          <cell r="L1667" t="str">
            <v/>
          </cell>
        </row>
        <row r="1668">
          <cell r="A1668" t="str">
            <v>그라인다돌</v>
          </cell>
          <cell r="B1668">
            <v>0</v>
          </cell>
          <cell r="C1668" t="str">
            <v>300m/mΦ</v>
          </cell>
          <cell r="D1668">
            <v>1.55</v>
          </cell>
          <cell r="E1668" t="str">
            <v>개</v>
          </cell>
          <cell r="F1668">
            <v>0</v>
          </cell>
          <cell r="G1668">
            <v>0</v>
          </cell>
          <cell r="H1668">
            <v>0</v>
          </cell>
          <cell r="I1668">
            <v>3380</v>
          </cell>
          <cell r="J1668">
            <v>5239</v>
          </cell>
          <cell r="K1668" t="str">
            <v/>
          </cell>
        </row>
        <row r="1670">
          <cell r="B1670" t="str">
            <v>계</v>
          </cell>
          <cell r="C1670">
            <v>0</v>
          </cell>
          <cell r="D1670">
            <v>0</v>
          </cell>
          <cell r="E1670">
            <v>0</v>
          </cell>
          <cell r="F1670">
            <v>87314</v>
          </cell>
          <cell r="G1670">
            <v>0</v>
          </cell>
          <cell r="H1670">
            <v>0</v>
          </cell>
          <cell r="I1670">
            <v>0</v>
          </cell>
          <cell r="J1670">
            <v>87314</v>
          </cell>
          <cell r="K1670">
            <v>0</v>
          </cell>
          <cell r="L1670" t="str">
            <v/>
          </cell>
        </row>
        <row r="1672">
          <cell r="M1672" t="str">
            <v/>
          </cell>
        </row>
        <row r="1673">
          <cell r="M1673" t="str">
            <v/>
          </cell>
        </row>
        <row r="1674">
          <cell r="M1674" t="str">
            <v/>
          </cell>
        </row>
        <row r="1675">
          <cell r="M1675" t="str">
            <v/>
          </cell>
        </row>
        <row r="1676">
          <cell r="M1676" t="str">
            <v/>
          </cell>
        </row>
        <row r="1677">
          <cell r="M1677" t="str">
            <v/>
          </cell>
        </row>
        <row r="1678">
          <cell r="M1678" t="str">
            <v/>
          </cell>
        </row>
        <row r="1679">
          <cell r="M1679" t="str">
            <v/>
          </cell>
        </row>
        <row r="1680">
          <cell r="M1680" t="str">
            <v/>
          </cell>
        </row>
        <row r="1681">
          <cell r="M1681" t="str">
            <v/>
          </cell>
        </row>
        <row r="1682">
          <cell r="M1682" t="str">
            <v/>
          </cell>
        </row>
        <row r="1683">
          <cell r="M1683" t="str">
            <v/>
          </cell>
        </row>
        <row r="1684">
          <cell r="M1684" t="str">
            <v/>
          </cell>
        </row>
        <row r="1685">
          <cell r="M1685" t="str">
            <v/>
          </cell>
        </row>
        <row r="1686">
          <cell r="M1686" t="str">
            <v/>
          </cell>
        </row>
        <row r="1687">
          <cell r="M1687" t="str">
            <v/>
          </cell>
        </row>
        <row r="1688">
          <cell r="E1688" t="str">
            <v/>
          </cell>
          <cell r="F1688" t="str">
            <v>TRASH RACK 설치 인건비</v>
          </cell>
        </row>
        <row r="1689">
          <cell r="E1689" t="str">
            <v/>
          </cell>
        </row>
        <row r="1690">
          <cell r="A1690" t="str">
            <v>종       별</v>
          </cell>
          <cell r="B1690">
            <v>0</v>
          </cell>
          <cell r="C1690" t="str">
            <v>재 료 또 는</v>
          </cell>
          <cell r="D1690" t="str">
            <v xml:space="preserve">원 수 </v>
          </cell>
          <cell r="E1690" t="str">
            <v>단 위</v>
          </cell>
          <cell r="F1690" t="str">
            <v>총   액</v>
          </cell>
          <cell r="G1690" t="str">
            <v>노   무   비</v>
          </cell>
          <cell r="H1690">
            <v>0</v>
          </cell>
          <cell r="I1690" t="str">
            <v>재   료   비</v>
          </cell>
          <cell r="J1690">
            <v>0</v>
          </cell>
          <cell r="K1690" t="str">
            <v>경      비</v>
          </cell>
          <cell r="L1690">
            <v>0</v>
          </cell>
          <cell r="M1690" t="str">
            <v>비   고</v>
          </cell>
        </row>
        <row r="1691">
          <cell r="C1691" t="str">
            <v xml:space="preserve">규       격 </v>
          </cell>
          <cell r="D1691">
            <v>0</v>
          </cell>
          <cell r="E1691">
            <v>0</v>
          </cell>
          <cell r="F1691" t="str">
            <v>금   액</v>
          </cell>
          <cell r="G1691" t="str">
            <v>단  가</v>
          </cell>
          <cell r="H1691" t="str">
            <v>금   액</v>
          </cell>
          <cell r="I1691" t="str">
            <v>단  가</v>
          </cell>
          <cell r="J1691" t="str">
            <v>금   액</v>
          </cell>
          <cell r="K1691" t="str">
            <v>단  가</v>
          </cell>
          <cell r="L1691" t="str">
            <v>금   액</v>
          </cell>
        </row>
        <row r="1692">
          <cell r="A1692" t="str">
            <v>기 술 관 리</v>
          </cell>
          <cell r="B1692">
            <v>0</v>
          </cell>
          <cell r="C1692" t="str">
            <v>기계기사1급</v>
          </cell>
          <cell r="D1692">
            <v>1.66</v>
          </cell>
          <cell r="E1692" t="str">
            <v>인</v>
          </cell>
          <cell r="F1692">
            <v>0</v>
          </cell>
          <cell r="G1692">
            <v>97488</v>
          </cell>
          <cell r="H1692">
            <v>161830</v>
          </cell>
        </row>
        <row r="1693">
          <cell r="A1693" t="str">
            <v>운 반 검 측</v>
          </cell>
          <cell r="B1693">
            <v>0</v>
          </cell>
          <cell r="C1693" t="str">
            <v>프랜트기계설치공</v>
          </cell>
          <cell r="D1693">
            <v>0.05</v>
          </cell>
          <cell r="E1693" t="str">
            <v>인</v>
          </cell>
          <cell r="F1693">
            <v>0</v>
          </cell>
          <cell r="G1693">
            <v>80805</v>
          </cell>
          <cell r="H1693">
            <v>4040</v>
          </cell>
        </row>
        <row r="1694">
          <cell r="C1694" t="str">
            <v>특 별 인 부</v>
          </cell>
          <cell r="D1694">
            <v>0.05</v>
          </cell>
          <cell r="E1694" t="str">
            <v>인</v>
          </cell>
          <cell r="F1694">
            <v>0</v>
          </cell>
          <cell r="G1694">
            <v>57379</v>
          </cell>
          <cell r="H1694">
            <v>2868</v>
          </cell>
        </row>
        <row r="1695">
          <cell r="A1695" t="str">
            <v>수      정</v>
          </cell>
          <cell r="B1695">
            <v>0</v>
          </cell>
          <cell r="C1695" t="str">
            <v>산소 절단공</v>
          </cell>
          <cell r="D1695">
            <v>0.05</v>
          </cell>
          <cell r="E1695" t="str">
            <v>인</v>
          </cell>
          <cell r="F1695">
            <v>0</v>
          </cell>
          <cell r="G1695">
            <v>31794</v>
          </cell>
          <cell r="H1695">
            <v>1589</v>
          </cell>
        </row>
        <row r="1696">
          <cell r="A1696" t="str">
            <v/>
          </cell>
          <cell r="B1696">
            <v>0</v>
          </cell>
          <cell r="C1696" t="str">
            <v>프랜트기계설치공</v>
          </cell>
          <cell r="D1696">
            <v>0.05</v>
          </cell>
          <cell r="E1696" t="str">
            <v>인</v>
          </cell>
          <cell r="F1696">
            <v>0</v>
          </cell>
          <cell r="G1696">
            <v>80805</v>
          </cell>
          <cell r="H1696">
            <v>4040</v>
          </cell>
        </row>
        <row r="1698">
          <cell r="A1698" t="str">
            <v/>
          </cell>
          <cell r="B1698">
            <v>0</v>
          </cell>
          <cell r="C1698" t="str">
            <v>특 별 인 부</v>
          </cell>
          <cell r="D1698">
            <v>0.1</v>
          </cell>
          <cell r="E1698" t="str">
            <v>인</v>
          </cell>
          <cell r="F1698">
            <v>0</v>
          </cell>
          <cell r="G1698">
            <v>57379</v>
          </cell>
          <cell r="H1698">
            <v>5737</v>
          </cell>
        </row>
        <row r="1699">
          <cell r="A1699" t="str">
            <v>설치준비 철근정리</v>
          </cell>
          <cell r="B1699">
            <v>0</v>
          </cell>
          <cell r="C1699" t="str">
            <v>산 소 절 단 공</v>
          </cell>
          <cell r="D1699">
            <v>4.7E-2</v>
          </cell>
          <cell r="E1699" t="str">
            <v>인</v>
          </cell>
          <cell r="F1699">
            <v>0</v>
          </cell>
          <cell r="G1699">
            <v>31794</v>
          </cell>
          <cell r="H1699">
            <v>1494</v>
          </cell>
        </row>
        <row r="1700">
          <cell r="C1700" t="str">
            <v>특 별 인 부</v>
          </cell>
          <cell r="D1700">
            <v>4.7E-2</v>
          </cell>
          <cell r="E1700" t="str">
            <v>인</v>
          </cell>
          <cell r="F1700">
            <v>0</v>
          </cell>
          <cell r="G1700">
            <v>57379</v>
          </cell>
          <cell r="H1700">
            <v>2696</v>
          </cell>
        </row>
        <row r="1701">
          <cell r="A1701" t="str">
            <v>CHIPPING</v>
          </cell>
          <cell r="B1701">
            <v>0</v>
          </cell>
          <cell r="C1701" t="str">
            <v>석      공</v>
          </cell>
          <cell r="D1701">
            <v>0.1</v>
          </cell>
          <cell r="E1701" t="str">
            <v>인</v>
          </cell>
          <cell r="F1701">
            <v>0</v>
          </cell>
          <cell r="G1701">
            <v>77005</v>
          </cell>
          <cell r="H1701">
            <v>7700</v>
          </cell>
        </row>
        <row r="1702">
          <cell r="C1702" t="str">
            <v>특 별 인 부</v>
          </cell>
          <cell r="D1702">
            <v>0.05</v>
          </cell>
          <cell r="E1702" t="str">
            <v>인</v>
          </cell>
          <cell r="F1702">
            <v>0</v>
          </cell>
          <cell r="G1702">
            <v>57379</v>
          </cell>
          <cell r="H1702">
            <v>2868</v>
          </cell>
        </row>
        <row r="1704">
          <cell r="A1704" t="str">
            <v>BEAM설치,CRANE</v>
          </cell>
          <cell r="B1704">
            <v>0</v>
          </cell>
          <cell r="C1704" t="str">
            <v>특 별 인 부</v>
          </cell>
          <cell r="D1704">
            <v>0.17499999999999999</v>
          </cell>
          <cell r="E1704" t="str">
            <v>인</v>
          </cell>
          <cell r="F1704">
            <v>0</v>
          </cell>
          <cell r="G1704">
            <v>57379</v>
          </cell>
          <cell r="H1704">
            <v>10041</v>
          </cell>
        </row>
        <row r="1705">
          <cell r="A1705" t="str">
            <v/>
          </cell>
          <cell r="B1705" t="str">
            <v>작업</v>
          </cell>
          <cell r="C1705" t="str">
            <v>특수 비계공</v>
          </cell>
          <cell r="D1705">
            <v>0.18</v>
          </cell>
          <cell r="E1705" t="str">
            <v>인</v>
          </cell>
          <cell r="F1705">
            <v>0</v>
          </cell>
          <cell r="G1705">
            <v>85884</v>
          </cell>
          <cell r="H1705">
            <v>15459</v>
          </cell>
        </row>
        <row r="1706">
          <cell r="A1706" t="str">
            <v>BEAM설치,CRANE</v>
          </cell>
          <cell r="B1706">
            <v>0</v>
          </cell>
          <cell r="C1706" t="str">
            <v>측   량   사</v>
          </cell>
          <cell r="D1706">
            <v>0.14000000000000001</v>
          </cell>
          <cell r="E1706" t="str">
            <v>인</v>
          </cell>
          <cell r="F1706">
            <v>0</v>
          </cell>
          <cell r="G1706">
            <v>58506</v>
          </cell>
          <cell r="H1706">
            <v>8190</v>
          </cell>
        </row>
        <row r="1707">
          <cell r="A1707" t="str">
            <v>작업,1차 쎈타링</v>
          </cell>
          <cell r="B1707">
            <v>0</v>
          </cell>
          <cell r="C1707" t="str">
            <v>측 량 조 수</v>
          </cell>
          <cell r="D1707">
            <v>0.14000000000000001</v>
          </cell>
          <cell r="E1707" t="str">
            <v>인</v>
          </cell>
          <cell r="F1707">
            <v>0</v>
          </cell>
          <cell r="G1707">
            <v>38777</v>
          </cell>
          <cell r="H1707">
            <v>5428</v>
          </cell>
        </row>
        <row r="1708">
          <cell r="C1708" t="str">
            <v>특수 비계공</v>
          </cell>
          <cell r="D1708">
            <v>0.14000000000000001</v>
          </cell>
          <cell r="E1708" t="str">
            <v>인</v>
          </cell>
          <cell r="F1708">
            <v>0</v>
          </cell>
          <cell r="G1708">
            <v>85884</v>
          </cell>
          <cell r="H1708">
            <v>12023</v>
          </cell>
        </row>
        <row r="1709">
          <cell r="A1709" t="str">
            <v/>
          </cell>
          <cell r="B1709" t="str">
            <v/>
          </cell>
        </row>
        <row r="1710">
          <cell r="A1710" t="str">
            <v/>
          </cell>
          <cell r="B1710" t="str">
            <v/>
          </cell>
          <cell r="C1710" t="str">
            <v>특 별 인 부</v>
          </cell>
          <cell r="D1710">
            <v>0.28000000000000003</v>
          </cell>
          <cell r="E1710" t="str">
            <v>인</v>
          </cell>
          <cell r="F1710">
            <v>0</v>
          </cell>
          <cell r="G1710">
            <v>57379</v>
          </cell>
          <cell r="H1710">
            <v>16066</v>
          </cell>
        </row>
        <row r="1711">
          <cell r="A1711" t="str">
            <v/>
          </cell>
          <cell r="B1711" t="str">
            <v/>
          </cell>
          <cell r="C1711" t="str">
            <v>프랜트기계설치공</v>
          </cell>
          <cell r="D1711">
            <v>0.14000000000000001</v>
          </cell>
          <cell r="E1711" t="str">
            <v>인</v>
          </cell>
          <cell r="F1711">
            <v>0</v>
          </cell>
          <cell r="G1711">
            <v>80805</v>
          </cell>
          <cell r="H1711">
            <v>11312</v>
          </cell>
        </row>
        <row r="1712">
          <cell r="A1712" t="str">
            <v>턴 바 클 용 접</v>
          </cell>
          <cell r="B1712">
            <v>0</v>
          </cell>
          <cell r="C1712" t="str">
            <v xml:space="preserve">프랜트 용접공 </v>
          </cell>
          <cell r="D1712">
            <v>0.21</v>
          </cell>
          <cell r="E1712" t="str">
            <v>인</v>
          </cell>
          <cell r="F1712">
            <v>0</v>
          </cell>
          <cell r="G1712">
            <v>95379</v>
          </cell>
          <cell r="H1712">
            <v>20029</v>
          </cell>
        </row>
        <row r="1713">
          <cell r="A1713" t="str">
            <v/>
          </cell>
          <cell r="B1713" t="str">
            <v/>
          </cell>
          <cell r="C1713" t="str">
            <v>특 별 인 부</v>
          </cell>
          <cell r="D1713">
            <v>0.21</v>
          </cell>
          <cell r="E1713" t="str">
            <v>인</v>
          </cell>
          <cell r="F1713">
            <v>0</v>
          </cell>
          <cell r="G1713">
            <v>57379</v>
          </cell>
          <cell r="H1713">
            <v>12049</v>
          </cell>
        </row>
        <row r="1714">
          <cell r="A1714" t="str">
            <v>BEAM 완전고정</v>
          </cell>
          <cell r="B1714">
            <v>0</v>
          </cell>
          <cell r="C1714" t="str">
            <v>산소 절단공</v>
          </cell>
          <cell r="D1714">
            <v>1.4999999999999999E-2</v>
          </cell>
          <cell r="E1714" t="str">
            <v>인</v>
          </cell>
          <cell r="F1714">
            <v>0</v>
          </cell>
          <cell r="G1714">
            <v>31794</v>
          </cell>
          <cell r="H1714">
            <v>476</v>
          </cell>
        </row>
        <row r="1717">
          <cell r="A1717" t="str">
            <v>종       별</v>
          </cell>
          <cell r="B1717">
            <v>0</v>
          </cell>
          <cell r="C1717" t="str">
            <v>재 료 또 는</v>
          </cell>
          <cell r="D1717" t="str">
            <v xml:space="preserve">원 수 </v>
          </cell>
          <cell r="E1717" t="str">
            <v>단 위</v>
          </cell>
          <cell r="F1717" t="str">
            <v>총   액</v>
          </cell>
          <cell r="G1717" t="str">
            <v>노   무   비</v>
          </cell>
          <cell r="H1717">
            <v>0</v>
          </cell>
          <cell r="I1717" t="str">
            <v>재   료   비</v>
          </cell>
          <cell r="J1717">
            <v>0</v>
          </cell>
          <cell r="K1717" t="str">
            <v>경      비</v>
          </cell>
          <cell r="L1717">
            <v>0</v>
          </cell>
          <cell r="M1717" t="str">
            <v>비   고</v>
          </cell>
        </row>
        <row r="1718">
          <cell r="C1718" t="str">
            <v xml:space="preserve">규       격 </v>
          </cell>
          <cell r="D1718">
            <v>0</v>
          </cell>
          <cell r="E1718">
            <v>0</v>
          </cell>
          <cell r="F1718" t="str">
            <v>금   액</v>
          </cell>
          <cell r="G1718" t="str">
            <v>단  가</v>
          </cell>
          <cell r="H1718" t="str">
            <v>금   액</v>
          </cell>
          <cell r="I1718" t="str">
            <v>단  가</v>
          </cell>
          <cell r="J1718" t="str">
            <v>금   액</v>
          </cell>
          <cell r="K1718" t="str">
            <v>단  가</v>
          </cell>
          <cell r="L1718" t="str">
            <v>금   액</v>
          </cell>
        </row>
        <row r="1719">
          <cell r="C1719" t="str">
            <v>프랜트 용접공</v>
          </cell>
          <cell r="D1719">
            <v>2.7</v>
          </cell>
          <cell r="E1719" t="str">
            <v>인</v>
          </cell>
          <cell r="F1719">
            <v>0</v>
          </cell>
          <cell r="G1719">
            <v>95379</v>
          </cell>
          <cell r="H1719">
            <v>257523</v>
          </cell>
        </row>
        <row r="1720">
          <cell r="A1720" t="str">
            <v/>
          </cell>
          <cell r="B1720">
            <v>0</v>
          </cell>
          <cell r="C1720" t="str">
            <v>특 별 인 부</v>
          </cell>
          <cell r="D1720">
            <v>2.7</v>
          </cell>
          <cell r="E1720" t="str">
            <v>인</v>
          </cell>
          <cell r="F1720">
            <v>0</v>
          </cell>
          <cell r="G1720">
            <v>57379</v>
          </cell>
          <cell r="H1720">
            <v>154923</v>
          </cell>
        </row>
        <row r="1721">
          <cell r="A1721" t="str">
            <v>TRASH RACK 설치</v>
          </cell>
          <cell r="B1721">
            <v>0</v>
          </cell>
          <cell r="C1721" t="str">
            <v>특 별 인 부</v>
          </cell>
          <cell r="D1721">
            <v>0.67</v>
          </cell>
          <cell r="E1721" t="str">
            <v>인</v>
          </cell>
          <cell r="F1721">
            <v>0</v>
          </cell>
          <cell r="G1721">
            <v>57379</v>
          </cell>
          <cell r="H1721">
            <v>38443</v>
          </cell>
        </row>
        <row r="1722">
          <cell r="A1722" t="str">
            <v>1 차 조 립</v>
          </cell>
          <cell r="B1722">
            <v>0</v>
          </cell>
          <cell r="C1722" t="str">
            <v>특수 비계공</v>
          </cell>
          <cell r="D1722">
            <v>0.59</v>
          </cell>
          <cell r="E1722" t="str">
            <v>인</v>
          </cell>
          <cell r="F1722">
            <v>0</v>
          </cell>
          <cell r="G1722">
            <v>85884</v>
          </cell>
          <cell r="H1722">
            <v>50671</v>
          </cell>
        </row>
        <row r="1723">
          <cell r="B1723" t="str">
            <v/>
          </cell>
          <cell r="C1723" t="str">
            <v>프랜트기계설치공</v>
          </cell>
          <cell r="D1723">
            <v>0.45</v>
          </cell>
          <cell r="E1723" t="str">
            <v>인</v>
          </cell>
          <cell r="F1723">
            <v>0</v>
          </cell>
          <cell r="G1723">
            <v>80805</v>
          </cell>
          <cell r="H1723">
            <v>36362</v>
          </cell>
        </row>
        <row r="1724">
          <cell r="A1724" t="str">
            <v>2차 쎈 타 링</v>
          </cell>
          <cell r="B1724">
            <v>0</v>
          </cell>
          <cell r="C1724" t="str">
            <v>측   량   사</v>
          </cell>
          <cell r="D1724">
            <v>8.6999999999999994E-2</v>
          </cell>
          <cell r="E1724" t="str">
            <v>인</v>
          </cell>
          <cell r="F1724">
            <v>0</v>
          </cell>
          <cell r="G1724">
            <v>58506</v>
          </cell>
          <cell r="H1724">
            <v>5090</v>
          </cell>
        </row>
        <row r="1725">
          <cell r="B1725" t="str">
            <v/>
          </cell>
          <cell r="C1725" t="str">
            <v>측 량 조 수</v>
          </cell>
          <cell r="D1725">
            <v>8.6999999999999994E-2</v>
          </cell>
          <cell r="E1725" t="str">
            <v>인</v>
          </cell>
          <cell r="F1725">
            <v>0</v>
          </cell>
          <cell r="G1725">
            <v>38777</v>
          </cell>
          <cell r="H1725">
            <v>3373</v>
          </cell>
        </row>
        <row r="1726">
          <cell r="C1726" t="str">
            <v>프랜트기계설치공</v>
          </cell>
          <cell r="D1726">
            <v>8.6999999999999994E-2</v>
          </cell>
          <cell r="E1726" t="str">
            <v>인</v>
          </cell>
          <cell r="F1726">
            <v>0</v>
          </cell>
          <cell r="G1726">
            <v>80805</v>
          </cell>
          <cell r="H1726">
            <v>7030</v>
          </cell>
        </row>
        <row r="1727">
          <cell r="C1727" t="str">
            <v>특 별 인 부</v>
          </cell>
          <cell r="D1727">
            <v>0.16600000000000001</v>
          </cell>
          <cell r="E1727" t="str">
            <v>인</v>
          </cell>
          <cell r="F1727">
            <v>0</v>
          </cell>
          <cell r="G1727">
            <v>57379</v>
          </cell>
          <cell r="H1727">
            <v>9524</v>
          </cell>
        </row>
        <row r="1728">
          <cell r="C1728" t="str">
            <v>프랜트 용접공</v>
          </cell>
          <cell r="D1728">
            <v>0.79</v>
          </cell>
          <cell r="E1728" t="str">
            <v>인</v>
          </cell>
          <cell r="F1728">
            <v>0</v>
          </cell>
          <cell r="G1728">
            <v>95379</v>
          </cell>
          <cell r="H1728">
            <v>75349</v>
          </cell>
        </row>
        <row r="1729">
          <cell r="B1729" t="str">
            <v/>
          </cell>
        </row>
        <row r="1730">
          <cell r="A1730" t="str">
            <v>검        사</v>
          </cell>
          <cell r="B1730">
            <v>0</v>
          </cell>
          <cell r="C1730" t="str">
            <v>프랜트기계설치공</v>
          </cell>
          <cell r="D1730">
            <v>3.5000000000000003E-2</v>
          </cell>
          <cell r="E1730" t="str">
            <v>인</v>
          </cell>
          <cell r="F1730">
            <v>0</v>
          </cell>
          <cell r="G1730">
            <v>80805</v>
          </cell>
          <cell r="H1730">
            <v>2828</v>
          </cell>
        </row>
        <row r="1731">
          <cell r="A1731" t="str">
            <v/>
          </cell>
          <cell r="B1731">
            <v>0</v>
          </cell>
          <cell r="C1731" t="str">
            <v>특 별 인 부</v>
          </cell>
          <cell r="D1731">
            <v>3.5000000000000003E-2</v>
          </cell>
          <cell r="E1731" t="str">
            <v>인</v>
          </cell>
          <cell r="F1731">
            <v>0</v>
          </cell>
          <cell r="G1731">
            <v>57379</v>
          </cell>
          <cell r="H1731">
            <v>2008</v>
          </cell>
        </row>
        <row r="1732">
          <cell r="A1732" t="str">
            <v>강제거푸집철거</v>
          </cell>
          <cell r="B1732">
            <v>0</v>
          </cell>
          <cell r="C1732" t="str">
            <v>프랜트 용접공</v>
          </cell>
          <cell r="D1732">
            <v>1.7000000000000001E-2</v>
          </cell>
          <cell r="E1732" t="str">
            <v>인</v>
          </cell>
          <cell r="F1732">
            <v>0</v>
          </cell>
          <cell r="G1732">
            <v>95379</v>
          </cell>
          <cell r="H1732">
            <v>1621</v>
          </cell>
        </row>
        <row r="1733">
          <cell r="B1733" t="str">
            <v/>
          </cell>
          <cell r="C1733" t="str">
            <v>특 별 인 부</v>
          </cell>
          <cell r="D1733">
            <v>1.7000000000000001E-2</v>
          </cell>
          <cell r="E1733" t="str">
            <v>인</v>
          </cell>
          <cell r="F1733">
            <v>0</v>
          </cell>
          <cell r="G1733">
            <v>57379</v>
          </cell>
          <cell r="H1733">
            <v>975</v>
          </cell>
        </row>
        <row r="1734">
          <cell r="A1734" t="str">
            <v>뒷    정    리</v>
          </cell>
          <cell r="B1734">
            <v>0</v>
          </cell>
          <cell r="C1734" t="str">
            <v>프랜트기계설치공</v>
          </cell>
          <cell r="D1734">
            <v>3.5000000000000003E-2</v>
          </cell>
          <cell r="E1734" t="str">
            <v>인</v>
          </cell>
          <cell r="F1734">
            <v>0</v>
          </cell>
          <cell r="G1734">
            <v>80805</v>
          </cell>
          <cell r="H1734">
            <v>2828</v>
          </cell>
        </row>
        <row r="1735">
          <cell r="B1735" t="str">
            <v/>
          </cell>
        </row>
        <row r="1736">
          <cell r="C1736" t="str">
            <v>산소 절단공</v>
          </cell>
          <cell r="D1736">
            <v>1.7000000000000001E-2</v>
          </cell>
          <cell r="E1736" t="str">
            <v>인</v>
          </cell>
          <cell r="F1736">
            <v>0</v>
          </cell>
          <cell r="G1736">
            <v>31794</v>
          </cell>
          <cell r="H1736">
            <v>540</v>
          </cell>
        </row>
        <row r="1737">
          <cell r="C1737" t="str">
            <v>특 별 인 부</v>
          </cell>
          <cell r="D1737">
            <v>3.5000000000000003E-2</v>
          </cell>
          <cell r="E1737" t="str">
            <v>인</v>
          </cell>
          <cell r="F1737">
            <v>0</v>
          </cell>
          <cell r="G1737">
            <v>57379</v>
          </cell>
          <cell r="H1737">
            <v>2008</v>
          </cell>
        </row>
        <row r="1738">
          <cell r="A1738" t="str">
            <v>전 원 조 작</v>
          </cell>
          <cell r="B1738">
            <v>0</v>
          </cell>
          <cell r="C1738" t="str">
            <v>프랜트 전공</v>
          </cell>
          <cell r="D1738">
            <v>0.52</v>
          </cell>
          <cell r="E1738" t="str">
            <v>인</v>
          </cell>
          <cell r="F1738">
            <v>0</v>
          </cell>
          <cell r="G1738">
            <v>64285</v>
          </cell>
          <cell r="H1738">
            <v>33428</v>
          </cell>
        </row>
        <row r="1739">
          <cell r="C1739" t="str">
            <v>특 별 인 부</v>
          </cell>
          <cell r="D1739">
            <v>0.52</v>
          </cell>
          <cell r="E1739" t="str">
            <v>인</v>
          </cell>
          <cell r="F1739">
            <v>0</v>
          </cell>
          <cell r="G1739">
            <v>57379</v>
          </cell>
          <cell r="H1739">
            <v>29837</v>
          </cell>
        </row>
        <row r="1743">
          <cell r="B1743" t="str">
            <v xml:space="preserve">    계</v>
          </cell>
          <cell r="C1743">
            <v>0</v>
          </cell>
          <cell r="D1743">
            <v>0</v>
          </cell>
          <cell r="E1743">
            <v>0</v>
          </cell>
          <cell r="F1743">
            <v>1020296</v>
          </cell>
          <cell r="G1743">
            <v>0</v>
          </cell>
          <cell r="H1743">
            <v>1020296</v>
          </cell>
        </row>
        <row r="1746">
          <cell r="E1746" t="str">
            <v/>
          </cell>
          <cell r="F1746" t="str">
            <v>TRASH RACK 설치 소모 자재비</v>
          </cell>
        </row>
        <row r="1747">
          <cell r="E1747" t="str">
            <v/>
          </cell>
        </row>
        <row r="1748">
          <cell r="A1748" t="str">
            <v>종       별</v>
          </cell>
          <cell r="B1748">
            <v>0</v>
          </cell>
          <cell r="C1748" t="str">
            <v>재 료 또 는</v>
          </cell>
          <cell r="D1748" t="str">
            <v xml:space="preserve">원 수 </v>
          </cell>
          <cell r="E1748" t="str">
            <v>단 위</v>
          </cell>
          <cell r="F1748" t="str">
            <v>총   액</v>
          </cell>
          <cell r="G1748" t="str">
            <v>노   무   비</v>
          </cell>
          <cell r="H1748">
            <v>0</v>
          </cell>
          <cell r="I1748" t="str">
            <v>재   료   비</v>
          </cell>
          <cell r="J1748">
            <v>0</v>
          </cell>
          <cell r="K1748" t="str">
            <v>경      비</v>
          </cell>
          <cell r="L1748">
            <v>0</v>
          </cell>
          <cell r="M1748" t="str">
            <v>비   고</v>
          </cell>
        </row>
        <row r="1749">
          <cell r="C1749" t="str">
            <v xml:space="preserve">규       격 </v>
          </cell>
          <cell r="D1749">
            <v>0</v>
          </cell>
          <cell r="E1749">
            <v>0</v>
          </cell>
          <cell r="F1749" t="str">
            <v>금   액</v>
          </cell>
          <cell r="G1749" t="str">
            <v>단  가</v>
          </cell>
          <cell r="H1749" t="str">
            <v>금   액</v>
          </cell>
          <cell r="I1749" t="str">
            <v>단  가</v>
          </cell>
          <cell r="J1749" t="str">
            <v>금   액</v>
          </cell>
          <cell r="K1749" t="str">
            <v>단  가</v>
          </cell>
          <cell r="L1749" t="str">
            <v>금   액</v>
          </cell>
        </row>
        <row r="1750">
          <cell r="A1750" t="str">
            <v>산       소</v>
          </cell>
          <cell r="B1750">
            <v>0</v>
          </cell>
          <cell r="C1750" t="str">
            <v>6,000L용</v>
          </cell>
          <cell r="D1750">
            <v>2.9000000000000001E-2</v>
          </cell>
          <cell r="E1750" t="str">
            <v>병</v>
          </cell>
          <cell r="F1750">
            <v>0</v>
          </cell>
          <cell r="G1750" t="str">
            <v/>
          </cell>
          <cell r="H1750">
            <v>0</v>
          </cell>
          <cell r="I1750">
            <v>12000</v>
          </cell>
          <cell r="J1750">
            <v>348</v>
          </cell>
        </row>
        <row r="1751">
          <cell r="A1751" t="str">
            <v>아 세 치 렌</v>
          </cell>
          <cell r="B1751">
            <v>0</v>
          </cell>
          <cell r="C1751" t="str">
            <v>2,100L용</v>
          </cell>
          <cell r="D1751">
            <v>1.2E-2</v>
          </cell>
          <cell r="E1751" t="str">
            <v>병</v>
          </cell>
          <cell r="F1751">
            <v>0</v>
          </cell>
          <cell r="G1751">
            <v>0</v>
          </cell>
          <cell r="H1751">
            <v>0</v>
          </cell>
          <cell r="I1751">
            <v>25849</v>
          </cell>
          <cell r="J1751">
            <v>310</v>
          </cell>
        </row>
        <row r="1752">
          <cell r="A1752" t="str">
            <v>용   접  봉</v>
          </cell>
          <cell r="B1752">
            <v>0</v>
          </cell>
          <cell r="C1752" t="str">
            <v>SS400, 4M/Mx350L</v>
          </cell>
          <cell r="D1752">
            <v>5.95</v>
          </cell>
          <cell r="E1752" t="str">
            <v>KG</v>
          </cell>
          <cell r="F1752">
            <v>0</v>
          </cell>
          <cell r="G1752">
            <v>0</v>
          </cell>
          <cell r="H1752">
            <v>0</v>
          </cell>
          <cell r="I1752">
            <v>1260</v>
          </cell>
          <cell r="J1752">
            <v>7497</v>
          </cell>
        </row>
        <row r="1754">
          <cell r="A1754" t="str">
            <v/>
          </cell>
          <cell r="B1754">
            <v>0</v>
          </cell>
          <cell r="C1754">
            <v>0</v>
          </cell>
          <cell r="D1754" t="str">
            <v/>
          </cell>
          <cell r="E1754" t="str">
            <v/>
          </cell>
        </row>
        <row r="1755">
          <cell r="B1755" t="str">
            <v>계</v>
          </cell>
          <cell r="C1755">
            <v>0</v>
          </cell>
          <cell r="D1755">
            <v>0</v>
          </cell>
          <cell r="E1755">
            <v>0</v>
          </cell>
          <cell r="F1755">
            <v>8155</v>
          </cell>
          <cell r="G1755">
            <v>0</v>
          </cell>
          <cell r="H1755">
            <v>0</v>
          </cell>
          <cell r="I1755">
            <v>0</v>
          </cell>
          <cell r="J1755">
            <v>8155</v>
          </cell>
        </row>
        <row r="1757">
          <cell r="A1757" t="str">
            <v/>
          </cell>
          <cell r="B1757">
            <v>0</v>
          </cell>
          <cell r="C1757">
            <v>0</v>
          </cell>
          <cell r="D1757" t="str">
            <v/>
          </cell>
          <cell r="E1757" t="str">
            <v/>
          </cell>
        </row>
        <row r="1758">
          <cell r="A1758" t="str">
            <v/>
          </cell>
          <cell r="B1758">
            <v>0</v>
          </cell>
          <cell r="C1758">
            <v>0</v>
          </cell>
          <cell r="D1758" t="str">
            <v/>
          </cell>
          <cell r="E1758" t="str">
            <v/>
          </cell>
        </row>
        <row r="1759">
          <cell r="A1759" t="str">
            <v/>
          </cell>
          <cell r="B1759">
            <v>0</v>
          </cell>
          <cell r="C1759">
            <v>0</v>
          </cell>
          <cell r="D1759" t="str">
            <v/>
          </cell>
          <cell r="E1759" t="str">
            <v/>
          </cell>
        </row>
        <row r="1760">
          <cell r="A1760" t="str">
            <v/>
          </cell>
          <cell r="B1760">
            <v>0</v>
          </cell>
          <cell r="C1760">
            <v>0</v>
          </cell>
          <cell r="D1760" t="str">
            <v/>
          </cell>
          <cell r="E1760" t="str">
            <v/>
          </cell>
        </row>
        <row r="1761">
          <cell r="A1761" t="str">
            <v/>
          </cell>
          <cell r="B1761">
            <v>0</v>
          </cell>
          <cell r="C1761">
            <v>0</v>
          </cell>
          <cell r="D1761" t="str">
            <v/>
          </cell>
          <cell r="E1761" t="str">
            <v/>
          </cell>
        </row>
        <row r="1762">
          <cell r="A1762" t="str">
            <v/>
          </cell>
          <cell r="B1762">
            <v>0</v>
          </cell>
          <cell r="C1762">
            <v>0</v>
          </cell>
          <cell r="D1762" t="str">
            <v/>
          </cell>
          <cell r="E1762" t="str">
            <v/>
          </cell>
        </row>
        <row r="1763">
          <cell r="A1763" t="str">
            <v/>
          </cell>
          <cell r="B1763">
            <v>0</v>
          </cell>
          <cell r="C1763">
            <v>0</v>
          </cell>
          <cell r="D1763" t="str">
            <v/>
          </cell>
          <cell r="E1763" t="str">
            <v/>
          </cell>
        </row>
        <row r="1764">
          <cell r="A1764" t="str">
            <v/>
          </cell>
          <cell r="B1764">
            <v>0</v>
          </cell>
          <cell r="C1764">
            <v>0</v>
          </cell>
          <cell r="D1764" t="str">
            <v/>
          </cell>
          <cell r="E1764" t="str">
            <v/>
          </cell>
        </row>
        <row r="1765">
          <cell r="A1765" t="str">
            <v/>
          </cell>
          <cell r="B1765">
            <v>0</v>
          </cell>
          <cell r="C1765">
            <v>0</v>
          </cell>
          <cell r="D1765" t="str">
            <v/>
          </cell>
          <cell r="E1765" t="str">
            <v/>
          </cell>
        </row>
        <row r="1766">
          <cell r="A1766" t="str">
            <v/>
          </cell>
          <cell r="B1766">
            <v>0</v>
          </cell>
          <cell r="C1766">
            <v>0</v>
          </cell>
          <cell r="D1766" t="str">
            <v/>
          </cell>
          <cell r="E1766" t="str">
            <v/>
          </cell>
        </row>
        <row r="1767">
          <cell r="A1767" t="str">
            <v/>
          </cell>
          <cell r="B1767">
            <v>0</v>
          </cell>
          <cell r="C1767">
            <v>0</v>
          </cell>
          <cell r="D1767" t="str">
            <v/>
          </cell>
          <cell r="E1767" t="str">
            <v/>
          </cell>
        </row>
        <row r="1768">
          <cell r="A1768" t="str">
            <v/>
          </cell>
          <cell r="B1768">
            <v>0</v>
          </cell>
          <cell r="C1768">
            <v>0</v>
          </cell>
          <cell r="D1768" t="str">
            <v/>
          </cell>
          <cell r="E1768" t="str">
            <v/>
          </cell>
        </row>
        <row r="1769">
          <cell r="A1769" t="str">
            <v/>
          </cell>
          <cell r="B1769">
            <v>0</v>
          </cell>
          <cell r="C1769">
            <v>0</v>
          </cell>
          <cell r="D1769" t="str">
            <v/>
          </cell>
          <cell r="E1769" t="str">
            <v/>
          </cell>
        </row>
        <row r="1770">
          <cell r="A1770" t="str">
            <v/>
          </cell>
          <cell r="B1770">
            <v>0</v>
          </cell>
          <cell r="C1770">
            <v>0</v>
          </cell>
          <cell r="D1770" t="str">
            <v/>
          </cell>
          <cell r="E1770" t="str">
            <v/>
          </cell>
        </row>
        <row r="1771">
          <cell r="A1771" t="str">
            <v/>
          </cell>
          <cell r="B1771">
            <v>0</v>
          </cell>
          <cell r="C1771">
            <v>0</v>
          </cell>
          <cell r="D1771" t="str">
            <v/>
          </cell>
          <cell r="E1771" t="str">
            <v/>
          </cell>
        </row>
        <row r="1772">
          <cell r="A1772" t="str">
            <v/>
          </cell>
          <cell r="B1772">
            <v>0</v>
          </cell>
          <cell r="C1772">
            <v>0</v>
          </cell>
          <cell r="D1772" t="str">
            <v/>
          </cell>
          <cell r="E1772" t="str">
            <v/>
          </cell>
        </row>
        <row r="1773">
          <cell r="A1773" t="str">
            <v/>
          </cell>
          <cell r="B1773">
            <v>0</v>
          </cell>
          <cell r="C1773">
            <v>0</v>
          </cell>
          <cell r="D1773" t="str">
            <v/>
          </cell>
          <cell r="E1773" t="str">
            <v/>
          </cell>
        </row>
        <row r="1774">
          <cell r="A1774" t="str">
            <v/>
          </cell>
          <cell r="B1774">
            <v>0</v>
          </cell>
          <cell r="C1774">
            <v>0</v>
          </cell>
          <cell r="D1774" t="str">
            <v/>
          </cell>
          <cell r="E1774" t="str">
            <v/>
          </cell>
        </row>
        <row r="1775">
          <cell r="A1775" t="str">
            <v>잡철물 제작,설치(SCREEN등)</v>
          </cell>
        </row>
        <row r="1776">
          <cell r="E1776" t="str">
            <v/>
          </cell>
        </row>
        <row r="1777">
          <cell r="A1777" t="str">
            <v>종       별</v>
          </cell>
          <cell r="B1777">
            <v>0</v>
          </cell>
          <cell r="C1777" t="str">
            <v>재 료 또 는</v>
          </cell>
          <cell r="D1777" t="str">
            <v xml:space="preserve">원 수 </v>
          </cell>
          <cell r="E1777" t="str">
            <v>단 위</v>
          </cell>
          <cell r="F1777" t="str">
            <v>총   액</v>
          </cell>
          <cell r="G1777" t="str">
            <v>노   무   비</v>
          </cell>
          <cell r="H1777">
            <v>0</v>
          </cell>
          <cell r="I1777" t="str">
            <v>재   료   비</v>
          </cell>
          <cell r="J1777">
            <v>0</v>
          </cell>
          <cell r="K1777" t="str">
            <v>경      비</v>
          </cell>
          <cell r="L1777">
            <v>0</v>
          </cell>
          <cell r="M1777" t="str">
            <v>비   고</v>
          </cell>
        </row>
        <row r="1778">
          <cell r="C1778" t="str">
            <v xml:space="preserve">규       격 </v>
          </cell>
          <cell r="D1778">
            <v>0</v>
          </cell>
          <cell r="E1778">
            <v>0</v>
          </cell>
          <cell r="F1778" t="str">
            <v>금   액</v>
          </cell>
          <cell r="G1778" t="str">
            <v>단  가</v>
          </cell>
          <cell r="H1778" t="str">
            <v>금   액</v>
          </cell>
          <cell r="I1778" t="str">
            <v>단  가</v>
          </cell>
          <cell r="J1778" t="str">
            <v>금   액</v>
          </cell>
          <cell r="K1778" t="str">
            <v>단  가</v>
          </cell>
          <cell r="L1778" t="str">
            <v>금   액</v>
          </cell>
        </row>
        <row r="1779">
          <cell r="A1779" t="str">
            <v>용  접  봉</v>
          </cell>
          <cell r="B1779">
            <v>0</v>
          </cell>
          <cell r="C1779" t="str">
            <v>KSE4301  3.2Φ</v>
          </cell>
          <cell r="D1779">
            <v>18.48</v>
          </cell>
          <cell r="E1779" t="str">
            <v>KG</v>
          </cell>
          <cell r="F1779">
            <v>0</v>
          </cell>
          <cell r="G1779">
            <v>0</v>
          </cell>
          <cell r="H1779">
            <v>0</v>
          </cell>
          <cell r="I1779">
            <v>1260</v>
          </cell>
          <cell r="J1779">
            <v>23284</v>
          </cell>
        </row>
        <row r="1780">
          <cell r="A1780" t="str">
            <v>산      소</v>
          </cell>
          <cell r="B1780">
            <v>0</v>
          </cell>
          <cell r="C1780" t="str">
            <v>6,000L</v>
          </cell>
          <cell r="D1780">
            <v>1.05</v>
          </cell>
          <cell r="E1780" t="str">
            <v>병</v>
          </cell>
          <cell r="F1780">
            <v>0</v>
          </cell>
          <cell r="G1780">
            <v>0</v>
          </cell>
          <cell r="H1780">
            <v>0</v>
          </cell>
          <cell r="I1780">
            <v>12000</v>
          </cell>
          <cell r="J1780">
            <v>12600</v>
          </cell>
        </row>
        <row r="1781">
          <cell r="A1781" t="str">
            <v>아 세 치 렌</v>
          </cell>
          <cell r="B1781">
            <v>0</v>
          </cell>
          <cell r="C1781" t="str">
            <v>4,500L</v>
          </cell>
          <cell r="D1781">
            <v>2.8</v>
          </cell>
          <cell r="E1781" t="str">
            <v>KG</v>
          </cell>
          <cell r="F1781">
            <v>0</v>
          </cell>
          <cell r="G1781">
            <v>0</v>
          </cell>
          <cell r="H1781">
            <v>0</v>
          </cell>
          <cell r="I1781">
            <v>10500</v>
          </cell>
          <cell r="J1781">
            <v>29400</v>
          </cell>
        </row>
        <row r="1782">
          <cell r="A1782" t="str">
            <v>철      공</v>
          </cell>
          <cell r="B1782">
            <v>0</v>
          </cell>
          <cell r="C1782">
            <v>0</v>
          </cell>
          <cell r="D1782">
            <v>27.65</v>
          </cell>
          <cell r="E1782" t="str">
            <v>인</v>
          </cell>
          <cell r="F1782">
            <v>0</v>
          </cell>
          <cell r="G1782">
            <v>72430</v>
          </cell>
          <cell r="H1782">
            <v>2002689</v>
          </cell>
        </row>
        <row r="1783">
          <cell r="A1783" t="str">
            <v>비  계   공</v>
          </cell>
          <cell r="B1783">
            <v>0</v>
          </cell>
          <cell r="C1783">
            <v>0</v>
          </cell>
          <cell r="D1783">
            <v>4.71</v>
          </cell>
          <cell r="E1783" t="str">
            <v>인</v>
          </cell>
          <cell r="F1783">
            <v>0</v>
          </cell>
          <cell r="G1783">
            <v>79467</v>
          </cell>
          <cell r="H1783">
            <v>374289</v>
          </cell>
        </row>
        <row r="1785">
          <cell r="A1785" t="str">
            <v>보 통 인 부</v>
          </cell>
          <cell r="B1785">
            <v>0</v>
          </cell>
          <cell r="C1785">
            <v>0</v>
          </cell>
          <cell r="D1785">
            <v>0.66</v>
          </cell>
          <cell r="E1785" t="str">
            <v>인</v>
          </cell>
          <cell r="F1785">
            <v>0</v>
          </cell>
          <cell r="G1785">
            <v>37736</v>
          </cell>
          <cell r="H1785">
            <v>24905</v>
          </cell>
        </row>
        <row r="1786">
          <cell r="A1786" t="str">
            <v>용  접  공</v>
          </cell>
          <cell r="B1786">
            <v>0</v>
          </cell>
          <cell r="C1786">
            <v>0</v>
          </cell>
          <cell r="D1786">
            <v>2.6</v>
          </cell>
          <cell r="E1786" t="str">
            <v>인</v>
          </cell>
          <cell r="F1786">
            <v>0</v>
          </cell>
          <cell r="G1786">
            <v>74016</v>
          </cell>
          <cell r="H1786">
            <v>192441</v>
          </cell>
        </row>
        <row r="1787">
          <cell r="A1787" t="str">
            <v>특 별 인 부</v>
          </cell>
          <cell r="B1787">
            <v>0</v>
          </cell>
          <cell r="C1787">
            <v>0</v>
          </cell>
          <cell r="D1787">
            <v>0.74</v>
          </cell>
          <cell r="E1787" t="str">
            <v>인</v>
          </cell>
          <cell r="F1787">
            <v>0</v>
          </cell>
          <cell r="G1787">
            <v>57379</v>
          </cell>
          <cell r="H1787">
            <v>42460</v>
          </cell>
        </row>
        <row r="1788">
          <cell r="A1788" t="str">
            <v>용접기 손료</v>
          </cell>
          <cell r="B1788">
            <v>0</v>
          </cell>
          <cell r="C1788">
            <v>0</v>
          </cell>
          <cell r="D1788">
            <v>20.83</v>
          </cell>
          <cell r="E1788" t="str">
            <v>Hr</v>
          </cell>
          <cell r="F1788">
            <v>0</v>
          </cell>
          <cell r="G1788">
            <v>0</v>
          </cell>
          <cell r="H1788">
            <v>0</v>
          </cell>
          <cell r="I1788">
            <v>0</v>
          </cell>
          <cell r="J1788">
            <v>0</v>
          </cell>
          <cell r="K1788">
            <v>155</v>
          </cell>
          <cell r="L1788">
            <v>3228</v>
          </cell>
        </row>
        <row r="1789">
          <cell r="A1789" t="str">
            <v>전력 소요량</v>
          </cell>
          <cell r="B1789">
            <v>0</v>
          </cell>
          <cell r="C1789">
            <v>0</v>
          </cell>
          <cell r="D1789">
            <v>126</v>
          </cell>
          <cell r="E1789" t="str">
            <v>KWH</v>
          </cell>
          <cell r="F1789">
            <v>0</v>
          </cell>
          <cell r="G1789">
            <v>0</v>
          </cell>
          <cell r="H1789">
            <v>0</v>
          </cell>
          <cell r="I1789">
            <v>0</v>
          </cell>
          <cell r="J1789">
            <v>0</v>
          </cell>
          <cell r="K1789">
            <v>61.6</v>
          </cell>
          <cell r="L1789">
            <v>7761</v>
          </cell>
        </row>
        <row r="1790">
          <cell r="A1790" t="str">
            <v>공 구 손 료</v>
          </cell>
          <cell r="B1790">
            <v>0</v>
          </cell>
          <cell r="C1790" t="str">
            <v>인건비의 3%</v>
          </cell>
          <cell r="D1790">
            <v>0</v>
          </cell>
          <cell r="E1790">
            <v>0</v>
          </cell>
          <cell r="F1790">
            <v>0</v>
          </cell>
          <cell r="G1790">
            <v>0</v>
          </cell>
          <cell r="H1790">
            <v>0</v>
          </cell>
          <cell r="I1790">
            <v>0</v>
          </cell>
          <cell r="J1790">
            <v>0</v>
          </cell>
          <cell r="K1790">
            <v>0</v>
          </cell>
          <cell r="L1790">
            <v>79103</v>
          </cell>
        </row>
        <row r="1792">
          <cell r="A1792" t="str">
            <v>소    계</v>
          </cell>
          <cell r="B1792">
            <v>0</v>
          </cell>
          <cell r="C1792">
            <v>0</v>
          </cell>
          <cell r="D1792">
            <v>0</v>
          </cell>
          <cell r="E1792">
            <v>0</v>
          </cell>
          <cell r="F1792">
            <v>2792160</v>
          </cell>
          <cell r="G1792">
            <v>0</v>
          </cell>
          <cell r="H1792">
            <v>2636784</v>
          </cell>
          <cell r="I1792">
            <v>0</v>
          </cell>
          <cell r="J1792">
            <v>65284</v>
          </cell>
          <cell r="K1792">
            <v>0</v>
          </cell>
          <cell r="L1792">
            <v>90092</v>
          </cell>
        </row>
        <row r="1794">
          <cell r="A1794" t="str">
            <v>계 ( 간단한구조 )</v>
          </cell>
          <cell r="B1794">
            <v>0</v>
          </cell>
          <cell r="C1794" t="str">
            <v>100 %</v>
          </cell>
          <cell r="D1794">
            <v>0</v>
          </cell>
          <cell r="E1794">
            <v>0</v>
          </cell>
          <cell r="F1794">
            <v>2792160</v>
          </cell>
          <cell r="G1794">
            <v>0</v>
          </cell>
          <cell r="H1794">
            <v>2636784</v>
          </cell>
          <cell r="I1794">
            <v>0</v>
          </cell>
          <cell r="J1794">
            <v>65284</v>
          </cell>
          <cell r="K1794">
            <v>0</v>
          </cell>
          <cell r="L1794">
            <v>90092</v>
          </cell>
        </row>
        <row r="1796">
          <cell r="A1796" t="str">
            <v>계 ( 복잡한구조 )</v>
          </cell>
          <cell r="B1796">
            <v>0</v>
          </cell>
          <cell r="C1796" t="str">
            <v>140 %</v>
          </cell>
          <cell r="D1796">
            <v>0</v>
          </cell>
          <cell r="E1796">
            <v>0</v>
          </cell>
          <cell r="F1796">
            <v>3909022</v>
          </cell>
          <cell r="G1796">
            <v>0</v>
          </cell>
          <cell r="H1796">
            <v>3691497</v>
          </cell>
          <cell r="I1796">
            <v>0</v>
          </cell>
          <cell r="J1796">
            <v>91397</v>
          </cell>
          <cell r="K1796">
            <v>0</v>
          </cell>
          <cell r="L1796">
            <v>126128</v>
          </cell>
        </row>
        <row r="1799">
          <cell r="F1799" t="str">
            <v/>
          </cell>
        </row>
        <row r="1800">
          <cell r="F1800" t="str">
            <v/>
          </cell>
        </row>
        <row r="1801">
          <cell r="F1801" t="str">
            <v/>
          </cell>
        </row>
        <row r="1802">
          <cell r="F1802" t="str">
            <v/>
          </cell>
        </row>
        <row r="1803">
          <cell r="B1803" t="str">
            <v>기존도장 방식을 채택할 경우</v>
          </cell>
          <cell r="C1803">
            <v>0</v>
          </cell>
          <cell r="D1803">
            <v>0</v>
          </cell>
          <cell r="E1803" t="str">
            <v/>
          </cell>
          <cell r="F1803" t="str">
            <v>도 장 비 (M²당) 일 위 대 가</v>
          </cell>
        </row>
        <row r="1805">
          <cell r="A1805" t="str">
            <v>종       별</v>
          </cell>
          <cell r="B1805">
            <v>0</v>
          </cell>
          <cell r="C1805" t="str">
            <v>재 료 또 는</v>
          </cell>
          <cell r="D1805" t="str">
            <v xml:space="preserve">원 수 </v>
          </cell>
          <cell r="E1805" t="str">
            <v>단 위</v>
          </cell>
          <cell r="F1805" t="str">
            <v>총   액</v>
          </cell>
          <cell r="G1805" t="str">
            <v>노   무   비</v>
          </cell>
          <cell r="H1805">
            <v>0</v>
          </cell>
          <cell r="I1805" t="str">
            <v>재   료   비</v>
          </cell>
          <cell r="J1805">
            <v>0</v>
          </cell>
          <cell r="K1805" t="str">
            <v>경      비</v>
          </cell>
          <cell r="L1805">
            <v>0</v>
          </cell>
          <cell r="M1805" t="str">
            <v>비   고</v>
          </cell>
        </row>
        <row r="1806">
          <cell r="C1806" t="str">
            <v xml:space="preserve">규       격 </v>
          </cell>
          <cell r="D1806">
            <v>0</v>
          </cell>
          <cell r="E1806">
            <v>0</v>
          </cell>
          <cell r="F1806" t="str">
            <v>금   액</v>
          </cell>
          <cell r="G1806" t="str">
            <v>단  가</v>
          </cell>
          <cell r="H1806" t="str">
            <v>금   액</v>
          </cell>
          <cell r="I1806" t="str">
            <v>단  가</v>
          </cell>
          <cell r="J1806" t="str">
            <v>금   액</v>
          </cell>
          <cell r="K1806" t="str">
            <v>단  가</v>
          </cell>
          <cell r="L1806" t="str">
            <v>금   액</v>
          </cell>
        </row>
        <row r="1807">
          <cell r="A1807" t="str">
            <v>1. SAND BLASTING</v>
          </cell>
        </row>
        <row r="1808">
          <cell r="B1808" t="str">
            <v>모      래</v>
          </cell>
          <cell r="C1808">
            <v>0</v>
          </cell>
          <cell r="D1808">
            <v>5.0799999999999998E-2</v>
          </cell>
          <cell r="E1808" t="str">
            <v>㎥</v>
          </cell>
          <cell r="F1808">
            <v>0</v>
          </cell>
          <cell r="G1808">
            <v>17799.248685199098</v>
          </cell>
          <cell r="H1808">
            <v>904</v>
          </cell>
          <cell r="I1808">
            <v>10845.529676934633</v>
          </cell>
          <cell r="J1808">
            <v>550</v>
          </cell>
          <cell r="K1808">
            <v>13551.915852742301</v>
          </cell>
          <cell r="L1808">
            <v>688</v>
          </cell>
        </row>
        <row r="1809">
          <cell r="B1809" t="str">
            <v>계  령  공</v>
          </cell>
          <cell r="C1809">
            <v>0</v>
          </cell>
          <cell r="D1809">
            <v>3.2899999999999999E-2</v>
          </cell>
          <cell r="E1809" t="str">
            <v>인</v>
          </cell>
          <cell r="F1809">
            <v>0</v>
          </cell>
          <cell r="G1809">
            <v>41937</v>
          </cell>
          <cell r="H1809">
            <v>1379</v>
          </cell>
        </row>
        <row r="1810">
          <cell r="B1810" t="str">
            <v>보 통 인 부</v>
          </cell>
          <cell r="C1810">
            <v>0</v>
          </cell>
          <cell r="D1810">
            <v>3.5999999999999997E-2</v>
          </cell>
          <cell r="E1810" t="str">
            <v>인</v>
          </cell>
          <cell r="F1810">
            <v>0</v>
          </cell>
          <cell r="G1810">
            <v>37736</v>
          </cell>
          <cell r="H1810">
            <v>1358</v>
          </cell>
        </row>
        <row r="1811">
          <cell r="B1811" t="str">
            <v>COMPRESSOR</v>
          </cell>
          <cell r="C1811" t="str">
            <v>7.1㎥/min</v>
          </cell>
          <cell r="D1811">
            <v>0.13300000000000001</v>
          </cell>
          <cell r="E1811" t="str">
            <v>Hr</v>
          </cell>
          <cell r="F1811">
            <v>0</v>
          </cell>
          <cell r="G1811">
            <v>9681</v>
          </cell>
          <cell r="H1811">
            <v>1287</v>
          </cell>
          <cell r="I1811">
            <v>8779</v>
          </cell>
          <cell r="J1811">
            <v>1167</v>
          </cell>
          <cell r="K1811">
            <v>6250</v>
          </cell>
          <cell r="L1811">
            <v>831</v>
          </cell>
        </row>
        <row r="1812">
          <cell r="B1812" t="str">
            <v>AIR HOSE</v>
          </cell>
          <cell r="C1812" t="str">
            <v>3/4" ,1"</v>
          </cell>
          <cell r="D1812">
            <v>0.13300000000000001</v>
          </cell>
          <cell r="E1812" t="str">
            <v>Hr</v>
          </cell>
          <cell r="F1812">
            <v>0</v>
          </cell>
          <cell r="G1812">
            <v>0</v>
          </cell>
          <cell r="H1812">
            <v>0</v>
          </cell>
          <cell r="I1812">
            <v>0</v>
          </cell>
          <cell r="J1812">
            <v>0</v>
          </cell>
          <cell r="K1812">
            <v>48</v>
          </cell>
          <cell r="L1812">
            <v>6</v>
          </cell>
        </row>
        <row r="1813">
          <cell r="B1813" t="str">
            <v>브라스트기</v>
          </cell>
          <cell r="C1813">
            <v>0</v>
          </cell>
          <cell r="D1813">
            <v>0.13300000000000001</v>
          </cell>
          <cell r="E1813" t="str">
            <v>Hr</v>
          </cell>
          <cell r="F1813">
            <v>0</v>
          </cell>
          <cell r="G1813">
            <v>0</v>
          </cell>
          <cell r="H1813">
            <v>0</v>
          </cell>
          <cell r="I1813">
            <v>0</v>
          </cell>
          <cell r="J1813">
            <v>0</v>
          </cell>
          <cell r="K1813">
            <v>659</v>
          </cell>
          <cell r="L1813">
            <v>87</v>
          </cell>
        </row>
        <row r="1814">
          <cell r="B1814" t="str">
            <v>건  조  기</v>
          </cell>
          <cell r="C1814">
            <v>0</v>
          </cell>
          <cell r="D1814">
            <v>0.13300000000000001</v>
          </cell>
          <cell r="E1814" t="str">
            <v>Hr</v>
          </cell>
          <cell r="F1814">
            <v>0</v>
          </cell>
          <cell r="G1814">
            <v>0</v>
          </cell>
          <cell r="H1814">
            <v>0</v>
          </cell>
          <cell r="I1814">
            <v>0</v>
          </cell>
          <cell r="J1814">
            <v>0</v>
          </cell>
          <cell r="K1814">
            <v>211</v>
          </cell>
          <cell r="L1814">
            <v>28</v>
          </cell>
        </row>
        <row r="1815">
          <cell r="B1815" t="str">
            <v>방  진  복</v>
          </cell>
          <cell r="C1815">
            <v>0</v>
          </cell>
          <cell r="D1815">
            <v>0.13300000000000001</v>
          </cell>
          <cell r="E1815" t="str">
            <v>Hr</v>
          </cell>
          <cell r="F1815">
            <v>0</v>
          </cell>
          <cell r="G1815">
            <v>0</v>
          </cell>
          <cell r="H1815">
            <v>0</v>
          </cell>
          <cell r="I1815">
            <v>0</v>
          </cell>
          <cell r="J1815">
            <v>0</v>
          </cell>
          <cell r="K1815">
            <v>107</v>
          </cell>
          <cell r="L1815">
            <v>14</v>
          </cell>
        </row>
        <row r="1816">
          <cell r="B1816" t="str">
            <v>방  진  모</v>
          </cell>
          <cell r="C1816">
            <v>0</v>
          </cell>
          <cell r="D1816">
            <v>0.13300000000000001</v>
          </cell>
          <cell r="E1816" t="str">
            <v>Hr</v>
          </cell>
          <cell r="F1816">
            <v>0</v>
          </cell>
          <cell r="G1816">
            <v>0</v>
          </cell>
          <cell r="H1816">
            <v>0</v>
          </cell>
          <cell r="I1816">
            <v>0</v>
          </cell>
          <cell r="J1816">
            <v>0</v>
          </cell>
          <cell r="K1816">
            <v>21</v>
          </cell>
          <cell r="L1816">
            <v>2</v>
          </cell>
        </row>
        <row r="1817">
          <cell r="B1817" t="str">
            <v>건  조  유</v>
          </cell>
          <cell r="C1817">
            <v>0</v>
          </cell>
          <cell r="D1817">
            <v>0.33300000000000002</v>
          </cell>
          <cell r="E1817" t="str">
            <v>L</v>
          </cell>
          <cell r="F1817">
            <v>0</v>
          </cell>
          <cell r="G1817">
            <v>0</v>
          </cell>
          <cell r="H1817">
            <v>0</v>
          </cell>
          <cell r="I1817">
            <v>526.4</v>
          </cell>
          <cell r="J1817">
            <v>175</v>
          </cell>
        </row>
        <row r="1818">
          <cell r="B1818" t="str">
            <v>노      즐</v>
          </cell>
          <cell r="C1818">
            <v>0</v>
          </cell>
          <cell r="D1818">
            <v>0.03</v>
          </cell>
          <cell r="E1818" t="str">
            <v>개</v>
          </cell>
          <cell r="F1818">
            <v>0</v>
          </cell>
          <cell r="G1818">
            <v>0</v>
          </cell>
          <cell r="H1818">
            <v>0</v>
          </cell>
          <cell r="I1818">
            <v>32000</v>
          </cell>
          <cell r="J1818">
            <v>960</v>
          </cell>
        </row>
        <row r="1819">
          <cell r="B1819" t="str">
            <v>소      계</v>
          </cell>
          <cell r="C1819">
            <v>0</v>
          </cell>
          <cell r="D1819">
            <v>0</v>
          </cell>
          <cell r="E1819">
            <v>0</v>
          </cell>
          <cell r="F1819">
            <v>9436</v>
          </cell>
          <cell r="G1819">
            <v>0</v>
          </cell>
          <cell r="H1819">
            <v>4928</v>
          </cell>
          <cell r="I1819">
            <v>0</v>
          </cell>
          <cell r="J1819">
            <v>2852</v>
          </cell>
          <cell r="K1819">
            <v>0</v>
          </cell>
          <cell r="L1819">
            <v>1656</v>
          </cell>
        </row>
        <row r="1821">
          <cell r="A1821" t="str">
            <v>2. PRIMERY COATING (20μ)</v>
          </cell>
        </row>
        <row r="1822">
          <cell r="B1822" t="str">
            <v>ZINC RICH PRIMER</v>
          </cell>
          <cell r="C1822">
            <v>0</v>
          </cell>
          <cell r="D1822">
            <v>8.1000000000000003E-2</v>
          </cell>
          <cell r="E1822" t="str">
            <v>Liter</v>
          </cell>
          <cell r="F1822">
            <v>0</v>
          </cell>
          <cell r="G1822">
            <v>0</v>
          </cell>
          <cell r="H1822">
            <v>0</v>
          </cell>
          <cell r="I1822">
            <v>7945</v>
          </cell>
          <cell r="J1822">
            <v>643</v>
          </cell>
        </row>
        <row r="1823">
          <cell r="B1823" t="str">
            <v>신      나</v>
          </cell>
          <cell r="C1823">
            <v>0</v>
          </cell>
          <cell r="D1823">
            <v>0.01</v>
          </cell>
          <cell r="E1823" t="str">
            <v>Liter</v>
          </cell>
          <cell r="F1823">
            <v>0</v>
          </cell>
          <cell r="G1823">
            <v>0</v>
          </cell>
          <cell r="H1823">
            <v>0</v>
          </cell>
          <cell r="I1823">
            <v>2111</v>
          </cell>
          <cell r="J1823">
            <v>21</v>
          </cell>
        </row>
        <row r="1824">
          <cell r="B1824" t="str">
            <v>도  장  공</v>
          </cell>
          <cell r="C1824">
            <v>0</v>
          </cell>
          <cell r="D1824">
            <v>1.4999999999999999E-2</v>
          </cell>
          <cell r="E1824" t="str">
            <v>인</v>
          </cell>
          <cell r="F1824">
            <v>0</v>
          </cell>
          <cell r="G1824">
            <v>63038</v>
          </cell>
          <cell r="H1824">
            <v>945</v>
          </cell>
        </row>
        <row r="1825">
          <cell r="B1825" t="str">
            <v>공 구 손 료</v>
          </cell>
          <cell r="C1825" t="str">
            <v>2%</v>
          </cell>
          <cell r="D1825" t="str">
            <v>1</v>
          </cell>
          <cell r="E1825" t="str">
            <v>식</v>
          </cell>
          <cell r="F1825">
            <v>0</v>
          </cell>
          <cell r="G1825">
            <v>0</v>
          </cell>
          <cell r="H1825">
            <v>0</v>
          </cell>
          <cell r="I1825">
            <v>0</v>
          </cell>
          <cell r="J1825">
            <v>0</v>
          </cell>
          <cell r="K1825">
            <v>0</v>
          </cell>
          <cell r="L1825">
            <v>18</v>
          </cell>
        </row>
        <row r="1826">
          <cell r="B1826" t="str">
            <v>소      계</v>
          </cell>
          <cell r="C1826">
            <v>0</v>
          </cell>
          <cell r="D1826">
            <v>0</v>
          </cell>
          <cell r="E1826">
            <v>0</v>
          </cell>
          <cell r="F1826">
            <v>1627</v>
          </cell>
          <cell r="G1826">
            <v>0</v>
          </cell>
          <cell r="H1826">
            <v>945</v>
          </cell>
          <cell r="I1826">
            <v>0</v>
          </cell>
          <cell r="J1826">
            <v>664</v>
          </cell>
          <cell r="K1826">
            <v>0</v>
          </cell>
          <cell r="L1826">
            <v>18</v>
          </cell>
        </row>
        <row r="1828">
          <cell r="A1828" t="str">
            <v>3. COVER COATING (280μ)</v>
          </cell>
        </row>
        <row r="1829">
          <cell r="B1829" t="str">
            <v>PURE EPOXY</v>
          </cell>
          <cell r="C1829">
            <v>0</v>
          </cell>
          <cell r="D1829">
            <v>0.48299999999999998</v>
          </cell>
          <cell r="E1829" t="str">
            <v>Liter</v>
          </cell>
          <cell r="F1829">
            <v>0</v>
          </cell>
          <cell r="G1829">
            <v>0</v>
          </cell>
          <cell r="H1829">
            <v>0</v>
          </cell>
          <cell r="I1829">
            <v>4010</v>
          </cell>
          <cell r="J1829">
            <v>1936</v>
          </cell>
        </row>
        <row r="1830">
          <cell r="B1830" t="str">
            <v>신      나</v>
          </cell>
          <cell r="C1830">
            <v>0</v>
          </cell>
          <cell r="D1830">
            <v>4.8000000000000001E-2</v>
          </cell>
          <cell r="E1830" t="str">
            <v>Liter</v>
          </cell>
          <cell r="F1830">
            <v>0</v>
          </cell>
          <cell r="G1830">
            <v>0</v>
          </cell>
          <cell r="H1830">
            <v>0</v>
          </cell>
          <cell r="I1830">
            <v>2111</v>
          </cell>
          <cell r="J1830">
            <v>101</v>
          </cell>
        </row>
        <row r="1831">
          <cell r="B1831" t="str">
            <v>도  장  공</v>
          </cell>
          <cell r="C1831">
            <v>0</v>
          </cell>
          <cell r="D1831">
            <v>0.108</v>
          </cell>
          <cell r="E1831" t="str">
            <v>인</v>
          </cell>
          <cell r="F1831">
            <v>0</v>
          </cell>
          <cell r="G1831">
            <v>63038</v>
          </cell>
          <cell r="H1831">
            <v>6808</v>
          </cell>
        </row>
        <row r="1832">
          <cell r="A1832" t="str">
            <v>종       별</v>
          </cell>
          <cell r="B1832">
            <v>0</v>
          </cell>
          <cell r="C1832" t="str">
            <v>재 료 또 는</v>
          </cell>
          <cell r="D1832" t="str">
            <v xml:space="preserve">원 수 </v>
          </cell>
          <cell r="E1832" t="str">
            <v>단 위</v>
          </cell>
          <cell r="F1832" t="str">
            <v>총   액</v>
          </cell>
          <cell r="G1832" t="str">
            <v>노   무   비</v>
          </cell>
          <cell r="H1832">
            <v>0</v>
          </cell>
          <cell r="I1832" t="str">
            <v>재   료   비</v>
          </cell>
          <cell r="J1832">
            <v>0</v>
          </cell>
          <cell r="K1832" t="str">
            <v>경      비</v>
          </cell>
          <cell r="L1832">
            <v>0</v>
          </cell>
          <cell r="M1832" t="str">
            <v>비   고</v>
          </cell>
        </row>
        <row r="1833">
          <cell r="C1833" t="str">
            <v xml:space="preserve">규       격 </v>
          </cell>
          <cell r="D1833">
            <v>0</v>
          </cell>
          <cell r="E1833">
            <v>0</v>
          </cell>
          <cell r="F1833" t="str">
            <v>금   액</v>
          </cell>
          <cell r="G1833" t="str">
            <v>단  가</v>
          </cell>
          <cell r="H1833" t="str">
            <v>금   액</v>
          </cell>
          <cell r="I1833" t="str">
            <v>단  가</v>
          </cell>
          <cell r="J1833" t="str">
            <v>금   액</v>
          </cell>
          <cell r="K1833" t="str">
            <v>단  가</v>
          </cell>
          <cell r="L1833" t="str">
            <v>금   액</v>
          </cell>
        </row>
        <row r="1834">
          <cell r="B1834" t="str">
            <v>공 구 손 료</v>
          </cell>
          <cell r="C1834" t="str">
            <v>2%</v>
          </cell>
          <cell r="D1834" t="str">
            <v>1</v>
          </cell>
          <cell r="E1834" t="str">
            <v>식</v>
          </cell>
          <cell r="F1834">
            <v>0</v>
          </cell>
          <cell r="G1834">
            <v>0</v>
          </cell>
          <cell r="H1834">
            <v>0</v>
          </cell>
          <cell r="I1834">
            <v>0</v>
          </cell>
          <cell r="J1834">
            <v>0</v>
          </cell>
          <cell r="K1834">
            <v>0</v>
          </cell>
          <cell r="L1834">
            <v>136</v>
          </cell>
        </row>
        <row r="1835">
          <cell r="B1835" t="str">
            <v>소      계</v>
          </cell>
          <cell r="C1835">
            <v>0</v>
          </cell>
          <cell r="D1835">
            <v>0</v>
          </cell>
          <cell r="E1835">
            <v>0</v>
          </cell>
          <cell r="F1835">
            <v>8981</v>
          </cell>
          <cell r="G1835">
            <v>0</v>
          </cell>
          <cell r="H1835">
            <v>6808</v>
          </cell>
          <cell r="I1835">
            <v>0</v>
          </cell>
          <cell r="J1835">
            <v>2037</v>
          </cell>
          <cell r="K1835">
            <v>0</v>
          </cell>
          <cell r="L1835">
            <v>136</v>
          </cell>
        </row>
        <row r="1837">
          <cell r="A1837" t="str">
            <v>4. COVER COATING (280μ)</v>
          </cell>
        </row>
        <row r="1838">
          <cell r="B1838" t="str">
            <v>TAL  EPOXY</v>
          </cell>
          <cell r="C1838">
            <v>0</v>
          </cell>
          <cell r="D1838">
            <v>0.48299999999999998</v>
          </cell>
          <cell r="E1838" t="str">
            <v>Liter</v>
          </cell>
          <cell r="F1838">
            <v>0</v>
          </cell>
          <cell r="G1838">
            <v>0</v>
          </cell>
          <cell r="H1838">
            <v>0</v>
          </cell>
          <cell r="I1838">
            <v>3570</v>
          </cell>
          <cell r="J1838">
            <v>1724</v>
          </cell>
        </row>
        <row r="1839">
          <cell r="B1839" t="str">
            <v>신      나</v>
          </cell>
          <cell r="C1839">
            <v>0</v>
          </cell>
          <cell r="D1839">
            <v>4.8000000000000001E-2</v>
          </cell>
          <cell r="E1839" t="str">
            <v>Liter</v>
          </cell>
          <cell r="F1839">
            <v>0</v>
          </cell>
          <cell r="G1839">
            <v>0</v>
          </cell>
          <cell r="H1839">
            <v>0</v>
          </cell>
          <cell r="I1839">
            <v>2111</v>
          </cell>
          <cell r="J1839">
            <v>101</v>
          </cell>
        </row>
        <row r="1840">
          <cell r="B1840" t="str">
            <v>도  장  공</v>
          </cell>
          <cell r="C1840">
            <v>0</v>
          </cell>
          <cell r="D1840">
            <v>0.108</v>
          </cell>
          <cell r="E1840" t="str">
            <v>인</v>
          </cell>
          <cell r="F1840">
            <v>0</v>
          </cell>
          <cell r="G1840">
            <v>63038</v>
          </cell>
          <cell r="H1840">
            <v>6808</v>
          </cell>
        </row>
        <row r="1841">
          <cell r="B1841" t="str">
            <v>공 구 손 료</v>
          </cell>
          <cell r="C1841" t="str">
            <v>2%</v>
          </cell>
          <cell r="D1841" t="str">
            <v>1</v>
          </cell>
          <cell r="E1841" t="str">
            <v>식</v>
          </cell>
          <cell r="F1841">
            <v>0</v>
          </cell>
          <cell r="G1841">
            <v>0</v>
          </cell>
          <cell r="H1841">
            <v>0</v>
          </cell>
          <cell r="I1841">
            <v>0</v>
          </cell>
          <cell r="J1841">
            <v>0</v>
          </cell>
          <cell r="K1841">
            <v>0</v>
          </cell>
          <cell r="L1841">
            <v>136</v>
          </cell>
        </row>
        <row r="1843">
          <cell r="B1843" t="str">
            <v>소      계</v>
          </cell>
          <cell r="C1843">
            <v>0</v>
          </cell>
          <cell r="D1843">
            <v>0</v>
          </cell>
          <cell r="E1843">
            <v>0</v>
          </cell>
          <cell r="F1843">
            <v>8769</v>
          </cell>
          <cell r="G1843">
            <v>0</v>
          </cell>
          <cell r="H1843">
            <v>6808</v>
          </cell>
          <cell r="I1843">
            <v>0</v>
          </cell>
          <cell r="J1843">
            <v>1825</v>
          </cell>
          <cell r="K1843">
            <v>0</v>
          </cell>
          <cell r="L1843">
            <v>136</v>
          </cell>
        </row>
        <row r="1845">
          <cell r="A1845" t="str">
            <v>5. 방 오 도 료</v>
          </cell>
        </row>
        <row r="1846">
          <cell r="B1846" t="str">
            <v>방 오 도 료</v>
          </cell>
          <cell r="C1846">
            <v>0</v>
          </cell>
          <cell r="D1846">
            <v>0.154</v>
          </cell>
          <cell r="E1846" t="str">
            <v>Liter</v>
          </cell>
          <cell r="F1846">
            <v>0</v>
          </cell>
          <cell r="G1846">
            <v>0</v>
          </cell>
          <cell r="H1846">
            <v>0</v>
          </cell>
          <cell r="I1846">
            <v>9231</v>
          </cell>
          <cell r="J1846">
            <v>1421</v>
          </cell>
        </row>
        <row r="1847">
          <cell r="B1847" t="str">
            <v>신      나(ANTI FOULING)</v>
          </cell>
          <cell r="C1847">
            <v>0</v>
          </cell>
          <cell r="D1847">
            <v>8.0000000000000002E-3</v>
          </cell>
          <cell r="E1847" t="str">
            <v>Liter</v>
          </cell>
          <cell r="F1847">
            <v>0</v>
          </cell>
          <cell r="G1847">
            <v>0</v>
          </cell>
          <cell r="H1847">
            <v>0</v>
          </cell>
          <cell r="I1847">
            <v>1530</v>
          </cell>
          <cell r="J1847">
            <v>12</v>
          </cell>
        </row>
        <row r="1848">
          <cell r="B1848" t="str">
            <v>도  장  공</v>
          </cell>
          <cell r="C1848">
            <v>0</v>
          </cell>
          <cell r="D1848">
            <v>0.3</v>
          </cell>
          <cell r="E1848" t="str">
            <v>인</v>
          </cell>
          <cell r="F1848">
            <v>0</v>
          </cell>
          <cell r="G1848">
            <v>63038</v>
          </cell>
          <cell r="H1848">
            <v>18911</v>
          </cell>
        </row>
        <row r="1849">
          <cell r="B1849" t="str">
            <v>공 구 손 료</v>
          </cell>
          <cell r="C1849" t="str">
            <v>2%</v>
          </cell>
          <cell r="D1849" t="str">
            <v>1</v>
          </cell>
          <cell r="E1849" t="str">
            <v>식</v>
          </cell>
          <cell r="F1849">
            <v>0</v>
          </cell>
          <cell r="G1849">
            <v>0</v>
          </cell>
          <cell r="H1849">
            <v>0</v>
          </cell>
          <cell r="I1849">
            <v>0</v>
          </cell>
          <cell r="J1849">
            <v>0</v>
          </cell>
          <cell r="K1849">
            <v>0</v>
          </cell>
          <cell r="L1849">
            <v>378</v>
          </cell>
        </row>
        <row r="1850">
          <cell r="B1850" t="str">
            <v>소      계</v>
          </cell>
          <cell r="C1850">
            <v>0</v>
          </cell>
          <cell r="D1850">
            <v>0</v>
          </cell>
          <cell r="E1850">
            <v>0</v>
          </cell>
          <cell r="F1850">
            <v>20722</v>
          </cell>
          <cell r="G1850">
            <v>0</v>
          </cell>
          <cell r="H1850">
            <v>18911</v>
          </cell>
          <cell r="I1850">
            <v>0</v>
          </cell>
          <cell r="J1850">
            <v>1433</v>
          </cell>
          <cell r="K1850">
            <v>0</v>
          </cell>
          <cell r="L1850">
            <v>378</v>
          </cell>
        </row>
        <row r="1861">
          <cell r="B1861" t="str">
            <v>신공법 도장방식을 채택할 경우</v>
          </cell>
          <cell r="C1861">
            <v>0</v>
          </cell>
          <cell r="D1861">
            <v>0</v>
          </cell>
          <cell r="E1861">
            <v>0</v>
          </cell>
          <cell r="F1861" t="str">
            <v>도 장 비 (M²당) 일 위 대 가</v>
          </cell>
        </row>
        <row r="1862">
          <cell r="E1862" t="str">
            <v/>
          </cell>
        </row>
        <row r="1863">
          <cell r="A1863" t="str">
            <v>종       별</v>
          </cell>
          <cell r="B1863">
            <v>0</v>
          </cell>
          <cell r="C1863" t="str">
            <v>재 료 또 는</v>
          </cell>
          <cell r="D1863" t="str">
            <v xml:space="preserve">원 수 </v>
          </cell>
          <cell r="E1863" t="str">
            <v>단 위</v>
          </cell>
          <cell r="F1863" t="str">
            <v>총   액</v>
          </cell>
          <cell r="G1863" t="str">
            <v>노   무   비</v>
          </cell>
          <cell r="H1863">
            <v>0</v>
          </cell>
          <cell r="I1863" t="str">
            <v>재   료   비</v>
          </cell>
          <cell r="J1863">
            <v>0</v>
          </cell>
          <cell r="K1863" t="str">
            <v>경      비</v>
          </cell>
          <cell r="L1863">
            <v>0</v>
          </cell>
          <cell r="M1863" t="str">
            <v>비   고</v>
          </cell>
        </row>
        <row r="1864">
          <cell r="C1864" t="str">
            <v xml:space="preserve">규       격 </v>
          </cell>
          <cell r="D1864">
            <v>0</v>
          </cell>
          <cell r="E1864">
            <v>0</v>
          </cell>
          <cell r="F1864" t="str">
            <v>금   액</v>
          </cell>
          <cell r="G1864" t="str">
            <v>단  가</v>
          </cell>
          <cell r="H1864" t="str">
            <v>금   액</v>
          </cell>
          <cell r="I1864" t="str">
            <v>단  가</v>
          </cell>
          <cell r="J1864" t="str">
            <v>금   액</v>
          </cell>
          <cell r="K1864" t="str">
            <v>단  가</v>
          </cell>
          <cell r="L1864" t="str">
            <v>금   액</v>
          </cell>
        </row>
        <row r="1865">
          <cell r="A1865" t="str">
            <v>1. 전처리 ( 육상용 ) (WATER SAND JET 공법) : BLAST CLEANINING  SA 2½</v>
          </cell>
        </row>
        <row r="1866">
          <cell r="B1866" t="str">
            <v>WATER JET</v>
          </cell>
          <cell r="C1866" t="str">
            <v>500 KG/㎡</v>
          </cell>
          <cell r="D1866">
            <v>1</v>
          </cell>
          <cell r="E1866" t="str">
            <v>㎡</v>
          </cell>
          <cell r="F1866">
            <v>0</v>
          </cell>
          <cell r="G1866">
            <v>0</v>
          </cell>
          <cell r="H1866">
            <v>0</v>
          </cell>
          <cell r="I1866">
            <v>0</v>
          </cell>
          <cell r="J1866">
            <v>0</v>
          </cell>
          <cell r="K1866">
            <v>1400</v>
          </cell>
          <cell r="L1866">
            <v>1400</v>
          </cell>
        </row>
        <row r="1867">
          <cell r="B1867" t="str">
            <v>시 리 카</v>
          </cell>
          <cell r="C1867">
            <v>0</v>
          </cell>
          <cell r="D1867">
            <v>10</v>
          </cell>
          <cell r="E1867" t="str">
            <v>kg</v>
          </cell>
          <cell r="F1867">
            <v>0</v>
          </cell>
          <cell r="G1867">
            <v>0</v>
          </cell>
          <cell r="H1867">
            <v>0</v>
          </cell>
          <cell r="I1867">
            <v>130</v>
          </cell>
          <cell r="J1867">
            <v>1300</v>
          </cell>
        </row>
        <row r="1868">
          <cell r="B1868" t="str">
            <v>경    유</v>
          </cell>
          <cell r="C1868">
            <v>0</v>
          </cell>
          <cell r="D1868">
            <v>4</v>
          </cell>
          <cell r="E1868" t="str">
            <v>L</v>
          </cell>
          <cell r="F1868">
            <v>0</v>
          </cell>
          <cell r="G1868">
            <v>0</v>
          </cell>
          <cell r="H1868">
            <v>0</v>
          </cell>
          <cell r="I1868">
            <v>526.4</v>
          </cell>
          <cell r="J1868">
            <v>2105</v>
          </cell>
        </row>
        <row r="1869">
          <cell r="B1869" t="str">
            <v>특별인부</v>
          </cell>
          <cell r="C1869">
            <v>0</v>
          </cell>
          <cell r="D1869">
            <v>0.1</v>
          </cell>
          <cell r="E1869" t="str">
            <v>인</v>
          </cell>
          <cell r="F1869">
            <v>0</v>
          </cell>
          <cell r="G1869">
            <v>57379</v>
          </cell>
          <cell r="H1869">
            <v>5737</v>
          </cell>
        </row>
        <row r="1870">
          <cell r="B1870" t="str">
            <v>보통인부</v>
          </cell>
          <cell r="C1870">
            <v>0</v>
          </cell>
          <cell r="D1870">
            <v>0.08</v>
          </cell>
          <cell r="E1870" t="str">
            <v>"</v>
          </cell>
          <cell r="F1870">
            <v>0</v>
          </cell>
          <cell r="G1870">
            <v>37736</v>
          </cell>
          <cell r="H1870">
            <v>3018</v>
          </cell>
        </row>
        <row r="1871">
          <cell r="B1871" t="str">
            <v>공구손료</v>
          </cell>
          <cell r="C1871" t="str">
            <v>10 %</v>
          </cell>
          <cell r="D1871" t="str">
            <v>1</v>
          </cell>
          <cell r="E1871" t="str">
            <v>식</v>
          </cell>
          <cell r="F1871">
            <v>0</v>
          </cell>
          <cell r="G1871">
            <v>0</v>
          </cell>
          <cell r="H1871">
            <v>0</v>
          </cell>
          <cell r="I1871">
            <v>0</v>
          </cell>
          <cell r="J1871">
            <v>0</v>
          </cell>
          <cell r="K1871">
            <v>0</v>
          </cell>
          <cell r="L1871">
            <v>875</v>
          </cell>
          <cell r="M1871" t="str">
            <v>열풍기,발청억</v>
          </cell>
        </row>
        <row r="1872">
          <cell r="B1872" t="str">
            <v>소      계</v>
          </cell>
          <cell r="C1872">
            <v>0</v>
          </cell>
          <cell r="D1872">
            <v>0</v>
          </cell>
          <cell r="E1872">
            <v>0</v>
          </cell>
          <cell r="F1872">
            <v>14435</v>
          </cell>
          <cell r="G1872">
            <v>0</v>
          </cell>
          <cell r="H1872">
            <v>8755</v>
          </cell>
          <cell r="I1872">
            <v>0</v>
          </cell>
          <cell r="J1872">
            <v>3405</v>
          </cell>
          <cell r="K1872">
            <v>0</v>
          </cell>
          <cell r="L1872">
            <v>2275</v>
          </cell>
        </row>
        <row r="1874">
          <cell r="A1874" t="str">
            <v>2. 전처리 ( 수중용 ) (WATER SAND JET 공법) : BLAST CLEANINING  ST 2</v>
          </cell>
        </row>
        <row r="1875">
          <cell r="B1875" t="str">
            <v>WATER JET</v>
          </cell>
          <cell r="C1875" t="str">
            <v>500 KG/㎡</v>
          </cell>
          <cell r="D1875">
            <v>1</v>
          </cell>
          <cell r="E1875" t="str">
            <v>㎡</v>
          </cell>
          <cell r="F1875">
            <v>0</v>
          </cell>
          <cell r="G1875">
            <v>0</v>
          </cell>
          <cell r="H1875">
            <v>0</v>
          </cell>
          <cell r="I1875">
            <v>0</v>
          </cell>
          <cell r="J1875">
            <v>0</v>
          </cell>
          <cell r="K1875">
            <v>2000</v>
          </cell>
          <cell r="L1875">
            <v>2000</v>
          </cell>
        </row>
        <row r="1876">
          <cell r="B1876" t="str">
            <v>시 리 카</v>
          </cell>
          <cell r="C1876">
            <v>0</v>
          </cell>
          <cell r="D1876">
            <v>10</v>
          </cell>
          <cell r="E1876" t="str">
            <v>kg</v>
          </cell>
          <cell r="F1876">
            <v>0</v>
          </cell>
          <cell r="G1876">
            <v>0</v>
          </cell>
          <cell r="H1876">
            <v>0</v>
          </cell>
          <cell r="I1876">
            <v>130</v>
          </cell>
          <cell r="J1876">
            <v>1300</v>
          </cell>
        </row>
        <row r="1877">
          <cell r="B1877" t="str">
            <v>경    유</v>
          </cell>
          <cell r="C1877">
            <v>0</v>
          </cell>
          <cell r="D1877">
            <v>6</v>
          </cell>
          <cell r="E1877" t="str">
            <v>L</v>
          </cell>
          <cell r="F1877">
            <v>0</v>
          </cell>
          <cell r="G1877">
            <v>0</v>
          </cell>
          <cell r="H1877">
            <v>0</v>
          </cell>
          <cell r="I1877">
            <v>526.4</v>
          </cell>
          <cell r="J1877">
            <v>3158</v>
          </cell>
        </row>
        <row r="1878">
          <cell r="B1878" t="str">
            <v>잠 수 부</v>
          </cell>
          <cell r="C1878">
            <v>0</v>
          </cell>
          <cell r="D1878">
            <v>0.7</v>
          </cell>
          <cell r="E1878" t="str">
            <v>인</v>
          </cell>
          <cell r="F1878">
            <v>0</v>
          </cell>
          <cell r="G1878">
            <v>81832</v>
          </cell>
          <cell r="H1878">
            <v>57282</v>
          </cell>
        </row>
        <row r="1879">
          <cell r="B1879" t="str">
            <v>보통인부</v>
          </cell>
          <cell r="C1879">
            <v>0</v>
          </cell>
          <cell r="D1879">
            <v>0.7</v>
          </cell>
          <cell r="E1879" t="str">
            <v>"</v>
          </cell>
          <cell r="F1879">
            <v>0</v>
          </cell>
          <cell r="G1879">
            <v>37736</v>
          </cell>
          <cell r="H1879">
            <v>26415</v>
          </cell>
        </row>
        <row r="1880">
          <cell r="B1880" t="str">
            <v>선    부</v>
          </cell>
          <cell r="C1880">
            <v>0</v>
          </cell>
          <cell r="D1880">
            <v>0.7</v>
          </cell>
          <cell r="E1880" t="str">
            <v>"</v>
          </cell>
          <cell r="F1880">
            <v>0</v>
          </cell>
          <cell r="G1880">
            <v>40088</v>
          </cell>
          <cell r="H1880">
            <v>28061</v>
          </cell>
        </row>
        <row r="1881">
          <cell r="B1881" t="str">
            <v>도선임대료</v>
          </cell>
          <cell r="C1881">
            <v>0</v>
          </cell>
          <cell r="D1881" t="str">
            <v>1</v>
          </cell>
          <cell r="E1881" t="str">
            <v>식</v>
          </cell>
          <cell r="F1881">
            <v>0</v>
          </cell>
          <cell r="G1881">
            <v>0</v>
          </cell>
          <cell r="H1881">
            <v>0</v>
          </cell>
          <cell r="I1881">
            <v>0</v>
          </cell>
          <cell r="J1881">
            <v>0</v>
          </cell>
          <cell r="K1881">
            <v>0</v>
          </cell>
          <cell r="L1881">
            <v>12000</v>
          </cell>
        </row>
        <row r="1882">
          <cell r="B1882" t="str">
            <v>공구손료</v>
          </cell>
          <cell r="C1882" t="str">
            <v>10 %</v>
          </cell>
          <cell r="D1882" t="str">
            <v>1</v>
          </cell>
          <cell r="E1882" t="str">
            <v>식</v>
          </cell>
          <cell r="F1882">
            <v>0</v>
          </cell>
          <cell r="G1882">
            <v>0</v>
          </cell>
          <cell r="H1882">
            <v>0</v>
          </cell>
          <cell r="I1882">
            <v>0</v>
          </cell>
          <cell r="J1882">
            <v>0</v>
          </cell>
          <cell r="K1882">
            <v>0</v>
          </cell>
          <cell r="L1882">
            <v>11175</v>
          </cell>
          <cell r="M1882" t="str">
            <v>열풍기,발청억</v>
          </cell>
        </row>
        <row r="1883">
          <cell r="B1883" t="str">
            <v>소      계</v>
          </cell>
          <cell r="C1883">
            <v>0</v>
          </cell>
          <cell r="D1883">
            <v>0</v>
          </cell>
          <cell r="E1883">
            <v>0</v>
          </cell>
          <cell r="F1883">
            <v>141391</v>
          </cell>
          <cell r="G1883">
            <v>0</v>
          </cell>
          <cell r="H1883">
            <v>111758</v>
          </cell>
          <cell r="I1883">
            <v>0</v>
          </cell>
          <cell r="J1883">
            <v>4458</v>
          </cell>
          <cell r="K1883">
            <v>0</v>
          </cell>
          <cell r="L1883">
            <v>25175</v>
          </cell>
        </row>
        <row r="1884">
          <cell r="F1884" t="str">
            <v/>
          </cell>
        </row>
        <row r="1885">
          <cell r="A1885" t="str">
            <v>3. 도장 SYSTEM 1 : 상시 물속에 잠기는 구조물</v>
          </cell>
        </row>
        <row r="1886">
          <cell r="B1886" t="str">
            <v xml:space="preserve">소지처리 </v>
          </cell>
          <cell r="C1886" t="str">
            <v>BLASTING 작업으로서 SIS Sa2½ 이상</v>
          </cell>
        </row>
        <row r="1887">
          <cell r="B1887" t="str">
            <v>하    도</v>
          </cell>
          <cell r="C1887" t="str">
            <v>무기질 징크리치 푸라이머</v>
          </cell>
          <cell r="D1887">
            <v>0</v>
          </cell>
          <cell r="E1887">
            <v>0</v>
          </cell>
          <cell r="F1887" t="str">
            <v xml:space="preserve"> 75 μ</v>
          </cell>
        </row>
        <row r="1888">
          <cell r="B1888" t="str">
            <v>중    도</v>
          </cell>
          <cell r="C1888" t="str">
            <v>중도용 엑폭시 수지도료</v>
          </cell>
          <cell r="D1888">
            <v>0</v>
          </cell>
          <cell r="E1888">
            <v>0</v>
          </cell>
          <cell r="F1888" t="str">
            <v xml:space="preserve"> 45 μ</v>
          </cell>
        </row>
        <row r="1889">
          <cell r="B1889" t="str">
            <v>상    도</v>
          </cell>
          <cell r="C1889" t="str">
            <v>상도용 엑폭시</v>
          </cell>
          <cell r="D1889">
            <v>0</v>
          </cell>
          <cell r="E1889">
            <v>0</v>
          </cell>
          <cell r="F1889" t="str">
            <v>400 μ</v>
          </cell>
        </row>
        <row r="1890">
          <cell r="A1890" t="str">
            <v>종       별</v>
          </cell>
          <cell r="B1890">
            <v>0</v>
          </cell>
          <cell r="C1890" t="str">
            <v>재 료 또 는</v>
          </cell>
          <cell r="D1890" t="str">
            <v xml:space="preserve">원 수 </v>
          </cell>
          <cell r="E1890" t="str">
            <v>단 위</v>
          </cell>
          <cell r="F1890" t="str">
            <v>총   액</v>
          </cell>
          <cell r="G1890" t="str">
            <v>노   무   비</v>
          </cell>
          <cell r="H1890">
            <v>0</v>
          </cell>
          <cell r="I1890" t="str">
            <v>재   료   비</v>
          </cell>
          <cell r="J1890">
            <v>0</v>
          </cell>
          <cell r="K1890" t="str">
            <v>경      비</v>
          </cell>
          <cell r="L1890">
            <v>0</v>
          </cell>
          <cell r="M1890" t="str">
            <v>비   고</v>
          </cell>
        </row>
        <row r="1891">
          <cell r="C1891" t="str">
            <v xml:space="preserve">규       격 </v>
          </cell>
          <cell r="D1891">
            <v>0</v>
          </cell>
          <cell r="E1891">
            <v>0</v>
          </cell>
          <cell r="F1891" t="str">
            <v>금   액</v>
          </cell>
          <cell r="G1891" t="str">
            <v>단  가</v>
          </cell>
          <cell r="H1891" t="str">
            <v>금   액</v>
          </cell>
          <cell r="I1891" t="str">
            <v>단  가</v>
          </cell>
          <cell r="J1891" t="str">
            <v>금   액</v>
          </cell>
          <cell r="K1891" t="str">
            <v>단  가</v>
          </cell>
          <cell r="L1891" t="str">
            <v>금   액</v>
          </cell>
        </row>
        <row r="1892">
          <cell r="A1892" t="str">
            <v>공사비 산출</v>
          </cell>
          <cell r="B1892">
            <v>0</v>
          </cell>
          <cell r="C1892">
            <v>0</v>
          </cell>
          <cell r="D1892">
            <v>0</v>
          </cell>
          <cell r="E1892">
            <v>0</v>
          </cell>
          <cell r="F1892" t="str">
            <v/>
          </cell>
        </row>
        <row r="1893">
          <cell r="B1893" t="str">
            <v>무기질 징크리치 푸라이머</v>
          </cell>
          <cell r="C1893">
            <v>0</v>
          </cell>
          <cell r="D1893">
            <v>0.2</v>
          </cell>
          <cell r="E1893" t="str">
            <v>L</v>
          </cell>
          <cell r="F1893" t="str">
            <v/>
          </cell>
          <cell r="G1893">
            <v>0</v>
          </cell>
          <cell r="H1893">
            <v>0</v>
          </cell>
          <cell r="I1893">
            <v>7945</v>
          </cell>
          <cell r="J1893">
            <v>1589</v>
          </cell>
        </row>
        <row r="1894">
          <cell r="B1894" t="str">
            <v>중도용 엑폭시 수지도료</v>
          </cell>
          <cell r="C1894">
            <v>0</v>
          </cell>
          <cell r="D1894">
            <v>0.2</v>
          </cell>
          <cell r="E1894" t="str">
            <v>L</v>
          </cell>
          <cell r="F1894" t="str">
            <v/>
          </cell>
          <cell r="G1894">
            <v>0</v>
          </cell>
          <cell r="H1894">
            <v>0</v>
          </cell>
          <cell r="I1894">
            <v>7500</v>
          </cell>
          <cell r="J1894">
            <v>1500</v>
          </cell>
        </row>
        <row r="1895">
          <cell r="B1895" t="str">
            <v>상도용 엑폭시</v>
          </cell>
          <cell r="C1895">
            <v>0</v>
          </cell>
          <cell r="D1895">
            <v>0.68</v>
          </cell>
          <cell r="E1895" t="str">
            <v>L</v>
          </cell>
          <cell r="F1895" t="str">
            <v/>
          </cell>
          <cell r="G1895">
            <v>0</v>
          </cell>
          <cell r="H1895">
            <v>0</v>
          </cell>
          <cell r="I1895">
            <v>18000</v>
          </cell>
          <cell r="J1895">
            <v>12240</v>
          </cell>
        </row>
        <row r="1896">
          <cell r="B1896" t="str">
            <v>희 석 제</v>
          </cell>
          <cell r="C1896">
            <v>0</v>
          </cell>
          <cell r="D1896">
            <v>0.3</v>
          </cell>
          <cell r="E1896" t="str">
            <v>L</v>
          </cell>
          <cell r="F1896" t="str">
            <v/>
          </cell>
          <cell r="G1896">
            <v>0</v>
          </cell>
          <cell r="H1896">
            <v>0</v>
          </cell>
          <cell r="I1896">
            <v>2111</v>
          </cell>
          <cell r="J1896">
            <v>633</v>
          </cell>
        </row>
        <row r="1897">
          <cell r="B1897" t="str">
            <v>도  장  공</v>
          </cell>
          <cell r="C1897">
            <v>0</v>
          </cell>
          <cell r="D1897">
            <v>0.1</v>
          </cell>
          <cell r="E1897" t="str">
            <v>인</v>
          </cell>
          <cell r="F1897" t="str">
            <v/>
          </cell>
          <cell r="G1897">
            <v>63038</v>
          </cell>
          <cell r="H1897">
            <v>6303</v>
          </cell>
        </row>
        <row r="1898">
          <cell r="B1898" t="str">
            <v>보 통 인 부</v>
          </cell>
          <cell r="C1898">
            <v>0</v>
          </cell>
          <cell r="D1898">
            <v>0.1</v>
          </cell>
          <cell r="E1898" t="str">
            <v>인</v>
          </cell>
          <cell r="F1898" t="str">
            <v/>
          </cell>
          <cell r="G1898">
            <v>37736</v>
          </cell>
          <cell r="H1898">
            <v>3773</v>
          </cell>
        </row>
        <row r="1899">
          <cell r="B1899" t="str">
            <v>공 구 손 료</v>
          </cell>
          <cell r="C1899" t="str">
            <v>노임의 2%</v>
          </cell>
          <cell r="D1899" t="str">
            <v>1</v>
          </cell>
          <cell r="E1899" t="str">
            <v>식</v>
          </cell>
          <cell r="F1899" t="str">
            <v/>
          </cell>
          <cell r="G1899">
            <v>0</v>
          </cell>
          <cell r="H1899">
            <v>0</v>
          </cell>
          <cell r="I1899">
            <v>0</v>
          </cell>
          <cell r="J1899">
            <v>0</v>
          </cell>
          <cell r="K1899">
            <v>0</v>
          </cell>
          <cell r="L1899">
            <v>201</v>
          </cell>
        </row>
        <row r="1900">
          <cell r="B1900" t="str">
            <v>소      계</v>
          </cell>
          <cell r="C1900">
            <v>0</v>
          </cell>
          <cell r="D1900">
            <v>0</v>
          </cell>
          <cell r="E1900">
            <v>0</v>
          </cell>
          <cell r="F1900">
            <v>26239</v>
          </cell>
          <cell r="G1900">
            <v>0</v>
          </cell>
          <cell r="H1900">
            <v>10076</v>
          </cell>
          <cell r="I1900">
            <v>0</v>
          </cell>
          <cell r="J1900">
            <v>15962</v>
          </cell>
          <cell r="K1900">
            <v>0</v>
          </cell>
          <cell r="L1900">
            <v>201</v>
          </cell>
        </row>
        <row r="1901">
          <cell r="F1901" t="str">
            <v/>
          </cell>
        </row>
        <row r="1902">
          <cell r="A1902" t="str">
            <v>4. 도장 SYSTEM 2 : 해수 가까이 상시 노출되어있는 구조물</v>
          </cell>
        </row>
        <row r="1903">
          <cell r="B1903" t="str">
            <v xml:space="preserve">소지처리 </v>
          </cell>
          <cell r="C1903" t="str">
            <v>BLASTING 작업으로서 SIS Sa2½ 이상</v>
          </cell>
        </row>
        <row r="1904">
          <cell r="B1904" t="str">
            <v>하    도</v>
          </cell>
          <cell r="C1904" t="str">
            <v>무기질 징크리치 푸라이머</v>
          </cell>
          <cell r="D1904">
            <v>0</v>
          </cell>
          <cell r="E1904">
            <v>0</v>
          </cell>
          <cell r="F1904" t="str">
            <v xml:space="preserve"> 75 μ</v>
          </cell>
        </row>
        <row r="1905">
          <cell r="B1905" t="str">
            <v>중    도 1</v>
          </cell>
          <cell r="C1905" t="str">
            <v>중도용 엑폭시 수지도료</v>
          </cell>
          <cell r="D1905">
            <v>0</v>
          </cell>
          <cell r="E1905">
            <v>0</v>
          </cell>
          <cell r="F1905" t="str">
            <v xml:space="preserve"> 45 μ</v>
          </cell>
        </row>
        <row r="1906">
          <cell r="B1906" t="str">
            <v>중    도 2</v>
          </cell>
          <cell r="C1906" t="str">
            <v>중도용 엑폭시 수지도료</v>
          </cell>
          <cell r="D1906">
            <v>0</v>
          </cell>
          <cell r="E1906">
            <v>0</v>
          </cell>
          <cell r="F1906" t="str">
            <v>355 μ</v>
          </cell>
        </row>
        <row r="1907">
          <cell r="B1907" t="str">
            <v>상    도</v>
          </cell>
          <cell r="C1907" t="str">
            <v>상도용 엑폭시</v>
          </cell>
          <cell r="D1907">
            <v>0</v>
          </cell>
          <cell r="E1907">
            <v>0</v>
          </cell>
          <cell r="F1907" t="str">
            <v xml:space="preserve"> 45 μ</v>
          </cell>
        </row>
        <row r="1908">
          <cell r="F1908" t="str">
            <v/>
          </cell>
        </row>
        <row r="1909">
          <cell r="A1909" t="str">
            <v>공사비 산출</v>
          </cell>
          <cell r="B1909">
            <v>0</v>
          </cell>
          <cell r="C1909">
            <v>0</v>
          </cell>
          <cell r="D1909">
            <v>0</v>
          </cell>
          <cell r="E1909">
            <v>0</v>
          </cell>
          <cell r="F1909" t="str">
            <v/>
          </cell>
        </row>
        <row r="1910">
          <cell r="B1910" t="str">
            <v>무기질 징크리치 푸라이머</v>
          </cell>
          <cell r="C1910">
            <v>0</v>
          </cell>
          <cell r="D1910">
            <v>0.2</v>
          </cell>
          <cell r="E1910" t="str">
            <v>L</v>
          </cell>
          <cell r="F1910" t="str">
            <v/>
          </cell>
          <cell r="G1910">
            <v>0</v>
          </cell>
          <cell r="H1910">
            <v>0</v>
          </cell>
          <cell r="I1910">
            <v>7945</v>
          </cell>
          <cell r="J1910">
            <v>1589</v>
          </cell>
        </row>
        <row r="1911">
          <cell r="B1911" t="str">
            <v>중도용 엑폭시 수지도료 1</v>
          </cell>
          <cell r="C1911">
            <v>0</v>
          </cell>
          <cell r="D1911">
            <v>0.2</v>
          </cell>
          <cell r="E1911" t="str">
            <v>L</v>
          </cell>
          <cell r="F1911" t="str">
            <v/>
          </cell>
          <cell r="G1911">
            <v>0</v>
          </cell>
          <cell r="H1911">
            <v>0</v>
          </cell>
          <cell r="I1911">
            <v>7500</v>
          </cell>
          <cell r="J1911">
            <v>1500</v>
          </cell>
        </row>
        <row r="1912">
          <cell r="B1912" t="str">
            <v>중도용 엑폭시 수지도료 2</v>
          </cell>
          <cell r="C1912">
            <v>0</v>
          </cell>
          <cell r="D1912">
            <v>0.6</v>
          </cell>
          <cell r="E1912" t="str">
            <v>L</v>
          </cell>
          <cell r="F1912" t="str">
            <v/>
          </cell>
          <cell r="G1912">
            <v>0</v>
          </cell>
          <cell r="H1912">
            <v>0</v>
          </cell>
          <cell r="I1912">
            <v>18000</v>
          </cell>
          <cell r="J1912">
            <v>10800</v>
          </cell>
        </row>
        <row r="1913">
          <cell r="B1913" t="str">
            <v>상도용 엑폭시</v>
          </cell>
          <cell r="C1913">
            <v>0</v>
          </cell>
          <cell r="D1913">
            <v>0.2</v>
          </cell>
          <cell r="E1913" t="str">
            <v>L</v>
          </cell>
          <cell r="F1913" t="str">
            <v/>
          </cell>
          <cell r="G1913">
            <v>0</v>
          </cell>
          <cell r="H1913">
            <v>0</v>
          </cell>
          <cell r="I1913">
            <v>5900</v>
          </cell>
          <cell r="J1913">
            <v>1180</v>
          </cell>
        </row>
        <row r="1914">
          <cell r="B1914" t="str">
            <v>희 석 제</v>
          </cell>
          <cell r="C1914">
            <v>0</v>
          </cell>
          <cell r="D1914">
            <v>0.36</v>
          </cell>
          <cell r="E1914" t="str">
            <v>L</v>
          </cell>
          <cell r="F1914" t="str">
            <v/>
          </cell>
          <cell r="G1914">
            <v>0</v>
          </cell>
          <cell r="H1914">
            <v>0</v>
          </cell>
          <cell r="I1914">
            <v>2111</v>
          </cell>
          <cell r="J1914">
            <v>759</v>
          </cell>
        </row>
        <row r="1915">
          <cell r="B1915" t="str">
            <v>도  장  공</v>
          </cell>
          <cell r="C1915">
            <v>0</v>
          </cell>
          <cell r="D1915">
            <v>0.13</v>
          </cell>
          <cell r="E1915" t="str">
            <v>인</v>
          </cell>
          <cell r="F1915" t="str">
            <v/>
          </cell>
          <cell r="G1915">
            <v>63038</v>
          </cell>
          <cell r="H1915">
            <v>8194</v>
          </cell>
        </row>
        <row r="1916">
          <cell r="B1916" t="str">
            <v>보 통 인 부</v>
          </cell>
          <cell r="C1916">
            <v>0</v>
          </cell>
          <cell r="D1916">
            <v>0.13</v>
          </cell>
          <cell r="E1916" t="str">
            <v>인</v>
          </cell>
          <cell r="F1916" t="str">
            <v/>
          </cell>
          <cell r="G1916">
            <v>37736</v>
          </cell>
          <cell r="H1916">
            <v>4905</v>
          </cell>
        </row>
        <row r="1917">
          <cell r="B1917" t="str">
            <v>공 구 손 료</v>
          </cell>
          <cell r="C1917" t="str">
            <v>노임의 2%</v>
          </cell>
          <cell r="D1917" t="str">
            <v>1</v>
          </cell>
          <cell r="E1917" t="str">
            <v>식</v>
          </cell>
          <cell r="F1917" t="str">
            <v/>
          </cell>
          <cell r="G1917">
            <v>0</v>
          </cell>
          <cell r="H1917">
            <v>0</v>
          </cell>
          <cell r="I1917">
            <v>0</v>
          </cell>
          <cell r="J1917">
            <v>0</v>
          </cell>
          <cell r="K1917">
            <v>0</v>
          </cell>
          <cell r="L1917">
            <v>261</v>
          </cell>
        </row>
        <row r="1918">
          <cell r="B1918" t="str">
            <v>소      계</v>
          </cell>
          <cell r="C1918">
            <v>0</v>
          </cell>
          <cell r="D1918">
            <v>0</v>
          </cell>
          <cell r="E1918">
            <v>0</v>
          </cell>
          <cell r="F1918">
            <v>29188</v>
          </cell>
          <cell r="G1918">
            <v>0</v>
          </cell>
          <cell r="H1918">
            <v>13099</v>
          </cell>
          <cell r="I1918">
            <v>0</v>
          </cell>
          <cell r="J1918">
            <v>15828</v>
          </cell>
          <cell r="K1918">
            <v>0</v>
          </cell>
          <cell r="L1918">
            <v>261</v>
          </cell>
        </row>
        <row r="1919">
          <cell r="A1919" t="str">
            <v>종       별</v>
          </cell>
          <cell r="B1919">
            <v>0</v>
          </cell>
          <cell r="C1919" t="str">
            <v>재 료 또 는</v>
          </cell>
          <cell r="D1919" t="str">
            <v xml:space="preserve">원 수 </v>
          </cell>
          <cell r="E1919" t="str">
            <v>단 위</v>
          </cell>
          <cell r="F1919" t="str">
            <v>총   액</v>
          </cell>
          <cell r="G1919" t="str">
            <v>노   무   비</v>
          </cell>
          <cell r="H1919">
            <v>0</v>
          </cell>
          <cell r="I1919" t="str">
            <v>재   료   비</v>
          </cell>
          <cell r="J1919">
            <v>0</v>
          </cell>
          <cell r="K1919" t="str">
            <v>경      비</v>
          </cell>
          <cell r="L1919">
            <v>0</v>
          </cell>
          <cell r="M1919" t="str">
            <v>비   고</v>
          </cell>
        </row>
        <row r="1920">
          <cell r="C1920" t="str">
            <v xml:space="preserve">규       격 </v>
          </cell>
          <cell r="D1920">
            <v>0</v>
          </cell>
          <cell r="E1920">
            <v>0</v>
          </cell>
          <cell r="F1920" t="str">
            <v>금   액</v>
          </cell>
          <cell r="G1920" t="str">
            <v>단  가</v>
          </cell>
          <cell r="H1920" t="str">
            <v>금   액</v>
          </cell>
          <cell r="I1920" t="str">
            <v>단  가</v>
          </cell>
          <cell r="J1920" t="str">
            <v>금   액</v>
          </cell>
          <cell r="K1920" t="str">
            <v>단  가</v>
          </cell>
          <cell r="L1920" t="str">
            <v>금   액</v>
          </cell>
        </row>
        <row r="1921">
          <cell r="A1921" t="str">
            <v>5. 도장 SYSTEM 3 : 해중에서 작업해야하는 구조물</v>
          </cell>
        </row>
        <row r="1922">
          <cell r="B1922" t="str">
            <v xml:space="preserve">소지처리 </v>
          </cell>
          <cell r="C1922" t="str">
            <v>WATER SAND JET나 WATER JET로써 피도면의 밀스케일등 이물질을 완전 제거하여 SIS ST 2 이상되게 할것.</v>
          </cell>
        </row>
        <row r="1923">
          <cell r="B1923" t="str">
            <v>하    도</v>
          </cell>
          <cell r="C1923" t="str">
            <v>수중용 엑폭시</v>
          </cell>
          <cell r="D1923">
            <v>0</v>
          </cell>
          <cell r="E1923">
            <v>0</v>
          </cell>
          <cell r="F1923" t="str">
            <v>1,000 μ</v>
          </cell>
        </row>
        <row r="1924">
          <cell r="F1924" t="str">
            <v/>
          </cell>
        </row>
        <row r="1925">
          <cell r="A1925" t="str">
            <v>공사비 산출</v>
          </cell>
          <cell r="B1925">
            <v>0</v>
          </cell>
          <cell r="C1925">
            <v>0</v>
          </cell>
          <cell r="D1925">
            <v>0</v>
          </cell>
          <cell r="E1925">
            <v>0</v>
          </cell>
          <cell r="F1925" t="str">
            <v/>
          </cell>
        </row>
        <row r="1926">
          <cell r="B1926" t="str">
            <v>상도용 엑폭시</v>
          </cell>
          <cell r="C1926">
            <v>0</v>
          </cell>
          <cell r="D1926">
            <v>1.74</v>
          </cell>
          <cell r="E1926" t="str">
            <v>L</v>
          </cell>
          <cell r="F1926" t="str">
            <v/>
          </cell>
          <cell r="G1926">
            <v>0</v>
          </cell>
          <cell r="H1926">
            <v>0</v>
          </cell>
          <cell r="I1926">
            <v>26000</v>
          </cell>
          <cell r="J1926">
            <v>45240</v>
          </cell>
        </row>
        <row r="1927">
          <cell r="B1927" t="str">
            <v>잠  수  부</v>
          </cell>
          <cell r="C1927">
            <v>0</v>
          </cell>
          <cell r="D1927">
            <v>0.5</v>
          </cell>
          <cell r="E1927" t="str">
            <v>인</v>
          </cell>
          <cell r="F1927" t="str">
            <v/>
          </cell>
          <cell r="G1927">
            <v>81832</v>
          </cell>
          <cell r="H1927">
            <v>40916</v>
          </cell>
        </row>
        <row r="1928">
          <cell r="B1928" t="str">
            <v>공 구 손 료</v>
          </cell>
          <cell r="C1928" t="str">
            <v>노임의 2%</v>
          </cell>
          <cell r="D1928" t="str">
            <v>1</v>
          </cell>
          <cell r="E1928" t="str">
            <v>식</v>
          </cell>
          <cell r="F1928" t="str">
            <v/>
          </cell>
          <cell r="G1928">
            <v>0</v>
          </cell>
          <cell r="H1928">
            <v>0</v>
          </cell>
          <cell r="I1928">
            <v>0</v>
          </cell>
          <cell r="J1928">
            <v>0</v>
          </cell>
          <cell r="K1928">
            <v>0</v>
          </cell>
          <cell r="L1928">
            <v>818</v>
          </cell>
        </row>
        <row r="1929">
          <cell r="B1929" t="str">
            <v>소      계</v>
          </cell>
          <cell r="C1929">
            <v>0</v>
          </cell>
          <cell r="D1929">
            <v>0</v>
          </cell>
          <cell r="E1929">
            <v>0</v>
          </cell>
          <cell r="F1929">
            <v>86974</v>
          </cell>
          <cell r="G1929">
            <v>0</v>
          </cell>
          <cell r="H1929">
            <v>40916</v>
          </cell>
          <cell r="I1929">
            <v>0</v>
          </cell>
          <cell r="J1929">
            <v>45240</v>
          </cell>
          <cell r="K1929">
            <v>0</v>
          </cell>
          <cell r="L1929">
            <v>818</v>
          </cell>
        </row>
        <row r="1930">
          <cell r="F1930" t="str">
            <v/>
          </cell>
        </row>
        <row r="1931">
          <cell r="A1931" t="str">
            <v>6. CERAMIC COATING (ATO) 200μ</v>
          </cell>
        </row>
        <row r="1932">
          <cell r="B1932" t="str">
            <v>6-1. 바탕만들기</v>
          </cell>
        </row>
        <row r="1933">
          <cell r="B1933" t="str">
            <v>SNAD</v>
          </cell>
          <cell r="C1933">
            <v>0</v>
          </cell>
          <cell r="D1933">
            <v>5.0799999999999998E-2</v>
          </cell>
          <cell r="E1933" t="str">
            <v>㎥</v>
          </cell>
          <cell r="F1933">
            <v>355</v>
          </cell>
          <cell r="G1933">
            <v>0</v>
          </cell>
          <cell r="H1933">
            <v>0</v>
          </cell>
          <cell r="I1933">
            <v>7000</v>
          </cell>
          <cell r="J1933">
            <v>355</v>
          </cell>
        </row>
        <row r="1934">
          <cell r="B1934" t="str">
            <v>계 령 공</v>
          </cell>
          <cell r="C1934">
            <v>0</v>
          </cell>
          <cell r="D1934">
            <v>0.05</v>
          </cell>
          <cell r="E1934" t="str">
            <v>인</v>
          </cell>
          <cell r="F1934">
            <v>2096</v>
          </cell>
          <cell r="G1934">
            <v>41937</v>
          </cell>
          <cell r="H1934">
            <v>2096</v>
          </cell>
        </row>
        <row r="1935">
          <cell r="B1935" t="str">
            <v>보 통 인 부</v>
          </cell>
          <cell r="C1935">
            <v>0</v>
          </cell>
          <cell r="D1935">
            <v>0.1</v>
          </cell>
          <cell r="E1935" t="str">
            <v>인</v>
          </cell>
          <cell r="F1935">
            <v>3773</v>
          </cell>
          <cell r="G1935">
            <v>37736</v>
          </cell>
          <cell r="H1935">
            <v>3773</v>
          </cell>
        </row>
        <row r="1936">
          <cell r="B1936" t="str">
            <v>POWER BRUSH</v>
          </cell>
          <cell r="C1936">
            <v>0</v>
          </cell>
          <cell r="D1936">
            <v>0.03</v>
          </cell>
          <cell r="E1936" t="str">
            <v>KG</v>
          </cell>
          <cell r="F1936">
            <v>150</v>
          </cell>
          <cell r="G1936">
            <v>0</v>
          </cell>
          <cell r="H1936">
            <v>0</v>
          </cell>
          <cell r="I1936">
            <v>5000</v>
          </cell>
          <cell r="J1936">
            <v>150</v>
          </cell>
        </row>
        <row r="1937">
          <cell r="B1937" t="str">
            <v>WIRE BRUSH</v>
          </cell>
          <cell r="C1937">
            <v>0</v>
          </cell>
          <cell r="D1937">
            <v>1.6E-2</v>
          </cell>
          <cell r="E1937" t="str">
            <v>KG</v>
          </cell>
          <cell r="F1937">
            <v>32</v>
          </cell>
          <cell r="G1937">
            <v>0</v>
          </cell>
          <cell r="H1937">
            <v>0</v>
          </cell>
          <cell r="I1937">
            <v>2000</v>
          </cell>
          <cell r="J1937">
            <v>32</v>
          </cell>
        </row>
        <row r="1938">
          <cell r="B1938" t="str">
            <v>기 계 공</v>
          </cell>
          <cell r="C1938">
            <v>0</v>
          </cell>
          <cell r="D1938">
            <v>0.13300000000000001</v>
          </cell>
          <cell r="E1938" t="str">
            <v>인</v>
          </cell>
          <cell r="F1938">
            <v>7834</v>
          </cell>
          <cell r="G1938">
            <v>58906</v>
          </cell>
          <cell r="H1938">
            <v>7834</v>
          </cell>
        </row>
        <row r="1939">
          <cell r="B1939" t="str">
            <v>조 력 공</v>
          </cell>
          <cell r="C1939">
            <v>0</v>
          </cell>
          <cell r="D1939">
            <v>0.05</v>
          </cell>
          <cell r="E1939" t="str">
            <v>인</v>
          </cell>
          <cell r="F1939">
            <v>2445</v>
          </cell>
          <cell r="G1939">
            <v>48912</v>
          </cell>
          <cell r="H1939">
            <v>2445</v>
          </cell>
        </row>
        <row r="1940">
          <cell r="B1940" t="str">
            <v>품질관리공(시험사1급)</v>
          </cell>
          <cell r="C1940">
            <v>0</v>
          </cell>
          <cell r="D1940">
            <v>1.6E-2</v>
          </cell>
          <cell r="E1940" t="str">
            <v>인</v>
          </cell>
          <cell r="F1940">
            <v>765</v>
          </cell>
          <cell r="G1940">
            <v>47867</v>
          </cell>
          <cell r="H1940">
            <v>765</v>
          </cell>
        </row>
        <row r="1941">
          <cell r="B1941" t="str">
            <v>공 구 손 료</v>
          </cell>
          <cell r="C1941" t="str">
            <v>노임의 2%</v>
          </cell>
          <cell r="D1941" t="str">
            <v>1</v>
          </cell>
          <cell r="E1941" t="str">
            <v>식</v>
          </cell>
          <cell r="F1941">
            <v>338</v>
          </cell>
          <cell r="G1941">
            <v>0</v>
          </cell>
          <cell r="H1941">
            <v>0</v>
          </cell>
          <cell r="I1941">
            <v>0</v>
          </cell>
          <cell r="J1941">
            <v>0</v>
          </cell>
          <cell r="K1941">
            <v>0</v>
          </cell>
          <cell r="L1941">
            <v>338</v>
          </cell>
        </row>
        <row r="1942">
          <cell r="B1942" t="str">
            <v>소      계</v>
          </cell>
          <cell r="C1942">
            <v>0</v>
          </cell>
          <cell r="D1942">
            <v>0</v>
          </cell>
          <cell r="E1942">
            <v>0</v>
          </cell>
          <cell r="F1942">
            <v>17788</v>
          </cell>
          <cell r="G1942">
            <v>0</v>
          </cell>
          <cell r="H1942">
            <v>16913</v>
          </cell>
          <cell r="I1942">
            <v>0</v>
          </cell>
          <cell r="J1942">
            <v>537</v>
          </cell>
          <cell r="K1942">
            <v>0</v>
          </cell>
          <cell r="L1942">
            <v>338</v>
          </cell>
        </row>
        <row r="1943">
          <cell r="F1943" t="str">
            <v/>
          </cell>
        </row>
        <row r="1944">
          <cell r="B1944" t="str">
            <v>6-2. CERAMIC COATING (200μ)</v>
          </cell>
        </row>
        <row r="1945">
          <cell r="B1945" t="str">
            <v>세 척 제</v>
          </cell>
          <cell r="C1945">
            <v>0</v>
          </cell>
          <cell r="D1945">
            <v>0.05</v>
          </cell>
          <cell r="E1945" t="str">
            <v>통</v>
          </cell>
          <cell r="F1945">
            <v>525</v>
          </cell>
          <cell r="G1945">
            <v>0</v>
          </cell>
          <cell r="H1945">
            <v>0</v>
          </cell>
          <cell r="I1945">
            <v>10500</v>
          </cell>
          <cell r="J1945">
            <v>525</v>
          </cell>
        </row>
        <row r="1946">
          <cell r="B1946" t="str">
            <v>세 척 공(보통인부)</v>
          </cell>
          <cell r="C1946">
            <v>0</v>
          </cell>
          <cell r="D1946">
            <v>1.6E-2</v>
          </cell>
          <cell r="E1946" t="str">
            <v>인</v>
          </cell>
          <cell r="F1946">
            <v>603</v>
          </cell>
          <cell r="G1946">
            <v>37736</v>
          </cell>
          <cell r="H1946">
            <v>603</v>
          </cell>
        </row>
        <row r="1947">
          <cell r="B1947" t="str">
            <v>넝    마</v>
          </cell>
          <cell r="C1947">
            <v>0</v>
          </cell>
          <cell r="D1947">
            <v>0.01</v>
          </cell>
          <cell r="E1947" t="str">
            <v>KG</v>
          </cell>
          <cell r="F1947">
            <v>13</v>
          </cell>
          <cell r="G1947">
            <v>0</v>
          </cell>
          <cell r="H1947">
            <v>0</v>
          </cell>
          <cell r="I1947">
            <v>1363</v>
          </cell>
          <cell r="J1947">
            <v>13</v>
          </cell>
        </row>
        <row r="1948">
          <cell r="A1948" t="str">
            <v>종       별</v>
          </cell>
          <cell r="B1948">
            <v>0</v>
          </cell>
          <cell r="C1948" t="str">
            <v>재 료 또 는</v>
          </cell>
          <cell r="D1948" t="str">
            <v xml:space="preserve">원 수 </v>
          </cell>
          <cell r="E1948" t="str">
            <v>단 위</v>
          </cell>
          <cell r="F1948" t="str">
            <v>총   액</v>
          </cell>
          <cell r="G1948" t="str">
            <v>노   무   비</v>
          </cell>
          <cell r="H1948">
            <v>0</v>
          </cell>
          <cell r="I1948" t="str">
            <v>재   료   비</v>
          </cell>
          <cell r="J1948">
            <v>0</v>
          </cell>
          <cell r="K1948" t="str">
            <v>경      비</v>
          </cell>
          <cell r="L1948">
            <v>0</v>
          </cell>
          <cell r="M1948" t="str">
            <v>비   고</v>
          </cell>
        </row>
        <row r="1949">
          <cell r="C1949" t="str">
            <v xml:space="preserve">규       격 </v>
          </cell>
          <cell r="D1949">
            <v>0</v>
          </cell>
          <cell r="E1949">
            <v>0</v>
          </cell>
          <cell r="F1949" t="str">
            <v>금   액</v>
          </cell>
          <cell r="G1949" t="str">
            <v>단  가</v>
          </cell>
          <cell r="H1949" t="str">
            <v>금   액</v>
          </cell>
          <cell r="I1949" t="str">
            <v>단  가</v>
          </cell>
          <cell r="J1949" t="str">
            <v>금   액</v>
          </cell>
          <cell r="K1949" t="str">
            <v>단  가</v>
          </cell>
          <cell r="L1949" t="str">
            <v>금   액</v>
          </cell>
        </row>
        <row r="1950">
          <cell r="B1950" t="str">
            <v>세라믹코팅제</v>
          </cell>
          <cell r="C1950">
            <v>0</v>
          </cell>
          <cell r="D1950">
            <v>0.36</v>
          </cell>
          <cell r="E1950" t="str">
            <v>KG</v>
          </cell>
          <cell r="F1950">
            <v>60588</v>
          </cell>
          <cell r="G1950">
            <v>0</v>
          </cell>
          <cell r="H1950">
            <v>0</v>
          </cell>
          <cell r="I1950">
            <v>168300</v>
          </cell>
          <cell r="J1950">
            <v>60588</v>
          </cell>
        </row>
        <row r="1951">
          <cell r="B1951" t="str">
            <v>희 석 제</v>
          </cell>
          <cell r="C1951">
            <v>0</v>
          </cell>
          <cell r="D1951">
            <v>0.188</v>
          </cell>
          <cell r="E1951" t="str">
            <v>통</v>
          </cell>
          <cell r="F1951">
            <v>962</v>
          </cell>
          <cell r="G1951">
            <v>0</v>
          </cell>
          <cell r="H1951">
            <v>0</v>
          </cell>
          <cell r="I1951">
            <v>5120</v>
          </cell>
          <cell r="J1951">
            <v>962</v>
          </cell>
        </row>
        <row r="1952">
          <cell r="B1952" t="str">
            <v>도 장 공</v>
          </cell>
          <cell r="C1952">
            <v>0</v>
          </cell>
          <cell r="D1952">
            <v>6.6000000000000003E-2</v>
          </cell>
          <cell r="E1952" t="str">
            <v>인</v>
          </cell>
          <cell r="F1952">
            <v>4160</v>
          </cell>
          <cell r="G1952">
            <v>63038</v>
          </cell>
          <cell r="H1952">
            <v>4160</v>
          </cell>
        </row>
        <row r="1953">
          <cell r="B1953" t="str">
            <v>규    사</v>
          </cell>
          <cell r="C1953">
            <v>0</v>
          </cell>
          <cell r="D1953">
            <v>3.5999999999999997E-2</v>
          </cell>
          <cell r="E1953" t="str">
            <v>㎥</v>
          </cell>
          <cell r="F1953">
            <v>900</v>
          </cell>
          <cell r="G1953">
            <v>0</v>
          </cell>
          <cell r="H1953">
            <v>0</v>
          </cell>
          <cell r="I1953">
            <v>25000</v>
          </cell>
          <cell r="J1953">
            <v>900</v>
          </cell>
        </row>
        <row r="1954">
          <cell r="B1954" t="str">
            <v>장비사용료</v>
          </cell>
          <cell r="C1954" t="str">
            <v>TRUCK CRANE 40TON x 2대</v>
          </cell>
          <cell r="D1954">
            <v>0.02</v>
          </cell>
          <cell r="E1954" t="str">
            <v>HR</v>
          </cell>
          <cell r="F1954">
            <v>3317</v>
          </cell>
          <cell r="G1954">
            <v>37230</v>
          </cell>
          <cell r="H1954">
            <v>744</v>
          </cell>
          <cell r="I1954">
            <v>17460</v>
          </cell>
          <cell r="J1954">
            <v>349</v>
          </cell>
          <cell r="K1954">
            <v>111242</v>
          </cell>
          <cell r="L1954">
            <v>2224</v>
          </cell>
        </row>
        <row r="1955">
          <cell r="B1955" t="str">
            <v>공 구 손 료</v>
          </cell>
          <cell r="C1955" t="str">
            <v>노임의 2%</v>
          </cell>
          <cell r="D1955">
            <v>1</v>
          </cell>
          <cell r="E1955" t="str">
            <v>식</v>
          </cell>
          <cell r="F1955">
            <v>110</v>
          </cell>
          <cell r="G1955">
            <v>0</v>
          </cell>
          <cell r="H1955">
            <v>0</v>
          </cell>
          <cell r="I1955">
            <v>0</v>
          </cell>
          <cell r="J1955">
            <v>0</v>
          </cell>
          <cell r="K1955">
            <v>0</v>
          </cell>
          <cell r="L1955">
            <v>110</v>
          </cell>
        </row>
        <row r="1956">
          <cell r="B1956" t="str">
            <v>소     계</v>
          </cell>
          <cell r="C1956">
            <v>0</v>
          </cell>
          <cell r="D1956">
            <v>0</v>
          </cell>
          <cell r="E1956">
            <v>0</v>
          </cell>
          <cell r="F1956">
            <v>71178</v>
          </cell>
          <cell r="G1956">
            <v>0</v>
          </cell>
          <cell r="H1956">
            <v>5507</v>
          </cell>
          <cell r="I1956">
            <v>0</v>
          </cell>
          <cell r="J1956">
            <v>63337</v>
          </cell>
          <cell r="K1956">
            <v>0</v>
          </cell>
          <cell r="L1956">
            <v>2334</v>
          </cell>
        </row>
        <row r="1958">
          <cell r="B1958" t="str">
            <v>합     계</v>
          </cell>
          <cell r="C1958">
            <v>0</v>
          </cell>
          <cell r="D1958">
            <v>0</v>
          </cell>
          <cell r="E1958">
            <v>0</v>
          </cell>
          <cell r="F1958">
            <v>88966</v>
          </cell>
          <cell r="G1958">
            <v>0</v>
          </cell>
          <cell r="H1958">
            <v>22420</v>
          </cell>
          <cell r="I1958">
            <v>0</v>
          </cell>
          <cell r="J1958">
            <v>63874</v>
          </cell>
          <cell r="K1958">
            <v>0</v>
          </cell>
          <cell r="L1958">
            <v>2672</v>
          </cell>
        </row>
        <row r="1971">
          <cell r="F1971" t="str">
            <v/>
          </cell>
        </row>
        <row r="1976">
          <cell r="E1976" t="str">
            <v/>
          </cell>
          <cell r="F1976" t="str">
            <v>S.T.S 잡철물 제작,설치(SCREEN등)</v>
          </cell>
        </row>
        <row r="1977">
          <cell r="E1977" t="str">
            <v/>
          </cell>
        </row>
        <row r="1978">
          <cell r="A1978" t="str">
            <v>종       별</v>
          </cell>
          <cell r="B1978">
            <v>0</v>
          </cell>
          <cell r="C1978" t="str">
            <v>재 료 또 는</v>
          </cell>
          <cell r="D1978" t="str">
            <v xml:space="preserve">원 수 </v>
          </cell>
          <cell r="E1978" t="str">
            <v>단 위</v>
          </cell>
          <cell r="F1978" t="str">
            <v>총   액</v>
          </cell>
          <cell r="G1978" t="str">
            <v>노   무   비</v>
          </cell>
          <cell r="H1978">
            <v>0</v>
          </cell>
          <cell r="I1978" t="str">
            <v>재   료   비</v>
          </cell>
          <cell r="J1978">
            <v>0</v>
          </cell>
          <cell r="K1978" t="str">
            <v>경      비</v>
          </cell>
          <cell r="L1978">
            <v>0</v>
          </cell>
          <cell r="M1978" t="str">
            <v>비   고</v>
          </cell>
        </row>
        <row r="1979">
          <cell r="C1979" t="str">
            <v xml:space="preserve">규       격 </v>
          </cell>
          <cell r="D1979">
            <v>0</v>
          </cell>
          <cell r="E1979">
            <v>0</v>
          </cell>
          <cell r="F1979" t="str">
            <v>금   액</v>
          </cell>
          <cell r="G1979" t="str">
            <v>단  가</v>
          </cell>
          <cell r="H1979" t="str">
            <v>금   액</v>
          </cell>
          <cell r="I1979" t="str">
            <v>단  가</v>
          </cell>
          <cell r="J1979" t="str">
            <v>금   액</v>
          </cell>
          <cell r="K1979" t="str">
            <v>단  가</v>
          </cell>
          <cell r="L1979" t="str">
            <v>금   액</v>
          </cell>
        </row>
        <row r="1980">
          <cell r="A1980" t="str">
            <v>용  접  봉</v>
          </cell>
          <cell r="B1980">
            <v>0</v>
          </cell>
          <cell r="C1980" t="str">
            <v>AWSE 306-16 4Φ</v>
          </cell>
          <cell r="D1980">
            <v>18.48</v>
          </cell>
          <cell r="E1980" t="str">
            <v>KG</v>
          </cell>
          <cell r="F1980">
            <v>0</v>
          </cell>
          <cell r="G1980">
            <v>0</v>
          </cell>
          <cell r="H1980">
            <v>0</v>
          </cell>
          <cell r="I1980">
            <v>5460</v>
          </cell>
          <cell r="J1980">
            <v>100900</v>
          </cell>
        </row>
        <row r="1981">
          <cell r="A1981" t="str">
            <v>산      소</v>
          </cell>
          <cell r="B1981">
            <v>0</v>
          </cell>
          <cell r="C1981" t="str">
            <v>6,000L</v>
          </cell>
          <cell r="D1981">
            <v>1.05</v>
          </cell>
          <cell r="E1981" t="str">
            <v>병</v>
          </cell>
          <cell r="F1981">
            <v>0</v>
          </cell>
          <cell r="G1981">
            <v>0</v>
          </cell>
          <cell r="H1981">
            <v>0</v>
          </cell>
          <cell r="I1981">
            <v>12000</v>
          </cell>
          <cell r="J1981">
            <v>12600</v>
          </cell>
        </row>
        <row r="1982">
          <cell r="A1982" t="str">
            <v>아 세 치 렌</v>
          </cell>
          <cell r="B1982">
            <v>0</v>
          </cell>
          <cell r="C1982" t="str">
            <v>4,500L</v>
          </cell>
          <cell r="D1982">
            <v>2.8</v>
          </cell>
          <cell r="E1982" t="str">
            <v>KG</v>
          </cell>
          <cell r="F1982">
            <v>0</v>
          </cell>
          <cell r="G1982">
            <v>0</v>
          </cell>
          <cell r="H1982">
            <v>0</v>
          </cell>
          <cell r="I1982">
            <v>10500</v>
          </cell>
          <cell r="J1982">
            <v>29400</v>
          </cell>
        </row>
        <row r="1983">
          <cell r="A1983" t="str">
            <v>철      공</v>
          </cell>
          <cell r="B1983">
            <v>0</v>
          </cell>
          <cell r="C1983">
            <v>0</v>
          </cell>
          <cell r="D1983">
            <v>27.65</v>
          </cell>
          <cell r="E1983" t="str">
            <v>인</v>
          </cell>
          <cell r="F1983">
            <v>0</v>
          </cell>
          <cell r="G1983">
            <v>72430</v>
          </cell>
          <cell r="H1983">
            <v>2002689</v>
          </cell>
        </row>
        <row r="1984">
          <cell r="A1984" t="str">
            <v>비  계   공</v>
          </cell>
          <cell r="B1984">
            <v>0</v>
          </cell>
          <cell r="C1984">
            <v>0</v>
          </cell>
          <cell r="D1984">
            <v>4.71</v>
          </cell>
          <cell r="E1984" t="str">
            <v>인</v>
          </cell>
          <cell r="F1984">
            <v>0</v>
          </cell>
          <cell r="G1984">
            <v>79467</v>
          </cell>
          <cell r="H1984">
            <v>374289</v>
          </cell>
        </row>
        <row r="1986">
          <cell r="A1986" t="str">
            <v>보 통 인 부</v>
          </cell>
          <cell r="B1986">
            <v>0</v>
          </cell>
          <cell r="C1986">
            <v>0</v>
          </cell>
          <cell r="D1986">
            <v>0.66</v>
          </cell>
          <cell r="E1986" t="str">
            <v>인</v>
          </cell>
          <cell r="F1986">
            <v>0</v>
          </cell>
          <cell r="G1986">
            <v>37736</v>
          </cell>
          <cell r="H1986">
            <v>24905</v>
          </cell>
        </row>
        <row r="1987">
          <cell r="A1987" t="str">
            <v>용  접  공</v>
          </cell>
          <cell r="B1987">
            <v>0</v>
          </cell>
          <cell r="C1987">
            <v>0</v>
          </cell>
          <cell r="D1987">
            <v>2.6</v>
          </cell>
          <cell r="E1987" t="str">
            <v>인</v>
          </cell>
          <cell r="F1987">
            <v>0</v>
          </cell>
          <cell r="G1987">
            <v>74016</v>
          </cell>
          <cell r="H1987">
            <v>192441</v>
          </cell>
        </row>
        <row r="1988">
          <cell r="A1988" t="str">
            <v>특 별 인 부</v>
          </cell>
          <cell r="B1988">
            <v>0</v>
          </cell>
          <cell r="C1988">
            <v>0</v>
          </cell>
          <cell r="D1988">
            <v>0.74</v>
          </cell>
          <cell r="E1988" t="str">
            <v>인</v>
          </cell>
          <cell r="F1988">
            <v>0</v>
          </cell>
          <cell r="G1988">
            <v>57379</v>
          </cell>
          <cell r="H1988">
            <v>42460</v>
          </cell>
        </row>
        <row r="1989">
          <cell r="A1989" t="str">
            <v>용접기 손료</v>
          </cell>
          <cell r="B1989">
            <v>0</v>
          </cell>
          <cell r="C1989">
            <v>0</v>
          </cell>
          <cell r="D1989">
            <v>20.83</v>
          </cell>
          <cell r="E1989" t="str">
            <v>Hr</v>
          </cell>
          <cell r="F1989">
            <v>0</v>
          </cell>
          <cell r="G1989">
            <v>0</v>
          </cell>
          <cell r="H1989">
            <v>0</v>
          </cell>
          <cell r="I1989">
            <v>0</v>
          </cell>
          <cell r="J1989">
            <v>0</v>
          </cell>
          <cell r="K1989">
            <v>155</v>
          </cell>
          <cell r="L1989">
            <v>3228</v>
          </cell>
        </row>
        <row r="1990">
          <cell r="A1990" t="str">
            <v>전력 소요량</v>
          </cell>
          <cell r="B1990">
            <v>0</v>
          </cell>
          <cell r="C1990">
            <v>0</v>
          </cell>
          <cell r="D1990">
            <v>126</v>
          </cell>
          <cell r="E1990" t="str">
            <v>KWH</v>
          </cell>
          <cell r="F1990">
            <v>0</v>
          </cell>
          <cell r="G1990">
            <v>0</v>
          </cell>
          <cell r="H1990">
            <v>0</v>
          </cell>
          <cell r="I1990">
            <v>0</v>
          </cell>
          <cell r="J1990">
            <v>0</v>
          </cell>
          <cell r="K1990">
            <v>61.6</v>
          </cell>
          <cell r="L1990">
            <v>7761</v>
          </cell>
        </row>
        <row r="1991">
          <cell r="A1991" t="str">
            <v>공 구 손 료</v>
          </cell>
          <cell r="B1991">
            <v>0</v>
          </cell>
          <cell r="C1991" t="str">
            <v>인건비의 3%</v>
          </cell>
          <cell r="D1991">
            <v>0</v>
          </cell>
          <cell r="E1991">
            <v>0</v>
          </cell>
          <cell r="F1991">
            <v>0</v>
          </cell>
          <cell r="G1991">
            <v>0</v>
          </cell>
          <cell r="H1991">
            <v>0</v>
          </cell>
          <cell r="I1991">
            <v>0</v>
          </cell>
          <cell r="J1991">
            <v>0</v>
          </cell>
          <cell r="K1991">
            <v>0</v>
          </cell>
          <cell r="L1991">
            <v>79103</v>
          </cell>
        </row>
        <row r="1993">
          <cell r="A1993" t="str">
            <v>소    계</v>
          </cell>
          <cell r="B1993">
            <v>0</v>
          </cell>
          <cell r="C1993">
            <v>0</v>
          </cell>
          <cell r="D1993">
            <v>0</v>
          </cell>
          <cell r="E1993">
            <v>0</v>
          </cell>
          <cell r="F1993">
            <v>2869776</v>
          </cell>
          <cell r="G1993">
            <v>0</v>
          </cell>
          <cell r="H1993">
            <v>2636784</v>
          </cell>
          <cell r="I1993">
            <v>0</v>
          </cell>
          <cell r="J1993">
            <v>142900</v>
          </cell>
          <cell r="K1993">
            <v>0</v>
          </cell>
          <cell r="L1993">
            <v>90092</v>
          </cell>
        </row>
        <row r="1995">
          <cell r="A1995" t="str">
            <v>계 ( 간단한구조 )</v>
          </cell>
          <cell r="B1995">
            <v>0</v>
          </cell>
          <cell r="C1995" t="str">
            <v>100 %</v>
          </cell>
          <cell r="D1995">
            <v>0</v>
          </cell>
          <cell r="E1995">
            <v>0</v>
          </cell>
          <cell r="F1995">
            <v>2869776</v>
          </cell>
          <cell r="G1995">
            <v>0</v>
          </cell>
          <cell r="H1995">
            <v>2636784</v>
          </cell>
          <cell r="I1995">
            <v>0</v>
          </cell>
          <cell r="J1995">
            <v>142900</v>
          </cell>
          <cell r="K1995">
            <v>0</v>
          </cell>
          <cell r="L1995">
            <v>90092</v>
          </cell>
        </row>
        <row r="1997">
          <cell r="A1997" t="str">
            <v>계 ( 복잡한구조 )</v>
          </cell>
          <cell r="B1997">
            <v>0</v>
          </cell>
          <cell r="C1997" t="str">
            <v>140 %</v>
          </cell>
          <cell r="D1997">
            <v>0</v>
          </cell>
          <cell r="E1997">
            <v>0</v>
          </cell>
          <cell r="F1997">
            <v>4017685</v>
          </cell>
          <cell r="G1997">
            <v>0</v>
          </cell>
          <cell r="H1997">
            <v>3691497</v>
          </cell>
          <cell r="I1997">
            <v>0</v>
          </cell>
          <cell r="J1997">
            <v>200060</v>
          </cell>
          <cell r="K1997">
            <v>0</v>
          </cell>
          <cell r="L1997">
            <v>126128</v>
          </cell>
        </row>
        <row r="2000">
          <cell r="F2000" t="str">
            <v/>
          </cell>
        </row>
        <row r="2001">
          <cell r="F2001" t="str">
            <v/>
          </cell>
        </row>
        <row r="2002">
          <cell r="F2002" t="str">
            <v/>
          </cell>
        </row>
        <row r="2004">
          <cell r="F2004"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집계표"/>
      <sheetName val="내역서"/>
      <sheetName val="집계표(2)"/>
      <sheetName val="하도급할공사"/>
      <sheetName val="사용법"/>
      <sheetName val="DATA"/>
      <sheetName val="EMS변환"/>
      <sheetName val="부대집계표"/>
      <sheetName val="부대내역"/>
      <sheetName val="확약서"/>
      <sheetName val="하도급사항"/>
      <sheetName val="원가계산서"/>
      <sheetName val="A-4"/>
      <sheetName val="지구단위계획"/>
      <sheetName val="DATE"/>
      <sheetName val="날개벽(시점좌측)"/>
      <sheetName val="단면가정"/>
      <sheetName val="토목공사일반"/>
    </sheetNames>
    <sheetDataSet>
      <sheetData sheetId="0" refreshError="1">
        <row r="1">
          <cell r="A1" t="str">
            <v>집  계  표</v>
          </cell>
        </row>
        <row r="2">
          <cell r="A2" t="str">
            <v>공사명 : 부천상동공무원아파트[토목공사]</v>
          </cell>
        </row>
        <row r="3">
          <cell r="A3" t="str">
            <v>품        명</v>
          </cell>
          <cell r="B3" t="str">
            <v>규    격</v>
          </cell>
          <cell r="C3" t="str">
            <v>단 위</v>
          </cell>
          <cell r="D3" t="str">
            <v>수 량</v>
          </cell>
          <cell r="E3" t="str">
            <v>재  료  비</v>
          </cell>
          <cell r="G3" t="str">
            <v>노  무  비</v>
          </cell>
          <cell r="I3" t="str">
            <v>경      비</v>
          </cell>
          <cell r="K3" t="str">
            <v>합      계</v>
          </cell>
        </row>
        <row r="4">
          <cell r="E4" t="str">
            <v>단 가</v>
          </cell>
          <cell r="F4" t="str">
            <v>금 액</v>
          </cell>
          <cell r="G4" t="str">
            <v>단 가</v>
          </cell>
          <cell r="H4" t="str">
            <v>금 액</v>
          </cell>
          <cell r="I4" t="str">
            <v>단 가</v>
          </cell>
          <cell r="J4" t="str">
            <v>금 액</v>
          </cell>
          <cell r="K4" t="str">
            <v>단 가</v>
          </cell>
        </row>
        <row r="6">
          <cell r="A6" t="str">
            <v>01.13A 블록</v>
          </cell>
        </row>
        <row r="7">
          <cell r="A7" t="str">
            <v>11 아파트부지</v>
          </cell>
          <cell r="C7" t="str">
            <v>식</v>
          </cell>
          <cell r="D7">
            <v>1</v>
          </cell>
          <cell r="F7">
            <v>479554675</v>
          </cell>
          <cell r="H7">
            <v>259474661</v>
          </cell>
          <cell r="J7">
            <v>314832763</v>
          </cell>
        </row>
        <row r="8">
          <cell r="A8" t="str">
            <v>12 생활편익시설</v>
          </cell>
          <cell r="C8" t="str">
            <v>식</v>
          </cell>
          <cell r="D8">
            <v>1</v>
          </cell>
          <cell r="F8">
            <v>10784462</v>
          </cell>
          <cell r="H8">
            <v>7434533</v>
          </cell>
          <cell r="J8">
            <v>6278081</v>
          </cell>
        </row>
        <row r="9">
          <cell r="A9" t="str">
            <v>[소    계]</v>
          </cell>
          <cell r="F9">
            <v>490339137</v>
          </cell>
          <cell r="H9">
            <v>266909194</v>
          </cell>
          <cell r="J9">
            <v>321110844</v>
          </cell>
        </row>
        <row r="11">
          <cell r="A11" t="str">
            <v>02.18블록</v>
          </cell>
        </row>
        <row r="12">
          <cell r="A12" t="str">
            <v>11 아파트부지</v>
          </cell>
          <cell r="C12" t="str">
            <v>식</v>
          </cell>
          <cell r="D12">
            <v>1</v>
          </cell>
          <cell r="F12">
            <v>649584851</v>
          </cell>
          <cell r="H12">
            <v>335040721</v>
          </cell>
          <cell r="J12">
            <v>412614048</v>
          </cell>
        </row>
        <row r="13">
          <cell r="A13" t="str">
            <v>12 생활편익시설</v>
          </cell>
          <cell r="C13" t="str">
            <v>식</v>
          </cell>
          <cell r="D13">
            <v>1</v>
          </cell>
          <cell r="F13">
            <v>7447606</v>
          </cell>
          <cell r="H13">
            <v>4688130</v>
          </cell>
          <cell r="J13">
            <v>4857886</v>
          </cell>
        </row>
        <row r="14">
          <cell r="A14" t="str">
            <v>[소    계]</v>
          </cell>
          <cell r="F14">
            <v>657032457</v>
          </cell>
          <cell r="H14">
            <v>339728851</v>
          </cell>
          <cell r="J14">
            <v>417471934</v>
          </cell>
        </row>
        <row r="16">
          <cell r="A16" t="str">
            <v>03.19블록</v>
          </cell>
        </row>
        <row r="17">
          <cell r="A17" t="str">
            <v>11 아파트부지</v>
          </cell>
          <cell r="C17" t="str">
            <v>식</v>
          </cell>
          <cell r="D17">
            <v>1</v>
          </cell>
          <cell r="F17">
            <v>530140256</v>
          </cell>
          <cell r="H17">
            <v>285159375</v>
          </cell>
          <cell r="J17">
            <v>333489775</v>
          </cell>
        </row>
        <row r="18">
          <cell r="A18" t="str">
            <v>12 생활편익시설</v>
          </cell>
          <cell r="C18" t="str">
            <v>식</v>
          </cell>
          <cell r="D18">
            <v>1</v>
          </cell>
          <cell r="F18">
            <v>30214176</v>
          </cell>
          <cell r="H18">
            <v>14471228</v>
          </cell>
          <cell r="J18">
            <v>18733526</v>
          </cell>
        </row>
        <row r="19">
          <cell r="A19" t="str">
            <v>[소    계]</v>
          </cell>
          <cell r="F19">
            <v>560354432</v>
          </cell>
          <cell r="H19">
            <v>299630603</v>
          </cell>
          <cell r="J19">
            <v>352223301</v>
          </cell>
        </row>
        <row r="31">
          <cell r="A31" t="str">
            <v xml:space="preserve">          [합   계]</v>
          </cell>
          <cell r="F31">
            <v>1707726026</v>
          </cell>
          <cell r="H31">
            <v>906268648</v>
          </cell>
          <cell r="J31">
            <v>1090806079</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xxxxxx"/>
      <sheetName val="관리비계수"/>
      <sheetName val="(가설)"/>
      <sheetName val="(현장)"/>
      <sheetName val="보증수수료"/>
      <sheetName val="각종보험료"/>
      <sheetName val="출장비(참고)"/>
      <sheetName val="실행"/>
      <sheetName val="집계표"/>
      <sheetName val="월말"/>
      <sheetName val="실행내역"/>
      <sheetName val="실행대비"/>
      <sheetName val="예정공정표"/>
      <sheetName val="착공계"/>
      <sheetName val="금차분"/>
      <sheetName val="설계변경"/>
      <sheetName val="금차분 (변경)"/>
      <sheetName val="laroux"/>
      <sheetName val="공문"/>
      <sheetName val="Sheet1"/>
      <sheetName val="1차변경"/>
      <sheetName val="12월식대현황"/>
      <sheetName val="12월 간식대현황"/>
      <sheetName val="2000년1차"/>
      <sheetName val="여과지동"/>
      <sheetName val="기초자료"/>
      <sheetName val="자재단가"/>
      <sheetName val="장비단"/>
      <sheetName val="노임단"/>
      <sheetName val="터파기및재료"/>
      <sheetName val="Sheet2"/>
      <sheetName val="본공사"/>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laxy 소비자가격표"/>
      <sheetName val="발송견적서(SAN) "/>
      <sheetName val="발송견적서(Network)"/>
      <sheetName val="발송견적서(HW)"/>
      <sheetName val="수량산출"/>
      <sheetName val="98수문일위"/>
      <sheetName val="교각계산"/>
      <sheetName val="말뚝물량"/>
      <sheetName val="일위대가"/>
    </sheet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프랜트면허"/>
      <sheetName val="토목주소"/>
      <sheetName val="표지"/>
      <sheetName val="목차"/>
      <sheetName val="목차1"/>
      <sheetName val="목차2"/>
      <sheetName val="목차3"/>
      <sheetName val="목차4"/>
      <sheetName val="목차5"/>
      <sheetName val="등록현황토목"/>
      <sheetName val="등록현황건축"/>
      <sheetName val="등록현황프랜"/>
      <sheetName val="등록현황아파"/>
      <sheetName val="토목명부정규"/>
      <sheetName val="토목명부지방"/>
      <sheetName val="건축명부정규"/>
      <sheetName val="건축명부지방"/>
      <sheetName val="프랜등록명부"/>
      <sheetName val="프랜등록지방"/>
      <sheetName val="아파트명부"/>
      <sheetName val="토목면허1"/>
      <sheetName val="토목면허2"/>
      <sheetName val="건축면허1"/>
      <sheetName val="건축면허2"/>
      <sheetName val="프랜트면허지방"/>
      <sheetName val="아파트면허"/>
      <sheetName val="현장조직도"/>
      <sheetName val="일위대가"/>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화산경계"/>
      <sheetName val="수량산출"/>
      <sheetName val="3BL공동구 수량"/>
      <sheetName val="Galaxy 소비자가격표"/>
      <sheetName val="을"/>
      <sheetName val="ABUT수량-A1"/>
      <sheetName val="변화치수"/>
      <sheetName val="경계좌표"/>
      <sheetName val="깨기"/>
      <sheetName val="8.PILE  (돌출)"/>
      <sheetName val="진주방향"/>
      <sheetName val="1.설계조건"/>
      <sheetName val="단중표"/>
      <sheetName val="98수문일위"/>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적격"/>
      <sheetName val="db"/>
      <sheetName val="금조"/>
      <sheetName val="jipbun"/>
      <sheetName val="jipbun (2)"/>
      <sheetName val="강교"/>
      <sheetName val="ipgap"/>
      <sheetName val="ip"/>
      <sheetName val="jipgap"/>
      <sheetName val="jipgapPL"/>
      <sheetName val="jip"/>
      <sheetName val="jippl"/>
      <sheetName val="부별지"/>
      <sheetName val="하사항"/>
      <sheetName val="(부)신정"/>
      <sheetName val="(부)원형"/>
      <sheetName val="(부)조흥"/>
      <sheetName val="(부)남해"/>
      <sheetName val="대조표"/>
      <sheetName val="견갑신"/>
      <sheetName val="견적1"/>
      <sheetName val="견갑원"/>
      <sheetName val="견적2"/>
      <sheetName val="견갑조"/>
      <sheetName val="견적3"/>
      <sheetName val="견갑남"/>
      <sheetName val="견적4"/>
      <sheetName val="(부)양식"/>
      <sheetName val="부대"/>
      <sheetName val="jip (3)"/>
      <sheetName val="Sheet2"/>
      <sheetName val="BID"/>
      <sheetName val="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row r="3">
          <cell r="C3" t="str">
            <v>번호</v>
          </cell>
          <cell r="D3" t="str">
            <v>공   종   명</v>
          </cell>
          <cell r="E3" t="str">
            <v>규    격</v>
          </cell>
          <cell r="F3" t="str">
            <v>단위</v>
          </cell>
          <cell r="G3" t="str">
            <v>수   량</v>
          </cell>
          <cell r="H3" t="str">
            <v>단     가</v>
          </cell>
          <cell r="I3" t="str">
            <v>금   액</v>
          </cell>
          <cell r="L3" t="str">
            <v>단    가</v>
          </cell>
          <cell r="M3" t="str">
            <v>금    액</v>
          </cell>
          <cell r="N3" t="str">
            <v>단    가</v>
          </cell>
          <cell r="O3" t="str">
            <v>금    액</v>
          </cell>
          <cell r="P3" t="str">
            <v>단    가</v>
          </cell>
          <cell r="Q3" t="str">
            <v>금    액</v>
          </cell>
        </row>
        <row r="4">
          <cell r="D4" t="str">
            <v>1 토 목 공 사 &gt;&gt;</v>
          </cell>
        </row>
        <row r="5">
          <cell r="C5" t="str">
            <v>1.</v>
          </cell>
          <cell r="D5" t="str">
            <v>토    공</v>
          </cell>
        </row>
        <row r="6">
          <cell r="C6" t="str">
            <v>1.01</v>
          </cell>
          <cell r="D6" t="str">
            <v>기존구조물 철거공</v>
          </cell>
        </row>
        <row r="7">
          <cell r="C7" t="str">
            <v>1)</v>
          </cell>
          <cell r="D7" t="str">
            <v>무근콘크리트깨기</v>
          </cell>
          <cell r="E7" t="str">
            <v>(T=30CM 미만소형)</v>
          </cell>
          <cell r="F7" t="str">
            <v>M3</v>
          </cell>
          <cell r="G7">
            <v>2273</v>
          </cell>
          <cell r="H7">
            <v>53445</v>
          </cell>
          <cell r="I7">
            <v>121480485</v>
          </cell>
          <cell r="J7">
            <v>121480485</v>
          </cell>
          <cell r="K7">
            <v>1</v>
          </cell>
          <cell r="L7">
            <v>3334</v>
          </cell>
          <cell r="M7">
            <v>7578182</v>
          </cell>
          <cell r="N7">
            <v>46778</v>
          </cell>
          <cell r="O7">
            <v>106326394</v>
          </cell>
          <cell r="P7">
            <v>3333</v>
          </cell>
          <cell r="Q7">
            <v>7575909</v>
          </cell>
        </row>
        <row r="8">
          <cell r="C8" t="str">
            <v>2)</v>
          </cell>
          <cell r="D8" t="str">
            <v>철근콘크리트깨기</v>
          </cell>
          <cell r="I8">
            <v>0</v>
          </cell>
          <cell r="J8">
            <v>0</v>
          </cell>
          <cell r="K8">
            <v>1</v>
          </cell>
          <cell r="M8">
            <v>0</v>
          </cell>
          <cell r="O8">
            <v>0</v>
          </cell>
          <cell r="Q8">
            <v>0</v>
          </cell>
        </row>
        <row r="9">
          <cell r="D9" t="str">
            <v>철근 콘크리트깨기</v>
          </cell>
          <cell r="E9" t="str">
            <v>(T=30CM 미만소형)</v>
          </cell>
          <cell r="F9" t="str">
            <v>M3</v>
          </cell>
          <cell r="G9">
            <v>85</v>
          </cell>
          <cell r="H9">
            <v>44608</v>
          </cell>
          <cell r="I9">
            <v>3791680</v>
          </cell>
          <cell r="J9">
            <v>3791680</v>
          </cell>
          <cell r="K9">
            <v>1</v>
          </cell>
          <cell r="L9">
            <v>4011</v>
          </cell>
          <cell r="M9">
            <v>340935</v>
          </cell>
          <cell r="N9">
            <v>28668</v>
          </cell>
          <cell r="O9">
            <v>2436780</v>
          </cell>
          <cell r="P9">
            <v>11929</v>
          </cell>
          <cell r="Q9">
            <v>1013965</v>
          </cell>
        </row>
        <row r="10">
          <cell r="D10" t="str">
            <v>철근 콘크리트깨기</v>
          </cell>
          <cell r="E10" t="str">
            <v>기계T=30CM이상(대형)</v>
          </cell>
          <cell r="F10" t="str">
            <v>M3</v>
          </cell>
          <cell r="G10">
            <v>607</v>
          </cell>
          <cell r="H10">
            <v>48747</v>
          </cell>
          <cell r="I10">
            <v>29589429</v>
          </cell>
          <cell r="J10">
            <v>29589429</v>
          </cell>
          <cell r="K10">
            <v>1</v>
          </cell>
          <cell r="L10">
            <v>4570</v>
          </cell>
          <cell r="M10">
            <v>2773990</v>
          </cell>
          <cell r="N10">
            <v>29938</v>
          </cell>
          <cell r="O10">
            <v>18172366</v>
          </cell>
          <cell r="P10">
            <v>14239</v>
          </cell>
          <cell r="Q10">
            <v>8643073</v>
          </cell>
        </row>
        <row r="11">
          <cell r="C11" t="str">
            <v>3)</v>
          </cell>
          <cell r="D11" t="str">
            <v>기존포장깨기</v>
          </cell>
          <cell r="I11">
            <v>0</v>
          </cell>
          <cell r="J11">
            <v>0</v>
          </cell>
          <cell r="K11">
            <v>1</v>
          </cell>
          <cell r="M11">
            <v>0</v>
          </cell>
          <cell r="O11">
            <v>0</v>
          </cell>
          <cell r="Q11">
            <v>0</v>
          </cell>
        </row>
        <row r="12">
          <cell r="D12" t="str">
            <v>콘크리트포장깨기</v>
          </cell>
          <cell r="F12" t="str">
            <v>M3</v>
          </cell>
          <cell r="G12">
            <v>278</v>
          </cell>
          <cell r="H12">
            <v>19074</v>
          </cell>
          <cell r="I12">
            <v>5302572</v>
          </cell>
          <cell r="J12">
            <v>5302572</v>
          </cell>
          <cell r="K12">
            <v>1</v>
          </cell>
          <cell r="L12">
            <v>3567</v>
          </cell>
          <cell r="M12">
            <v>991626</v>
          </cell>
          <cell r="N12">
            <v>11009</v>
          </cell>
          <cell r="O12">
            <v>3060502</v>
          </cell>
          <cell r="P12">
            <v>4498</v>
          </cell>
          <cell r="Q12">
            <v>1250444</v>
          </cell>
        </row>
        <row r="13">
          <cell r="D13" t="str">
            <v>아스콘포장깨기</v>
          </cell>
          <cell r="F13" t="str">
            <v>M3</v>
          </cell>
          <cell r="G13">
            <v>972</v>
          </cell>
          <cell r="H13">
            <v>16529</v>
          </cell>
          <cell r="I13">
            <v>16066188</v>
          </cell>
          <cell r="J13">
            <v>16066188</v>
          </cell>
          <cell r="K13">
            <v>1</v>
          </cell>
          <cell r="L13">
            <v>2916</v>
          </cell>
          <cell r="M13">
            <v>2834352</v>
          </cell>
          <cell r="N13">
            <v>5476</v>
          </cell>
          <cell r="O13">
            <v>5322672</v>
          </cell>
          <cell r="P13">
            <v>8137</v>
          </cell>
          <cell r="Q13">
            <v>7909164</v>
          </cell>
        </row>
        <row r="14">
          <cell r="C14" t="str">
            <v>4)</v>
          </cell>
          <cell r="D14" t="str">
            <v>기계절단</v>
          </cell>
          <cell r="I14">
            <v>0</v>
          </cell>
          <cell r="J14">
            <v>0</v>
          </cell>
          <cell r="K14">
            <v>1</v>
          </cell>
          <cell r="M14">
            <v>0</v>
          </cell>
          <cell r="O14">
            <v>0</v>
          </cell>
          <cell r="Q14">
            <v>0</v>
          </cell>
        </row>
        <row r="15">
          <cell r="D15" t="str">
            <v>콘크리트절단</v>
          </cell>
          <cell r="F15" t="str">
            <v>M</v>
          </cell>
          <cell r="G15">
            <v>22</v>
          </cell>
          <cell r="H15">
            <v>1704</v>
          </cell>
          <cell r="I15">
            <v>37488</v>
          </cell>
          <cell r="J15">
            <v>37488</v>
          </cell>
          <cell r="K15">
            <v>1</v>
          </cell>
          <cell r="L15">
            <v>856</v>
          </cell>
          <cell r="M15">
            <v>18832</v>
          </cell>
          <cell r="N15">
            <v>799</v>
          </cell>
          <cell r="O15">
            <v>17578</v>
          </cell>
          <cell r="P15">
            <v>49</v>
          </cell>
          <cell r="Q15">
            <v>1078</v>
          </cell>
        </row>
        <row r="16">
          <cell r="D16" t="str">
            <v>아스팔트포장절단</v>
          </cell>
          <cell r="F16" t="str">
            <v>M</v>
          </cell>
          <cell r="G16">
            <v>3108</v>
          </cell>
          <cell r="H16">
            <v>1643</v>
          </cell>
          <cell r="I16">
            <v>5106444</v>
          </cell>
          <cell r="J16">
            <v>5106444</v>
          </cell>
          <cell r="K16">
            <v>1</v>
          </cell>
          <cell r="L16">
            <v>790</v>
          </cell>
          <cell r="M16">
            <v>2455320</v>
          </cell>
          <cell r="N16">
            <v>804</v>
          </cell>
          <cell r="O16">
            <v>2498832</v>
          </cell>
          <cell r="P16">
            <v>49</v>
          </cell>
          <cell r="Q16">
            <v>152292</v>
          </cell>
        </row>
        <row r="17">
          <cell r="C17" t="str">
            <v>5)</v>
          </cell>
          <cell r="D17" t="str">
            <v>석축 헐기</v>
          </cell>
          <cell r="E17" t="str">
            <v>(메쌓기+찰쌓기)</v>
          </cell>
          <cell r="F17" t="str">
            <v>M2</v>
          </cell>
          <cell r="G17">
            <v>1092</v>
          </cell>
          <cell r="H17">
            <v>17208</v>
          </cell>
          <cell r="I17">
            <v>18791136</v>
          </cell>
          <cell r="J17">
            <v>18791136</v>
          </cell>
          <cell r="K17">
            <v>1</v>
          </cell>
          <cell r="L17">
            <v>754</v>
          </cell>
          <cell r="M17">
            <v>823368</v>
          </cell>
          <cell r="N17">
            <v>16454</v>
          </cell>
          <cell r="O17">
            <v>17967768</v>
          </cell>
          <cell r="P17">
            <v>0</v>
          </cell>
          <cell r="Q17">
            <v>0</v>
          </cell>
        </row>
        <row r="18">
          <cell r="C18" t="str">
            <v>6)</v>
          </cell>
          <cell r="D18" t="str">
            <v>가옥철거비</v>
          </cell>
          <cell r="F18" t="str">
            <v>동</v>
          </cell>
          <cell r="G18">
            <v>26</v>
          </cell>
          <cell r="H18">
            <v>368580</v>
          </cell>
          <cell r="I18">
            <v>9583080</v>
          </cell>
          <cell r="J18">
            <v>9583080</v>
          </cell>
          <cell r="K18">
            <v>1</v>
          </cell>
          <cell r="L18">
            <v>52750</v>
          </cell>
          <cell r="M18">
            <v>1371500</v>
          </cell>
          <cell r="N18">
            <v>239270</v>
          </cell>
          <cell r="O18">
            <v>6221020</v>
          </cell>
          <cell r="P18">
            <v>76560</v>
          </cell>
          <cell r="Q18">
            <v>1990560</v>
          </cell>
        </row>
        <row r="19">
          <cell r="C19" t="str">
            <v>1.02</v>
          </cell>
          <cell r="D19" t="str">
            <v>흙 깍기공</v>
          </cell>
          <cell r="I19">
            <v>0</v>
          </cell>
          <cell r="J19">
            <v>0</v>
          </cell>
          <cell r="K19">
            <v>1</v>
          </cell>
          <cell r="M19">
            <v>0</v>
          </cell>
          <cell r="O19">
            <v>0</v>
          </cell>
          <cell r="Q19">
            <v>0</v>
          </cell>
        </row>
        <row r="20">
          <cell r="C20" t="str">
            <v>1)</v>
          </cell>
          <cell r="D20" t="str">
            <v>토    사</v>
          </cell>
          <cell r="E20" t="str">
            <v>(도쟈 32ton)</v>
          </cell>
          <cell r="F20" t="str">
            <v>M3</v>
          </cell>
          <cell r="G20">
            <v>388517</v>
          </cell>
          <cell r="H20">
            <v>845</v>
          </cell>
          <cell r="I20">
            <v>328296865</v>
          </cell>
          <cell r="J20">
            <v>328296865</v>
          </cell>
          <cell r="K20">
            <v>1</v>
          </cell>
          <cell r="L20">
            <v>294</v>
          </cell>
          <cell r="M20">
            <v>114223998</v>
          </cell>
          <cell r="N20">
            <v>208</v>
          </cell>
          <cell r="O20">
            <v>80811536</v>
          </cell>
          <cell r="P20">
            <v>343</v>
          </cell>
          <cell r="Q20">
            <v>133261331</v>
          </cell>
        </row>
        <row r="21">
          <cell r="C21" t="str">
            <v>2)</v>
          </cell>
          <cell r="D21" t="str">
            <v>리 핑 암</v>
          </cell>
          <cell r="E21" t="str">
            <v>(도쟈32ton+리퍼2본)</v>
          </cell>
          <cell r="F21" t="str">
            <v>M3</v>
          </cell>
          <cell r="G21">
            <v>49783</v>
          </cell>
          <cell r="H21">
            <v>1654</v>
          </cell>
          <cell r="I21">
            <v>82341082</v>
          </cell>
          <cell r="J21">
            <v>82341082</v>
          </cell>
          <cell r="K21">
            <v>1</v>
          </cell>
          <cell r="L21">
            <v>242</v>
          </cell>
          <cell r="M21">
            <v>12047486</v>
          </cell>
          <cell r="N21">
            <v>1230</v>
          </cell>
          <cell r="O21">
            <v>61233090</v>
          </cell>
          <cell r="P21">
            <v>182</v>
          </cell>
          <cell r="Q21">
            <v>9060506</v>
          </cell>
        </row>
        <row r="22">
          <cell r="C22" t="str">
            <v>3)</v>
          </cell>
          <cell r="D22" t="str">
            <v>발 파 암</v>
          </cell>
          <cell r="I22">
            <v>0</v>
          </cell>
          <cell r="J22">
            <v>0</v>
          </cell>
          <cell r="K22">
            <v>1</v>
          </cell>
          <cell r="M22">
            <v>0</v>
          </cell>
          <cell r="O22">
            <v>0</v>
          </cell>
          <cell r="Q22">
            <v>0</v>
          </cell>
        </row>
        <row r="23">
          <cell r="D23" t="str">
            <v>발파암깎기</v>
          </cell>
          <cell r="E23" t="str">
            <v>(리퍼병행)</v>
          </cell>
          <cell r="F23" t="str">
            <v>M3</v>
          </cell>
          <cell r="G23">
            <v>14042</v>
          </cell>
          <cell r="H23">
            <v>13023</v>
          </cell>
          <cell r="I23">
            <v>182868966</v>
          </cell>
          <cell r="J23">
            <v>182868966</v>
          </cell>
          <cell r="K23">
            <v>1</v>
          </cell>
          <cell r="L23">
            <v>1911</v>
          </cell>
          <cell r="M23">
            <v>26834262</v>
          </cell>
          <cell r="N23">
            <v>9689</v>
          </cell>
          <cell r="O23">
            <v>136052938</v>
          </cell>
          <cell r="P23">
            <v>1423</v>
          </cell>
          <cell r="Q23">
            <v>19981766</v>
          </cell>
        </row>
        <row r="24">
          <cell r="D24" t="str">
            <v>발파암깎기</v>
          </cell>
          <cell r="E24" t="str">
            <v>(브레이카)</v>
          </cell>
          <cell r="F24" t="str">
            <v>M3</v>
          </cell>
          <cell r="G24">
            <v>240052</v>
          </cell>
          <cell r="H24">
            <v>19909</v>
          </cell>
          <cell r="I24">
            <v>4779195268</v>
          </cell>
          <cell r="J24">
            <v>4779195268</v>
          </cell>
          <cell r="K24">
            <v>1</v>
          </cell>
          <cell r="L24">
            <v>2991</v>
          </cell>
          <cell r="M24">
            <v>717995532</v>
          </cell>
          <cell r="N24">
            <v>7164</v>
          </cell>
          <cell r="O24">
            <v>1719732528</v>
          </cell>
          <cell r="P24">
            <v>9754</v>
          </cell>
          <cell r="Q24">
            <v>2341467208</v>
          </cell>
        </row>
        <row r="25">
          <cell r="D25" t="str">
            <v>발파암깍기</v>
          </cell>
          <cell r="E25" t="str">
            <v>(미진동발파)</v>
          </cell>
          <cell r="F25" t="str">
            <v>M3</v>
          </cell>
          <cell r="G25">
            <v>109860</v>
          </cell>
          <cell r="H25">
            <v>58072</v>
          </cell>
          <cell r="I25">
            <v>6379789920</v>
          </cell>
          <cell r="J25">
            <v>6379789920</v>
          </cell>
          <cell r="K25">
            <v>1</v>
          </cell>
          <cell r="L25">
            <v>11111</v>
          </cell>
          <cell r="M25">
            <v>1220654460</v>
          </cell>
          <cell r="N25">
            <v>22459</v>
          </cell>
          <cell r="O25">
            <v>2467345740</v>
          </cell>
          <cell r="P25">
            <v>24502</v>
          </cell>
          <cell r="Q25">
            <v>2691789720</v>
          </cell>
        </row>
        <row r="26">
          <cell r="C26" t="str">
            <v>1.03</v>
          </cell>
          <cell r="D26" t="str">
            <v>운 반 공</v>
          </cell>
          <cell r="I26">
            <v>0</v>
          </cell>
          <cell r="J26">
            <v>0</v>
          </cell>
          <cell r="K26">
            <v>1</v>
          </cell>
          <cell r="M26">
            <v>0</v>
          </cell>
          <cell r="O26">
            <v>0</v>
          </cell>
          <cell r="Q26">
            <v>0</v>
          </cell>
        </row>
        <row r="27">
          <cell r="C27" t="str">
            <v>1)</v>
          </cell>
          <cell r="D27" t="str">
            <v>토   사</v>
          </cell>
          <cell r="I27">
            <v>0</v>
          </cell>
          <cell r="J27">
            <v>0</v>
          </cell>
          <cell r="K27">
            <v>1</v>
          </cell>
          <cell r="M27">
            <v>0</v>
          </cell>
          <cell r="O27">
            <v>0</v>
          </cell>
          <cell r="Q27">
            <v>0</v>
          </cell>
        </row>
        <row r="28">
          <cell r="D28" t="str">
            <v>무 대</v>
          </cell>
          <cell r="F28" t="str">
            <v>M3</v>
          </cell>
          <cell r="G28">
            <v>88949</v>
          </cell>
          <cell r="H28">
            <v>0</v>
          </cell>
          <cell r="I28">
            <v>0</v>
          </cell>
          <cell r="J28">
            <v>0</v>
          </cell>
          <cell r="K28">
            <v>1</v>
          </cell>
          <cell r="L28">
            <v>0</v>
          </cell>
          <cell r="M28">
            <v>0</v>
          </cell>
          <cell r="N28">
            <v>0</v>
          </cell>
          <cell r="O28">
            <v>0</v>
          </cell>
          <cell r="P28">
            <v>0</v>
          </cell>
          <cell r="Q28">
            <v>0</v>
          </cell>
        </row>
        <row r="29">
          <cell r="D29" t="str">
            <v>도 쟈</v>
          </cell>
          <cell r="E29" t="str">
            <v>(L=40.97M)</v>
          </cell>
          <cell r="F29" t="str">
            <v>M3</v>
          </cell>
          <cell r="G29">
            <v>8243</v>
          </cell>
          <cell r="H29">
            <v>677</v>
          </cell>
          <cell r="I29">
            <v>5580511</v>
          </cell>
          <cell r="J29">
            <v>5580511</v>
          </cell>
          <cell r="K29">
            <v>1</v>
          </cell>
          <cell r="L29">
            <v>104</v>
          </cell>
          <cell r="M29">
            <v>857272</v>
          </cell>
          <cell r="N29">
            <v>450</v>
          </cell>
          <cell r="O29">
            <v>3709350</v>
          </cell>
          <cell r="P29">
            <v>123</v>
          </cell>
          <cell r="Q29">
            <v>1013889</v>
          </cell>
        </row>
        <row r="30">
          <cell r="D30" t="str">
            <v>덤 프</v>
          </cell>
          <cell r="E30" t="str">
            <v>(L=1.20KM)</v>
          </cell>
          <cell r="F30" t="str">
            <v>M3</v>
          </cell>
          <cell r="G30">
            <v>247204</v>
          </cell>
          <cell r="H30">
            <v>2688</v>
          </cell>
          <cell r="I30">
            <v>664484352</v>
          </cell>
          <cell r="J30">
            <v>664484352</v>
          </cell>
          <cell r="K30">
            <v>1</v>
          </cell>
          <cell r="L30">
            <v>1096</v>
          </cell>
          <cell r="M30">
            <v>270935584</v>
          </cell>
          <cell r="N30">
            <v>735</v>
          </cell>
          <cell r="O30">
            <v>181694940</v>
          </cell>
          <cell r="P30">
            <v>857</v>
          </cell>
          <cell r="Q30">
            <v>211853828</v>
          </cell>
        </row>
        <row r="31">
          <cell r="C31" t="str">
            <v>2)</v>
          </cell>
          <cell r="D31" t="str">
            <v>리 핑 암</v>
          </cell>
          <cell r="I31">
            <v>0</v>
          </cell>
          <cell r="J31">
            <v>0</v>
          </cell>
          <cell r="K31">
            <v>1</v>
          </cell>
          <cell r="M31">
            <v>0</v>
          </cell>
          <cell r="O31">
            <v>0</v>
          </cell>
          <cell r="Q31">
            <v>0</v>
          </cell>
        </row>
        <row r="32">
          <cell r="D32" t="str">
            <v>무 대</v>
          </cell>
          <cell r="F32" t="str">
            <v>M3</v>
          </cell>
          <cell r="G32">
            <v>1107</v>
          </cell>
          <cell r="H32">
            <v>0</v>
          </cell>
          <cell r="I32">
            <v>0</v>
          </cell>
          <cell r="J32">
            <v>0</v>
          </cell>
          <cell r="K32">
            <v>1</v>
          </cell>
          <cell r="L32">
            <v>0</v>
          </cell>
          <cell r="M32">
            <v>0</v>
          </cell>
          <cell r="N32">
            <v>0</v>
          </cell>
          <cell r="O32">
            <v>0</v>
          </cell>
          <cell r="P32">
            <v>0</v>
          </cell>
          <cell r="Q32">
            <v>0</v>
          </cell>
        </row>
        <row r="33">
          <cell r="D33" t="str">
            <v>도 쟈</v>
          </cell>
          <cell r="E33" t="str">
            <v>(L=34.03M)</v>
          </cell>
          <cell r="F33" t="str">
            <v>M3</v>
          </cell>
          <cell r="G33">
            <v>190</v>
          </cell>
          <cell r="H33">
            <v>655</v>
          </cell>
          <cell r="I33">
            <v>124450</v>
          </cell>
          <cell r="J33">
            <v>124450</v>
          </cell>
          <cell r="K33">
            <v>1</v>
          </cell>
          <cell r="L33">
            <v>101</v>
          </cell>
          <cell r="M33">
            <v>19190</v>
          </cell>
          <cell r="N33">
            <v>435</v>
          </cell>
          <cell r="O33">
            <v>82650</v>
          </cell>
          <cell r="P33">
            <v>119</v>
          </cell>
          <cell r="Q33">
            <v>22610</v>
          </cell>
        </row>
        <row r="34">
          <cell r="D34" t="str">
            <v>덤 프</v>
          </cell>
          <cell r="E34" t="str">
            <v>(L=0.98KM)</v>
          </cell>
          <cell r="F34" t="str">
            <v>M3</v>
          </cell>
          <cell r="G34">
            <v>26290</v>
          </cell>
          <cell r="H34">
            <v>3135</v>
          </cell>
          <cell r="I34">
            <v>82419150</v>
          </cell>
          <cell r="J34">
            <v>82419150</v>
          </cell>
          <cell r="K34">
            <v>1</v>
          </cell>
          <cell r="L34">
            <v>1278</v>
          </cell>
          <cell r="M34">
            <v>33598620</v>
          </cell>
          <cell r="N34">
            <v>857</v>
          </cell>
          <cell r="O34">
            <v>22530530</v>
          </cell>
          <cell r="P34">
            <v>1000</v>
          </cell>
          <cell r="Q34">
            <v>26290000</v>
          </cell>
        </row>
        <row r="35">
          <cell r="C35" t="str">
            <v>3)</v>
          </cell>
          <cell r="D35" t="str">
            <v>발 파 암</v>
          </cell>
          <cell r="I35">
            <v>0</v>
          </cell>
          <cell r="J35">
            <v>0</v>
          </cell>
          <cell r="K35">
            <v>1</v>
          </cell>
          <cell r="M35">
            <v>0</v>
          </cell>
          <cell r="O35">
            <v>0</v>
          </cell>
          <cell r="Q35">
            <v>0</v>
          </cell>
        </row>
        <row r="36">
          <cell r="D36" t="str">
            <v>무 대</v>
          </cell>
          <cell r="F36" t="str">
            <v>M3</v>
          </cell>
          <cell r="G36">
            <v>48202</v>
          </cell>
          <cell r="H36">
            <v>0</v>
          </cell>
          <cell r="I36">
            <v>0</v>
          </cell>
          <cell r="J36">
            <v>0</v>
          </cell>
          <cell r="K36">
            <v>1</v>
          </cell>
          <cell r="L36">
            <v>0</v>
          </cell>
          <cell r="M36">
            <v>0</v>
          </cell>
          <cell r="N36">
            <v>0</v>
          </cell>
          <cell r="O36">
            <v>0</v>
          </cell>
          <cell r="P36">
            <v>0</v>
          </cell>
          <cell r="Q36">
            <v>0</v>
          </cell>
        </row>
        <row r="37">
          <cell r="D37" t="str">
            <v>도 쟈</v>
          </cell>
          <cell r="E37" t="str">
            <v>(L=44.98M)</v>
          </cell>
          <cell r="F37" t="str">
            <v>M3</v>
          </cell>
          <cell r="G37">
            <v>11599</v>
          </cell>
          <cell r="H37">
            <v>6122</v>
          </cell>
          <cell r="I37">
            <v>71009078</v>
          </cell>
          <cell r="J37">
            <v>71009078</v>
          </cell>
          <cell r="K37">
            <v>1</v>
          </cell>
          <cell r="L37">
            <v>943</v>
          </cell>
          <cell r="M37">
            <v>10937857</v>
          </cell>
          <cell r="N37">
            <v>4078</v>
          </cell>
          <cell r="O37">
            <v>47300722</v>
          </cell>
          <cell r="P37">
            <v>1101</v>
          </cell>
          <cell r="Q37">
            <v>12770499</v>
          </cell>
        </row>
        <row r="38">
          <cell r="D38" t="str">
            <v>덤 프</v>
          </cell>
          <cell r="E38" t="str">
            <v>(L=0.34KM)</v>
          </cell>
          <cell r="F38" t="str">
            <v>M3</v>
          </cell>
          <cell r="G38">
            <v>106184</v>
          </cell>
          <cell r="H38">
            <v>1835</v>
          </cell>
          <cell r="I38">
            <v>194847640</v>
          </cell>
          <cell r="J38">
            <v>194847640</v>
          </cell>
          <cell r="K38">
            <v>1</v>
          </cell>
          <cell r="L38">
            <v>280</v>
          </cell>
          <cell r="M38">
            <v>29731520</v>
          </cell>
          <cell r="N38">
            <v>958</v>
          </cell>
          <cell r="O38">
            <v>101724272</v>
          </cell>
          <cell r="P38">
            <v>597</v>
          </cell>
          <cell r="Q38">
            <v>63391848</v>
          </cell>
        </row>
        <row r="39">
          <cell r="C39" t="str">
            <v>4)</v>
          </cell>
          <cell r="D39" t="str">
            <v>사토</v>
          </cell>
          <cell r="I39">
            <v>0</v>
          </cell>
          <cell r="J39">
            <v>0</v>
          </cell>
          <cell r="K39">
            <v>1</v>
          </cell>
          <cell r="M39">
            <v>0</v>
          </cell>
          <cell r="O39">
            <v>0</v>
          </cell>
          <cell r="Q39">
            <v>0</v>
          </cell>
        </row>
        <row r="40">
          <cell r="D40" t="str">
            <v>사토운반</v>
          </cell>
          <cell r="E40" t="str">
            <v>(토사,무대)</v>
          </cell>
          <cell r="F40" t="str">
            <v>M3</v>
          </cell>
          <cell r="G40">
            <v>93125</v>
          </cell>
          <cell r="H40">
            <v>0</v>
          </cell>
          <cell r="I40">
            <v>0</v>
          </cell>
          <cell r="J40">
            <v>0</v>
          </cell>
          <cell r="K40">
            <v>1</v>
          </cell>
          <cell r="L40">
            <v>0</v>
          </cell>
          <cell r="M40">
            <v>0</v>
          </cell>
          <cell r="N40">
            <v>0</v>
          </cell>
          <cell r="O40">
            <v>0</v>
          </cell>
          <cell r="P40">
            <v>0</v>
          </cell>
          <cell r="Q40">
            <v>0</v>
          </cell>
        </row>
        <row r="41">
          <cell r="D41" t="str">
            <v>사토운반</v>
          </cell>
          <cell r="E41" t="str">
            <v>(리핑암,무대)</v>
          </cell>
          <cell r="F41" t="str">
            <v>M3</v>
          </cell>
          <cell r="G41">
            <v>26275</v>
          </cell>
          <cell r="H41">
            <v>0</v>
          </cell>
          <cell r="I41">
            <v>0</v>
          </cell>
          <cell r="J41">
            <v>0</v>
          </cell>
          <cell r="K41">
            <v>1</v>
          </cell>
          <cell r="L41">
            <v>0</v>
          </cell>
          <cell r="M41">
            <v>0</v>
          </cell>
          <cell r="N41">
            <v>0</v>
          </cell>
          <cell r="O41">
            <v>0</v>
          </cell>
          <cell r="P41">
            <v>0</v>
          </cell>
          <cell r="Q41">
            <v>0</v>
          </cell>
        </row>
        <row r="42">
          <cell r="D42" t="str">
            <v>사토운반</v>
          </cell>
          <cell r="E42" t="str">
            <v>(발파암,무대)</v>
          </cell>
          <cell r="F42" t="str">
            <v>M3</v>
          </cell>
          <cell r="G42">
            <v>257797</v>
          </cell>
          <cell r="H42">
            <v>0</v>
          </cell>
          <cell r="I42">
            <v>0</v>
          </cell>
          <cell r="J42">
            <v>0</v>
          </cell>
          <cell r="K42">
            <v>1</v>
          </cell>
          <cell r="L42">
            <v>0</v>
          </cell>
          <cell r="M42">
            <v>0</v>
          </cell>
          <cell r="N42">
            <v>0</v>
          </cell>
          <cell r="O42">
            <v>0</v>
          </cell>
          <cell r="P42">
            <v>0</v>
          </cell>
          <cell r="Q42">
            <v>0</v>
          </cell>
        </row>
        <row r="43">
          <cell r="C43" t="str">
            <v>5)</v>
          </cell>
          <cell r="D43" t="str">
            <v>폐기물적재</v>
          </cell>
          <cell r="F43" t="str">
            <v>M3</v>
          </cell>
          <cell r="G43">
            <v>4544</v>
          </cell>
          <cell r="H43">
            <v>3000</v>
          </cell>
          <cell r="I43">
            <v>13632000</v>
          </cell>
          <cell r="J43">
            <v>13632000</v>
          </cell>
          <cell r="K43">
            <v>1</v>
          </cell>
          <cell r="L43">
            <v>0</v>
          </cell>
          <cell r="M43">
            <v>0</v>
          </cell>
          <cell r="N43">
            <v>0</v>
          </cell>
          <cell r="O43">
            <v>0</v>
          </cell>
          <cell r="P43">
            <v>3000</v>
          </cell>
          <cell r="Q43">
            <v>13632000</v>
          </cell>
        </row>
        <row r="44">
          <cell r="C44" t="str">
            <v>1.04</v>
          </cell>
          <cell r="D44" t="str">
            <v>성토 및 다짐공</v>
          </cell>
          <cell r="I44">
            <v>0</v>
          </cell>
          <cell r="J44">
            <v>0</v>
          </cell>
          <cell r="K44">
            <v>1</v>
          </cell>
          <cell r="M44">
            <v>0</v>
          </cell>
          <cell r="O44">
            <v>0</v>
          </cell>
          <cell r="Q44">
            <v>0</v>
          </cell>
        </row>
        <row r="45">
          <cell r="D45" t="str">
            <v>노 체</v>
          </cell>
          <cell r="E45" t="str">
            <v>(T=30CM)</v>
          </cell>
          <cell r="F45" t="str">
            <v>M3</v>
          </cell>
          <cell r="G45">
            <v>358003</v>
          </cell>
          <cell r="H45">
            <v>1078</v>
          </cell>
          <cell r="I45">
            <v>385927234</v>
          </cell>
          <cell r="J45">
            <v>385927234</v>
          </cell>
          <cell r="K45">
            <v>1</v>
          </cell>
          <cell r="L45">
            <v>307</v>
          </cell>
          <cell r="M45">
            <v>109906921</v>
          </cell>
          <cell r="N45">
            <v>338</v>
          </cell>
          <cell r="O45">
            <v>121005014</v>
          </cell>
          <cell r="P45">
            <v>433</v>
          </cell>
          <cell r="Q45">
            <v>155015299</v>
          </cell>
        </row>
        <row r="46">
          <cell r="D46" t="str">
            <v>노 상</v>
          </cell>
          <cell r="E46" t="str">
            <v>(T=20CM)</v>
          </cell>
          <cell r="F46" t="str">
            <v>M3</v>
          </cell>
          <cell r="G46">
            <v>101827</v>
          </cell>
          <cell r="H46">
            <v>1754</v>
          </cell>
          <cell r="I46">
            <v>178604558</v>
          </cell>
          <cell r="J46">
            <v>178604558</v>
          </cell>
          <cell r="K46">
            <v>1</v>
          </cell>
          <cell r="L46">
            <v>471</v>
          </cell>
          <cell r="M46">
            <v>47960517</v>
          </cell>
          <cell r="N46">
            <v>519</v>
          </cell>
          <cell r="O46">
            <v>52848213</v>
          </cell>
          <cell r="P46">
            <v>764</v>
          </cell>
          <cell r="Q46">
            <v>77795828</v>
          </cell>
        </row>
        <row r="47">
          <cell r="D47" t="str">
            <v>녹지대</v>
          </cell>
          <cell r="E47" t="str">
            <v>(비다짐)</v>
          </cell>
          <cell r="F47" t="str">
            <v>M3</v>
          </cell>
          <cell r="G47">
            <v>967</v>
          </cell>
          <cell r="H47">
            <v>216</v>
          </cell>
          <cell r="I47">
            <v>208872</v>
          </cell>
          <cell r="J47">
            <v>208872</v>
          </cell>
          <cell r="K47">
            <v>1</v>
          </cell>
          <cell r="L47">
            <v>74</v>
          </cell>
          <cell r="M47">
            <v>71558</v>
          </cell>
          <cell r="N47">
            <v>62</v>
          </cell>
          <cell r="O47">
            <v>59954</v>
          </cell>
          <cell r="P47">
            <v>80</v>
          </cell>
          <cell r="Q47">
            <v>77360</v>
          </cell>
        </row>
        <row r="48">
          <cell r="C48" t="str">
            <v>1.05</v>
          </cell>
          <cell r="D48" t="str">
            <v>비탈면 보호공</v>
          </cell>
          <cell r="I48">
            <v>0</v>
          </cell>
          <cell r="J48">
            <v>0</v>
          </cell>
          <cell r="K48">
            <v>1</v>
          </cell>
          <cell r="M48">
            <v>0</v>
          </cell>
          <cell r="O48">
            <v>0</v>
          </cell>
          <cell r="Q48">
            <v>0</v>
          </cell>
        </row>
        <row r="49">
          <cell r="C49" t="str">
            <v>1)</v>
          </cell>
          <cell r="D49" t="str">
            <v>절 토 부</v>
          </cell>
          <cell r="I49">
            <v>0</v>
          </cell>
          <cell r="J49">
            <v>0</v>
          </cell>
          <cell r="K49">
            <v>1</v>
          </cell>
          <cell r="M49">
            <v>0</v>
          </cell>
          <cell r="O49">
            <v>0</v>
          </cell>
          <cell r="Q49">
            <v>0</v>
          </cell>
        </row>
        <row r="50">
          <cell r="D50" t="str">
            <v>NET 잔디</v>
          </cell>
          <cell r="E50" t="str">
            <v>(토사)</v>
          </cell>
          <cell r="F50" t="str">
            <v>M2</v>
          </cell>
          <cell r="G50">
            <v>43595</v>
          </cell>
          <cell r="H50">
            <v>8515</v>
          </cell>
          <cell r="I50">
            <v>371211425</v>
          </cell>
          <cell r="J50">
            <v>371211425</v>
          </cell>
          <cell r="K50">
            <v>1</v>
          </cell>
          <cell r="L50">
            <v>1592</v>
          </cell>
          <cell r="M50">
            <v>69403240</v>
          </cell>
          <cell r="N50">
            <v>4915</v>
          </cell>
          <cell r="O50">
            <v>214269425</v>
          </cell>
          <cell r="P50">
            <v>2008</v>
          </cell>
          <cell r="Q50">
            <v>87538760</v>
          </cell>
        </row>
        <row r="51">
          <cell r="D51" t="str">
            <v>NET잔디</v>
          </cell>
          <cell r="E51" t="str">
            <v>(21CM*21CM리핑암)</v>
          </cell>
          <cell r="F51" t="str">
            <v>M2</v>
          </cell>
          <cell r="G51">
            <v>5006</v>
          </cell>
          <cell r="H51">
            <v>9626</v>
          </cell>
          <cell r="I51">
            <v>48187756</v>
          </cell>
          <cell r="J51">
            <v>48187756</v>
          </cell>
          <cell r="K51">
            <v>1</v>
          </cell>
          <cell r="L51">
            <v>1800</v>
          </cell>
          <cell r="M51">
            <v>9010800</v>
          </cell>
          <cell r="N51">
            <v>5556</v>
          </cell>
          <cell r="O51">
            <v>27813336</v>
          </cell>
          <cell r="P51">
            <v>2270</v>
          </cell>
          <cell r="Q51">
            <v>11363620</v>
          </cell>
        </row>
        <row r="52">
          <cell r="D52" t="str">
            <v>암절개면보호식재공</v>
          </cell>
          <cell r="E52" t="str">
            <v>(T=15CM)</v>
          </cell>
          <cell r="F52" t="str">
            <v>M2</v>
          </cell>
          <cell r="G52">
            <v>41290</v>
          </cell>
          <cell r="H52">
            <v>36798</v>
          </cell>
          <cell r="I52">
            <v>1519389420</v>
          </cell>
          <cell r="J52">
            <v>1519389420</v>
          </cell>
          <cell r="K52">
            <v>1</v>
          </cell>
          <cell r="L52">
            <v>26745</v>
          </cell>
          <cell r="M52">
            <v>1104301050</v>
          </cell>
          <cell r="N52">
            <v>10053</v>
          </cell>
          <cell r="O52">
            <v>415088370</v>
          </cell>
          <cell r="P52">
            <v>0</v>
          </cell>
          <cell r="Q52">
            <v>0</v>
          </cell>
        </row>
        <row r="53">
          <cell r="D53" t="str">
            <v>면고르기</v>
          </cell>
          <cell r="E53" t="str">
            <v>(리핑암)</v>
          </cell>
          <cell r="F53" t="str">
            <v>M2</v>
          </cell>
          <cell r="G53">
            <v>5006</v>
          </cell>
          <cell r="H53">
            <v>2659</v>
          </cell>
          <cell r="I53">
            <v>13310954</v>
          </cell>
          <cell r="J53">
            <v>13310954</v>
          </cell>
          <cell r="K53">
            <v>1</v>
          </cell>
          <cell r="L53">
            <v>652</v>
          </cell>
          <cell r="M53">
            <v>3263912</v>
          </cell>
          <cell r="N53">
            <v>1514</v>
          </cell>
          <cell r="O53">
            <v>7579084</v>
          </cell>
          <cell r="P53">
            <v>493</v>
          </cell>
          <cell r="Q53">
            <v>2467958</v>
          </cell>
        </row>
        <row r="54">
          <cell r="D54" t="str">
            <v>면고르기</v>
          </cell>
          <cell r="E54" t="str">
            <v>(발파암)</v>
          </cell>
          <cell r="F54" t="str">
            <v>M2</v>
          </cell>
          <cell r="G54">
            <v>12128</v>
          </cell>
          <cell r="H54">
            <v>6660</v>
          </cell>
          <cell r="I54">
            <v>80772480</v>
          </cell>
          <cell r="J54">
            <v>80772480</v>
          </cell>
          <cell r="K54">
            <v>1</v>
          </cell>
          <cell r="L54">
            <v>652</v>
          </cell>
          <cell r="M54">
            <v>7907456</v>
          </cell>
          <cell r="N54">
            <v>5515</v>
          </cell>
          <cell r="O54">
            <v>66885920</v>
          </cell>
          <cell r="P54">
            <v>493</v>
          </cell>
          <cell r="Q54">
            <v>5979104</v>
          </cell>
        </row>
        <row r="55">
          <cell r="C55" t="str">
            <v>2)</v>
          </cell>
          <cell r="D55" t="str">
            <v>성 토 부</v>
          </cell>
          <cell r="I55">
            <v>0</v>
          </cell>
          <cell r="J55">
            <v>0</v>
          </cell>
          <cell r="K55">
            <v>1</v>
          </cell>
          <cell r="M55">
            <v>0</v>
          </cell>
          <cell r="O55">
            <v>0</v>
          </cell>
          <cell r="Q55">
            <v>0</v>
          </cell>
        </row>
        <row r="56">
          <cell r="D56" t="str">
            <v>거적덮기</v>
          </cell>
          <cell r="E56" t="str">
            <v>(성토부)</v>
          </cell>
          <cell r="F56" t="str">
            <v>M2</v>
          </cell>
          <cell r="G56">
            <v>53526</v>
          </cell>
          <cell r="H56">
            <v>4571</v>
          </cell>
          <cell r="I56">
            <v>244667346</v>
          </cell>
          <cell r="J56">
            <v>244667346</v>
          </cell>
          <cell r="K56">
            <v>1</v>
          </cell>
          <cell r="L56">
            <v>300</v>
          </cell>
          <cell r="M56">
            <v>16057800</v>
          </cell>
          <cell r="N56">
            <v>4271</v>
          </cell>
          <cell r="O56">
            <v>228609546</v>
          </cell>
          <cell r="P56">
            <v>0</v>
          </cell>
          <cell r="Q56">
            <v>0</v>
          </cell>
        </row>
        <row r="57">
          <cell r="D57" t="str">
            <v>성토부법면다짐</v>
          </cell>
          <cell r="F57" t="str">
            <v>M2</v>
          </cell>
          <cell r="G57">
            <v>51192</v>
          </cell>
          <cell r="H57">
            <v>2046</v>
          </cell>
          <cell r="I57">
            <v>104738832</v>
          </cell>
          <cell r="J57">
            <v>104738832</v>
          </cell>
          <cell r="K57">
            <v>1</v>
          </cell>
          <cell r="L57">
            <v>518</v>
          </cell>
          <cell r="M57">
            <v>26517456</v>
          </cell>
          <cell r="N57">
            <v>826</v>
          </cell>
          <cell r="O57">
            <v>42284592</v>
          </cell>
          <cell r="P57">
            <v>702</v>
          </cell>
          <cell r="Q57">
            <v>35936784</v>
          </cell>
        </row>
        <row r="58">
          <cell r="C58" t="str">
            <v>1.06</v>
          </cell>
          <cell r="D58" t="str">
            <v>표토제거</v>
          </cell>
          <cell r="I58">
            <v>0</v>
          </cell>
          <cell r="J58">
            <v>0</v>
          </cell>
          <cell r="K58">
            <v>1</v>
          </cell>
          <cell r="M58">
            <v>0</v>
          </cell>
          <cell r="O58">
            <v>0</v>
          </cell>
          <cell r="Q58">
            <v>0</v>
          </cell>
        </row>
        <row r="59">
          <cell r="D59" t="str">
            <v>표토제거</v>
          </cell>
          <cell r="E59" t="str">
            <v>(답구간)</v>
          </cell>
          <cell r="F59" t="str">
            <v>M2</v>
          </cell>
          <cell r="G59">
            <v>33078</v>
          </cell>
          <cell r="H59">
            <v>150</v>
          </cell>
          <cell r="I59">
            <v>4961700</v>
          </cell>
          <cell r="J59">
            <v>4961700</v>
          </cell>
          <cell r="K59">
            <v>1</v>
          </cell>
          <cell r="L59">
            <v>0</v>
          </cell>
          <cell r="M59">
            <v>0</v>
          </cell>
          <cell r="N59">
            <v>150</v>
          </cell>
          <cell r="O59">
            <v>4961700</v>
          </cell>
          <cell r="P59">
            <v>0</v>
          </cell>
          <cell r="Q59">
            <v>0</v>
          </cell>
        </row>
        <row r="60">
          <cell r="C60" t="str">
            <v>1.07</v>
          </cell>
          <cell r="D60" t="str">
            <v>노 상 준 비 공</v>
          </cell>
          <cell r="I60">
            <v>0</v>
          </cell>
          <cell r="J60">
            <v>0</v>
          </cell>
          <cell r="K60">
            <v>1</v>
          </cell>
          <cell r="M60">
            <v>0</v>
          </cell>
          <cell r="O60">
            <v>0</v>
          </cell>
          <cell r="Q60">
            <v>0</v>
          </cell>
        </row>
        <row r="61">
          <cell r="D61" t="str">
            <v>노상준비공</v>
          </cell>
          <cell r="E61" t="str">
            <v>(성토부)</v>
          </cell>
          <cell r="F61" t="str">
            <v>M2</v>
          </cell>
          <cell r="G61">
            <v>3114</v>
          </cell>
          <cell r="H61">
            <v>289</v>
          </cell>
          <cell r="I61">
            <v>899946</v>
          </cell>
          <cell r="J61">
            <v>899946</v>
          </cell>
          <cell r="K61">
            <v>1</v>
          </cell>
          <cell r="L61">
            <v>68</v>
          </cell>
          <cell r="M61">
            <v>211752</v>
          </cell>
          <cell r="N61">
            <v>80</v>
          </cell>
          <cell r="O61">
            <v>249120</v>
          </cell>
          <cell r="P61">
            <v>141</v>
          </cell>
          <cell r="Q61">
            <v>439074</v>
          </cell>
        </row>
        <row r="62">
          <cell r="D62" t="str">
            <v>노반준비공</v>
          </cell>
          <cell r="E62" t="str">
            <v>(절토부)</v>
          </cell>
          <cell r="F62" t="str">
            <v>M2</v>
          </cell>
          <cell r="G62">
            <v>46085</v>
          </cell>
          <cell r="H62">
            <v>289</v>
          </cell>
          <cell r="I62">
            <v>13318565</v>
          </cell>
          <cell r="J62">
            <v>13318565</v>
          </cell>
          <cell r="K62">
            <v>1</v>
          </cell>
          <cell r="L62">
            <v>68</v>
          </cell>
          <cell r="M62">
            <v>3133780</v>
          </cell>
          <cell r="N62">
            <v>80</v>
          </cell>
          <cell r="O62">
            <v>3686800</v>
          </cell>
          <cell r="P62">
            <v>141</v>
          </cell>
          <cell r="Q62">
            <v>6497985</v>
          </cell>
        </row>
        <row r="63">
          <cell r="C63" t="str">
            <v>1.08</v>
          </cell>
          <cell r="D63" t="str">
            <v>토사다이크축조공</v>
          </cell>
          <cell r="F63" t="str">
            <v>M3</v>
          </cell>
          <cell r="G63">
            <v>229</v>
          </cell>
          <cell r="H63">
            <v>2547</v>
          </cell>
          <cell r="I63">
            <v>583263</v>
          </cell>
          <cell r="J63">
            <v>583263</v>
          </cell>
          <cell r="K63">
            <v>1</v>
          </cell>
          <cell r="L63">
            <v>1128</v>
          </cell>
          <cell r="M63">
            <v>258312</v>
          </cell>
          <cell r="N63">
            <v>1046</v>
          </cell>
          <cell r="O63">
            <v>239534</v>
          </cell>
          <cell r="P63">
            <v>373</v>
          </cell>
          <cell r="Q63">
            <v>85417</v>
          </cell>
        </row>
        <row r="64">
          <cell r="C64" t="str">
            <v>1.09</v>
          </cell>
          <cell r="D64" t="str">
            <v>벌개 제근</v>
          </cell>
          <cell r="E64" t="str">
            <v>(입목본수 50∼60)</v>
          </cell>
          <cell r="F64" t="str">
            <v>M2</v>
          </cell>
          <cell r="G64">
            <v>126097</v>
          </cell>
          <cell r="H64">
            <v>161</v>
          </cell>
          <cell r="I64">
            <v>20301617</v>
          </cell>
          <cell r="J64">
            <v>20301617</v>
          </cell>
          <cell r="K64">
            <v>1</v>
          </cell>
          <cell r="L64">
            <v>0</v>
          </cell>
          <cell r="M64">
            <v>0</v>
          </cell>
          <cell r="N64">
            <v>161</v>
          </cell>
          <cell r="O64">
            <v>20301617</v>
          </cell>
          <cell r="P64">
            <v>0</v>
          </cell>
          <cell r="Q64">
            <v>0</v>
          </cell>
        </row>
        <row r="65">
          <cell r="C65" t="str">
            <v>1.10</v>
          </cell>
          <cell r="D65" t="str">
            <v>토공규준틀</v>
          </cell>
          <cell r="I65">
            <v>0</v>
          </cell>
          <cell r="J65">
            <v>0</v>
          </cell>
          <cell r="K65">
            <v>1</v>
          </cell>
          <cell r="M65">
            <v>0</v>
          </cell>
          <cell r="O65">
            <v>0</v>
          </cell>
          <cell r="Q65">
            <v>0</v>
          </cell>
        </row>
        <row r="66">
          <cell r="D66" t="str">
            <v>토공규준틀</v>
          </cell>
          <cell r="E66" t="str">
            <v>(수평규준틀)</v>
          </cell>
          <cell r="F66" t="str">
            <v>EA</v>
          </cell>
          <cell r="G66">
            <v>95</v>
          </cell>
          <cell r="H66">
            <v>25143</v>
          </cell>
          <cell r="I66">
            <v>2388585</v>
          </cell>
          <cell r="J66">
            <v>2388585</v>
          </cell>
          <cell r="K66">
            <v>1</v>
          </cell>
          <cell r="L66">
            <v>5468</v>
          </cell>
          <cell r="M66">
            <v>519460</v>
          </cell>
          <cell r="N66">
            <v>19675</v>
          </cell>
          <cell r="O66">
            <v>1869125</v>
          </cell>
          <cell r="P66">
            <v>0</v>
          </cell>
          <cell r="Q66">
            <v>0</v>
          </cell>
        </row>
        <row r="67">
          <cell r="D67" t="str">
            <v>토공규준틀</v>
          </cell>
          <cell r="E67" t="str">
            <v>(비탈규준틀)</v>
          </cell>
          <cell r="F67" t="str">
            <v>EA</v>
          </cell>
          <cell r="G67">
            <v>1252</v>
          </cell>
          <cell r="H67">
            <v>21994</v>
          </cell>
          <cell r="I67">
            <v>27536488</v>
          </cell>
          <cell r="J67">
            <v>27536488</v>
          </cell>
          <cell r="K67">
            <v>1</v>
          </cell>
          <cell r="L67">
            <v>2326</v>
          </cell>
          <cell r="M67">
            <v>2912152</v>
          </cell>
          <cell r="N67">
            <v>19668</v>
          </cell>
          <cell r="O67">
            <v>24624336</v>
          </cell>
          <cell r="P67">
            <v>0</v>
          </cell>
          <cell r="Q67">
            <v>0</v>
          </cell>
        </row>
        <row r="68">
          <cell r="C68" t="str">
            <v>1.11</v>
          </cell>
          <cell r="D68" t="str">
            <v>측구터파기</v>
          </cell>
          <cell r="I68">
            <v>0</v>
          </cell>
          <cell r="J68">
            <v>0</v>
          </cell>
          <cell r="K68">
            <v>1</v>
          </cell>
          <cell r="M68">
            <v>0</v>
          </cell>
          <cell r="O68">
            <v>0</v>
          </cell>
          <cell r="Q68">
            <v>0</v>
          </cell>
        </row>
        <row r="69">
          <cell r="D69" t="str">
            <v>측구터파기</v>
          </cell>
          <cell r="E69" t="str">
            <v>(토사 0-1M 50:50)</v>
          </cell>
          <cell r="F69" t="str">
            <v>M3</v>
          </cell>
          <cell r="G69">
            <v>3194</v>
          </cell>
          <cell r="H69">
            <v>5099</v>
          </cell>
          <cell r="I69">
            <v>16286206</v>
          </cell>
          <cell r="J69">
            <v>16286206</v>
          </cell>
          <cell r="K69">
            <v>1</v>
          </cell>
          <cell r="L69">
            <v>103</v>
          </cell>
          <cell r="M69">
            <v>328982</v>
          </cell>
          <cell r="N69">
            <v>4849</v>
          </cell>
          <cell r="O69">
            <v>15487706</v>
          </cell>
          <cell r="P69">
            <v>147</v>
          </cell>
          <cell r="Q69">
            <v>469518</v>
          </cell>
        </row>
        <row r="70">
          <cell r="C70" t="str">
            <v>1.12</v>
          </cell>
          <cell r="D70" t="str">
            <v>층따기</v>
          </cell>
          <cell r="F70" t="str">
            <v>M3</v>
          </cell>
          <cell r="G70">
            <v>10326</v>
          </cell>
          <cell r="H70">
            <v>932</v>
          </cell>
          <cell r="I70">
            <v>9623832</v>
          </cell>
          <cell r="J70">
            <v>9623832</v>
          </cell>
          <cell r="K70">
            <v>1</v>
          </cell>
          <cell r="L70">
            <v>168</v>
          </cell>
          <cell r="M70">
            <v>1734768</v>
          </cell>
          <cell r="N70">
            <v>451</v>
          </cell>
          <cell r="O70">
            <v>4657026</v>
          </cell>
          <cell r="P70">
            <v>313</v>
          </cell>
          <cell r="Q70">
            <v>3232038</v>
          </cell>
        </row>
        <row r="71">
          <cell r="C71" t="str">
            <v>2.</v>
          </cell>
          <cell r="D71" t="str">
            <v>배 수 공</v>
          </cell>
          <cell r="I71">
            <v>0</v>
          </cell>
          <cell r="J71">
            <v>0</v>
          </cell>
          <cell r="K71">
            <v>1</v>
          </cell>
          <cell r="M71">
            <v>0</v>
          </cell>
          <cell r="O71">
            <v>0</v>
          </cell>
          <cell r="Q71">
            <v>0</v>
          </cell>
        </row>
        <row r="72">
          <cell r="C72" t="str">
            <v>2.01</v>
          </cell>
          <cell r="D72" t="str">
            <v>측 구 공</v>
          </cell>
          <cell r="I72">
            <v>0</v>
          </cell>
          <cell r="J72">
            <v>0</v>
          </cell>
          <cell r="K72">
            <v>1</v>
          </cell>
          <cell r="M72">
            <v>0</v>
          </cell>
          <cell r="O72">
            <v>0</v>
          </cell>
          <cell r="Q72">
            <v>0</v>
          </cell>
        </row>
        <row r="73">
          <cell r="C73" t="str">
            <v>1)</v>
          </cell>
          <cell r="D73" t="str">
            <v>L 형측구</v>
          </cell>
          <cell r="I73">
            <v>0</v>
          </cell>
          <cell r="J73">
            <v>0</v>
          </cell>
          <cell r="K73">
            <v>1</v>
          </cell>
          <cell r="M73">
            <v>0</v>
          </cell>
          <cell r="O73">
            <v>0</v>
          </cell>
          <cell r="Q73">
            <v>0</v>
          </cell>
        </row>
        <row r="74">
          <cell r="C74" t="str">
            <v>(1)</v>
          </cell>
          <cell r="D74" t="str">
            <v>형식-1</v>
          </cell>
          <cell r="E74" t="str">
            <v>(H=0.465M)</v>
          </cell>
          <cell r="I74">
            <v>0</v>
          </cell>
          <cell r="J74">
            <v>0</v>
          </cell>
          <cell r="K74">
            <v>1</v>
          </cell>
          <cell r="M74">
            <v>0</v>
          </cell>
          <cell r="O74">
            <v>0</v>
          </cell>
          <cell r="Q74">
            <v>0</v>
          </cell>
        </row>
        <row r="75">
          <cell r="D75" t="str">
            <v>레미콘타설</v>
          </cell>
          <cell r="E75" t="str">
            <v>(무근,VBR제외)</v>
          </cell>
          <cell r="F75" t="str">
            <v>M3</v>
          </cell>
          <cell r="G75">
            <v>772</v>
          </cell>
          <cell r="H75">
            <v>18153</v>
          </cell>
          <cell r="I75">
            <v>14014116</v>
          </cell>
          <cell r="J75">
            <v>14014116</v>
          </cell>
          <cell r="K75">
            <v>1</v>
          </cell>
          <cell r="L75">
            <v>0</v>
          </cell>
          <cell r="M75">
            <v>0</v>
          </cell>
          <cell r="N75">
            <v>18153</v>
          </cell>
          <cell r="O75">
            <v>14014116</v>
          </cell>
          <cell r="P75">
            <v>0</v>
          </cell>
          <cell r="Q75">
            <v>0</v>
          </cell>
        </row>
        <row r="76">
          <cell r="D76" t="str">
            <v>거푸집</v>
          </cell>
          <cell r="E76" t="str">
            <v>(4회 0-7M)</v>
          </cell>
          <cell r="F76" t="str">
            <v>M2</v>
          </cell>
          <cell r="G76">
            <v>2668</v>
          </cell>
          <cell r="H76">
            <v>19081</v>
          </cell>
          <cell r="I76">
            <v>50908108</v>
          </cell>
          <cell r="J76">
            <v>50908108</v>
          </cell>
          <cell r="K76">
            <v>1</v>
          </cell>
          <cell r="L76">
            <v>8337</v>
          </cell>
          <cell r="M76">
            <v>22243116</v>
          </cell>
          <cell r="N76">
            <v>10425</v>
          </cell>
          <cell r="O76">
            <v>27813900</v>
          </cell>
          <cell r="P76">
            <v>319</v>
          </cell>
          <cell r="Q76">
            <v>851092</v>
          </cell>
        </row>
        <row r="77">
          <cell r="D77" t="str">
            <v>되메우기및다짐</v>
          </cell>
          <cell r="E77" t="str">
            <v>(인력50:기계50)</v>
          </cell>
          <cell r="F77" t="str">
            <v>M3</v>
          </cell>
          <cell r="G77">
            <v>482</v>
          </cell>
          <cell r="H77">
            <v>5556</v>
          </cell>
          <cell r="I77">
            <v>2677992</v>
          </cell>
          <cell r="J77">
            <v>2677992</v>
          </cell>
          <cell r="K77">
            <v>1</v>
          </cell>
          <cell r="L77">
            <v>309</v>
          </cell>
          <cell r="M77">
            <v>148938</v>
          </cell>
          <cell r="N77">
            <v>4891</v>
          </cell>
          <cell r="O77">
            <v>2357462</v>
          </cell>
          <cell r="P77">
            <v>356</v>
          </cell>
          <cell r="Q77">
            <v>171592</v>
          </cell>
        </row>
        <row r="78">
          <cell r="D78" t="str">
            <v>스치로풀</v>
          </cell>
          <cell r="E78" t="str">
            <v>(T=10m/m)</v>
          </cell>
          <cell r="F78" t="str">
            <v>M2</v>
          </cell>
          <cell r="G78">
            <v>25</v>
          </cell>
          <cell r="H78">
            <v>4684</v>
          </cell>
          <cell r="I78">
            <v>117100</v>
          </cell>
          <cell r="J78">
            <v>117100</v>
          </cell>
          <cell r="K78">
            <v>1</v>
          </cell>
          <cell r="L78">
            <v>4461</v>
          </cell>
          <cell r="M78">
            <v>111525</v>
          </cell>
          <cell r="N78">
            <v>223</v>
          </cell>
          <cell r="O78">
            <v>5575</v>
          </cell>
          <cell r="P78">
            <v>0</v>
          </cell>
          <cell r="Q78">
            <v>0</v>
          </cell>
        </row>
        <row r="79">
          <cell r="D79" t="str">
            <v>수축줄눈</v>
          </cell>
          <cell r="E79" t="str">
            <v>(6*38)</v>
          </cell>
          <cell r="F79" t="str">
            <v>M</v>
          </cell>
          <cell r="G79">
            <v>591</v>
          </cell>
          <cell r="H79">
            <v>3362</v>
          </cell>
          <cell r="I79">
            <v>1986942</v>
          </cell>
          <cell r="J79">
            <v>1986942</v>
          </cell>
          <cell r="K79">
            <v>1</v>
          </cell>
          <cell r="L79">
            <v>1513</v>
          </cell>
          <cell r="M79">
            <v>894183</v>
          </cell>
          <cell r="N79">
            <v>1800</v>
          </cell>
          <cell r="O79">
            <v>1063800</v>
          </cell>
          <cell r="P79">
            <v>49</v>
          </cell>
          <cell r="Q79">
            <v>28959</v>
          </cell>
        </row>
        <row r="80">
          <cell r="D80" t="str">
            <v>철근가공조립</v>
          </cell>
          <cell r="E80" t="str">
            <v>(간단)</v>
          </cell>
          <cell r="F80" t="str">
            <v>TON</v>
          </cell>
          <cell r="G80">
            <v>1033</v>
          </cell>
          <cell r="H80">
            <v>253237</v>
          </cell>
          <cell r="I80">
            <v>261593821</v>
          </cell>
          <cell r="J80">
            <v>261593821</v>
          </cell>
          <cell r="K80">
            <v>1</v>
          </cell>
          <cell r="L80">
            <v>4350</v>
          </cell>
          <cell r="M80">
            <v>4493550</v>
          </cell>
          <cell r="N80">
            <v>248887</v>
          </cell>
          <cell r="O80">
            <v>257100271</v>
          </cell>
          <cell r="P80">
            <v>0</v>
          </cell>
          <cell r="Q80">
            <v>0</v>
          </cell>
        </row>
        <row r="81">
          <cell r="D81" t="str">
            <v>비닐깔기</v>
          </cell>
          <cell r="E81" t="str">
            <v>(T=0.1MM)</v>
          </cell>
          <cell r="F81" t="str">
            <v>M2</v>
          </cell>
          <cell r="G81">
            <v>3477</v>
          </cell>
          <cell r="H81">
            <v>152</v>
          </cell>
          <cell r="I81">
            <v>528504</v>
          </cell>
          <cell r="J81">
            <v>528504</v>
          </cell>
          <cell r="K81">
            <v>1</v>
          </cell>
          <cell r="L81">
            <v>21</v>
          </cell>
          <cell r="M81">
            <v>73017</v>
          </cell>
          <cell r="N81">
            <v>131</v>
          </cell>
          <cell r="O81">
            <v>455487</v>
          </cell>
          <cell r="P81">
            <v>0</v>
          </cell>
          <cell r="Q81">
            <v>0</v>
          </cell>
        </row>
        <row r="82">
          <cell r="C82" t="str">
            <v>(2)</v>
          </cell>
          <cell r="D82" t="str">
            <v>형식-2</v>
          </cell>
          <cell r="E82" t="str">
            <v>(H=1.232M)</v>
          </cell>
          <cell r="I82">
            <v>0</v>
          </cell>
          <cell r="J82">
            <v>0</v>
          </cell>
          <cell r="K82">
            <v>1</v>
          </cell>
          <cell r="M82">
            <v>0</v>
          </cell>
          <cell r="O82">
            <v>0</v>
          </cell>
          <cell r="Q82">
            <v>0</v>
          </cell>
        </row>
        <row r="83">
          <cell r="D83" t="str">
            <v>레미콘타설</v>
          </cell>
          <cell r="E83" t="str">
            <v>(무근,VBR제외)</v>
          </cell>
          <cell r="F83" t="str">
            <v>M3</v>
          </cell>
          <cell r="G83">
            <v>1226</v>
          </cell>
          <cell r="H83">
            <v>18153</v>
          </cell>
          <cell r="I83">
            <v>22255578</v>
          </cell>
          <cell r="J83">
            <v>22255578</v>
          </cell>
          <cell r="K83">
            <v>1</v>
          </cell>
          <cell r="L83">
            <v>0</v>
          </cell>
          <cell r="M83">
            <v>0</v>
          </cell>
          <cell r="N83">
            <v>18153</v>
          </cell>
          <cell r="O83">
            <v>22255578</v>
          </cell>
          <cell r="P83">
            <v>0</v>
          </cell>
          <cell r="Q83">
            <v>0</v>
          </cell>
        </row>
        <row r="84">
          <cell r="D84" t="str">
            <v>거푸집</v>
          </cell>
          <cell r="E84" t="str">
            <v>(4회 0-7M)</v>
          </cell>
          <cell r="F84" t="str">
            <v>M2</v>
          </cell>
          <cell r="G84">
            <v>2812</v>
          </cell>
          <cell r="H84">
            <v>19081</v>
          </cell>
          <cell r="I84">
            <v>53655772</v>
          </cell>
          <cell r="J84">
            <v>53655772</v>
          </cell>
          <cell r="K84">
            <v>1</v>
          </cell>
          <cell r="L84">
            <v>8337</v>
          </cell>
          <cell r="M84">
            <v>23443644</v>
          </cell>
          <cell r="N84">
            <v>10425</v>
          </cell>
          <cell r="O84">
            <v>29315100</v>
          </cell>
          <cell r="P84">
            <v>319</v>
          </cell>
          <cell r="Q84">
            <v>897028</v>
          </cell>
        </row>
        <row r="85">
          <cell r="D85" t="str">
            <v>문양거푸집</v>
          </cell>
          <cell r="E85" t="str">
            <v>(폼타이 0-7M)</v>
          </cell>
          <cell r="F85" t="str">
            <v>M2</v>
          </cell>
          <cell r="G85">
            <v>2113</v>
          </cell>
          <cell r="H85">
            <v>20843</v>
          </cell>
          <cell r="I85">
            <v>44041259</v>
          </cell>
          <cell r="J85">
            <v>44041259</v>
          </cell>
          <cell r="K85">
            <v>1</v>
          </cell>
          <cell r="L85">
            <v>12568</v>
          </cell>
          <cell r="M85">
            <v>26556184</v>
          </cell>
          <cell r="N85">
            <v>8155</v>
          </cell>
          <cell r="O85">
            <v>17231515</v>
          </cell>
          <cell r="P85">
            <v>120</v>
          </cell>
          <cell r="Q85">
            <v>253560</v>
          </cell>
        </row>
        <row r="86">
          <cell r="D86" t="str">
            <v>뒷채움</v>
          </cell>
          <cell r="E86" t="str">
            <v>(발파암유용)</v>
          </cell>
          <cell r="F86" t="str">
            <v>M3</v>
          </cell>
          <cell r="G86">
            <v>664</v>
          </cell>
          <cell r="H86">
            <v>1473</v>
          </cell>
          <cell r="I86">
            <v>978072</v>
          </cell>
          <cell r="J86">
            <v>978072</v>
          </cell>
          <cell r="K86">
            <v>1</v>
          </cell>
          <cell r="L86">
            <v>366</v>
          </cell>
          <cell r="M86">
            <v>243024</v>
          </cell>
          <cell r="N86">
            <v>590</v>
          </cell>
          <cell r="O86">
            <v>391760</v>
          </cell>
          <cell r="P86">
            <v>517</v>
          </cell>
          <cell r="Q86">
            <v>343288</v>
          </cell>
        </row>
        <row r="87">
          <cell r="D87" t="str">
            <v>스치로풀</v>
          </cell>
          <cell r="E87" t="str">
            <v>(T=10m/m)</v>
          </cell>
          <cell r="F87" t="str">
            <v>M2</v>
          </cell>
          <cell r="G87">
            <v>40</v>
          </cell>
          <cell r="H87">
            <v>4684</v>
          </cell>
          <cell r="I87">
            <v>187360</v>
          </cell>
          <cell r="J87">
            <v>187360</v>
          </cell>
          <cell r="K87">
            <v>1</v>
          </cell>
          <cell r="L87">
            <v>4461</v>
          </cell>
          <cell r="M87">
            <v>178440</v>
          </cell>
          <cell r="N87">
            <v>223</v>
          </cell>
          <cell r="O87">
            <v>8920</v>
          </cell>
          <cell r="P87">
            <v>0</v>
          </cell>
          <cell r="Q87">
            <v>0</v>
          </cell>
        </row>
        <row r="88">
          <cell r="D88" t="str">
            <v>수축줄눈</v>
          </cell>
          <cell r="E88" t="str">
            <v>(6*38)</v>
          </cell>
          <cell r="F88" t="str">
            <v>M</v>
          </cell>
          <cell r="G88">
            <v>685</v>
          </cell>
          <cell r="H88">
            <v>3362</v>
          </cell>
          <cell r="I88">
            <v>2302970</v>
          </cell>
          <cell r="J88">
            <v>2302970</v>
          </cell>
          <cell r="K88">
            <v>1</v>
          </cell>
          <cell r="L88">
            <v>1513</v>
          </cell>
          <cell r="M88">
            <v>1036405</v>
          </cell>
          <cell r="N88">
            <v>1800</v>
          </cell>
          <cell r="O88">
            <v>1233000</v>
          </cell>
          <cell r="P88">
            <v>49</v>
          </cell>
          <cell r="Q88">
            <v>33565</v>
          </cell>
        </row>
        <row r="89">
          <cell r="D89" t="str">
            <v>철근가공조립</v>
          </cell>
          <cell r="E89" t="str">
            <v>(간단)</v>
          </cell>
          <cell r="F89" t="str">
            <v>TON</v>
          </cell>
          <cell r="G89">
            <v>0.755</v>
          </cell>
          <cell r="H89">
            <v>253237</v>
          </cell>
          <cell r="I89">
            <v>191193</v>
          </cell>
          <cell r="J89">
            <v>191193</v>
          </cell>
          <cell r="K89">
            <v>1</v>
          </cell>
          <cell r="L89">
            <v>4350</v>
          </cell>
          <cell r="M89">
            <v>3284</v>
          </cell>
          <cell r="N89">
            <v>248887</v>
          </cell>
          <cell r="O89">
            <v>187909</v>
          </cell>
          <cell r="P89">
            <v>0</v>
          </cell>
          <cell r="Q89">
            <v>0</v>
          </cell>
        </row>
        <row r="90">
          <cell r="D90" t="str">
            <v>PVC PIPE</v>
          </cell>
          <cell r="E90" t="str">
            <v>(D=50MM)</v>
          </cell>
          <cell r="F90" t="str">
            <v>M</v>
          </cell>
          <cell r="G90">
            <v>929</v>
          </cell>
          <cell r="H90">
            <v>1472</v>
          </cell>
          <cell r="I90">
            <v>1367488</v>
          </cell>
          <cell r="J90">
            <v>1367488</v>
          </cell>
          <cell r="K90">
            <v>1</v>
          </cell>
          <cell r="L90">
            <v>1402</v>
          </cell>
          <cell r="M90">
            <v>1302458</v>
          </cell>
          <cell r="N90">
            <v>70</v>
          </cell>
          <cell r="O90">
            <v>65030</v>
          </cell>
          <cell r="P90">
            <v>0</v>
          </cell>
          <cell r="Q90">
            <v>0</v>
          </cell>
        </row>
        <row r="91">
          <cell r="D91" t="str">
            <v>비닐깔기</v>
          </cell>
          <cell r="E91" t="str">
            <v>(T=0.1MM)</v>
          </cell>
          <cell r="F91" t="str">
            <v>M2</v>
          </cell>
          <cell r="G91">
            <v>2979</v>
          </cell>
          <cell r="H91">
            <v>152</v>
          </cell>
          <cell r="I91">
            <v>452808</v>
          </cell>
          <cell r="J91">
            <v>452808</v>
          </cell>
          <cell r="K91">
            <v>1</v>
          </cell>
          <cell r="L91">
            <v>21</v>
          </cell>
          <cell r="M91">
            <v>62559</v>
          </cell>
          <cell r="N91">
            <v>131</v>
          </cell>
          <cell r="O91">
            <v>390249</v>
          </cell>
          <cell r="P91">
            <v>0</v>
          </cell>
          <cell r="Q91">
            <v>0</v>
          </cell>
        </row>
        <row r="92">
          <cell r="C92" t="str">
            <v>(3)</v>
          </cell>
          <cell r="D92" t="str">
            <v>형식-3</v>
          </cell>
          <cell r="E92" t="str">
            <v>(H=2.165M)</v>
          </cell>
          <cell r="I92">
            <v>0</v>
          </cell>
          <cell r="J92">
            <v>0</v>
          </cell>
          <cell r="K92">
            <v>1</v>
          </cell>
          <cell r="M92">
            <v>0</v>
          </cell>
          <cell r="O92">
            <v>0</v>
          </cell>
          <cell r="Q92">
            <v>0</v>
          </cell>
        </row>
        <row r="93">
          <cell r="D93" t="str">
            <v>레미콘타설</v>
          </cell>
          <cell r="E93" t="str">
            <v>(무근,VBR제외)</v>
          </cell>
          <cell r="F93" t="str">
            <v>M3</v>
          </cell>
          <cell r="G93">
            <v>609</v>
          </cell>
          <cell r="H93">
            <v>18153</v>
          </cell>
          <cell r="I93">
            <v>11055177</v>
          </cell>
          <cell r="J93">
            <v>11055177</v>
          </cell>
          <cell r="K93">
            <v>1</v>
          </cell>
          <cell r="L93">
            <v>0</v>
          </cell>
          <cell r="M93">
            <v>0</v>
          </cell>
          <cell r="N93">
            <v>18153</v>
          </cell>
          <cell r="O93">
            <v>11055177</v>
          </cell>
          <cell r="P93">
            <v>0</v>
          </cell>
          <cell r="Q93">
            <v>0</v>
          </cell>
        </row>
        <row r="94">
          <cell r="D94" t="str">
            <v>거푸집</v>
          </cell>
          <cell r="E94" t="str">
            <v>(4회 0-7M)</v>
          </cell>
          <cell r="F94" t="str">
            <v>M2</v>
          </cell>
          <cell r="G94">
            <v>966</v>
          </cell>
          <cell r="H94">
            <v>19081</v>
          </cell>
          <cell r="I94">
            <v>18432246</v>
          </cell>
          <cell r="J94">
            <v>18432246</v>
          </cell>
          <cell r="K94">
            <v>1</v>
          </cell>
          <cell r="L94">
            <v>8337</v>
          </cell>
          <cell r="M94">
            <v>8053542</v>
          </cell>
          <cell r="N94">
            <v>10425</v>
          </cell>
          <cell r="O94">
            <v>10070550</v>
          </cell>
          <cell r="P94">
            <v>319</v>
          </cell>
          <cell r="Q94">
            <v>308154</v>
          </cell>
        </row>
        <row r="95">
          <cell r="D95" t="str">
            <v>문양거푸집</v>
          </cell>
          <cell r="E95" t="str">
            <v>(폼타이 0-7M)</v>
          </cell>
          <cell r="F95" t="str">
            <v>M2</v>
          </cell>
          <cell r="G95">
            <v>835</v>
          </cell>
          <cell r="H95">
            <v>20843</v>
          </cell>
          <cell r="I95">
            <v>17403905</v>
          </cell>
          <cell r="J95">
            <v>17403905</v>
          </cell>
          <cell r="K95">
            <v>1</v>
          </cell>
          <cell r="L95">
            <v>12568</v>
          </cell>
          <cell r="M95">
            <v>10494280</v>
          </cell>
          <cell r="N95">
            <v>8155</v>
          </cell>
          <cell r="O95">
            <v>6809425</v>
          </cell>
          <cell r="P95">
            <v>120</v>
          </cell>
          <cell r="Q95">
            <v>100200</v>
          </cell>
        </row>
        <row r="96">
          <cell r="D96" t="str">
            <v>뒷채움</v>
          </cell>
          <cell r="E96" t="str">
            <v>(발파암유용)</v>
          </cell>
          <cell r="F96" t="str">
            <v>M3</v>
          </cell>
          <cell r="G96">
            <v>532</v>
          </cell>
          <cell r="H96">
            <v>1473</v>
          </cell>
          <cell r="I96">
            <v>783636</v>
          </cell>
          <cell r="J96">
            <v>783636</v>
          </cell>
          <cell r="K96">
            <v>1</v>
          </cell>
          <cell r="L96">
            <v>366</v>
          </cell>
          <cell r="M96">
            <v>194712</v>
          </cell>
          <cell r="N96">
            <v>590</v>
          </cell>
          <cell r="O96">
            <v>313880</v>
          </cell>
          <cell r="P96">
            <v>517</v>
          </cell>
          <cell r="Q96">
            <v>275044</v>
          </cell>
        </row>
        <row r="97">
          <cell r="D97" t="str">
            <v>스치로풀</v>
          </cell>
          <cell r="E97" t="str">
            <v>(T=10m/m)</v>
          </cell>
          <cell r="F97" t="str">
            <v>M2</v>
          </cell>
          <cell r="G97">
            <v>20</v>
          </cell>
          <cell r="H97">
            <v>4684</v>
          </cell>
          <cell r="I97">
            <v>93680</v>
          </cell>
          <cell r="J97">
            <v>93680</v>
          </cell>
          <cell r="K97">
            <v>1</v>
          </cell>
          <cell r="L97">
            <v>4461</v>
          </cell>
          <cell r="M97">
            <v>89220</v>
          </cell>
          <cell r="N97">
            <v>223</v>
          </cell>
          <cell r="O97">
            <v>4460</v>
          </cell>
          <cell r="P97">
            <v>0</v>
          </cell>
          <cell r="Q97">
            <v>0</v>
          </cell>
        </row>
        <row r="98">
          <cell r="D98" t="str">
            <v>수축줄눈</v>
          </cell>
          <cell r="E98" t="str">
            <v>(6*38)</v>
          </cell>
          <cell r="F98" t="str">
            <v>M</v>
          </cell>
          <cell r="G98">
            <v>216</v>
          </cell>
          <cell r="H98">
            <v>3362</v>
          </cell>
          <cell r="I98">
            <v>726192</v>
          </cell>
          <cell r="J98">
            <v>726192</v>
          </cell>
          <cell r="K98">
            <v>1</v>
          </cell>
          <cell r="L98">
            <v>1513</v>
          </cell>
          <cell r="M98">
            <v>326808</v>
          </cell>
          <cell r="N98">
            <v>1800</v>
          </cell>
          <cell r="O98">
            <v>388800</v>
          </cell>
          <cell r="P98">
            <v>49</v>
          </cell>
          <cell r="Q98">
            <v>10584</v>
          </cell>
        </row>
        <row r="99">
          <cell r="D99" t="str">
            <v>철근가공조립</v>
          </cell>
          <cell r="E99" t="str">
            <v>(간단)</v>
          </cell>
          <cell r="F99" t="str">
            <v>TON</v>
          </cell>
          <cell r="G99">
            <v>0.26300000000000001</v>
          </cell>
          <cell r="H99">
            <v>253237</v>
          </cell>
          <cell r="I99">
            <v>66601</v>
          </cell>
          <cell r="J99">
            <v>66601</v>
          </cell>
          <cell r="K99">
            <v>1</v>
          </cell>
          <cell r="L99">
            <v>4350</v>
          </cell>
          <cell r="M99">
            <v>1144</v>
          </cell>
          <cell r="N99">
            <v>248887</v>
          </cell>
          <cell r="O99">
            <v>65457</v>
          </cell>
          <cell r="P99">
            <v>0</v>
          </cell>
          <cell r="Q99">
            <v>0</v>
          </cell>
        </row>
        <row r="100">
          <cell r="D100" t="str">
            <v>PVC PIPE</v>
          </cell>
          <cell r="E100" t="str">
            <v>(D=50MM)</v>
          </cell>
          <cell r="F100" t="str">
            <v>M</v>
          </cell>
          <cell r="G100">
            <v>348</v>
          </cell>
          <cell r="H100">
            <v>1472</v>
          </cell>
          <cell r="I100">
            <v>512256</v>
          </cell>
          <cell r="J100">
            <v>512256</v>
          </cell>
          <cell r="K100">
            <v>1</v>
          </cell>
          <cell r="L100">
            <v>1402</v>
          </cell>
          <cell r="M100">
            <v>487896</v>
          </cell>
          <cell r="N100">
            <v>70</v>
          </cell>
          <cell r="O100">
            <v>24360</v>
          </cell>
          <cell r="P100">
            <v>0</v>
          </cell>
          <cell r="Q100">
            <v>0</v>
          </cell>
        </row>
        <row r="101">
          <cell r="D101" t="str">
            <v>비닐깔기</v>
          </cell>
          <cell r="E101" t="str">
            <v>(T=0.1MM)</v>
          </cell>
          <cell r="F101" t="str">
            <v>M2</v>
          </cell>
          <cell r="G101">
            <v>780</v>
          </cell>
          <cell r="H101">
            <v>152</v>
          </cell>
          <cell r="I101">
            <v>118560</v>
          </cell>
          <cell r="J101">
            <v>118560</v>
          </cell>
          <cell r="K101">
            <v>1</v>
          </cell>
          <cell r="L101">
            <v>21</v>
          </cell>
          <cell r="M101">
            <v>16380</v>
          </cell>
          <cell r="N101">
            <v>131</v>
          </cell>
          <cell r="O101">
            <v>102180</v>
          </cell>
          <cell r="P101">
            <v>0</v>
          </cell>
          <cell r="Q101">
            <v>0</v>
          </cell>
        </row>
        <row r="102">
          <cell r="C102" t="str">
            <v>(4)</v>
          </cell>
          <cell r="D102" t="str">
            <v>형식-4</v>
          </cell>
          <cell r="E102" t="str">
            <v>(H=0.35M:부체도로)</v>
          </cell>
          <cell r="I102">
            <v>0</v>
          </cell>
          <cell r="J102">
            <v>0</v>
          </cell>
          <cell r="K102">
            <v>1</v>
          </cell>
          <cell r="M102">
            <v>0</v>
          </cell>
          <cell r="O102">
            <v>0</v>
          </cell>
          <cell r="Q102">
            <v>0</v>
          </cell>
        </row>
        <row r="103">
          <cell r="D103" t="str">
            <v>레미콘타설</v>
          </cell>
          <cell r="E103" t="str">
            <v>(무근,VBR제외)</v>
          </cell>
          <cell r="F103" t="str">
            <v>M3</v>
          </cell>
          <cell r="G103">
            <v>61</v>
          </cell>
          <cell r="H103">
            <v>18153</v>
          </cell>
          <cell r="I103">
            <v>1107333</v>
          </cell>
          <cell r="J103">
            <v>1107333</v>
          </cell>
          <cell r="K103">
            <v>1</v>
          </cell>
          <cell r="L103">
            <v>0</v>
          </cell>
          <cell r="M103">
            <v>0</v>
          </cell>
          <cell r="N103">
            <v>18153</v>
          </cell>
          <cell r="O103">
            <v>1107333</v>
          </cell>
          <cell r="P103">
            <v>0</v>
          </cell>
          <cell r="Q103">
            <v>0</v>
          </cell>
        </row>
        <row r="104">
          <cell r="D104" t="str">
            <v>거푸집</v>
          </cell>
          <cell r="E104" t="str">
            <v>(4회 0-7M)</v>
          </cell>
          <cell r="F104" t="str">
            <v>M2</v>
          </cell>
          <cell r="G104">
            <v>302</v>
          </cell>
          <cell r="H104">
            <v>19081</v>
          </cell>
          <cell r="I104">
            <v>5762462</v>
          </cell>
          <cell r="J104">
            <v>5762462</v>
          </cell>
          <cell r="K104">
            <v>1</v>
          </cell>
          <cell r="L104">
            <v>8337</v>
          </cell>
          <cell r="M104">
            <v>2517774</v>
          </cell>
          <cell r="N104">
            <v>10425</v>
          </cell>
          <cell r="O104">
            <v>3148350</v>
          </cell>
          <cell r="P104">
            <v>319</v>
          </cell>
          <cell r="Q104">
            <v>96338</v>
          </cell>
        </row>
        <row r="105">
          <cell r="D105" t="str">
            <v>되메우기및다짐</v>
          </cell>
          <cell r="E105" t="str">
            <v>(인력50:기계50)</v>
          </cell>
          <cell r="F105" t="str">
            <v>M3</v>
          </cell>
          <cell r="G105">
            <v>619</v>
          </cell>
          <cell r="H105">
            <v>5556</v>
          </cell>
          <cell r="I105">
            <v>3439164</v>
          </cell>
          <cell r="J105">
            <v>3439164</v>
          </cell>
          <cell r="K105">
            <v>1</v>
          </cell>
          <cell r="L105">
            <v>309</v>
          </cell>
          <cell r="M105">
            <v>191271</v>
          </cell>
          <cell r="N105">
            <v>4891</v>
          </cell>
          <cell r="O105">
            <v>3027529</v>
          </cell>
          <cell r="P105">
            <v>356</v>
          </cell>
          <cell r="Q105">
            <v>220364</v>
          </cell>
        </row>
        <row r="106">
          <cell r="D106" t="str">
            <v>비닐깔기</v>
          </cell>
          <cell r="E106" t="str">
            <v>(T=0.1MM)</v>
          </cell>
          <cell r="F106" t="str">
            <v>M2</v>
          </cell>
          <cell r="G106">
            <v>360</v>
          </cell>
          <cell r="H106">
            <v>152</v>
          </cell>
          <cell r="I106">
            <v>54720</v>
          </cell>
          <cell r="J106">
            <v>54720</v>
          </cell>
          <cell r="K106">
            <v>1</v>
          </cell>
          <cell r="L106">
            <v>21</v>
          </cell>
          <cell r="M106">
            <v>7560</v>
          </cell>
          <cell r="N106">
            <v>131</v>
          </cell>
          <cell r="O106">
            <v>47160</v>
          </cell>
          <cell r="P106">
            <v>0</v>
          </cell>
          <cell r="Q106">
            <v>0</v>
          </cell>
        </row>
        <row r="107">
          <cell r="D107" t="str">
            <v>스치로풀</v>
          </cell>
          <cell r="E107" t="str">
            <v>(T=10m/m)</v>
          </cell>
          <cell r="F107" t="str">
            <v>M2</v>
          </cell>
          <cell r="G107">
            <v>2</v>
          </cell>
          <cell r="H107">
            <v>4684</v>
          </cell>
          <cell r="I107">
            <v>9368</v>
          </cell>
          <cell r="J107">
            <v>9368</v>
          </cell>
          <cell r="K107">
            <v>1</v>
          </cell>
          <cell r="L107">
            <v>4461</v>
          </cell>
          <cell r="M107">
            <v>8922</v>
          </cell>
          <cell r="N107">
            <v>223</v>
          </cell>
          <cell r="O107">
            <v>446</v>
          </cell>
          <cell r="P107">
            <v>0</v>
          </cell>
          <cell r="Q107">
            <v>0</v>
          </cell>
        </row>
        <row r="108">
          <cell r="D108" t="str">
            <v>수축줄눈</v>
          </cell>
          <cell r="E108" t="str">
            <v>(6*38)</v>
          </cell>
          <cell r="F108" t="str">
            <v>M</v>
          </cell>
          <cell r="G108">
            <v>53</v>
          </cell>
          <cell r="H108">
            <v>3362</v>
          </cell>
          <cell r="I108">
            <v>178186</v>
          </cell>
          <cell r="J108">
            <v>178186</v>
          </cell>
          <cell r="K108">
            <v>1</v>
          </cell>
          <cell r="L108">
            <v>1513</v>
          </cell>
          <cell r="M108">
            <v>80189</v>
          </cell>
          <cell r="N108">
            <v>1800</v>
          </cell>
          <cell r="O108">
            <v>95400</v>
          </cell>
          <cell r="P108">
            <v>49</v>
          </cell>
          <cell r="Q108">
            <v>2597</v>
          </cell>
        </row>
        <row r="109">
          <cell r="C109" t="str">
            <v>(5)</v>
          </cell>
          <cell r="D109" t="str">
            <v>형식-5</v>
          </cell>
          <cell r="E109" t="str">
            <v>(H=0.35M:절토부소단)</v>
          </cell>
          <cell r="I109">
            <v>0</v>
          </cell>
          <cell r="J109">
            <v>0</v>
          </cell>
          <cell r="K109">
            <v>1</v>
          </cell>
          <cell r="M109">
            <v>0</v>
          </cell>
          <cell r="O109">
            <v>0</v>
          </cell>
          <cell r="Q109">
            <v>0</v>
          </cell>
        </row>
        <row r="110">
          <cell r="D110" t="str">
            <v>레미콘타설</v>
          </cell>
          <cell r="E110" t="str">
            <v>(무근,VBR제외)</v>
          </cell>
          <cell r="F110" t="str">
            <v>M3</v>
          </cell>
          <cell r="G110">
            <v>268</v>
          </cell>
          <cell r="H110">
            <v>18153</v>
          </cell>
          <cell r="I110">
            <v>4865004</v>
          </cell>
          <cell r="J110">
            <v>4865004</v>
          </cell>
          <cell r="K110">
            <v>1</v>
          </cell>
          <cell r="L110">
            <v>0</v>
          </cell>
          <cell r="M110">
            <v>0</v>
          </cell>
          <cell r="N110">
            <v>18153</v>
          </cell>
          <cell r="O110">
            <v>4865004</v>
          </cell>
          <cell r="P110">
            <v>0</v>
          </cell>
          <cell r="Q110">
            <v>0</v>
          </cell>
        </row>
        <row r="111">
          <cell r="D111" t="str">
            <v>거푸집</v>
          </cell>
          <cell r="E111" t="str">
            <v>(4회 0-7M)</v>
          </cell>
          <cell r="F111" t="str">
            <v>M2</v>
          </cell>
          <cell r="G111">
            <v>653</v>
          </cell>
          <cell r="H111">
            <v>19081</v>
          </cell>
          <cell r="I111">
            <v>12459893</v>
          </cell>
          <cell r="J111">
            <v>12459893</v>
          </cell>
          <cell r="K111">
            <v>1</v>
          </cell>
          <cell r="L111">
            <v>8337</v>
          </cell>
          <cell r="M111">
            <v>5444061</v>
          </cell>
          <cell r="N111">
            <v>10425</v>
          </cell>
          <cell r="O111">
            <v>6807525</v>
          </cell>
          <cell r="P111">
            <v>319</v>
          </cell>
          <cell r="Q111">
            <v>208307</v>
          </cell>
        </row>
        <row r="112">
          <cell r="C112" t="str">
            <v>2)</v>
          </cell>
          <cell r="D112" t="str">
            <v>V 형측구</v>
          </cell>
          <cell r="I112">
            <v>0</v>
          </cell>
          <cell r="J112">
            <v>0</v>
          </cell>
          <cell r="K112">
            <v>1</v>
          </cell>
          <cell r="M112">
            <v>0</v>
          </cell>
          <cell r="O112">
            <v>0</v>
          </cell>
          <cell r="Q112">
            <v>0</v>
          </cell>
        </row>
        <row r="113">
          <cell r="D113" t="str">
            <v>측구터파기</v>
          </cell>
          <cell r="E113" t="str">
            <v>(토사 0-1M 50:50)</v>
          </cell>
          <cell r="F113" t="str">
            <v>M3</v>
          </cell>
          <cell r="G113">
            <v>6250</v>
          </cell>
          <cell r="H113">
            <v>5099</v>
          </cell>
          <cell r="I113">
            <v>31868750</v>
          </cell>
          <cell r="J113">
            <v>31868750</v>
          </cell>
          <cell r="K113">
            <v>1</v>
          </cell>
          <cell r="L113">
            <v>103</v>
          </cell>
          <cell r="M113">
            <v>643750</v>
          </cell>
          <cell r="N113">
            <v>4849</v>
          </cell>
          <cell r="O113">
            <v>30306250</v>
          </cell>
          <cell r="P113">
            <v>147</v>
          </cell>
          <cell r="Q113">
            <v>918750</v>
          </cell>
        </row>
        <row r="114">
          <cell r="D114" t="str">
            <v>되메우기및다짐</v>
          </cell>
          <cell r="E114" t="str">
            <v>(인력50:기계50)</v>
          </cell>
          <cell r="F114" t="str">
            <v>M3</v>
          </cell>
          <cell r="G114">
            <v>3037</v>
          </cell>
          <cell r="H114">
            <v>5556</v>
          </cell>
          <cell r="I114">
            <v>16873572</v>
          </cell>
          <cell r="J114">
            <v>16873572</v>
          </cell>
          <cell r="K114">
            <v>1</v>
          </cell>
          <cell r="L114">
            <v>309</v>
          </cell>
          <cell r="M114">
            <v>938433</v>
          </cell>
          <cell r="N114">
            <v>4891</v>
          </cell>
          <cell r="O114">
            <v>14853967</v>
          </cell>
          <cell r="P114">
            <v>356</v>
          </cell>
          <cell r="Q114">
            <v>1081172</v>
          </cell>
        </row>
        <row r="115">
          <cell r="D115" t="str">
            <v>레미콘타설</v>
          </cell>
          <cell r="E115" t="str">
            <v>(무근,VBR제외)</v>
          </cell>
          <cell r="F115" t="str">
            <v>M3</v>
          </cell>
          <cell r="G115">
            <v>1698</v>
          </cell>
          <cell r="H115">
            <v>18153</v>
          </cell>
          <cell r="I115">
            <v>30823794</v>
          </cell>
          <cell r="J115">
            <v>30823794</v>
          </cell>
          <cell r="K115">
            <v>1</v>
          </cell>
          <cell r="L115">
            <v>0</v>
          </cell>
          <cell r="M115">
            <v>0</v>
          </cell>
          <cell r="N115">
            <v>18153</v>
          </cell>
          <cell r="O115">
            <v>30823794</v>
          </cell>
          <cell r="P115">
            <v>0</v>
          </cell>
          <cell r="Q115">
            <v>0</v>
          </cell>
        </row>
        <row r="116">
          <cell r="D116" t="str">
            <v>거푸집</v>
          </cell>
          <cell r="E116" t="str">
            <v>(4회 0-7M)</v>
          </cell>
          <cell r="F116" t="str">
            <v>M2</v>
          </cell>
          <cell r="G116">
            <v>11181</v>
          </cell>
          <cell r="H116">
            <v>19081</v>
          </cell>
          <cell r="I116">
            <v>213344661</v>
          </cell>
          <cell r="J116">
            <v>213344661</v>
          </cell>
          <cell r="K116">
            <v>1</v>
          </cell>
          <cell r="L116">
            <v>8337</v>
          </cell>
          <cell r="M116">
            <v>93215997</v>
          </cell>
          <cell r="N116">
            <v>10425</v>
          </cell>
          <cell r="O116">
            <v>116561925</v>
          </cell>
          <cell r="P116">
            <v>319</v>
          </cell>
          <cell r="Q116">
            <v>3566739</v>
          </cell>
        </row>
        <row r="117">
          <cell r="D117" t="str">
            <v>신축이음</v>
          </cell>
          <cell r="E117" t="str">
            <v>(스치로폴T=10m/m)</v>
          </cell>
          <cell r="F117" t="str">
            <v>M2</v>
          </cell>
          <cell r="G117">
            <v>113</v>
          </cell>
          <cell r="H117">
            <v>4684</v>
          </cell>
          <cell r="I117">
            <v>529292</v>
          </cell>
          <cell r="J117">
            <v>529292</v>
          </cell>
          <cell r="K117">
            <v>1</v>
          </cell>
          <cell r="L117">
            <v>4461</v>
          </cell>
          <cell r="M117">
            <v>504093</v>
          </cell>
          <cell r="N117">
            <v>223</v>
          </cell>
          <cell r="O117">
            <v>25199</v>
          </cell>
          <cell r="P117">
            <v>0</v>
          </cell>
          <cell r="Q117">
            <v>0</v>
          </cell>
        </row>
        <row r="118">
          <cell r="D118" t="str">
            <v>철근가공조립</v>
          </cell>
          <cell r="E118" t="str">
            <v>(간단)</v>
          </cell>
          <cell r="F118" t="str">
            <v>TON</v>
          </cell>
          <cell r="G118">
            <v>5.89</v>
          </cell>
          <cell r="H118">
            <v>253237</v>
          </cell>
          <cell r="I118">
            <v>1491565</v>
          </cell>
          <cell r="J118">
            <v>1491565</v>
          </cell>
          <cell r="K118">
            <v>1</v>
          </cell>
          <cell r="L118">
            <v>4350</v>
          </cell>
          <cell r="M118">
            <v>25621</v>
          </cell>
          <cell r="N118">
            <v>248887</v>
          </cell>
          <cell r="O118">
            <v>1465944</v>
          </cell>
          <cell r="P118">
            <v>0</v>
          </cell>
          <cell r="Q118">
            <v>0</v>
          </cell>
        </row>
        <row r="119">
          <cell r="C119" t="str">
            <v>3)</v>
          </cell>
          <cell r="D119" t="str">
            <v>산마루측구</v>
          </cell>
          <cell r="I119">
            <v>0</v>
          </cell>
          <cell r="J119">
            <v>0</v>
          </cell>
          <cell r="K119">
            <v>1</v>
          </cell>
          <cell r="M119">
            <v>0</v>
          </cell>
          <cell r="O119">
            <v>0</v>
          </cell>
          <cell r="Q119">
            <v>0</v>
          </cell>
        </row>
        <row r="120">
          <cell r="D120" t="str">
            <v>측구터파기</v>
          </cell>
          <cell r="E120" t="str">
            <v>(토사 0-1M 50:50)</v>
          </cell>
          <cell r="F120" t="str">
            <v>M3</v>
          </cell>
          <cell r="G120">
            <v>3874</v>
          </cell>
          <cell r="H120">
            <v>5099</v>
          </cell>
          <cell r="I120">
            <v>19753526</v>
          </cell>
          <cell r="J120">
            <v>19753526</v>
          </cell>
          <cell r="K120">
            <v>1</v>
          </cell>
          <cell r="L120">
            <v>103</v>
          </cell>
          <cell r="M120">
            <v>399022</v>
          </cell>
          <cell r="N120">
            <v>4849</v>
          </cell>
          <cell r="O120">
            <v>18785026</v>
          </cell>
          <cell r="P120">
            <v>147</v>
          </cell>
          <cell r="Q120">
            <v>569478</v>
          </cell>
        </row>
        <row r="121">
          <cell r="D121" t="str">
            <v>되메우기및다짐</v>
          </cell>
          <cell r="E121" t="str">
            <v>(인력50:기계50)</v>
          </cell>
          <cell r="F121" t="str">
            <v>M3</v>
          </cell>
          <cell r="G121">
            <v>2149</v>
          </cell>
          <cell r="H121">
            <v>5556</v>
          </cell>
          <cell r="I121">
            <v>11939844</v>
          </cell>
          <cell r="J121">
            <v>11939844</v>
          </cell>
          <cell r="K121">
            <v>1</v>
          </cell>
          <cell r="L121">
            <v>309</v>
          </cell>
          <cell r="M121">
            <v>664041</v>
          </cell>
          <cell r="N121">
            <v>4891</v>
          </cell>
          <cell r="O121">
            <v>10510759</v>
          </cell>
          <cell r="P121">
            <v>356</v>
          </cell>
          <cell r="Q121">
            <v>765044</v>
          </cell>
        </row>
        <row r="122">
          <cell r="D122" t="str">
            <v>레미콘타설</v>
          </cell>
          <cell r="E122" t="str">
            <v>(무근,VBR제외)</v>
          </cell>
          <cell r="F122" t="str">
            <v>M3</v>
          </cell>
          <cell r="G122">
            <v>942</v>
          </cell>
          <cell r="H122">
            <v>18153</v>
          </cell>
          <cell r="I122">
            <v>17100126</v>
          </cell>
          <cell r="J122">
            <v>17100126</v>
          </cell>
          <cell r="K122">
            <v>1</v>
          </cell>
          <cell r="L122">
            <v>0</v>
          </cell>
          <cell r="M122">
            <v>0</v>
          </cell>
          <cell r="N122">
            <v>18153</v>
          </cell>
          <cell r="O122">
            <v>17100126</v>
          </cell>
          <cell r="P122">
            <v>0</v>
          </cell>
          <cell r="Q122">
            <v>0</v>
          </cell>
        </row>
        <row r="123">
          <cell r="D123" t="str">
            <v>거푸집</v>
          </cell>
          <cell r="E123" t="str">
            <v>(4회 0-7M)</v>
          </cell>
          <cell r="F123" t="str">
            <v>M2</v>
          </cell>
          <cell r="G123">
            <v>6125</v>
          </cell>
          <cell r="H123">
            <v>19081</v>
          </cell>
          <cell r="I123">
            <v>116871125</v>
          </cell>
          <cell r="J123">
            <v>116871125</v>
          </cell>
          <cell r="K123">
            <v>1</v>
          </cell>
          <cell r="L123">
            <v>8337</v>
          </cell>
          <cell r="M123">
            <v>51064125</v>
          </cell>
          <cell r="N123">
            <v>10425</v>
          </cell>
          <cell r="O123">
            <v>63853125</v>
          </cell>
          <cell r="P123">
            <v>319</v>
          </cell>
          <cell r="Q123">
            <v>1953875</v>
          </cell>
        </row>
        <row r="124">
          <cell r="D124" t="str">
            <v>철근가공조립</v>
          </cell>
          <cell r="E124" t="str">
            <v>(간단)</v>
          </cell>
          <cell r="F124" t="str">
            <v>TON</v>
          </cell>
          <cell r="G124">
            <v>2.722</v>
          </cell>
          <cell r="H124">
            <v>253237</v>
          </cell>
          <cell r="I124">
            <v>689311</v>
          </cell>
          <cell r="J124">
            <v>689310</v>
          </cell>
          <cell r="K124" t="str">
            <v>##</v>
          </cell>
          <cell r="L124">
            <v>4350</v>
          </cell>
          <cell r="M124">
            <v>11840</v>
          </cell>
          <cell r="N124">
            <v>248887</v>
          </cell>
          <cell r="O124">
            <v>677470</v>
          </cell>
          <cell r="P124">
            <v>0</v>
          </cell>
          <cell r="Q124">
            <v>0</v>
          </cell>
        </row>
        <row r="125">
          <cell r="D125" t="str">
            <v>신축이음</v>
          </cell>
          <cell r="E125" t="str">
            <v>(스치로폴T=10m/m)</v>
          </cell>
          <cell r="F125" t="str">
            <v>M2</v>
          </cell>
          <cell r="G125">
            <v>62</v>
          </cell>
          <cell r="H125">
            <v>4684</v>
          </cell>
          <cell r="I125">
            <v>290408</v>
          </cell>
          <cell r="J125">
            <v>290408</v>
          </cell>
          <cell r="K125">
            <v>1</v>
          </cell>
          <cell r="L125">
            <v>4461</v>
          </cell>
          <cell r="M125">
            <v>276582</v>
          </cell>
          <cell r="N125">
            <v>223</v>
          </cell>
          <cell r="O125">
            <v>13826</v>
          </cell>
          <cell r="P125">
            <v>0</v>
          </cell>
          <cell r="Q125">
            <v>0</v>
          </cell>
        </row>
        <row r="126">
          <cell r="D126" t="str">
            <v>잔토처리</v>
          </cell>
          <cell r="E126" t="str">
            <v>(인력)</v>
          </cell>
          <cell r="F126" t="str">
            <v>M3</v>
          </cell>
          <cell r="G126">
            <v>1219</v>
          </cell>
          <cell r="H126">
            <v>7090</v>
          </cell>
          <cell r="I126">
            <v>8642710</v>
          </cell>
          <cell r="J126">
            <v>8642710</v>
          </cell>
          <cell r="K126">
            <v>1</v>
          </cell>
          <cell r="L126">
            <v>0</v>
          </cell>
          <cell r="M126">
            <v>0</v>
          </cell>
          <cell r="N126">
            <v>7090</v>
          </cell>
          <cell r="O126">
            <v>8642710</v>
          </cell>
          <cell r="P126">
            <v>0</v>
          </cell>
          <cell r="Q126">
            <v>0</v>
          </cell>
        </row>
        <row r="127">
          <cell r="C127" t="str">
            <v>4)</v>
          </cell>
          <cell r="D127" t="str">
            <v>맹 암 거</v>
          </cell>
          <cell r="I127">
            <v>0</v>
          </cell>
          <cell r="J127">
            <v>0</v>
          </cell>
          <cell r="K127">
            <v>1</v>
          </cell>
          <cell r="M127">
            <v>0</v>
          </cell>
          <cell r="O127">
            <v>0</v>
          </cell>
          <cell r="Q127">
            <v>0</v>
          </cell>
        </row>
        <row r="128">
          <cell r="D128" t="str">
            <v>맹암거(TYPE-1)</v>
          </cell>
          <cell r="E128" t="str">
            <v>(토사구간)</v>
          </cell>
          <cell r="F128" t="str">
            <v>M</v>
          </cell>
          <cell r="G128">
            <v>1607</v>
          </cell>
          <cell r="H128">
            <v>6519</v>
          </cell>
          <cell r="I128">
            <v>10476033</v>
          </cell>
          <cell r="J128">
            <v>10476033</v>
          </cell>
          <cell r="K128">
            <v>1</v>
          </cell>
          <cell r="L128">
            <v>4974</v>
          </cell>
          <cell r="M128">
            <v>7993218</v>
          </cell>
          <cell r="N128">
            <v>1545</v>
          </cell>
          <cell r="O128">
            <v>2482815</v>
          </cell>
          <cell r="P128">
            <v>0</v>
          </cell>
          <cell r="Q128">
            <v>0</v>
          </cell>
        </row>
        <row r="129">
          <cell r="D129" t="str">
            <v>맹암거(TYPE-2)</v>
          </cell>
          <cell r="E129" t="str">
            <v>(암구간)</v>
          </cell>
          <cell r="F129" t="str">
            <v>M</v>
          </cell>
          <cell r="G129">
            <v>2235</v>
          </cell>
          <cell r="H129">
            <v>4486</v>
          </cell>
          <cell r="I129">
            <v>10026210</v>
          </cell>
          <cell r="J129">
            <v>10026210</v>
          </cell>
          <cell r="K129">
            <v>1</v>
          </cell>
          <cell r="L129">
            <v>3038</v>
          </cell>
          <cell r="M129">
            <v>6789930</v>
          </cell>
          <cell r="N129">
            <v>1448</v>
          </cell>
          <cell r="O129">
            <v>3236280</v>
          </cell>
          <cell r="P129">
            <v>0</v>
          </cell>
          <cell r="Q129">
            <v>0</v>
          </cell>
        </row>
        <row r="130">
          <cell r="D130" t="str">
            <v>맹암거(TYPE-3)</v>
          </cell>
          <cell r="E130" t="str">
            <v>(절,성 경계부)</v>
          </cell>
          <cell r="F130" t="str">
            <v>M</v>
          </cell>
          <cell r="G130">
            <v>1471</v>
          </cell>
          <cell r="H130">
            <v>3091</v>
          </cell>
          <cell r="I130">
            <v>4546861</v>
          </cell>
          <cell r="J130">
            <v>4546861</v>
          </cell>
          <cell r="K130">
            <v>1</v>
          </cell>
          <cell r="L130">
            <v>1936</v>
          </cell>
          <cell r="M130">
            <v>2847856</v>
          </cell>
          <cell r="N130">
            <v>1155</v>
          </cell>
          <cell r="O130">
            <v>1699005</v>
          </cell>
          <cell r="P130">
            <v>0</v>
          </cell>
          <cell r="Q130">
            <v>0</v>
          </cell>
        </row>
        <row r="131">
          <cell r="D131" t="str">
            <v>측구터파기</v>
          </cell>
          <cell r="E131" t="str">
            <v>(토사 0-1M 50:50)</v>
          </cell>
          <cell r="F131" t="str">
            <v>M3</v>
          </cell>
          <cell r="G131">
            <v>738</v>
          </cell>
          <cell r="H131">
            <v>5099</v>
          </cell>
          <cell r="I131">
            <v>3763062</v>
          </cell>
          <cell r="J131">
            <v>3763062</v>
          </cell>
          <cell r="K131">
            <v>1</v>
          </cell>
          <cell r="L131">
            <v>103</v>
          </cell>
          <cell r="M131">
            <v>76014</v>
          </cell>
          <cell r="N131">
            <v>4849</v>
          </cell>
          <cell r="O131">
            <v>3578562</v>
          </cell>
          <cell r="P131">
            <v>147</v>
          </cell>
          <cell r="Q131">
            <v>108486</v>
          </cell>
        </row>
        <row r="132">
          <cell r="D132" t="str">
            <v>측구터파기</v>
          </cell>
          <cell r="E132" t="str">
            <v>(리핑암 0-1M 50:50)</v>
          </cell>
          <cell r="F132" t="str">
            <v>M3</v>
          </cell>
          <cell r="G132">
            <v>73</v>
          </cell>
          <cell r="H132">
            <v>85109</v>
          </cell>
          <cell r="I132">
            <v>6212957</v>
          </cell>
          <cell r="J132">
            <v>6212957</v>
          </cell>
          <cell r="K132">
            <v>1</v>
          </cell>
          <cell r="L132">
            <v>1205</v>
          </cell>
          <cell r="M132">
            <v>87965</v>
          </cell>
          <cell r="N132">
            <v>80116</v>
          </cell>
          <cell r="O132">
            <v>5848468</v>
          </cell>
          <cell r="P132">
            <v>3788</v>
          </cell>
          <cell r="Q132">
            <v>276524</v>
          </cell>
        </row>
        <row r="133">
          <cell r="D133" t="str">
            <v>측구터파기</v>
          </cell>
          <cell r="E133" t="str">
            <v>(발파암 0-1M 50:50)</v>
          </cell>
          <cell r="F133" t="str">
            <v>M3</v>
          </cell>
          <cell r="G133">
            <v>463</v>
          </cell>
          <cell r="H133">
            <v>144806</v>
          </cell>
          <cell r="I133">
            <v>67045178</v>
          </cell>
          <cell r="J133">
            <v>67045178</v>
          </cell>
          <cell r="K133">
            <v>1</v>
          </cell>
          <cell r="L133">
            <v>2288</v>
          </cell>
          <cell r="M133">
            <v>1059344</v>
          </cell>
          <cell r="N133">
            <v>136945</v>
          </cell>
          <cell r="O133">
            <v>63405535</v>
          </cell>
          <cell r="P133">
            <v>5573</v>
          </cell>
          <cell r="Q133">
            <v>2580299</v>
          </cell>
        </row>
        <row r="134">
          <cell r="C134" t="str">
            <v>5)</v>
          </cell>
          <cell r="D134" t="str">
            <v>U 형측구</v>
          </cell>
          <cell r="I134">
            <v>0</v>
          </cell>
          <cell r="J134">
            <v>0</v>
          </cell>
          <cell r="K134">
            <v>1</v>
          </cell>
          <cell r="M134">
            <v>0</v>
          </cell>
          <cell r="O134">
            <v>0</v>
          </cell>
          <cell r="Q134">
            <v>0</v>
          </cell>
        </row>
        <row r="135">
          <cell r="D135" t="str">
            <v>측구터파기</v>
          </cell>
          <cell r="E135" t="str">
            <v>(토사 0-1M 50:50)</v>
          </cell>
          <cell r="F135" t="str">
            <v>M3</v>
          </cell>
          <cell r="G135">
            <v>794</v>
          </cell>
          <cell r="H135">
            <v>5099</v>
          </cell>
          <cell r="I135">
            <v>4048606</v>
          </cell>
          <cell r="J135">
            <v>4048606</v>
          </cell>
          <cell r="K135">
            <v>1</v>
          </cell>
          <cell r="L135">
            <v>103</v>
          </cell>
          <cell r="M135">
            <v>81782</v>
          </cell>
          <cell r="N135">
            <v>4849</v>
          </cell>
          <cell r="O135">
            <v>3850106</v>
          </cell>
          <cell r="P135">
            <v>147</v>
          </cell>
          <cell r="Q135">
            <v>116718</v>
          </cell>
        </row>
        <row r="136">
          <cell r="D136" t="str">
            <v>되메우기및다짐</v>
          </cell>
          <cell r="E136" t="str">
            <v>(인력50:기계50)</v>
          </cell>
          <cell r="F136" t="str">
            <v>M3</v>
          </cell>
          <cell r="G136">
            <v>636</v>
          </cell>
          <cell r="H136">
            <v>5556</v>
          </cell>
          <cell r="I136">
            <v>3533616</v>
          </cell>
          <cell r="J136">
            <v>3533616</v>
          </cell>
          <cell r="K136">
            <v>1</v>
          </cell>
          <cell r="L136">
            <v>309</v>
          </cell>
          <cell r="M136">
            <v>196524</v>
          </cell>
          <cell r="N136">
            <v>4891</v>
          </cell>
          <cell r="O136">
            <v>3110676</v>
          </cell>
          <cell r="P136">
            <v>356</v>
          </cell>
          <cell r="Q136">
            <v>226416</v>
          </cell>
        </row>
        <row r="137">
          <cell r="D137" t="str">
            <v>거푸집</v>
          </cell>
          <cell r="E137" t="str">
            <v>(4회 0-7M)</v>
          </cell>
          <cell r="F137" t="str">
            <v>M2</v>
          </cell>
          <cell r="G137">
            <v>2863</v>
          </cell>
          <cell r="H137">
            <v>19081</v>
          </cell>
          <cell r="I137">
            <v>54628903</v>
          </cell>
          <cell r="J137">
            <v>54628903</v>
          </cell>
          <cell r="K137">
            <v>1</v>
          </cell>
          <cell r="L137">
            <v>8337</v>
          </cell>
          <cell r="M137">
            <v>23868831</v>
          </cell>
          <cell r="N137">
            <v>10425</v>
          </cell>
          <cell r="O137">
            <v>29846775</v>
          </cell>
          <cell r="P137">
            <v>319</v>
          </cell>
          <cell r="Q137">
            <v>913297</v>
          </cell>
        </row>
        <row r="138">
          <cell r="D138" t="str">
            <v>레미콘타설</v>
          </cell>
          <cell r="E138" t="str">
            <v>(무근,VIB포함)</v>
          </cell>
          <cell r="F138" t="str">
            <v>M3</v>
          </cell>
          <cell r="G138">
            <v>418</v>
          </cell>
          <cell r="H138">
            <v>18427</v>
          </cell>
          <cell r="I138">
            <v>7702486</v>
          </cell>
          <cell r="J138">
            <v>7702486</v>
          </cell>
          <cell r="K138">
            <v>1</v>
          </cell>
          <cell r="L138">
            <v>228</v>
          </cell>
          <cell r="M138">
            <v>95304</v>
          </cell>
          <cell r="N138">
            <v>18153</v>
          </cell>
          <cell r="O138">
            <v>7587954</v>
          </cell>
          <cell r="P138">
            <v>46</v>
          </cell>
          <cell r="Q138">
            <v>19228</v>
          </cell>
        </row>
        <row r="139">
          <cell r="D139" t="str">
            <v>철근가공조립</v>
          </cell>
          <cell r="E139" t="str">
            <v>(간단)</v>
          </cell>
          <cell r="F139" t="str">
            <v>TON</v>
          </cell>
          <cell r="G139">
            <v>0.36599999999999999</v>
          </cell>
          <cell r="H139">
            <v>253237</v>
          </cell>
          <cell r="I139">
            <v>92684</v>
          </cell>
          <cell r="J139">
            <v>92684</v>
          </cell>
          <cell r="K139">
            <v>1</v>
          </cell>
          <cell r="L139">
            <v>4350</v>
          </cell>
          <cell r="M139">
            <v>1592</v>
          </cell>
          <cell r="N139">
            <v>248887</v>
          </cell>
          <cell r="O139">
            <v>91092</v>
          </cell>
          <cell r="P139">
            <v>0</v>
          </cell>
          <cell r="Q139">
            <v>0</v>
          </cell>
        </row>
        <row r="140">
          <cell r="D140" t="str">
            <v>신축이음</v>
          </cell>
          <cell r="E140" t="str">
            <v>(스치로폴T=10m/m)</v>
          </cell>
          <cell r="F140" t="str">
            <v>M2</v>
          </cell>
          <cell r="G140">
            <v>27</v>
          </cell>
          <cell r="H140">
            <v>4684</v>
          </cell>
          <cell r="I140">
            <v>126468</v>
          </cell>
          <cell r="J140">
            <v>126468</v>
          </cell>
          <cell r="K140">
            <v>1</v>
          </cell>
          <cell r="L140">
            <v>4461</v>
          </cell>
          <cell r="M140">
            <v>120447</v>
          </cell>
          <cell r="N140">
            <v>223</v>
          </cell>
          <cell r="O140">
            <v>6021</v>
          </cell>
          <cell r="P140">
            <v>0</v>
          </cell>
          <cell r="Q140">
            <v>0</v>
          </cell>
        </row>
        <row r="141">
          <cell r="D141" t="str">
            <v>스틸그레이팅</v>
          </cell>
          <cell r="E141" t="str">
            <v>(430*1000*50)</v>
          </cell>
          <cell r="F141" t="str">
            <v>조</v>
          </cell>
          <cell r="G141">
            <v>100</v>
          </cell>
          <cell r="H141">
            <v>30122</v>
          </cell>
          <cell r="I141">
            <v>3012200</v>
          </cell>
          <cell r="J141">
            <v>3012200</v>
          </cell>
          <cell r="K141">
            <v>1</v>
          </cell>
          <cell r="L141">
            <v>25060</v>
          </cell>
          <cell r="M141">
            <v>2506000</v>
          </cell>
          <cell r="N141">
            <v>5062</v>
          </cell>
          <cell r="O141">
            <v>506200</v>
          </cell>
          <cell r="P141">
            <v>0</v>
          </cell>
          <cell r="Q141">
            <v>0</v>
          </cell>
        </row>
        <row r="142">
          <cell r="C142" t="str">
            <v>2.02</v>
          </cell>
          <cell r="D142" t="str">
            <v>횡 배 수 관 공</v>
          </cell>
          <cell r="I142">
            <v>0</v>
          </cell>
          <cell r="J142">
            <v>0</v>
          </cell>
          <cell r="K142">
            <v>1</v>
          </cell>
          <cell r="M142">
            <v>0</v>
          </cell>
          <cell r="O142">
            <v>0</v>
          </cell>
          <cell r="Q142">
            <v>0</v>
          </cell>
        </row>
        <row r="143">
          <cell r="C143" t="str">
            <v>1)</v>
          </cell>
          <cell r="D143" t="str">
            <v>구조물터파기</v>
          </cell>
          <cell r="I143">
            <v>0</v>
          </cell>
          <cell r="J143">
            <v>0</v>
          </cell>
          <cell r="K143">
            <v>1</v>
          </cell>
          <cell r="M143">
            <v>0</v>
          </cell>
          <cell r="O143">
            <v>0</v>
          </cell>
          <cell r="Q143">
            <v>0</v>
          </cell>
        </row>
        <row r="144">
          <cell r="D144" t="str">
            <v>구조물터파기</v>
          </cell>
          <cell r="E144" t="str">
            <v>(토사육상0-2M 30:70)</v>
          </cell>
          <cell r="F144" t="str">
            <v>M3</v>
          </cell>
          <cell r="G144">
            <v>5282</v>
          </cell>
          <cell r="H144">
            <v>3336</v>
          </cell>
          <cell r="I144">
            <v>17620752</v>
          </cell>
          <cell r="J144">
            <v>17620752</v>
          </cell>
          <cell r="K144">
            <v>1</v>
          </cell>
          <cell r="L144">
            <v>173</v>
          </cell>
          <cell r="M144">
            <v>913786</v>
          </cell>
          <cell r="N144">
            <v>2836</v>
          </cell>
          <cell r="O144">
            <v>14979752</v>
          </cell>
          <cell r="P144">
            <v>327</v>
          </cell>
          <cell r="Q144">
            <v>1727214</v>
          </cell>
        </row>
        <row r="145">
          <cell r="D145" t="str">
            <v>구조물터파기</v>
          </cell>
          <cell r="E145" t="str">
            <v>토사육상(2-4)M 3:7</v>
          </cell>
          <cell r="F145" t="str">
            <v>M3</v>
          </cell>
          <cell r="G145">
            <v>63</v>
          </cell>
          <cell r="H145">
            <v>4134</v>
          </cell>
          <cell r="I145">
            <v>260442</v>
          </cell>
          <cell r="J145">
            <v>260442</v>
          </cell>
          <cell r="K145">
            <v>1</v>
          </cell>
          <cell r="L145">
            <v>173</v>
          </cell>
          <cell r="M145">
            <v>10899</v>
          </cell>
          <cell r="N145">
            <v>3634</v>
          </cell>
          <cell r="O145">
            <v>228942</v>
          </cell>
          <cell r="P145">
            <v>327</v>
          </cell>
          <cell r="Q145">
            <v>20601</v>
          </cell>
        </row>
        <row r="146">
          <cell r="C146" t="str">
            <v>2)</v>
          </cell>
          <cell r="D146" t="str">
            <v>되메우기및다짐</v>
          </cell>
          <cell r="E146" t="str">
            <v>(인력50:기계50)</v>
          </cell>
          <cell r="F146" t="str">
            <v>M3</v>
          </cell>
          <cell r="G146">
            <v>3293</v>
          </cell>
          <cell r="H146">
            <v>5556</v>
          </cell>
          <cell r="I146">
            <v>18295908</v>
          </cell>
          <cell r="J146">
            <v>18295908</v>
          </cell>
          <cell r="K146">
            <v>1</v>
          </cell>
          <cell r="L146">
            <v>309</v>
          </cell>
          <cell r="M146">
            <v>1017537</v>
          </cell>
          <cell r="N146">
            <v>4891</v>
          </cell>
          <cell r="O146">
            <v>16106063</v>
          </cell>
          <cell r="P146">
            <v>356</v>
          </cell>
          <cell r="Q146">
            <v>1172308</v>
          </cell>
        </row>
        <row r="147">
          <cell r="C147" t="str">
            <v>3)</v>
          </cell>
          <cell r="D147" t="str">
            <v>레미콘타설</v>
          </cell>
          <cell r="E147" t="str">
            <v>(무근,VBR제외)</v>
          </cell>
          <cell r="F147" t="str">
            <v>M3</v>
          </cell>
          <cell r="G147">
            <v>1542</v>
          </cell>
          <cell r="H147">
            <v>18153</v>
          </cell>
          <cell r="I147">
            <v>27991926</v>
          </cell>
          <cell r="J147">
            <v>27991926</v>
          </cell>
          <cell r="K147">
            <v>1</v>
          </cell>
          <cell r="L147">
            <v>0</v>
          </cell>
          <cell r="M147">
            <v>0</v>
          </cell>
          <cell r="N147">
            <v>18153</v>
          </cell>
          <cell r="O147">
            <v>27991926</v>
          </cell>
          <cell r="P147">
            <v>0</v>
          </cell>
          <cell r="Q147">
            <v>0</v>
          </cell>
        </row>
        <row r="148">
          <cell r="C148" t="str">
            <v>4)</v>
          </cell>
          <cell r="D148" t="str">
            <v>거푸집</v>
          </cell>
          <cell r="E148" t="str">
            <v>(3회 0-7M)</v>
          </cell>
          <cell r="F148" t="str">
            <v>M2</v>
          </cell>
          <cell r="G148">
            <v>434</v>
          </cell>
          <cell r="H148">
            <v>22167</v>
          </cell>
          <cell r="I148">
            <v>9620478</v>
          </cell>
          <cell r="J148">
            <v>9620478</v>
          </cell>
          <cell r="K148">
            <v>1</v>
          </cell>
          <cell r="L148">
            <v>9585</v>
          </cell>
          <cell r="M148">
            <v>4159890</v>
          </cell>
          <cell r="N148">
            <v>12263</v>
          </cell>
          <cell r="O148">
            <v>5322142</v>
          </cell>
          <cell r="P148">
            <v>319</v>
          </cell>
          <cell r="Q148">
            <v>138446</v>
          </cell>
        </row>
        <row r="149">
          <cell r="C149" t="str">
            <v>5)</v>
          </cell>
          <cell r="D149" t="str">
            <v>거푸집</v>
          </cell>
          <cell r="E149" t="str">
            <v>(6회 0-7M)</v>
          </cell>
          <cell r="F149" t="str">
            <v>M2</v>
          </cell>
          <cell r="G149">
            <v>3787</v>
          </cell>
          <cell r="H149">
            <v>15886</v>
          </cell>
          <cell r="I149">
            <v>60160282</v>
          </cell>
          <cell r="J149">
            <v>60160282</v>
          </cell>
          <cell r="K149">
            <v>1</v>
          </cell>
          <cell r="L149">
            <v>7214</v>
          </cell>
          <cell r="M149">
            <v>27319418</v>
          </cell>
          <cell r="N149">
            <v>8353</v>
          </cell>
          <cell r="O149">
            <v>31632811</v>
          </cell>
          <cell r="P149">
            <v>319</v>
          </cell>
          <cell r="Q149">
            <v>1208053</v>
          </cell>
        </row>
        <row r="150">
          <cell r="C150" t="str">
            <v>6)</v>
          </cell>
          <cell r="D150" t="str">
            <v>횡배수관접합및부설</v>
          </cell>
          <cell r="I150">
            <v>0</v>
          </cell>
          <cell r="J150">
            <v>0</v>
          </cell>
          <cell r="K150">
            <v>1</v>
          </cell>
          <cell r="M150">
            <v>0</v>
          </cell>
          <cell r="O150">
            <v>0</v>
          </cell>
          <cell r="Q150">
            <v>0</v>
          </cell>
        </row>
        <row r="151">
          <cell r="D151" t="str">
            <v>횡배수관부설(보강)</v>
          </cell>
          <cell r="E151" t="str">
            <v>(V.R관,D800MM)</v>
          </cell>
          <cell r="F151" t="str">
            <v>M</v>
          </cell>
          <cell r="G151">
            <v>620</v>
          </cell>
          <cell r="H151">
            <v>108145</v>
          </cell>
          <cell r="I151">
            <v>67049900</v>
          </cell>
          <cell r="J151">
            <v>67049900</v>
          </cell>
          <cell r="K151">
            <v>1</v>
          </cell>
          <cell r="L151">
            <v>10183</v>
          </cell>
          <cell r="M151">
            <v>6313460</v>
          </cell>
          <cell r="N151">
            <v>91922</v>
          </cell>
          <cell r="O151">
            <v>56991640</v>
          </cell>
          <cell r="P151">
            <v>6040</v>
          </cell>
          <cell r="Q151">
            <v>3744800</v>
          </cell>
        </row>
        <row r="152">
          <cell r="D152" t="str">
            <v>횡배수관부설(보강)</v>
          </cell>
          <cell r="E152" t="str">
            <v>(V.R관,D1000MM)</v>
          </cell>
          <cell r="F152" t="str">
            <v>M</v>
          </cell>
          <cell r="G152">
            <v>387</v>
          </cell>
          <cell r="H152">
            <v>148163</v>
          </cell>
          <cell r="I152">
            <v>57339081</v>
          </cell>
          <cell r="J152">
            <v>57339081</v>
          </cell>
          <cell r="K152">
            <v>1</v>
          </cell>
          <cell r="L152">
            <v>13292</v>
          </cell>
          <cell r="M152">
            <v>5144004</v>
          </cell>
          <cell r="N152">
            <v>127154</v>
          </cell>
          <cell r="O152">
            <v>49208598</v>
          </cell>
          <cell r="P152">
            <v>7717</v>
          </cell>
          <cell r="Q152">
            <v>2986479</v>
          </cell>
        </row>
        <row r="153">
          <cell r="D153" t="str">
            <v>횡배수관부설(보강)</v>
          </cell>
          <cell r="E153" t="str">
            <v>(V.R관,D1200MM)</v>
          </cell>
          <cell r="F153" t="str">
            <v>M</v>
          </cell>
          <cell r="G153">
            <v>168</v>
          </cell>
          <cell r="H153">
            <v>202739</v>
          </cell>
          <cell r="I153">
            <v>34060152</v>
          </cell>
          <cell r="J153">
            <v>34060152</v>
          </cell>
          <cell r="K153">
            <v>1</v>
          </cell>
          <cell r="L153">
            <v>16687</v>
          </cell>
          <cell r="M153">
            <v>2803416</v>
          </cell>
          <cell r="N153">
            <v>176791</v>
          </cell>
          <cell r="O153">
            <v>29700888</v>
          </cell>
          <cell r="P153">
            <v>9261</v>
          </cell>
          <cell r="Q153">
            <v>1555848</v>
          </cell>
        </row>
        <row r="154">
          <cell r="C154" t="str">
            <v>2.03</v>
          </cell>
          <cell r="D154" t="str">
            <v>종 배 수 관 공</v>
          </cell>
          <cell r="I154">
            <v>0</v>
          </cell>
          <cell r="J154">
            <v>0</v>
          </cell>
          <cell r="K154">
            <v>1</v>
          </cell>
          <cell r="M154">
            <v>0</v>
          </cell>
          <cell r="O154">
            <v>0</v>
          </cell>
          <cell r="Q154">
            <v>0</v>
          </cell>
        </row>
        <row r="155">
          <cell r="C155" t="str">
            <v>1)</v>
          </cell>
          <cell r="D155" t="str">
            <v>구조물터파기</v>
          </cell>
          <cell r="E155" t="str">
            <v>(토사육상0-2M 30:70)</v>
          </cell>
          <cell r="F155" t="str">
            <v>M3</v>
          </cell>
          <cell r="G155">
            <v>193</v>
          </cell>
          <cell r="H155">
            <v>3336</v>
          </cell>
          <cell r="I155">
            <v>643848</v>
          </cell>
          <cell r="J155">
            <v>643848</v>
          </cell>
          <cell r="K155">
            <v>1</v>
          </cell>
          <cell r="L155">
            <v>173</v>
          </cell>
          <cell r="M155">
            <v>33389</v>
          </cell>
          <cell r="N155">
            <v>2836</v>
          </cell>
          <cell r="O155">
            <v>547348</v>
          </cell>
          <cell r="P155">
            <v>327</v>
          </cell>
          <cell r="Q155">
            <v>63111</v>
          </cell>
        </row>
        <row r="156">
          <cell r="C156" t="str">
            <v>2)</v>
          </cell>
          <cell r="D156" t="str">
            <v>되메우기및다짐</v>
          </cell>
          <cell r="E156" t="str">
            <v>(인력50:기계50)</v>
          </cell>
          <cell r="F156" t="str">
            <v>M3</v>
          </cell>
          <cell r="G156">
            <v>106</v>
          </cell>
          <cell r="H156">
            <v>5556</v>
          </cell>
          <cell r="I156">
            <v>588936</v>
          </cell>
          <cell r="J156">
            <v>588936</v>
          </cell>
          <cell r="K156">
            <v>1</v>
          </cell>
          <cell r="L156">
            <v>309</v>
          </cell>
          <cell r="M156">
            <v>32754</v>
          </cell>
          <cell r="N156">
            <v>4891</v>
          </cell>
          <cell r="O156">
            <v>518446</v>
          </cell>
          <cell r="P156">
            <v>356</v>
          </cell>
          <cell r="Q156">
            <v>37736</v>
          </cell>
        </row>
        <row r="157">
          <cell r="C157" t="str">
            <v>3)</v>
          </cell>
          <cell r="D157" t="str">
            <v>레미콘타설</v>
          </cell>
          <cell r="E157" t="str">
            <v>(무근,VBR제외)</v>
          </cell>
          <cell r="F157" t="str">
            <v>M3</v>
          </cell>
          <cell r="G157">
            <v>7</v>
          </cell>
          <cell r="H157">
            <v>18153</v>
          </cell>
          <cell r="I157">
            <v>127071</v>
          </cell>
          <cell r="J157">
            <v>127071</v>
          </cell>
          <cell r="K157">
            <v>1</v>
          </cell>
          <cell r="L157">
            <v>0</v>
          </cell>
          <cell r="M157">
            <v>0</v>
          </cell>
          <cell r="N157">
            <v>18153</v>
          </cell>
          <cell r="O157">
            <v>127071</v>
          </cell>
          <cell r="P157">
            <v>0</v>
          </cell>
          <cell r="Q157">
            <v>0</v>
          </cell>
        </row>
        <row r="158">
          <cell r="C158" t="str">
            <v>4)</v>
          </cell>
          <cell r="D158" t="str">
            <v>거푸집</v>
          </cell>
          <cell r="E158" t="str">
            <v>(4회 0-7M)</v>
          </cell>
          <cell r="F158" t="str">
            <v>M2</v>
          </cell>
          <cell r="G158">
            <v>99</v>
          </cell>
          <cell r="H158">
            <v>19081</v>
          </cell>
          <cell r="I158">
            <v>1889019</v>
          </cell>
          <cell r="J158">
            <v>1889019</v>
          </cell>
          <cell r="K158">
            <v>1</v>
          </cell>
          <cell r="L158">
            <v>8337</v>
          </cell>
          <cell r="M158">
            <v>825363</v>
          </cell>
          <cell r="N158">
            <v>10425</v>
          </cell>
          <cell r="O158">
            <v>1032075</v>
          </cell>
          <cell r="P158">
            <v>319</v>
          </cell>
          <cell r="Q158">
            <v>31581</v>
          </cell>
        </row>
        <row r="159">
          <cell r="C159" t="str">
            <v>5)</v>
          </cell>
          <cell r="D159" t="str">
            <v>종배수관부설</v>
          </cell>
          <cell r="I159">
            <v>0</v>
          </cell>
          <cell r="J159">
            <v>0</v>
          </cell>
          <cell r="K159">
            <v>1</v>
          </cell>
          <cell r="M159">
            <v>0</v>
          </cell>
          <cell r="O159">
            <v>0</v>
          </cell>
          <cell r="Q159">
            <v>0</v>
          </cell>
        </row>
        <row r="160">
          <cell r="D160" t="str">
            <v>원심력철근콘크리트관</v>
          </cell>
          <cell r="E160" t="str">
            <v>(D=600MM</v>
          </cell>
          <cell r="F160" t="str">
            <v>M</v>
          </cell>
          <cell r="G160">
            <v>160</v>
          </cell>
          <cell r="H160">
            <v>38457</v>
          </cell>
          <cell r="I160">
            <v>6153120</v>
          </cell>
          <cell r="J160">
            <v>6153120</v>
          </cell>
          <cell r="K160">
            <v>1</v>
          </cell>
          <cell r="L160">
            <v>34168</v>
          </cell>
          <cell r="M160">
            <v>5466880</v>
          </cell>
          <cell r="N160">
            <v>3479</v>
          </cell>
          <cell r="O160">
            <v>556640</v>
          </cell>
          <cell r="P160">
            <v>810</v>
          </cell>
          <cell r="Q160">
            <v>129600</v>
          </cell>
        </row>
        <row r="161">
          <cell r="D161" t="str">
            <v>원심력철근콘크리트관</v>
          </cell>
          <cell r="E161" t="str">
            <v>(D=800MM)</v>
          </cell>
          <cell r="F161" t="str">
            <v>M</v>
          </cell>
          <cell r="G161">
            <v>137</v>
          </cell>
          <cell r="H161">
            <v>66756</v>
          </cell>
          <cell r="I161">
            <v>9145572</v>
          </cell>
          <cell r="J161">
            <v>9145572</v>
          </cell>
          <cell r="K161">
            <v>1</v>
          </cell>
          <cell r="L161">
            <v>59473</v>
          </cell>
          <cell r="M161">
            <v>8147801</v>
          </cell>
          <cell r="N161">
            <v>5966</v>
          </cell>
          <cell r="O161">
            <v>817342</v>
          </cell>
          <cell r="P161">
            <v>1317</v>
          </cell>
          <cell r="Q161">
            <v>180429</v>
          </cell>
        </row>
        <row r="162">
          <cell r="D162" t="str">
            <v>원심력철근콘크리트관</v>
          </cell>
          <cell r="E162" t="str">
            <v>(D=1000MM)</v>
          </cell>
          <cell r="F162" t="str">
            <v>M</v>
          </cell>
          <cell r="G162">
            <v>60</v>
          </cell>
          <cell r="H162">
            <v>90383</v>
          </cell>
          <cell r="I162">
            <v>5422980</v>
          </cell>
          <cell r="J162">
            <v>5422980</v>
          </cell>
          <cell r="K162">
            <v>1</v>
          </cell>
          <cell r="L162">
            <v>81207</v>
          </cell>
          <cell r="M162">
            <v>4872420</v>
          </cell>
          <cell r="N162">
            <v>7695</v>
          </cell>
          <cell r="O162">
            <v>461700</v>
          </cell>
          <cell r="P162">
            <v>1481</v>
          </cell>
          <cell r="Q162">
            <v>88860</v>
          </cell>
        </row>
        <row r="163">
          <cell r="C163" t="str">
            <v>2.04</v>
          </cell>
          <cell r="D163" t="str">
            <v>집수정공</v>
          </cell>
          <cell r="I163">
            <v>0</v>
          </cell>
          <cell r="J163">
            <v>0</v>
          </cell>
          <cell r="K163">
            <v>1</v>
          </cell>
          <cell r="M163">
            <v>0</v>
          </cell>
          <cell r="O163">
            <v>0</v>
          </cell>
          <cell r="Q163">
            <v>0</v>
          </cell>
        </row>
        <row r="164">
          <cell r="C164" t="str">
            <v>1)</v>
          </cell>
          <cell r="D164" t="str">
            <v>터파기</v>
          </cell>
          <cell r="I164">
            <v>0</v>
          </cell>
          <cell r="J164">
            <v>0</v>
          </cell>
          <cell r="K164">
            <v>1</v>
          </cell>
          <cell r="M164">
            <v>0</v>
          </cell>
          <cell r="O164">
            <v>0</v>
          </cell>
          <cell r="Q164">
            <v>0</v>
          </cell>
        </row>
        <row r="165">
          <cell r="D165" t="str">
            <v>구조물터파기</v>
          </cell>
          <cell r="E165" t="str">
            <v>(토사육상0-2M 30:70)</v>
          </cell>
          <cell r="F165" t="str">
            <v>M3</v>
          </cell>
          <cell r="G165">
            <v>2368</v>
          </cell>
          <cell r="H165">
            <v>3336</v>
          </cell>
          <cell r="I165">
            <v>7899648</v>
          </cell>
          <cell r="J165">
            <v>7899648</v>
          </cell>
          <cell r="K165">
            <v>1</v>
          </cell>
          <cell r="L165">
            <v>173</v>
          </cell>
          <cell r="M165">
            <v>409664</v>
          </cell>
          <cell r="N165">
            <v>2836</v>
          </cell>
          <cell r="O165">
            <v>6715648</v>
          </cell>
          <cell r="P165">
            <v>327</v>
          </cell>
          <cell r="Q165">
            <v>774336</v>
          </cell>
        </row>
        <row r="166">
          <cell r="D166" t="str">
            <v>구조물터파기</v>
          </cell>
          <cell r="E166" t="str">
            <v>(발파육상0-2M 30:70)</v>
          </cell>
          <cell r="F166" t="str">
            <v>M3</v>
          </cell>
          <cell r="G166">
            <v>970</v>
          </cell>
          <cell r="H166">
            <v>140000</v>
          </cell>
          <cell r="I166">
            <v>135800000</v>
          </cell>
          <cell r="J166">
            <v>135800000</v>
          </cell>
          <cell r="K166">
            <v>1</v>
          </cell>
          <cell r="L166">
            <v>3921</v>
          </cell>
          <cell r="M166">
            <v>3803370</v>
          </cell>
          <cell r="N166">
            <v>126402</v>
          </cell>
          <cell r="O166">
            <v>122609940</v>
          </cell>
          <cell r="P166">
            <v>9677</v>
          </cell>
          <cell r="Q166">
            <v>9386690</v>
          </cell>
        </row>
        <row r="167">
          <cell r="C167" t="str">
            <v>2)</v>
          </cell>
          <cell r="D167" t="str">
            <v>되메우기및다짐</v>
          </cell>
          <cell r="E167" t="str">
            <v>(인력50:기계50)</v>
          </cell>
          <cell r="F167" t="str">
            <v>M3</v>
          </cell>
          <cell r="G167">
            <v>2762</v>
          </cell>
          <cell r="H167">
            <v>5556</v>
          </cell>
          <cell r="I167">
            <v>15345672</v>
          </cell>
          <cell r="J167">
            <v>15345672</v>
          </cell>
          <cell r="K167">
            <v>1</v>
          </cell>
          <cell r="L167">
            <v>309</v>
          </cell>
          <cell r="M167">
            <v>853458</v>
          </cell>
          <cell r="N167">
            <v>4891</v>
          </cell>
          <cell r="O167">
            <v>13508942</v>
          </cell>
          <cell r="P167">
            <v>356</v>
          </cell>
          <cell r="Q167">
            <v>983272</v>
          </cell>
        </row>
        <row r="168">
          <cell r="C168" t="str">
            <v>3)</v>
          </cell>
          <cell r="D168" t="str">
            <v>콘크리트타설</v>
          </cell>
          <cell r="I168">
            <v>0</v>
          </cell>
          <cell r="J168">
            <v>0</v>
          </cell>
          <cell r="K168">
            <v>1</v>
          </cell>
          <cell r="M168">
            <v>0</v>
          </cell>
          <cell r="O168">
            <v>0</v>
          </cell>
          <cell r="Q168">
            <v>0</v>
          </cell>
        </row>
        <row r="169">
          <cell r="D169" t="str">
            <v>레미콘타설</v>
          </cell>
          <cell r="E169" t="str">
            <v>(무근,VBR제외)</v>
          </cell>
          <cell r="F169" t="str">
            <v>M3</v>
          </cell>
          <cell r="G169">
            <v>239</v>
          </cell>
          <cell r="H169">
            <v>18153</v>
          </cell>
          <cell r="I169">
            <v>4338567</v>
          </cell>
          <cell r="J169">
            <v>4338567</v>
          </cell>
          <cell r="K169">
            <v>1</v>
          </cell>
          <cell r="L169">
            <v>0</v>
          </cell>
          <cell r="M169">
            <v>0</v>
          </cell>
          <cell r="N169">
            <v>18153</v>
          </cell>
          <cell r="O169">
            <v>4338567</v>
          </cell>
          <cell r="P169">
            <v>0</v>
          </cell>
          <cell r="Q169">
            <v>0</v>
          </cell>
        </row>
        <row r="170">
          <cell r="D170" t="str">
            <v>레미콘타설</v>
          </cell>
          <cell r="E170" t="str">
            <v>(철근,VIB포함)</v>
          </cell>
          <cell r="F170" t="str">
            <v>M3</v>
          </cell>
          <cell r="G170">
            <v>119</v>
          </cell>
          <cell r="H170">
            <v>20322</v>
          </cell>
          <cell r="I170">
            <v>2418318</v>
          </cell>
          <cell r="J170">
            <v>2418318</v>
          </cell>
          <cell r="K170">
            <v>1</v>
          </cell>
          <cell r="L170">
            <v>227</v>
          </cell>
          <cell r="M170">
            <v>27013</v>
          </cell>
          <cell r="N170">
            <v>20049</v>
          </cell>
          <cell r="O170">
            <v>2385831</v>
          </cell>
          <cell r="P170">
            <v>46</v>
          </cell>
          <cell r="Q170">
            <v>5474</v>
          </cell>
        </row>
        <row r="171">
          <cell r="C171" t="str">
            <v>4)</v>
          </cell>
          <cell r="D171" t="str">
            <v>거 푸 집</v>
          </cell>
          <cell r="I171">
            <v>0</v>
          </cell>
          <cell r="J171">
            <v>0</v>
          </cell>
          <cell r="K171">
            <v>1</v>
          </cell>
          <cell r="M171">
            <v>0</v>
          </cell>
          <cell r="O171">
            <v>0</v>
          </cell>
          <cell r="Q171">
            <v>0</v>
          </cell>
        </row>
        <row r="172">
          <cell r="D172" t="str">
            <v>거푸집</v>
          </cell>
          <cell r="E172" t="str">
            <v>(4회 0-7M)</v>
          </cell>
          <cell r="F172" t="str">
            <v>M2</v>
          </cell>
          <cell r="G172">
            <v>2961</v>
          </cell>
          <cell r="H172">
            <v>19081</v>
          </cell>
          <cell r="I172">
            <v>56498841</v>
          </cell>
          <cell r="J172">
            <v>56498841</v>
          </cell>
          <cell r="K172">
            <v>1</v>
          </cell>
          <cell r="L172">
            <v>8337</v>
          </cell>
          <cell r="M172">
            <v>24685857</v>
          </cell>
          <cell r="N172">
            <v>10425</v>
          </cell>
          <cell r="O172">
            <v>30868425</v>
          </cell>
          <cell r="P172">
            <v>319</v>
          </cell>
          <cell r="Q172">
            <v>944559</v>
          </cell>
        </row>
        <row r="173">
          <cell r="D173" t="str">
            <v>맨홀용 거푸집</v>
          </cell>
          <cell r="E173" t="str">
            <v>(P.E 원형)</v>
          </cell>
          <cell r="F173" t="str">
            <v>조</v>
          </cell>
          <cell r="G173">
            <v>3</v>
          </cell>
          <cell r="H173">
            <v>192168</v>
          </cell>
          <cell r="I173">
            <v>576504</v>
          </cell>
          <cell r="J173">
            <v>576504</v>
          </cell>
          <cell r="K173">
            <v>1</v>
          </cell>
          <cell r="L173">
            <v>192168</v>
          </cell>
          <cell r="M173">
            <v>576504</v>
          </cell>
          <cell r="N173">
            <v>0</v>
          </cell>
          <cell r="O173">
            <v>0</v>
          </cell>
          <cell r="P173">
            <v>0</v>
          </cell>
          <cell r="Q173">
            <v>0</v>
          </cell>
        </row>
        <row r="174">
          <cell r="C174" t="str">
            <v>5)</v>
          </cell>
          <cell r="D174" t="str">
            <v>스틸그레이팅</v>
          </cell>
          <cell r="I174">
            <v>0</v>
          </cell>
          <cell r="J174">
            <v>0</v>
          </cell>
          <cell r="K174">
            <v>1</v>
          </cell>
          <cell r="M174">
            <v>0</v>
          </cell>
          <cell r="O174">
            <v>0</v>
          </cell>
          <cell r="Q174">
            <v>0</v>
          </cell>
        </row>
        <row r="175">
          <cell r="D175" t="str">
            <v>스틸그레이팅</v>
          </cell>
          <cell r="E175" t="str">
            <v>(1350*1650*75)</v>
          </cell>
          <cell r="F175" t="str">
            <v>조</v>
          </cell>
          <cell r="G175">
            <v>1</v>
          </cell>
          <cell r="H175">
            <v>212754</v>
          </cell>
          <cell r="I175">
            <v>212754</v>
          </cell>
          <cell r="J175">
            <v>212754</v>
          </cell>
          <cell r="K175">
            <v>1</v>
          </cell>
          <cell r="L175">
            <v>193393</v>
          </cell>
          <cell r="M175">
            <v>193393</v>
          </cell>
          <cell r="N175">
            <v>19361</v>
          </cell>
          <cell r="O175">
            <v>19361</v>
          </cell>
          <cell r="P175">
            <v>0</v>
          </cell>
          <cell r="Q175">
            <v>0</v>
          </cell>
        </row>
        <row r="176">
          <cell r="D176" t="str">
            <v>스틸그레이팅</v>
          </cell>
          <cell r="E176" t="str">
            <v>(1150*1550*75)</v>
          </cell>
          <cell r="F176" t="str">
            <v>조</v>
          </cell>
          <cell r="G176">
            <v>2</v>
          </cell>
          <cell r="H176">
            <v>203326</v>
          </cell>
          <cell r="I176">
            <v>406652</v>
          </cell>
          <cell r="J176">
            <v>406652</v>
          </cell>
          <cell r="K176">
            <v>1</v>
          </cell>
          <cell r="L176">
            <v>184824</v>
          </cell>
          <cell r="M176">
            <v>369648</v>
          </cell>
          <cell r="N176">
            <v>18502</v>
          </cell>
          <cell r="O176">
            <v>37004</v>
          </cell>
          <cell r="P176">
            <v>0</v>
          </cell>
          <cell r="Q176">
            <v>0</v>
          </cell>
        </row>
        <row r="177">
          <cell r="D177" t="str">
            <v>스틸그레이팅</v>
          </cell>
          <cell r="E177" t="str">
            <v>(700*1000*50)</v>
          </cell>
          <cell r="F177" t="str">
            <v>조</v>
          </cell>
          <cell r="G177">
            <v>50</v>
          </cell>
          <cell r="H177">
            <v>58289</v>
          </cell>
          <cell r="I177">
            <v>2914450</v>
          </cell>
          <cell r="J177">
            <v>2914450</v>
          </cell>
          <cell r="K177">
            <v>1</v>
          </cell>
          <cell r="L177">
            <v>52990</v>
          </cell>
          <cell r="M177">
            <v>2649500</v>
          </cell>
          <cell r="N177">
            <v>5299</v>
          </cell>
          <cell r="O177">
            <v>264950</v>
          </cell>
          <cell r="P177">
            <v>0</v>
          </cell>
          <cell r="Q177">
            <v>0</v>
          </cell>
        </row>
        <row r="178">
          <cell r="D178" t="str">
            <v>스틸그레이팅</v>
          </cell>
          <cell r="E178" t="str">
            <v>(350*850*75)</v>
          </cell>
          <cell r="F178" t="str">
            <v>조</v>
          </cell>
          <cell r="G178">
            <v>10</v>
          </cell>
          <cell r="H178">
            <v>47850</v>
          </cell>
          <cell r="I178">
            <v>478500</v>
          </cell>
          <cell r="J178">
            <v>478500</v>
          </cell>
          <cell r="K178">
            <v>1</v>
          </cell>
          <cell r="L178">
            <v>43495</v>
          </cell>
          <cell r="M178">
            <v>434950</v>
          </cell>
          <cell r="N178">
            <v>4355</v>
          </cell>
          <cell r="O178">
            <v>43550</v>
          </cell>
          <cell r="P178">
            <v>0</v>
          </cell>
          <cell r="Q178">
            <v>0</v>
          </cell>
        </row>
        <row r="179">
          <cell r="C179" t="str">
            <v>6)</v>
          </cell>
          <cell r="D179" t="str">
            <v>원형맨홀뚜껑</v>
          </cell>
          <cell r="E179" t="str">
            <v>(Φ648 주철)</v>
          </cell>
          <cell r="F179" t="str">
            <v>조</v>
          </cell>
          <cell r="G179">
            <v>3</v>
          </cell>
          <cell r="H179">
            <v>95680</v>
          </cell>
          <cell r="I179">
            <v>287040</v>
          </cell>
          <cell r="J179">
            <v>287040</v>
          </cell>
          <cell r="K179">
            <v>1</v>
          </cell>
          <cell r="L179">
            <v>95680</v>
          </cell>
          <cell r="M179">
            <v>287040</v>
          </cell>
          <cell r="N179">
            <v>0</v>
          </cell>
          <cell r="O179">
            <v>0</v>
          </cell>
          <cell r="P179">
            <v>0</v>
          </cell>
          <cell r="Q179">
            <v>0</v>
          </cell>
        </row>
        <row r="180">
          <cell r="C180" t="str">
            <v>7)</v>
          </cell>
          <cell r="D180" t="str">
            <v>PVC PIPE</v>
          </cell>
          <cell r="I180">
            <v>0</v>
          </cell>
          <cell r="J180">
            <v>0</v>
          </cell>
          <cell r="K180">
            <v>1</v>
          </cell>
          <cell r="M180">
            <v>0</v>
          </cell>
          <cell r="O180">
            <v>0</v>
          </cell>
          <cell r="Q180">
            <v>0</v>
          </cell>
        </row>
        <row r="181">
          <cell r="D181" t="str">
            <v>PVC PIPE</v>
          </cell>
          <cell r="E181" t="str">
            <v>(D=300MM)</v>
          </cell>
          <cell r="F181" t="str">
            <v>M</v>
          </cell>
          <cell r="G181">
            <v>17</v>
          </cell>
          <cell r="H181">
            <v>4474</v>
          </cell>
          <cell r="I181">
            <v>76058</v>
          </cell>
          <cell r="J181">
            <v>76058</v>
          </cell>
          <cell r="K181">
            <v>1</v>
          </cell>
          <cell r="L181">
            <v>4261</v>
          </cell>
          <cell r="M181">
            <v>72437</v>
          </cell>
          <cell r="N181">
            <v>213</v>
          </cell>
          <cell r="O181">
            <v>3621</v>
          </cell>
          <cell r="P181">
            <v>0</v>
          </cell>
          <cell r="Q181">
            <v>0</v>
          </cell>
        </row>
        <row r="182">
          <cell r="D182" t="str">
            <v>PVC PIPE</v>
          </cell>
          <cell r="E182" t="str">
            <v>(D=200MM)</v>
          </cell>
          <cell r="F182" t="str">
            <v>M</v>
          </cell>
          <cell r="G182">
            <v>1</v>
          </cell>
          <cell r="H182">
            <v>4474</v>
          </cell>
          <cell r="I182">
            <v>4474</v>
          </cell>
          <cell r="J182">
            <v>4474</v>
          </cell>
          <cell r="K182">
            <v>1</v>
          </cell>
          <cell r="L182">
            <v>4261</v>
          </cell>
          <cell r="M182">
            <v>4261</v>
          </cell>
          <cell r="N182">
            <v>213</v>
          </cell>
          <cell r="O182">
            <v>213</v>
          </cell>
          <cell r="P182">
            <v>0</v>
          </cell>
          <cell r="Q182">
            <v>0</v>
          </cell>
        </row>
        <row r="183">
          <cell r="D183" t="str">
            <v>PVC PIPE</v>
          </cell>
          <cell r="E183" t="str">
            <v>(D=50MM)</v>
          </cell>
          <cell r="F183" t="str">
            <v>M</v>
          </cell>
          <cell r="G183">
            <v>36</v>
          </cell>
          <cell r="H183">
            <v>1472</v>
          </cell>
          <cell r="I183">
            <v>52992</v>
          </cell>
          <cell r="J183">
            <v>52992</v>
          </cell>
          <cell r="K183">
            <v>1</v>
          </cell>
          <cell r="L183">
            <v>1402</v>
          </cell>
          <cell r="M183">
            <v>50472</v>
          </cell>
          <cell r="N183">
            <v>70</v>
          </cell>
          <cell r="O183">
            <v>2520</v>
          </cell>
          <cell r="P183">
            <v>0</v>
          </cell>
          <cell r="Q183">
            <v>0</v>
          </cell>
        </row>
        <row r="184">
          <cell r="D184" t="str">
            <v>철근가공조립</v>
          </cell>
          <cell r="E184" t="str">
            <v>(보통)</v>
          </cell>
          <cell r="F184" t="str">
            <v>TON</v>
          </cell>
          <cell r="G184">
            <v>4.1539999999999999</v>
          </cell>
          <cell r="H184">
            <v>348721</v>
          </cell>
          <cell r="I184">
            <v>1448587</v>
          </cell>
          <cell r="J184">
            <v>1448586</v>
          </cell>
          <cell r="K184" t="str">
            <v>##</v>
          </cell>
          <cell r="L184">
            <v>5655</v>
          </cell>
          <cell r="M184">
            <v>23490</v>
          </cell>
          <cell r="N184">
            <v>343066</v>
          </cell>
          <cell r="O184">
            <v>1425096</v>
          </cell>
          <cell r="P184">
            <v>0</v>
          </cell>
          <cell r="Q184">
            <v>0</v>
          </cell>
        </row>
        <row r="185">
          <cell r="C185" t="str">
            <v>2.05</v>
          </cell>
          <cell r="D185" t="str">
            <v>부체도로횡배수관</v>
          </cell>
          <cell r="I185">
            <v>0</v>
          </cell>
          <cell r="J185">
            <v>0</v>
          </cell>
          <cell r="K185">
            <v>1</v>
          </cell>
          <cell r="M185">
            <v>0</v>
          </cell>
          <cell r="O185">
            <v>0</v>
          </cell>
          <cell r="Q185">
            <v>0</v>
          </cell>
        </row>
        <row r="186">
          <cell r="C186" t="str">
            <v>1)</v>
          </cell>
          <cell r="D186" t="str">
            <v>구조물터파기</v>
          </cell>
          <cell r="E186" t="str">
            <v>(토사육상0-2M 30:70)</v>
          </cell>
          <cell r="F186" t="str">
            <v>M3</v>
          </cell>
          <cell r="G186">
            <v>806</v>
          </cell>
          <cell r="H186">
            <v>3336</v>
          </cell>
          <cell r="I186">
            <v>2688816</v>
          </cell>
          <cell r="J186">
            <v>2688816</v>
          </cell>
          <cell r="K186">
            <v>1</v>
          </cell>
          <cell r="L186">
            <v>173</v>
          </cell>
          <cell r="M186">
            <v>139438</v>
          </cell>
          <cell r="N186">
            <v>2836</v>
          </cell>
          <cell r="O186">
            <v>2285816</v>
          </cell>
          <cell r="P186">
            <v>327</v>
          </cell>
          <cell r="Q186">
            <v>263562</v>
          </cell>
        </row>
        <row r="187">
          <cell r="C187" t="str">
            <v>2)</v>
          </cell>
          <cell r="D187" t="str">
            <v>되메우기및다짐</v>
          </cell>
          <cell r="E187" t="str">
            <v>(인력50:기계50)</v>
          </cell>
          <cell r="F187" t="str">
            <v>M3</v>
          </cell>
          <cell r="G187">
            <v>530</v>
          </cell>
          <cell r="H187">
            <v>5556</v>
          </cell>
          <cell r="I187">
            <v>2944680</v>
          </cell>
          <cell r="J187">
            <v>2944680</v>
          </cell>
          <cell r="K187">
            <v>1</v>
          </cell>
          <cell r="L187">
            <v>309</v>
          </cell>
          <cell r="M187">
            <v>163770</v>
          </cell>
          <cell r="N187">
            <v>4891</v>
          </cell>
          <cell r="O187">
            <v>2592230</v>
          </cell>
          <cell r="P187">
            <v>356</v>
          </cell>
          <cell r="Q187">
            <v>188680</v>
          </cell>
        </row>
        <row r="188">
          <cell r="C188" t="str">
            <v>3)</v>
          </cell>
          <cell r="D188" t="str">
            <v>레미콘타설</v>
          </cell>
          <cell r="E188" t="str">
            <v>(무근,VBR제외)</v>
          </cell>
          <cell r="F188" t="str">
            <v>M3</v>
          </cell>
          <cell r="G188">
            <v>159</v>
          </cell>
          <cell r="H188">
            <v>18153</v>
          </cell>
          <cell r="I188">
            <v>2886327</v>
          </cell>
          <cell r="J188">
            <v>2886327</v>
          </cell>
          <cell r="K188">
            <v>1</v>
          </cell>
          <cell r="L188">
            <v>0</v>
          </cell>
          <cell r="M188">
            <v>0</v>
          </cell>
          <cell r="N188">
            <v>18153</v>
          </cell>
          <cell r="O188">
            <v>2886327</v>
          </cell>
          <cell r="P188">
            <v>0</v>
          </cell>
          <cell r="Q188">
            <v>0</v>
          </cell>
        </row>
        <row r="189">
          <cell r="C189" t="str">
            <v>4)</v>
          </cell>
          <cell r="D189" t="str">
            <v>거푸집</v>
          </cell>
          <cell r="I189">
            <v>0</v>
          </cell>
          <cell r="J189">
            <v>0</v>
          </cell>
          <cell r="K189">
            <v>1</v>
          </cell>
          <cell r="M189">
            <v>0</v>
          </cell>
          <cell r="O189">
            <v>0</v>
          </cell>
          <cell r="Q189">
            <v>0</v>
          </cell>
        </row>
        <row r="190">
          <cell r="D190" t="str">
            <v>거푸집</v>
          </cell>
          <cell r="E190" t="str">
            <v>(3회 0-7M)</v>
          </cell>
          <cell r="F190" t="str">
            <v>M2</v>
          </cell>
          <cell r="G190">
            <v>185</v>
          </cell>
          <cell r="H190">
            <v>22167</v>
          </cell>
          <cell r="I190">
            <v>4100895</v>
          </cell>
          <cell r="J190">
            <v>4100895</v>
          </cell>
          <cell r="K190">
            <v>1</v>
          </cell>
          <cell r="L190">
            <v>9585</v>
          </cell>
          <cell r="M190">
            <v>1773225</v>
          </cell>
          <cell r="N190">
            <v>12263</v>
          </cell>
          <cell r="O190">
            <v>2268655</v>
          </cell>
          <cell r="P190">
            <v>319</v>
          </cell>
          <cell r="Q190">
            <v>59015</v>
          </cell>
        </row>
        <row r="191">
          <cell r="D191" t="str">
            <v>거푸집</v>
          </cell>
          <cell r="E191" t="str">
            <v>(6회 0-7M)</v>
          </cell>
          <cell r="F191" t="str">
            <v>M2</v>
          </cell>
          <cell r="G191">
            <v>554</v>
          </cell>
          <cell r="H191">
            <v>15886</v>
          </cell>
          <cell r="I191">
            <v>8800844</v>
          </cell>
          <cell r="J191">
            <v>8800844</v>
          </cell>
          <cell r="K191">
            <v>1</v>
          </cell>
          <cell r="L191">
            <v>7214</v>
          </cell>
          <cell r="M191">
            <v>3996556</v>
          </cell>
          <cell r="N191">
            <v>8353</v>
          </cell>
          <cell r="O191">
            <v>4627562</v>
          </cell>
          <cell r="P191">
            <v>319</v>
          </cell>
          <cell r="Q191">
            <v>176726</v>
          </cell>
        </row>
        <row r="192">
          <cell r="C192" t="str">
            <v>5)</v>
          </cell>
          <cell r="D192" t="str">
            <v>횡배수관</v>
          </cell>
          <cell r="I192">
            <v>0</v>
          </cell>
          <cell r="J192">
            <v>0</v>
          </cell>
          <cell r="K192">
            <v>1</v>
          </cell>
          <cell r="M192">
            <v>0</v>
          </cell>
          <cell r="O192">
            <v>0</v>
          </cell>
          <cell r="Q192">
            <v>0</v>
          </cell>
        </row>
        <row r="193">
          <cell r="D193" t="str">
            <v>횡배수관부설</v>
          </cell>
          <cell r="E193" t="str">
            <v>(원심력관,D450MM)</v>
          </cell>
          <cell r="F193" t="str">
            <v>M</v>
          </cell>
          <cell r="G193">
            <v>524</v>
          </cell>
          <cell r="H193">
            <v>44160</v>
          </cell>
          <cell r="I193">
            <v>23139840</v>
          </cell>
          <cell r="J193">
            <v>23139840</v>
          </cell>
          <cell r="K193">
            <v>1</v>
          </cell>
          <cell r="L193">
            <v>22356</v>
          </cell>
          <cell r="M193">
            <v>11714544</v>
          </cell>
          <cell r="N193">
            <v>20591</v>
          </cell>
          <cell r="O193">
            <v>10789684</v>
          </cell>
          <cell r="P193">
            <v>1213</v>
          </cell>
          <cell r="Q193">
            <v>635612</v>
          </cell>
        </row>
        <row r="194">
          <cell r="D194" t="str">
            <v>횡배수관부설</v>
          </cell>
          <cell r="E194" t="str">
            <v>(원심력관,D600MM)</v>
          </cell>
          <cell r="F194" t="str">
            <v>M</v>
          </cell>
          <cell r="G194">
            <v>8</v>
          </cell>
          <cell r="H194">
            <v>85807</v>
          </cell>
          <cell r="I194">
            <v>686456</v>
          </cell>
          <cell r="J194">
            <v>686456</v>
          </cell>
          <cell r="K194">
            <v>1</v>
          </cell>
          <cell r="L194">
            <v>43419</v>
          </cell>
          <cell r="M194">
            <v>347352</v>
          </cell>
          <cell r="N194">
            <v>40029</v>
          </cell>
          <cell r="O194">
            <v>320232</v>
          </cell>
          <cell r="P194">
            <v>2359</v>
          </cell>
          <cell r="Q194">
            <v>18872</v>
          </cell>
        </row>
        <row r="195">
          <cell r="D195" t="str">
            <v>횡배수관부설</v>
          </cell>
          <cell r="E195" t="str">
            <v>(원심력관,D800MM)</v>
          </cell>
          <cell r="F195" t="str">
            <v>M</v>
          </cell>
          <cell r="G195">
            <v>39</v>
          </cell>
          <cell r="H195">
            <v>120830</v>
          </cell>
          <cell r="I195">
            <v>4712370</v>
          </cell>
          <cell r="J195">
            <v>4712370</v>
          </cell>
          <cell r="K195">
            <v>1</v>
          </cell>
          <cell r="L195">
            <v>61140</v>
          </cell>
          <cell r="M195">
            <v>2384460</v>
          </cell>
          <cell r="N195">
            <v>56368</v>
          </cell>
          <cell r="O195">
            <v>2198352</v>
          </cell>
          <cell r="P195">
            <v>3322</v>
          </cell>
          <cell r="Q195">
            <v>129558</v>
          </cell>
        </row>
        <row r="196">
          <cell r="D196" t="str">
            <v>횡배수관부설</v>
          </cell>
          <cell r="E196" t="str">
            <v>(원심력관,D1000MM)</v>
          </cell>
          <cell r="F196" t="str">
            <v>M</v>
          </cell>
          <cell r="G196">
            <v>5</v>
          </cell>
          <cell r="H196">
            <v>197171</v>
          </cell>
          <cell r="I196">
            <v>985855</v>
          </cell>
          <cell r="J196">
            <v>985855</v>
          </cell>
          <cell r="K196">
            <v>1</v>
          </cell>
          <cell r="L196">
            <v>71032</v>
          </cell>
          <cell r="M196">
            <v>355160</v>
          </cell>
          <cell r="N196">
            <v>118422</v>
          </cell>
          <cell r="O196">
            <v>592110</v>
          </cell>
          <cell r="P196">
            <v>7717</v>
          </cell>
          <cell r="Q196">
            <v>38585</v>
          </cell>
        </row>
        <row r="197">
          <cell r="C197" t="str">
            <v>2.06</v>
          </cell>
          <cell r="D197" t="str">
            <v>L/O형 종배수관</v>
          </cell>
          <cell r="I197">
            <v>0</v>
          </cell>
          <cell r="J197">
            <v>0</v>
          </cell>
          <cell r="K197">
            <v>1</v>
          </cell>
          <cell r="M197">
            <v>0</v>
          </cell>
          <cell r="O197">
            <v>0</v>
          </cell>
          <cell r="Q197">
            <v>0</v>
          </cell>
        </row>
        <row r="198">
          <cell r="C198" t="str">
            <v>1)</v>
          </cell>
          <cell r="D198" t="str">
            <v>터 파 기</v>
          </cell>
          <cell r="I198">
            <v>0</v>
          </cell>
          <cell r="J198">
            <v>0</v>
          </cell>
          <cell r="K198">
            <v>1</v>
          </cell>
          <cell r="M198">
            <v>0</v>
          </cell>
          <cell r="O198">
            <v>0</v>
          </cell>
          <cell r="Q198">
            <v>0</v>
          </cell>
        </row>
        <row r="199">
          <cell r="D199" t="str">
            <v>구조물터파기</v>
          </cell>
          <cell r="E199" t="str">
            <v>(토사육상0-2M 30:70)</v>
          </cell>
          <cell r="F199" t="str">
            <v>M3</v>
          </cell>
          <cell r="G199">
            <v>379</v>
          </cell>
          <cell r="H199">
            <v>3336</v>
          </cell>
          <cell r="I199">
            <v>1264344</v>
          </cell>
          <cell r="J199">
            <v>1264344</v>
          </cell>
          <cell r="K199">
            <v>1</v>
          </cell>
          <cell r="L199">
            <v>173</v>
          </cell>
          <cell r="M199">
            <v>65567</v>
          </cell>
          <cell r="N199">
            <v>2836</v>
          </cell>
          <cell r="O199">
            <v>1074844</v>
          </cell>
          <cell r="P199">
            <v>327</v>
          </cell>
          <cell r="Q199">
            <v>123933</v>
          </cell>
        </row>
        <row r="200">
          <cell r="D200" t="str">
            <v>구조물터파기</v>
          </cell>
          <cell r="E200" t="str">
            <v>(발파육상0-2M 30:70)</v>
          </cell>
          <cell r="F200" t="str">
            <v>M3</v>
          </cell>
          <cell r="G200">
            <v>3035</v>
          </cell>
          <cell r="H200">
            <v>140000</v>
          </cell>
          <cell r="I200">
            <v>424900000</v>
          </cell>
          <cell r="J200">
            <v>424900000</v>
          </cell>
          <cell r="K200">
            <v>1</v>
          </cell>
          <cell r="L200">
            <v>3921</v>
          </cell>
          <cell r="M200">
            <v>11900235</v>
          </cell>
          <cell r="N200">
            <v>126402</v>
          </cell>
          <cell r="O200">
            <v>383630070</v>
          </cell>
          <cell r="P200">
            <v>9677</v>
          </cell>
          <cell r="Q200">
            <v>29369695</v>
          </cell>
        </row>
        <row r="201">
          <cell r="C201" t="str">
            <v>2)</v>
          </cell>
          <cell r="D201" t="str">
            <v>되메우기및다짐</v>
          </cell>
          <cell r="E201" t="str">
            <v>(인력50:기계50)</v>
          </cell>
          <cell r="F201" t="str">
            <v>M3</v>
          </cell>
          <cell r="G201">
            <v>2007</v>
          </cell>
          <cell r="H201">
            <v>5556</v>
          </cell>
          <cell r="I201">
            <v>11150892</v>
          </cell>
          <cell r="J201">
            <v>11150892</v>
          </cell>
          <cell r="K201">
            <v>1</v>
          </cell>
          <cell r="L201">
            <v>309</v>
          </cell>
          <cell r="M201">
            <v>620163</v>
          </cell>
          <cell r="N201">
            <v>4891</v>
          </cell>
          <cell r="O201">
            <v>9816237</v>
          </cell>
          <cell r="P201">
            <v>356</v>
          </cell>
          <cell r="Q201">
            <v>714492</v>
          </cell>
        </row>
        <row r="202">
          <cell r="C202" t="str">
            <v>3)</v>
          </cell>
          <cell r="D202" t="str">
            <v>종배수관부설</v>
          </cell>
          <cell r="I202">
            <v>0</v>
          </cell>
          <cell r="J202">
            <v>0</v>
          </cell>
          <cell r="K202">
            <v>1</v>
          </cell>
          <cell r="M202">
            <v>0</v>
          </cell>
          <cell r="O202">
            <v>0</v>
          </cell>
          <cell r="Q202">
            <v>0</v>
          </cell>
        </row>
        <row r="203">
          <cell r="D203" t="str">
            <v>종배수관 부설</v>
          </cell>
          <cell r="E203" t="str">
            <v>(원심력관D=600mm)</v>
          </cell>
          <cell r="F203" t="str">
            <v>M</v>
          </cell>
          <cell r="G203">
            <v>2199</v>
          </cell>
          <cell r="H203">
            <v>38457</v>
          </cell>
          <cell r="I203">
            <v>84566943</v>
          </cell>
          <cell r="J203">
            <v>84566943</v>
          </cell>
          <cell r="K203">
            <v>1</v>
          </cell>
          <cell r="L203">
            <v>34168</v>
          </cell>
          <cell r="M203">
            <v>75135432</v>
          </cell>
          <cell r="N203">
            <v>3479</v>
          </cell>
          <cell r="O203">
            <v>7650321</v>
          </cell>
          <cell r="P203">
            <v>810</v>
          </cell>
          <cell r="Q203">
            <v>1781190</v>
          </cell>
        </row>
        <row r="204">
          <cell r="D204" t="str">
            <v>종배수관부설</v>
          </cell>
          <cell r="E204" t="str">
            <v>(원심력관D=800MM)</v>
          </cell>
          <cell r="F204" t="str">
            <v>M</v>
          </cell>
          <cell r="G204">
            <v>397</v>
          </cell>
          <cell r="H204">
            <v>66756</v>
          </cell>
          <cell r="I204">
            <v>26502132</v>
          </cell>
          <cell r="J204">
            <v>26502132</v>
          </cell>
          <cell r="K204">
            <v>1</v>
          </cell>
          <cell r="L204">
            <v>59473</v>
          </cell>
          <cell r="M204">
            <v>23610781</v>
          </cell>
          <cell r="N204">
            <v>5966</v>
          </cell>
          <cell r="O204">
            <v>2368502</v>
          </cell>
          <cell r="P204">
            <v>1317</v>
          </cell>
          <cell r="Q204">
            <v>522849</v>
          </cell>
        </row>
        <row r="205">
          <cell r="C205" t="str">
            <v>2.07</v>
          </cell>
          <cell r="D205" t="str">
            <v>암 거 공</v>
          </cell>
          <cell r="I205">
            <v>0</v>
          </cell>
          <cell r="J205">
            <v>0</v>
          </cell>
          <cell r="K205">
            <v>1</v>
          </cell>
          <cell r="M205">
            <v>0</v>
          </cell>
          <cell r="O205">
            <v>0</v>
          </cell>
          <cell r="Q205">
            <v>0</v>
          </cell>
        </row>
        <row r="206">
          <cell r="C206" t="str">
            <v>1)</v>
          </cell>
          <cell r="D206" t="str">
            <v>터 파 기</v>
          </cell>
          <cell r="I206">
            <v>0</v>
          </cell>
          <cell r="J206">
            <v>0</v>
          </cell>
          <cell r="K206">
            <v>1</v>
          </cell>
          <cell r="M206">
            <v>0</v>
          </cell>
          <cell r="O206">
            <v>0</v>
          </cell>
          <cell r="Q206">
            <v>0</v>
          </cell>
        </row>
        <row r="207">
          <cell r="D207" t="str">
            <v>구조물터파기</v>
          </cell>
          <cell r="E207" t="str">
            <v>(토사육상0-2M 30:70)</v>
          </cell>
          <cell r="F207" t="str">
            <v>M3</v>
          </cell>
          <cell r="G207">
            <v>7733</v>
          </cell>
          <cell r="H207">
            <v>3336</v>
          </cell>
          <cell r="I207">
            <v>25797288</v>
          </cell>
          <cell r="J207">
            <v>25797288</v>
          </cell>
          <cell r="K207">
            <v>1</v>
          </cell>
          <cell r="L207">
            <v>173</v>
          </cell>
          <cell r="M207">
            <v>1337809</v>
          </cell>
          <cell r="N207">
            <v>2836</v>
          </cell>
          <cell r="O207">
            <v>21930788</v>
          </cell>
          <cell r="P207">
            <v>327</v>
          </cell>
          <cell r="Q207">
            <v>2528691</v>
          </cell>
        </row>
        <row r="208">
          <cell r="D208" t="str">
            <v>구조물터파기</v>
          </cell>
          <cell r="E208" t="str">
            <v>토사육상(2-4)M 3:7</v>
          </cell>
          <cell r="F208" t="str">
            <v>M3</v>
          </cell>
          <cell r="G208">
            <v>196</v>
          </cell>
          <cell r="H208">
            <v>4134</v>
          </cell>
          <cell r="I208">
            <v>810264</v>
          </cell>
          <cell r="J208">
            <v>810264</v>
          </cell>
          <cell r="K208">
            <v>1</v>
          </cell>
          <cell r="L208">
            <v>173</v>
          </cell>
          <cell r="M208">
            <v>33908</v>
          </cell>
          <cell r="N208">
            <v>3634</v>
          </cell>
          <cell r="O208">
            <v>712264</v>
          </cell>
          <cell r="P208">
            <v>327</v>
          </cell>
          <cell r="Q208">
            <v>64092</v>
          </cell>
        </row>
        <row r="209">
          <cell r="C209" t="str">
            <v>2)</v>
          </cell>
          <cell r="D209" t="str">
            <v>되메우기및다짐</v>
          </cell>
          <cell r="E209" t="str">
            <v>(인력50:기계50)</v>
          </cell>
          <cell r="F209" t="str">
            <v>M3</v>
          </cell>
          <cell r="G209">
            <v>1546</v>
          </cell>
          <cell r="H209">
            <v>5556</v>
          </cell>
          <cell r="I209">
            <v>8589576</v>
          </cell>
          <cell r="J209">
            <v>8589576</v>
          </cell>
          <cell r="K209">
            <v>1</v>
          </cell>
          <cell r="L209">
            <v>309</v>
          </cell>
          <cell r="M209">
            <v>477714</v>
          </cell>
          <cell r="N209">
            <v>4891</v>
          </cell>
          <cell r="O209">
            <v>7561486</v>
          </cell>
          <cell r="P209">
            <v>356</v>
          </cell>
          <cell r="Q209">
            <v>550376</v>
          </cell>
        </row>
        <row r="210">
          <cell r="C210" t="str">
            <v>3)</v>
          </cell>
          <cell r="D210" t="str">
            <v>콘크리트타설</v>
          </cell>
          <cell r="I210">
            <v>0</v>
          </cell>
          <cell r="J210">
            <v>0</v>
          </cell>
          <cell r="K210">
            <v>1</v>
          </cell>
          <cell r="M210">
            <v>0</v>
          </cell>
          <cell r="O210">
            <v>0</v>
          </cell>
          <cell r="Q210">
            <v>0</v>
          </cell>
        </row>
        <row r="211">
          <cell r="D211" t="str">
            <v>레미콘타설</v>
          </cell>
          <cell r="E211" t="str">
            <v>(철근,VIB포함)</v>
          </cell>
          <cell r="F211" t="str">
            <v>M3</v>
          </cell>
          <cell r="G211">
            <v>4536</v>
          </cell>
          <cell r="H211">
            <v>20322</v>
          </cell>
          <cell r="I211">
            <v>92180592</v>
          </cell>
          <cell r="J211">
            <v>92180592</v>
          </cell>
          <cell r="K211">
            <v>1</v>
          </cell>
          <cell r="L211">
            <v>227</v>
          </cell>
          <cell r="M211">
            <v>1029672</v>
          </cell>
          <cell r="N211">
            <v>20049</v>
          </cell>
          <cell r="O211">
            <v>90942264</v>
          </cell>
          <cell r="P211">
            <v>46</v>
          </cell>
          <cell r="Q211">
            <v>208656</v>
          </cell>
        </row>
        <row r="212">
          <cell r="D212" t="str">
            <v>레미콘타설</v>
          </cell>
          <cell r="E212" t="str">
            <v>(무근,VIB포함)</v>
          </cell>
          <cell r="F212" t="str">
            <v>M3</v>
          </cell>
          <cell r="G212">
            <v>493</v>
          </cell>
          <cell r="H212">
            <v>18427</v>
          </cell>
          <cell r="I212">
            <v>9084511</v>
          </cell>
          <cell r="J212">
            <v>9084511</v>
          </cell>
          <cell r="K212">
            <v>1</v>
          </cell>
          <cell r="L212">
            <v>228</v>
          </cell>
          <cell r="M212">
            <v>112404</v>
          </cell>
          <cell r="N212">
            <v>18153</v>
          </cell>
          <cell r="O212">
            <v>8949429</v>
          </cell>
          <cell r="P212">
            <v>46</v>
          </cell>
          <cell r="Q212">
            <v>22678</v>
          </cell>
        </row>
        <row r="213">
          <cell r="C213" t="str">
            <v>4)</v>
          </cell>
          <cell r="D213" t="str">
            <v>거 푸 집</v>
          </cell>
          <cell r="I213">
            <v>0</v>
          </cell>
          <cell r="J213">
            <v>0</v>
          </cell>
          <cell r="K213">
            <v>1</v>
          </cell>
          <cell r="M213">
            <v>0</v>
          </cell>
          <cell r="O213">
            <v>0</v>
          </cell>
          <cell r="Q213">
            <v>0</v>
          </cell>
        </row>
        <row r="214">
          <cell r="D214" t="str">
            <v>거푸집</v>
          </cell>
          <cell r="E214" t="str">
            <v>(3회 0-7M)</v>
          </cell>
          <cell r="F214" t="str">
            <v>M2</v>
          </cell>
          <cell r="G214">
            <v>9045</v>
          </cell>
          <cell r="H214">
            <v>22167</v>
          </cell>
          <cell r="I214">
            <v>200500515</v>
          </cell>
          <cell r="J214">
            <v>200500515</v>
          </cell>
          <cell r="K214">
            <v>1</v>
          </cell>
          <cell r="L214">
            <v>9585</v>
          </cell>
          <cell r="M214">
            <v>86696325</v>
          </cell>
          <cell r="N214">
            <v>12263</v>
          </cell>
          <cell r="O214">
            <v>110918835</v>
          </cell>
          <cell r="P214">
            <v>319</v>
          </cell>
          <cell r="Q214">
            <v>2885355</v>
          </cell>
        </row>
        <row r="215">
          <cell r="D215" t="str">
            <v>거푸집</v>
          </cell>
          <cell r="E215" t="str">
            <v>(4회 0-7M)</v>
          </cell>
          <cell r="F215" t="str">
            <v>M2</v>
          </cell>
          <cell r="G215">
            <v>554</v>
          </cell>
          <cell r="H215">
            <v>19081</v>
          </cell>
          <cell r="I215">
            <v>10570874</v>
          </cell>
          <cell r="J215">
            <v>10570874</v>
          </cell>
          <cell r="K215">
            <v>1</v>
          </cell>
          <cell r="L215">
            <v>8337</v>
          </cell>
          <cell r="M215">
            <v>4618698</v>
          </cell>
          <cell r="N215">
            <v>10425</v>
          </cell>
          <cell r="O215">
            <v>5775450</v>
          </cell>
          <cell r="P215">
            <v>319</v>
          </cell>
          <cell r="Q215">
            <v>176726</v>
          </cell>
        </row>
        <row r="216">
          <cell r="D216" t="str">
            <v>코팅거푸집</v>
          </cell>
          <cell r="E216" t="str">
            <v>(3회)</v>
          </cell>
          <cell r="F216" t="str">
            <v>M2</v>
          </cell>
          <cell r="G216">
            <v>1809</v>
          </cell>
          <cell r="H216">
            <v>19683</v>
          </cell>
          <cell r="I216">
            <v>35606547</v>
          </cell>
          <cell r="J216">
            <v>35606547</v>
          </cell>
          <cell r="K216">
            <v>1</v>
          </cell>
          <cell r="L216">
            <v>8761</v>
          </cell>
          <cell r="M216">
            <v>15848649</v>
          </cell>
          <cell r="N216">
            <v>7627</v>
          </cell>
          <cell r="O216">
            <v>13797243</v>
          </cell>
          <cell r="P216">
            <v>3295</v>
          </cell>
          <cell r="Q216">
            <v>5960655</v>
          </cell>
        </row>
        <row r="217">
          <cell r="C217" t="str">
            <v>5)</v>
          </cell>
          <cell r="D217" t="str">
            <v>철근가공조립</v>
          </cell>
          <cell r="E217" t="str">
            <v>(복잡)</v>
          </cell>
          <cell r="F217" t="str">
            <v>TON</v>
          </cell>
          <cell r="G217">
            <v>789.01599999999996</v>
          </cell>
          <cell r="H217">
            <v>437434</v>
          </cell>
          <cell r="I217">
            <v>345142424</v>
          </cell>
          <cell r="J217">
            <v>345142424</v>
          </cell>
          <cell r="K217">
            <v>1</v>
          </cell>
          <cell r="L217">
            <v>6960</v>
          </cell>
          <cell r="M217">
            <v>5491551</v>
          </cell>
          <cell r="N217">
            <v>430474</v>
          </cell>
          <cell r="O217">
            <v>339650873</v>
          </cell>
          <cell r="P217">
            <v>0</v>
          </cell>
          <cell r="Q217">
            <v>0</v>
          </cell>
        </row>
        <row r="218">
          <cell r="C218" t="str">
            <v>6)</v>
          </cell>
          <cell r="D218" t="str">
            <v>PVC PIPE</v>
          </cell>
          <cell r="E218" t="str">
            <v>(D=100MM)</v>
          </cell>
          <cell r="F218" t="str">
            <v>M</v>
          </cell>
          <cell r="G218">
            <v>196</v>
          </cell>
          <cell r="H218">
            <v>4474</v>
          </cell>
          <cell r="I218">
            <v>876904</v>
          </cell>
          <cell r="J218">
            <v>876904</v>
          </cell>
          <cell r="K218">
            <v>1</v>
          </cell>
          <cell r="L218">
            <v>4261</v>
          </cell>
          <cell r="M218">
            <v>835156</v>
          </cell>
          <cell r="N218">
            <v>213</v>
          </cell>
          <cell r="O218">
            <v>41748</v>
          </cell>
          <cell r="P218">
            <v>0</v>
          </cell>
          <cell r="Q218">
            <v>0</v>
          </cell>
        </row>
        <row r="219">
          <cell r="C219" t="str">
            <v>7)</v>
          </cell>
          <cell r="D219" t="str">
            <v>신축이음</v>
          </cell>
          <cell r="E219" t="str">
            <v>(JOINT FILLER)</v>
          </cell>
          <cell r="F219" t="str">
            <v>M2</v>
          </cell>
          <cell r="G219">
            <v>274</v>
          </cell>
          <cell r="H219">
            <v>4684</v>
          </cell>
          <cell r="I219">
            <v>1283416</v>
          </cell>
          <cell r="J219">
            <v>1283416</v>
          </cell>
          <cell r="K219">
            <v>1</v>
          </cell>
          <cell r="L219">
            <v>4461</v>
          </cell>
          <cell r="M219">
            <v>1222314</v>
          </cell>
          <cell r="N219">
            <v>223</v>
          </cell>
          <cell r="O219">
            <v>61102</v>
          </cell>
          <cell r="P219">
            <v>0</v>
          </cell>
          <cell r="Q219">
            <v>0</v>
          </cell>
        </row>
        <row r="220">
          <cell r="C220" t="str">
            <v>8)</v>
          </cell>
          <cell r="D220" t="str">
            <v>아스팔트 코팅</v>
          </cell>
          <cell r="E220" t="str">
            <v>(2회)</v>
          </cell>
          <cell r="F220" t="str">
            <v>M2</v>
          </cell>
          <cell r="G220">
            <v>1991</v>
          </cell>
          <cell r="H220">
            <v>4459</v>
          </cell>
          <cell r="I220">
            <v>8877869</v>
          </cell>
          <cell r="J220">
            <v>8877869</v>
          </cell>
          <cell r="K220">
            <v>1</v>
          </cell>
          <cell r="L220">
            <v>1440</v>
          </cell>
          <cell r="M220">
            <v>2867040</v>
          </cell>
          <cell r="N220">
            <v>3019</v>
          </cell>
          <cell r="O220">
            <v>6010829</v>
          </cell>
          <cell r="P220">
            <v>0</v>
          </cell>
          <cell r="Q220">
            <v>0</v>
          </cell>
        </row>
        <row r="221">
          <cell r="C221" t="str">
            <v>9)</v>
          </cell>
          <cell r="D221" t="str">
            <v>강관비계</v>
          </cell>
          <cell r="E221" t="str">
            <v>(0-30M)</v>
          </cell>
          <cell r="F221" t="str">
            <v>M2</v>
          </cell>
          <cell r="G221">
            <v>2969</v>
          </cell>
          <cell r="H221">
            <v>11356</v>
          </cell>
          <cell r="I221">
            <v>33715964</v>
          </cell>
          <cell r="J221">
            <v>33715964</v>
          </cell>
          <cell r="K221">
            <v>1</v>
          </cell>
          <cell r="L221">
            <v>2817</v>
          </cell>
          <cell r="M221">
            <v>8363673</v>
          </cell>
          <cell r="N221">
            <v>8194</v>
          </cell>
          <cell r="O221">
            <v>24327986</v>
          </cell>
          <cell r="P221">
            <v>345</v>
          </cell>
          <cell r="Q221">
            <v>1024305</v>
          </cell>
        </row>
        <row r="222">
          <cell r="C222" t="str">
            <v>10)</v>
          </cell>
          <cell r="D222" t="str">
            <v>강관동바리</v>
          </cell>
          <cell r="F222" t="str">
            <v>공/M3</v>
          </cell>
          <cell r="G222">
            <v>3066</v>
          </cell>
          <cell r="H222">
            <v>16460</v>
          </cell>
          <cell r="I222">
            <v>50466360</v>
          </cell>
          <cell r="J222">
            <v>50466360</v>
          </cell>
          <cell r="K222">
            <v>1</v>
          </cell>
          <cell r="L222">
            <v>532</v>
          </cell>
          <cell r="M222">
            <v>1631112</v>
          </cell>
          <cell r="N222">
            <v>15928</v>
          </cell>
          <cell r="O222">
            <v>48835248</v>
          </cell>
          <cell r="P222">
            <v>0</v>
          </cell>
          <cell r="Q222">
            <v>0</v>
          </cell>
        </row>
        <row r="223">
          <cell r="C223" t="str">
            <v>11)</v>
          </cell>
          <cell r="D223" t="str">
            <v>뒷채움</v>
          </cell>
          <cell r="E223" t="str">
            <v>(발파암유용)</v>
          </cell>
          <cell r="F223" t="str">
            <v>M3</v>
          </cell>
          <cell r="G223">
            <v>6194</v>
          </cell>
          <cell r="H223">
            <v>1473</v>
          </cell>
          <cell r="I223">
            <v>9123762</v>
          </cell>
          <cell r="J223">
            <v>9123762</v>
          </cell>
          <cell r="K223">
            <v>1</v>
          </cell>
          <cell r="L223">
            <v>366</v>
          </cell>
          <cell r="M223">
            <v>2267004</v>
          </cell>
          <cell r="N223">
            <v>590</v>
          </cell>
          <cell r="O223">
            <v>3654460</v>
          </cell>
          <cell r="P223">
            <v>517</v>
          </cell>
          <cell r="Q223">
            <v>3202298</v>
          </cell>
        </row>
        <row r="224">
          <cell r="C224" t="str">
            <v>12)</v>
          </cell>
          <cell r="D224" t="str">
            <v>기초잡석깔기</v>
          </cell>
          <cell r="E224" t="str">
            <v>(발파암유용)</v>
          </cell>
          <cell r="F224" t="str">
            <v>M3</v>
          </cell>
          <cell r="G224">
            <v>199</v>
          </cell>
          <cell r="H224">
            <v>43949</v>
          </cell>
          <cell r="I224">
            <v>8745851</v>
          </cell>
          <cell r="J224">
            <v>8745851</v>
          </cell>
          <cell r="K224">
            <v>1</v>
          </cell>
          <cell r="L224">
            <v>6411</v>
          </cell>
          <cell r="M224">
            <v>1275789</v>
          </cell>
          <cell r="N224">
            <v>28983</v>
          </cell>
          <cell r="O224">
            <v>5767617</v>
          </cell>
          <cell r="P224">
            <v>8555</v>
          </cell>
          <cell r="Q224">
            <v>1702445</v>
          </cell>
        </row>
        <row r="225">
          <cell r="C225" t="str">
            <v>13)</v>
          </cell>
          <cell r="D225" t="str">
            <v>부직포</v>
          </cell>
          <cell r="E225" t="str">
            <v>(암거용)</v>
          </cell>
          <cell r="F225" t="str">
            <v>M2</v>
          </cell>
          <cell r="G225">
            <v>60</v>
          </cell>
          <cell r="H225">
            <v>2278</v>
          </cell>
          <cell r="I225">
            <v>136680</v>
          </cell>
          <cell r="J225">
            <v>136680</v>
          </cell>
          <cell r="K225">
            <v>1</v>
          </cell>
          <cell r="L225">
            <v>2170</v>
          </cell>
          <cell r="M225">
            <v>130200</v>
          </cell>
          <cell r="N225">
            <v>108</v>
          </cell>
          <cell r="O225">
            <v>6480</v>
          </cell>
          <cell r="Q225">
            <v>0</v>
          </cell>
        </row>
        <row r="226">
          <cell r="C226" t="str">
            <v>14)</v>
          </cell>
          <cell r="D226" t="str">
            <v>스페이샤</v>
          </cell>
          <cell r="I226">
            <v>0</v>
          </cell>
          <cell r="J226">
            <v>0</v>
          </cell>
          <cell r="K226">
            <v>1</v>
          </cell>
          <cell r="M226">
            <v>0</v>
          </cell>
          <cell r="O226">
            <v>0</v>
          </cell>
          <cell r="Q226">
            <v>0</v>
          </cell>
        </row>
        <row r="227">
          <cell r="D227" t="str">
            <v>스페이샤설치</v>
          </cell>
          <cell r="E227" t="str">
            <v>(벽체용)</v>
          </cell>
          <cell r="F227" t="str">
            <v>M2</v>
          </cell>
          <cell r="G227">
            <v>7429</v>
          </cell>
          <cell r="H227">
            <v>2688</v>
          </cell>
          <cell r="I227">
            <v>19969152</v>
          </cell>
          <cell r="J227">
            <v>19969152</v>
          </cell>
          <cell r="K227">
            <v>1</v>
          </cell>
          <cell r="L227">
            <v>2560</v>
          </cell>
          <cell r="M227">
            <v>19018240</v>
          </cell>
          <cell r="N227">
            <v>128</v>
          </cell>
          <cell r="O227">
            <v>950912</v>
          </cell>
          <cell r="P227">
            <v>0</v>
          </cell>
          <cell r="Q227">
            <v>0</v>
          </cell>
        </row>
        <row r="228">
          <cell r="D228" t="str">
            <v>스페이샤설치</v>
          </cell>
          <cell r="E228" t="str">
            <v>(슬라브)</v>
          </cell>
          <cell r="F228" t="str">
            <v>M2</v>
          </cell>
          <cell r="G228">
            <v>14010</v>
          </cell>
          <cell r="H228">
            <v>360</v>
          </cell>
          <cell r="I228">
            <v>5043600</v>
          </cell>
          <cell r="J228">
            <v>5043600</v>
          </cell>
          <cell r="K228">
            <v>1</v>
          </cell>
          <cell r="L228">
            <v>360</v>
          </cell>
          <cell r="M228">
            <v>5043600</v>
          </cell>
          <cell r="N228">
            <v>0</v>
          </cell>
          <cell r="O228">
            <v>0</v>
          </cell>
          <cell r="P228">
            <v>0</v>
          </cell>
          <cell r="Q228">
            <v>0</v>
          </cell>
        </row>
        <row r="229">
          <cell r="C229" t="str">
            <v>15)</v>
          </cell>
          <cell r="D229" t="str">
            <v>지수판</v>
          </cell>
          <cell r="E229" t="str">
            <v>(200*5)</v>
          </cell>
          <cell r="F229" t="str">
            <v>M</v>
          </cell>
          <cell r="G229">
            <v>384</v>
          </cell>
          <cell r="H229">
            <v>12228</v>
          </cell>
          <cell r="I229">
            <v>4695552</v>
          </cell>
          <cell r="J229">
            <v>4695552</v>
          </cell>
          <cell r="K229">
            <v>1</v>
          </cell>
          <cell r="L229">
            <v>11646</v>
          </cell>
          <cell r="M229">
            <v>4472064</v>
          </cell>
          <cell r="N229">
            <v>582</v>
          </cell>
          <cell r="O229">
            <v>223488</v>
          </cell>
          <cell r="P229">
            <v>0</v>
          </cell>
          <cell r="Q229">
            <v>0</v>
          </cell>
        </row>
        <row r="230">
          <cell r="C230" t="str">
            <v>16)</v>
          </cell>
          <cell r="D230" t="str">
            <v>물푸기</v>
          </cell>
          <cell r="E230" t="str">
            <v>(암거등 소형구조물)</v>
          </cell>
          <cell r="F230" t="str">
            <v>HR</v>
          </cell>
          <cell r="G230">
            <v>337</v>
          </cell>
          <cell r="H230">
            <v>8054</v>
          </cell>
          <cell r="I230">
            <v>2714198</v>
          </cell>
          <cell r="J230">
            <v>2714198</v>
          </cell>
          <cell r="K230">
            <v>1</v>
          </cell>
          <cell r="L230">
            <v>3028</v>
          </cell>
          <cell r="M230">
            <v>1020436</v>
          </cell>
          <cell r="N230">
            <v>3050</v>
          </cell>
          <cell r="O230">
            <v>1027850</v>
          </cell>
          <cell r="P230">
            <v>1976</v>
          </cell>
          <cell r="Q230">
            <v>665912</v>
          </cell>
        </row>
        <row r="231">
          <cell r="C231" t="str">
            <v>17)</v>
          </cell>
          <cell r="D231" t="str">
            <v>다웰바설치</v>
          </cell>
          <cell r="E231" t="str">
            <v>(암거접속슬라브용)</v>
          </cell>
          <cell r="F231" t="str">
            <v>EA</v>
          </cell>
          <cell r="G231">
            <v>483</v>
          </cell>
          <cell r="H231">
            <v>8780</v>
          </cell>
          <cell r="I231">
            <v>4240740</v>
          </cell>
          <cell r="J231">
            <v>4240740</v>
          </cell>
          <cell r="K231">
            <v>1</v>
          </cell>
          <cell r="L231">
            <v>2592</v>
          </cell>
          <cell r="M231">
            <v>1251936</v>
          </cell>
          <cell r="N231">
            <v>6188</v>
          </cell>
          <cell r="O231">
            <v>2988804</v>
          </cell>
          <cell r="P231">
            <v>0</v>
          </cell>
          <cell r="Q231">
            <v>0</v>
          </cell>
        </row>
        <row r="232">
          <cell r="C232" t="str">
            <v>2.08</v>
          </cell>
          <cell r="D232" t="str">
            <v>콘크리트다이크</v>
          </cell>
          <cell r="E232" t="str">
            <v>(기계타설)</v>
          </cell>
          <cell r="I232">
            <v>0</v>
          </cell>
          <cell r="J232">
            <v>0</v>
          </cell>
          <cell r="K232">
            <v>1</v>
          </cell>
          <cell r="M232">
            <v>0</v>
          </cell>
          <cell r="O232">
            <v>0</v>
          </cell>
          <cell r="Q232">
            <v>0</v>
          </cell>
        </row>
        <row r="233">
          <cell r="C233" t="str">
            <v>1)</v>
          </cell>
          <cell r="D233" t="str">
            <v>콘크리트타설</v>
          </cell>
          <cell r="E233" t="str">
            <v>(기계타설)</v>
          </cell>
          <cell r="F233" t="str">
            <v>M</v>
          </cell>
          <cell r="G233">
            <v>1223</v>
          </cell>
          <cell r="H233">
            <v>14673</v>
          </cell>
          <cell r="I233">
            <v>17945079</v>
          </cell>
          <cell r="J233">
            <v>17945079</v>
          </cell>
          <cell r="K233">
            <v>1</v>
          </cell>
          <cell r="L233">
            <v>3410</v>
          </cell>
          <cell r="M233">
            <v>4170430</v>
          </cell>
          <cell r="N233">
            <v>6529</v>
          </cell>
          <cell r="O233">
            <v>7984967</v>
          </cell>
          <cell r="P233">
            <v>4734</v>
          </cell>
          <cell r="Q233">
            <v>5789682</v>
          </cell>
        </row>
        <row r="234">
          <cell r="C234" t="str">
            <v>2)</v>
          </cell>
          <cell r="D234" t="str">
            <v>되메우기및다짐</v>
          </cell>
          <cell r="E234" t="str">
            <v>(인력50:기계50)</v>
          </cell>
          <cell r="F234" t="str">
            <v>M3</v>
          </cell>
          <cell r="G234">
            <v>1348</v>
          </cell>
          <cell r="H234">
            <v>5556</v>
          </cell>
          <cell r="I234">
            <v>7489488</v>
          </cell>
          <cell r="J234">
            <v>7489488</v>
          </cell>
          <cell r="K234">
            <v>1</v>
          </cell>
          <cell r="L234">
            <v>309</v>
          </cell>
          <cell r="M234">
            <v>416532</v>
          </cell>
          <cell r="N234">
            <v>4891</v>
          </cell>
          <cell r="O234">
            <v>6593068</v>
          </cell>
          <cell r="P234">
            <v>356</v>
          </cell>
          <cell r="Q234">
            <v>479888</v>
          </cell>
        </row>
        <row r="235">
          <cell r="C235" t="str">
            <v>3)</v>
          </cell>
          <cell r="D235" t="str">
            <v>비닐깔기</v>
          </cell>
          <cell r="E235" t="str">
            <v>(T=0.1MM)</v>
          </cell>
          <cell r="F235" t="str">
            <v>M2</v>
          </cell>
          <cell r="G235">
            <v>6159</v>
          </cell>
          <cell r="H235">
            <v>152</v>
          </cell>
          <cell r="I235">
            <v>936168</v>
          </cell>
          <cell r="J235">
            <v>936168</v>
          </cell>
          <cell r="K235">
            <v>1</v>
          </cell>
          <cell r="L235">
            <v>21</v>
          </cell>
          <cell r="M235">
            <v>129339</v>
          </cell>
          <cell r="N235">
            <v>131</v>
          </cell>
          <cell r="O235">
            <v>806829</v>
          </cell>
          <cell r="P235">
            <v>0</v>
          </cell>
          <cell r="Q235">
            <v>0</v>
          </cell>
        </row>
        <row r="236">
          <cell r="C236" t="str">
            <v>4)</v>
          </cell>
          <cell r="D236" t="str">
            <v>스치로풀</v>
          </cell>
          <cell r="E236" t="str">
            <v>(T=10m/m)</v>
          </cell>
          <cell r="F236" t="str">
            <v>M2</v>
          </cell>
          <cell r="G236">
            <v>40</v>
          </cell>
          <cell r="H236">
            <v>4684</v>
          </cell>
          <cell r="I236">
            <v>187360</v>
          </cell>
          <cell r="J236">
            <v>187360</v>
          </cell>
          <cell r="K236">
            <v>1</v>
          </cell>
          <cell r="L236">
            <v>4461</v>
          </cell>
          <cell r="M236">
            <v>178440</v>
          </cell>
          <cell r="N236">
            <v>223</v>
          </cell>
          <cell r="O236">
            <v>8920</v>
          </cell>
          <cell r="P236">
            <v>0</v>
          </cell>
          <cell r="Q236">
            <v>0</v>
          </cell>
        </row>
        <row r="237">
          <cell r="C237" t="str">
            <v>5)</v>
          </cell>
          <cell r="D237" t="str">
            <v>수축줄눈</v>
          </cell>
          <cell r="E237" t="str">
            <v>(6*38)</v>
          </cell>
          <cell r="F237" t="str">
            <v>M</v>
          </cell>
          <cell r="G237">
            <v>921</v>
          </cell>
          <cell r="H237">
            <v>3362</v>
          </cell>
          <cell r="I237">
            <v>3096402</v>
          </cell>
          <cell r="J237">
            <v>3096402</v>
          </cell>
          <cell r="K237">
            <v>1</v>
          </cell>
          <cell r="L237">
            <v>1513</v>
          </cell>
          <cell r="M237">
            <v>1393473</v>
          </cell>
          <cell r="N237">
            <v>1800</v>
          </cell>
          <cell r="O237">
            <v>1657800</v>
          </cell>
          <cell r="P237">
            <v>49</v>
          </cell>
          <cell r="Q237">
            <v>45129</v>
          </cell>
        </row>
        <row r="238">
          <cell r="C238" t="str">
            <v>2.09</v>
          </cell>
          <cell r="D238" t="str">
            <v>노견다이크</v>
          </cell>
          <cell r="E238" t="str">
            <v>(집수거)</v>
          </cell>
          <cell r="I238">
            <v>0</v>
          </cell>
          <cell r="J238">
            <v>0</v>
          </cell>
          <cell r="K238">
            <v>1</v>
          </cell>
          <cell r="M238">
            <v>0</v>
          </cell>
          <cell r="O238">
            <v>0</v>
          </cell>
          <cell r="Q238">
            <v>0</v>
          </cell>
        </row>
        <row r="239">
          <cell r="C239" t="str">
            <v>1)</v>
          </cell>
          <cell r="D239" t="str">
            <v>구조물터파기</v>
          </cell>
          <cell r="E239" t="str">
            <v>(토사육상0-2M 30:70)</v>
          </cell>
          <cell r="F239" t="str">
            <v>M3</v>
          </cell>
          <cell r="G239">
            <v>830</v>
          </cell>
          <cell r="H239">
            <v>3336</v>
          </cell>
          <cell r="I239">
            <v>2768880</v>
          </cell>
          <cell r="J239">
            <v>2768880</v>
          </cell>
          <cell r="K239">
            <v>1</v>
          </cell>
          <cell r="L239">
            <v>173</v>
          </cell>
          <cell r="M239">
            <v>143590</v>
          </cell>
          <cell r="N239">
            <v>2836</v>
          </cell>
          <cell r="O239">
            <v>2353880</v>
          </cell>
          <cell r="P239">
            <v>327</v>
          </cell>
          <cell r="Q239">
            <v>271410</v>
          </cell>
        </row>
        <row r="240">
          <cell r="C240" t="str">
            <v>2)</v>
          </cell>
          <cell r="D240" t="str">
            <v>되메우기및다짐</v>
          </cell>
          <cell r="E240" t="str">
            <v>(인력50:기계50)</v>
          </cell>
          <cell r="F240" t="str">
            <v>M3</v>
          </cell>
          <cell r="G240">
            <v>430</v>
          </cell>
          <cell r="H240">
            <v>5556</v>
          </cell>
          <cell r="I240">
            <v>2389080</v>
          </cell>
          <cell r="J240">
            <v>2389080</v>
          </cell>
          <cell r="K240">
            <v>1</v>
          </cell>
          <cell r="L240">
            <v>309</v>
          </cell>
          <cell r="M240">
            <v>132870</v>
          </cell>
          <cell r="N240">
            <v>4891</v>
          </cell>
          <cell r="O240">
            <v>2103130</v>
          </cell>
          <cell r="P240">
            <v>356</v>
          </cell>
          <cell r="Q240">
            <v>153080</v>
          </cell>
        </row>
        <row r="241">
          <cell r="C241" t="str">
            <v>3)</v>
          </cell>
          <cell r="D241" t="str">
            <v>콘크리트타설</v>
          </cell>
          <cell r="I241">
            <v>0</v>
          </cell>
          <cell r="J241">
            <v>0</v>
          </cell>
          <cell r="K241">
            <v>1</v>
          </cell>
          <cell r="M241">
            <v>0</v>
          </cell>
          <cell r="O241">
            <v>0</v>
          </cell>
          <cell r="Q241">
            <v>0</v>
          </cell>
        </row>
        <row r="242">
          <cell r="D242" t="str">
            <v>레미콘타설</v>
          </cell>
          <cell r="E242" t="str">
            <v>(철근,VIB포함)</v>
          </cell>
          <cell r="F242" t="str">
            <v>M3</v>
          </cell>
          <cell r="G242">
            <v>199</v>
          </cell>
          <cell r="H242">
            <v>20322</v>
          </cell>
          <cell r="I242">
            <v>4044078</v>
          </cell>
          <cell r="J242">
            <v>4044078</v>
          </cell>
          <cell r="K242">
            <v>1</v>
          </cell>
          <cell r="L242">
            <v>227</v>
          </cell>
          <cell r="M242">
            <v>45173</v>
          </cell>
          <cell r="N242">
            <v>20049</v>
          </cell>
          <cell r="O242">
            <v>3989751</v>
          </cell>
          <cell r="P242">
            <v>46</v>
          </cell>
          <cell r="Q242">
            <v>9154</v>
          </cell>
        </row>
        <row r="243">
          <cell r="D243" t="str">
            <v>레미콘타설</v>
          </cell>
          <cell r="E243" t="str">
            <v>(무근,VBR제외)</v>
          </cell>
          <cell r="F243" t="str">
            <v>M3</v>
          </cell>
          <cell r="G243">
            <v>87</v>
          </cell>
          <cell r="H243">
            <v>18153</v>
          </cell>
          <cell r="I243">
            <v>1579311</v>
          </cell>
          <cell r="J243">
            <v>1579311</v>
          </cell>
          <cell r="K243">
            <v>1</v>
          </cell>
          <cell r="L243">
            <v>0</v>
          </cell>
          <cell r="M243">
            <v>0</v>
          </cell>
          <cell r="N243">
            <v>18153</v>
          </cell>
          <cell r="O243">
            <v>1579311</v>
          </cell>
          <cell r="P243">
            <v>0</v>
          </cell>
          <cell r="Q243">
            <v>0</v>
          </cell>
        </row>
        <row r="244">
          <cell r="C244" t="str">
            <v>4)</v>
          </cell>
          <cell r="D244" t="str">
            <v>거푸집</v>
          </cell>
          <cell r="E244" t="str">
            <v>(4회 0-7M)</v>
          </cell>
          <cell r="F244" t="str">
            <v>M2</v>
          </cell>
          <cell r="G244">
            <v>2209</v>
          </cell>
          <cell r="H244">
            <v>19081</v>
          </cell>
          <cell r="I244">
            <v>42149929</v>
          </cell>
          <cell r="J244">
            <v>42149929</v>
          </cell>
          <cell r="K244">
            <v>1</v>
          </cell>
          <cell r="L244">
            <v>8337</v>
          </cell>
          <cell r="M244">
            <v>18416433</v>
          </cell>
          <cell r="N244">
            <v>10425</v>
          </cell>
          <cell r="O244">
            <v>23028825</v>
          </cell>
          <cell r="P244">
            <v>319</v>
          </cell>
          <cell r="Q244">
            <v>704671</v>
          </cell>
        </row>
        <row r="245">
          <cell r="C245" t="str">
            <v>5)</v>
          </cell>
          <cell r="D245" t="str">
            <v>철근가공조립</v>
          </cell>
          <cell r="E245" t="str">
            <v>(간단)</v>
          </cell>
          <cell r="F245" t="str">
            <v>TON</v>
          </cell>
          <cell r="G245">
            <v>9.6809999999999992</v>
          </cell>
          <cell r="H245">
            <v>253237</v>
          </cell>
          <cell r="I245">
            <v>2451587</v>
          </cell>
          <cell r="J245">
            <v>2451587</v>
          </cell>
          <cell r="K245">
            <v>1</v>
          </cell>
          <cell r="L245">
            <v>4350</v>
          </cell>
          <cell r="M245">
            <v>42112</v>
          </cell>
          <cell r="N245">
            <v>248887</v>
          </cell>
          <cell r="O245">
            <v>2409475</v>
          </cell>
          <cell r="P245">
            <v>0</v>
          </cell>
          <cell r="Q245">
            <v>0</v>
          </cell>
        </row>
        <row r="246">
          <cell r="C246" t="str">
            <v>6)</v>
          </cell>
          <cell r="D246" t="str">
            <v>잔토처리</v>
          </cell>
          <cell r="E246" t="str">
            <v>인력</v>
          </cell>
          <cell r="F246" t="str">
            <v>M3</v>
          </cell>
          <cell r="G246">
            <v>399</v>
          </cell>
          <cell r="H246">
            <v>7090</v>
          </cell>
          <cell r="I246">
            <v>2828910</v>
          </cell>
          <cell r="J246">
            <v>2828910</v>
          </cell>
          <cell r="K246">
            <v>1</v>
          </cell>
          <cell r="L246">
            <v>0</v>
          </cell>
          <cell r="M246">
            <v>0</v>
          </cell>
          <cell r="N246">
            <v>7090</v>
          </cell>
          <cell r="O246">
            <v>2828910</v>
          </cell>
          <cell r="P246">
            <v>0</v>
          </cell>
          <cell r="Q246">
            <v>0</v>
          </cell>
        </row>
        <row r="247">
          <cell r="C247" t="str">
            <v>2.10</v>
          </cell>
          <cell r="D247" t="str">
            <v>도 수 로</v>
          </cell>
          <cell r="E247" t="str">
            <v>(성토부+절토부)</v>
          </cell>
          <cell r="I247">
            <v>0</v>
          </cell>
          <cell r="J247">
            <v>0</v>
          </cell>
          <cell r="K247">
            <v>1</v>
          </cell>
          <cell r="M247">
            <v>0</v>
          </cell>
          <cell r="O247">
            <v>0</v>
          </cell>
          <cell r="Q247">
            <v>0</v>
          </cell>
        </row>
        <row r="248">
          <cell r="C248" t="str">
            <v>1)</v>
          </cell>
          <cell r="D248" t="str">
            <v>구조물터파기</v>
          </cell>
          <cell r="I248">
            <v>0</v>
          </cell>
          <cell r="J248">
            <v>0</v>
          </cell>
          <cell r="K248">
            <v>1</v>
          </cell>
          <cell r="M248">
            <v>0</v>
          </cell>
          <cell r="O248">
            <v>0</v>
          </cell>
          <cell r="Q248">
            <v>0</v>
          </cell>
        </row>
        <row r="249">
          <cell r="D249" t="str">
            <v>구조물터파기</v>
          </cell>
          <cell r="E249" t="str">
            <v>(토사육상0-2M 30:70)</v>
          </cell>
          <cell r="F249" t="str">
            <v>M3</v>
          </cell>
          <cell r="G249">
            <v>274</v>
          </cell>
          <cell r="H249">
            <v>3336</v>
          </cell>
          <cell r="I249">
            <v>914064</v>
          </cell>
          <cell r="J249">
            <v>914064</v>
          </cell>
          <cell r="K249">
            <v>1</v>
          </cell>
          <cell r="L249">
            <v>173</v>
          </cell>
          <cell r="M249">
            <v>47402</v>
          </cell>
          <cell r="N249">
            <v>2836</v>
          </cell>
          <cell r="O249">
            <v>777064</v>
          </cell>
          <cell r="P249">
            <v>327</v>
          </cell>
          <cell r="Q249">
            <v>89598</v>
          </cell>
        </row>
        <row r="250">
          <cell r="D250" t="str">
            <v>구조물터파기</v>
          </cell>
          <cell r="E250" t="str">
            <v>(발파육상0-2M 30:70)</v>
          </cell>
          <cell r="F250" t="str">
            <v>M3</v>
          </cell>
          <cell r="G250">
            <v>25</v>
          </cell>
          <cell r="H250">
            <v>140000</v>
          </cell>
          <cell r="I250">
            <v>3500000</v>
          </cell>
          <cell r="J250">
            <v>3500000</v>
          </cell>
          <cell r="K250">
            <v>1</v>
          </cell>
          <cell r="L250">
            <v>3921</v>
          </cell>
          <cell r="M250">
            <v>98025</v>
          </cell>
          <cell r="N250">
            <v>126402</v>
          </cell>
          <cell r="O250">
            <v>3160050</v>
          </cell>
          <cell r="P250">
            <v>9677</v>
          </cell>
          <cell r="Q250">
            <v>241925</v>
          </cell>
        </row>
        <row r="251">
          <cell r="C251" t="str">
            <v>2)</v>
          </cell>
          <cell r="D251" t="str">
            <v>레미콘타설</v>
          </cell>
          <cell r="E251" t="str">
            <v>(철근,VIB포함)</v>
          </cell>
          <cell r="F251" t="str">
            <v>M3</v>
          </cell>
          <cell r="G251">
            <v>66</v>
          </cell>
          <cell r="H251">
            <v>20322</v>
          </cell>
          <cell r="I251">
            <v>1341252</v>
          </cell>
          <cell r="J251">
            <v>1341252</v>
          </cell>
          <cell r="K251">
            <v>1</v>
          </cell>
          <cell r="L251">
            <v>227</v>
          </cell>
          <cell r="M251">
            <v>14982</v>
          </cell>
          <cell r="N251">
            <v>20049</v>
          </cell>
          <cell r="O251">
            <v>1323234</v>
          </cell>
          <cell r="P251">
            <v>46</v>
          </cell>
          <cell r="Q251">
            <v>3036</v>
          </cell>
        </row>
        <row r="252">
          <cell r="C252" t="str">
            <v>3)</v>
          </cell>
          <cell r="D252" t="str">
            <v>거푸집</v>
          </cell>
          <cell r="E252" t="str">
            <v>(4회 0-7M)</v>
          </cell>
          <cell r="F252" t="str">
            <v>M2</v>
          </cell>
          <cell r="G252">
            <v>577</v>
          </cell>
          <cell r="H252">
            <v>19081</v>
          </cell>
          <cell r="I252">
            <v>11009737</v>
          </cell>
          <cell r="J252">
            <v>11009737</v>
          </cell>
          <cell r="K252">
            <v>1</v>
          </cell>
          <cell r="L252">
            <v>8337</v>
          </cell>
          <cell r="M252">
            <v>4810449</v>
          </cell>
          <cell r="N252">
            <v>10425</v>
          </cell>
          <cell r="O252">
            <v>6015225</v>
          </cell>
          <cell r="P252">
            <v>319</v>
          </cell>
          <cell r="Q252">
            <v>184063</v>
          </cell>
        </row>
        <row r="253">
          <cell r="C253" t="str">
            <v>4)</v>
          </cell>
          <cell r="D253" t="str">
            <v>철근가공조립</v>
          </cell>
          <cell r="E253" t="str">
            <v>(간단)</v>
          </cell>
          <cell r="F253" t="str">
            <v>TON</v>
          </cell>
          <cell r="G253">
            <v>3.1749999999999998</v>
          </cell>
          <cell r="H253">
            <v>253237</v>
          </cell>
          <cell r="I253">
            <v>804027</v>
          </cell>
          <cell r="J253">
            <v>804027</v>
          </cell>
          <cell r="K253">
            <v>1</v>
          </cell>
          <cell r="L253">
            <v>4350</v>
          </cell>
          <cell r="M253">
            <v>13811</v>
          </cell>
          <cell r="N253">
            <v>248887</v>
          </cell>
          <cell r="O253">
            <v>790216</v>
          </cell>
          <cell r="P253">
            <v>0</v>
          </cell>
          <cell r="Q253">
            <v>0</v>
          </cell>
        </row>
        <row r="254">
          <cell r="C254" t="str">
            <v>5)</v>
          </cell>
          <cell r="D254" t="str">
            <v>잔토처리</v>
          </cell>
          <cell r="E254" t="str">
            <v>인력</v>
          </cell>
          <cell r="F254" t="str">
            <v>M3</v>
          </cell>
          <cell r="G254">
            <v>299</v>
          </cell>
          <cell r="H254">
            <v>7090</v>
          </cell>
          <cell r="I254">
            <v>2119910</v>
          </cell>
          <cell r="J254">
            <v>2119910</v>
          </cell>
          <cell r="K254">
            <v>1</v>
          </cell>
          <cell r="L254">
            <v>0</v>
          </cell>
          <cell r="M254">
            <v>0</v>
          </cell>
          <cell r="N254">
            <v>7090</v>
          </cell>
          <cell r="O254">
            <v>2119910</v>
          </cell>
          <cell r="P254">
            <v>0</v>
          </cell>
          <cell r="Q254">
            <v>0</v>
          </cell>
        </row>
        <row r="255">
          <cell r="C255" t="str">
            <v>2.11</v>
          </cell>
          <cell r="D255" t="str">
            <v>수로보호공</v>
          </cell>
          <cell r="I255">
            <v>0</v>
          </cell>
          <cell r="J255">
            <v>0</v>
          </cell>
          <cell r="K255">
            <v>1</v>
          </cell>
          <cell r="M255">
            <v>0</v>
          </cell>
          <cell r="O255">
            <v>0</v>
          </cell>
          <cell r="Q255">
            <v>0</v>
          </cell>
        </row>
        <row r="256">
          <cell r="C256" t="str">
            <v>1)</v>
          </cell>
          <cell r="D256" t="str">
            <v>구조물터파기</v>
          </cell>
          <cell r="E256" t="str">
            <v>(토사육상0-2M 30:70)</v>
          </cell>
          <cell r="F256" t="str">
            <v>M3</v>
          </cell>
          <cell r="G256">
            <v>139</v>
          </cell>
          <cell r="H256">
            <v>3336</v>
          </cell>
          <cell r="I256">
            <v>463704</v>
          </cell>
          <cell r="J256">
            <v>463704</v>
          </cell>
          <cell r="K256">
            <v>1</v>
          </cell>
          <cell r="L256">
            <v>173</v>
          </cell>
          <cell r="M256">
            <v>24047</v>
          </cell>
          <cell r="N256">
            <v>2836</v>
          </cell>
          <cell r="O256">
            <v>394204</v>
          </cell>
          <cell r="P256">
            <v>327</v>
          </cell>
          <cell r="Q256">
            <v>45453</v>
          </cell>
        </row>
        <row r="257">
          <cell r="C257" t="str">
            <v>2)</v>
          </cell>
          <cell r="D257" t="str">
            <v>레미콘타설</v>
          </cell>
          <cell r="E257" t="str">
            <v>(무근,VBR제외)</v>
          </cell>
          <cell r="F257" t="str">
            <v>M3</v>
          </cell>
          <cell r="G257">
            <v>128</v>
          </cell>
          <cell r="H257">
            <v>18153</v>
          </cell>
          <cell r="I257">
            <v>2323584</v>
          </cell>
          <cell r="J257">
            <v>2323584</v>
          </cell>
          <cell r="K257">
            <v>1</v>
          </cell>
          <cell r="L257">
            <v>0</v>
          </cell>
          <cell r="M257">
            <v>0</v>
          </cell>
          <cell r="N257">
            <v>18153</v>
          </cell>
          <cell r="O257">
            <v>2323584</v>
          </cell>
          <cell r="P257">
            <v>0</v>
          </cell>
          <cell r="Q257">
            <v>0</v>
          </cell>
        </row>
        <row r="258">
          <cell r="C258" t="str">
            <v>3)</v>
          </cell>
          <cell r="D258" t="str">
            <v>거푸집</v>
          </cell>
          <cell r="E258" t="str">
            <v>(4회 0-7M)</v>
          </cell>
          <cell r="F258" t="str">
            <v>M2</v>
          </cell>
          <cell r="G258">
            <v>123</v>
          </cell>
          <cell r="H258">
            <v>19081</v>
          </cell>
          <cell r="I258">
            <v>2346963</v>
          </cell>
          <cell r="J258">
            <v>2346963</v>
          </cell>
          <cell r="K258">
            <v>1</v>
          </cell>
          <cell r="L258">
            <v>8337</v>
          </cell>
          <cell r="M258">
            <v>1025451</v>
          </cell>
          <cell r="N258">
            <v>10425</v>
          </cell>
          <cell r="O258">
            <v>1282275</v>
          </cell>
          <cell r="P258">
            <v>319</v>
          </cell>
          <cell r="Q258">
            <v>39237</v>
          </cell>
        </row>
        <row r="259">
          <cell r="C259" t="str">
            <v>2.12</v>
          </cell>
          <cell r="D259" t="str">
            <v>수로이설공</v>
          </cell>
          <cell r="I259">
            <v>0</v>
          </cell>
          <cell r="J259">
            <v>0</v>
          </cell>
          <cell r="K259">
            <v>1</v>
          </cell>
          <cell r="M259">
            <v>0</v>
          </cell>
          <cell r="O259">
            <v>0</v>
          </cell>
          <cell r="Q259">
            <v>0</v>
          </cell>
        </row>
        <row r="260">
          <cell r="C260" t="str">
            <v>1)</v>
          </cell>
          <cell r="D260" t="str">
            <v>구조물터파기</v>
          </cell>
          <cell r="E260" t="str">
            <v>(토사육상0-2M 30:70)</v>
          </cell>
          <cell r="F260" t="str">
            <v>M3</v>
          </cell>
          <cell r="G260">
            <v>6686</v>
          </cell>
          <cell r="H260">
            <v>3336</v>
          </cell>
          <cell r="I260">
            <v>22304496</v>
          </cell>
          <cell r="J260">
            <v>22304496</v>
          </cell>
          <cell r="K260">
            <v>1</v>
          </cell>
          <cell r="L260">
            <v>173</v>
          </cell>
          <cell r="M260">
            <v>1156678</v>
          </cell>
          <cell r="N260">
            <v>2836</v>
          </cell>
          <cell r="O260">
            <v>18961496</v>
          </cell>
          <cell r="P260">
            <v>327</v>
          </cell>
          <cell r="Q260">
            <v>2186322</v>
          </cell>
        </row>
        <row r="261">
          <cell r="C261" t="str">
            <v>2)</v>
          </cell>
          <cell r="D261" t="str">
            <v>되메우기및다짐</v>
          </cell>
          <cell r="E261" t="str">
            <v>(인력50:기계50)</v>
          </cell>
          <cell r="F261" t="str">
            <v>M3</v>
          </cell>
          <cell r="G261">
            <v>3133</v>
          </cell>
          <cell r="H261">
            <v>5556</v>
          </cell>
          <cell r="I261">
            <v>17406948</v>
          </cell>
          <cell r="J261">
            <v>17406948</v>
          </cell>
          <cell r="K261">
            <v>1</v>
          </cell>
          <cell r="L261">
            <v>309</v>
          </cell>
          <cell r="M261">
            <v>968097</v>
          </cell>
          <cell r="N261">
            <v>4891</v>
          </cell>
          <cell r="O261">
            <v>15323503</v>
          </cell>
          <cell r="P261">
            <v>356</v>
          </cell>
          <cell r="Q261">
            <v>1115348</v>
          </cell>
        </row>
        <row r="262">
          <cell r="C262" t="str">
            <v>3)</v>
          </cell>
          <cell r="D262" t="str">
            <v>콘크리트타설</v>
          </cell>
          <cell r="I262">
            <v>0</v>
          </cell>
          <cell r="J262">
            <v>0</v>
          </cell>
          <cell r="K262">
            <v>1</v>
          </cell>
          <cell r="M262">
            <v>0</v>
          </cell>
          <cell r="O262">
            <v>0</v>
          </cell>
          <cell r="Q262">
            <v>0</v>
          </cell>
        </row>
        <row r="263">
          <cell r="D263" t="str">
            <v>레미콘타설</v>
          </cell>
          <cell r="E263" t="str">
            <v>(철근,VIB포함)</v>
          </cell>
          <cell r="F263" t="str">
            <v>M3</v>
          </cell>
          <cell r="G263">
            <v>2652</v>
          </cell>
          <cell r="H263">
            <v>20322</v>
          </cell>
          <cell r="I263">
            <v>53893944</v>
          </cell>
          <cell r="J263">
            <v>53893944</v>
          </cell>
          <cell r="K263">
            <v>1</v>
          </cell>
          <cell r="L263">
            <v>227</v>
          </cell>
          <cell r="M263">
            <v>602004</v>
          </cell>
          <cell r="N263">
            <v>20049</v>
          </cell>
          <cell r="O263">
            <v>53169948</v>
          </cell>
          <cell r="P263">
            <v>46</v>
          </cell>
          <cell r="Q263">
            <v>121992</v>
          </cell>
        </row>
        <row r="264">
          <cell r="D264" t="str">
            <v>레미콘타설</v>
          </cell>
          <cell r="E264" t="str">
            <v>(무근,VIB포함)</v>
          </cell>
          <cell r="F264" t="str">
            <v>M3</v>
          </cell>
          <cell r="G264">
            <v>122</v>
          </cell>
          <cell r="H264">
            <v>18427</v>
          </cell>
          <cell r="I264">
            <v>2248094</v>
          </cell>
          <cell r="J264">
            <v>2248094</v>
          </cell>
          <cell r="K264">
            <v>1</v>
          </cell>
          <cell r="L264">
            <v>228</v>
          </cell>
          <cell r="M264">
            <v>27816</v>
          </cell>
          <cell r="N264">
            <v>18153</v>
          </cell>
          <cell r="O264">
            <v>2214666</v>
          </cell>
          <cell r="P264">
            <v>46</v>
          </cell>
          <cell r="Q264">
            <v>5612</v>
          </cell>
        </row>
        <row r="265">
          <cell r="C265" t="str">
            <v>4)</v>
          </cell>
          <cell r="D265" t="str">
            <v>거푸집</v>
          </cell>
          <cell r="I265">
            <v>0</v>
          </cell>
          <cell r="J265">
            <v>0</v>
          </cell>
          <cell r="K265">
            <v>1</v>
          </cell>
          <cell r="M265">
            <v>0</v>
          </cell>
          <cell r="O265">
            <v>0</v>
          </cell>
          <cell r="Q265">
            <v>0</v>
          </cell>
        </row>
        <row r="266">
          <cell r="D266" t="str">
            <v>거푸집</v>
          </cell>
          <cell r="E266" t="str">
            <v>(3회 0-7M)</v>
          </cell>
          <cell r="F266" t="str">
            <v>M2</v>
          </cell>
          <cell r="G266">
            <v>2962</v>
          </cell>
          <cell r="H266">
            <v>22167</v>
          </cell>
          <cell r="I266">
            <v>65658654</v>
          </cell>
          <cell r="J266">
            <v>65658654</v>
          </cell>
          <cell r="K266">
            <v>1</v>
          </cell>
          <cell r="L266">
            <v>9585</v>
          </cell>
          <cell r="M266">
            <v>28390770</v>
          </cell>
          <cell r="N266">
            <v>12263</v>
          </cell>
          <cell r="O266">
            <v>36323006</v>
          </cell>
          <cell r="P266">
            <v>319</v>
          </cell>
          <cell r="Q266">
            <v>944878</v>
          </cell>
        </row>
        <row r="267">
          <cell r="D267" t="str">
            <v>거푸집</v>
          </cell>
          <cell r="E267" t="str">
            <v>(4회 0-7M)</v>
          </cell>
          <cell r="F267" t="str">
            <v>M2</v>
          </cell>
          <cell r="G267">
            <v>3126</v>
          </cell>
          <cell r="H267">
            <v>19081</v>
          </cell>
          <cell r="I267">
            <v>59647206</v>
          </cell>
          <cell r="J267">
            <v>59647206</v>
          </cell>
          <cell r="K267">
            <v>1</v>
          </cell>
          <cell r="L267">
            <v>8337</v>
          </cell>
          <cell r="M267">
            <v>26061462</v>
          </cell>
          <cell r="N267">
            <v>10425</v>
          </cell>
          <cell r="O267">
            <v>32588550</v>
          </cell>
          <cell r="P267">
            <v>319</v>
          </cell>
          <cell r="Q267">
            <v>997194</v>
          </cell>
        </row>
        <row r="268">
          <cell r="C268" t="str">
            <v>5)</v>
          </cell>
          <cell r="D268" t="str">
            <v>목재동바리공</v>
          </cell>
          <cell r="E268" t="str">
            <v>(목재4회,0-7M)</v>
          </cell>
          <cell r="F268" t="str">
            <v>공/M3</v>
          </cell>
          <cell r="G268">
            <v>137</v>
          </cell>
          <cell r="H268">
            <v>20437</v>
          </cell>
          <cell r="I268">
            <v>2799869</v>
          </cell>
          <cell r="J268">
            <v>2799869</v>
          </cell>
          <cell r="K268">
            <v>1</v>
          </cell>
          <cell r="L268">
            <v>2041</v>
          </cell>
          <cell r="M268">
            <v>279617</v>
          </cell>
          <cell r="N268">
            <v>18396</v>
          </cell>
          <cell r="O268">
            <v>2520252</v>
          </cell>
          <cell r="P268">
            <v>0</v>
          </cell>
          <cell r="Q268">
            <v>0</v>
          </cell>
        </row>
        <row r="269">
          <cell r="C269" t="str">
            <v>6)</v>
          </cell>
          <cell r="D269" t="str">
            <v>철근가공조립</v>
          </cell>
          <cell r="E269" t="str">
            <v>(복잡)</v>
          </cell>
          <cell r="F269" t="str">
            <v>TON</v>
          </cell>
          <cell r="G269">
            <v>61.378</v>
          </cell>
          <cell r="H269">
            <v>437434</v>
          </cell>
          <cell r="I269">
            <v>26848824</v>
          </cell>
          <cell r="J269">
            <v>26848823</v>
          </cell>
          <cell r="K269" t="str">
            <v>##</v>
          </cell>
          <cell r="L269">
            <v>6960</v>
          </cell>
          <cell r="M269">
            <v>427190</v>
          </cell>
          <cell r="N269">
            <v>430474</v>
          </cell>
          <cell r="O269">
            <v>26421633</v>
          </cell>
          <cell r="P269">
            <v>0</v>
          </cell>
          <cell r="Q269">
            <v>0</v>
          </cell>
        </row>
        <row r="270">
          <cell r="C270" t="str">
            <v>7)</v>
          </cell>
          <cell r="D270" t="str">
            <v>지수판</v>
          </cell>
          <cell r="E270" t="str">
            <v>(200*5)</v>
          </cell>
          <cell r="F270" t="str">
            <v>M</v>
          </cell>
          <cell r="G270">
            <v>251</v>
          </cell>
          <cell r="H270">
            <v>12228</v>
          </cell>
          <cell r="I270">
            <v>3069228</v>
          </cell>
          <cell r="J270">
            <v>3069228</v>
          </cell>
          <cell r="K270">
            <v>1</v>
          </cell>
          <cell r="L270">
            <v>11646</v>
          </cell>
          <cell r="M270">
            <v>2923146</v>
          </cell>
          <cell r="N270">
            <v>582</v>
          </cell>
          <cell r="O270">
            <v>146082</v>
          </cell>
          <cell r="P270">
            <v>0</v>
          </cell>
          <cell r="Q270">
            <v>0</v>
          </cell>
        </row>
        <row r="271">
          <cell r="C271" t="str">
            <v>8)</v>
          </cell>
          <cell r="D271" t="str">
            <v>신축이음</v>
          </cell>
          <cell r="E271" t="str">
            <v>(JOINT FILLER)</v>
          </cell>
          <cell r="F271" t="str">
            <v>M2</v>
          </cell>
          <cell r="G271">
            <v>46</v>
          </cell>
          <cell r="H271">
            <v>4684</v>
          </cell>
          <cell r="I271">
            <v>215464</v>
          </cell>
          <cell r="J271">
            <v>215464</v>
          </cell>
          <cell r="K271">
            <v>1</v>
          </cell>
          <cell r="L271">
            <v>4461</v>
          </cell>
          <cell r="M271">
            <v>205206</v>
          </cell>
          <cell r="N271">
            <v>223</v>
          </cell>
          <cell r="O271">
            <v>10258</v>
          </cell>
          <cell r="P271">
            <v>0</v>
          </cell>
          <cell r="Q271">
            <v>0</v>
          </cell>
        </row>
        <row r="272">
          <cell r="C272" t="str">
            <v>9)</v>
          </cell>
          <cell r="D272" t="str">
            <v>스페이샤</v>
          </cell>
          <cell r="I272">
            <v>0</v>
          </cell>
          <cell r="J272">
            <v>0</v>
          </cell>
          <cell r="K272">
            <v>1</v>
          </cell>
          <cell r="M272">
            <v>0</v>
          </cell>
          <cell r="O272">
            <v>0</v>
          </cell>
          <cell r="Q272">
            <v>0</v>
          </cell>
        </row>
        <row r="273">
          <cell r="D273" t="str">
            <v>스페이샤설치</v>
          </cell>
          <cell r="E273" t="str">
            <v>(벽체용)</v>
          </cell>
          <cell r="F273" t="str">
            <v>M2</v>
          </cell>
          <cell r="G273">
            <v>44</v>
          </cell>
          <cell r="H273">
            <v>2688</v>
          </cell>
          <cell r="I273">
            <v>118272</v>
          </cell>
          <cell r="J273">
            <v>118272</v>
          </cell>
          <cell r="K273">
            <v>1</v>
          </cell>
          <cell r="L273">
            <v>2560</v>
          </cell>
          <cell r="M273">
            <v>112640</v>
          </cell>
          <cell r="N273">
            <v>128</v>
          </cell>
          <cell r="O273">
            <v>5632</v>
          </cell>
          <cell r="P273">
            <v>0</v>
          </cell>
          <cell r="Q273">
            <v>0</v>
          </cell>
        </row>
        <row r="274">
          <cell r="D274" t="str">
            <v>스페이샤설치</v>
          </cell>
          <cell r="E274" t="str">
            <v>(슬라브)</v>
          </cell>
          <cell r="F274" t="str">
            <v>M2</v>
          </cell>
          <cell r="G274">
            <v>17</v>
          </cell>
          <cell r="H274">
            <v>360</v>
          </cell>
          <cell r="I274">
            <v>6120</v>
          </cell>
          <cell r="J274">
            <v>6120</v>
          </cell>
          <cell r="K274">
            <v>1</v>
          </cell>
          <cell r="L274">
            <v>360</v>
          </cell>
          <cell r="M274">
            <v>6120</v>
          </cell>
          <cell r="N274">
            <v>0</v>
          </cell>
          <cell r="O274">
            <v>0</v>
          </cell>
          <cell r="P274">
            <v>0</v>
          </cell>
          <cell r="Q274">
            <v>0</v>
          </cell>
        </row>
        <row r="275">
          <cell r="C275" t="str">
            <v>2.13</v>
          </cell>
          <cell r="D275" t="str">
            <v>수문</v>
          </cell>
          <cell r="I275">
            <v>0</v>
          </cell>
          <cell r="J275">
            <v>0</v>
          </cell>
          <cell r="K275">
            <v>1</v>
          </cell>
          <cell r="M275">
            <v>0</v>
          </cell>
          <cell r="O275">
            <v>0</v>
          </cell>
          <cell r="Q275">
            <v>0</v>
          </cell>
        </row>
        <row r="276">
          <cell r="C276" t="str">
            <v>1)</v>
          </cell>
          <cell r="D276" t="str">
            <v>문비(Y-형)</v>
          </cell>
          <cell r="E276" t="str">
            <v>(1.5×1.5)</v>
          </cell>
          <cell r="F276" t="str">
            <v>련</v>
          </cell>
          <cell r="G276">
            <v>1</v>
          </cell>
          <cell r="H276">
            <v>1200000</v>
          </cell>
          <cell r="I276">
            <v>1200000</v>
          </cell>
          <cell r="J276">
            <v>1200000</v>
          </cell>
          <cell r="K276">
            <v>1</v>
          </cell>
          <cell r="L276">
            <v>1200000</v>
          </cell>
          <cell r="M276">
            <v>1200000</v>
          </cell>
          <cell r="N276">
            <v>0</v>
          </cell>
          <cell r="O276">
            <v>0</v>
          </cell>
          <cell r="P276">
            <v>0</v>
          </cell>
          <cell r="Q276">
            <v>0</v>
          </cell>
        </row>
        <row r="277">
          <cell r="C277" t="str">
            <v>2)</v>
          </cell>
          <cell r="D277" t="str">
            <v>문틀(Y-형)</v>
          </cell>
          <cell r="E277" t="str">
            <v>(1.5×1.5)</v>
          </cell>
          <cell r="F277" t="str">
            <v>련</v>
          </cell>
          <cell r="G277">
            <v>1</v>
          </cell>
          <cell r="H277">
            <v>740000</v>
          </cell>
          <cell r="I277">
            <v>740000</v>
          </cell>
          <cell r="J277">
            <v>740000</v>
          </cell>
          <cell r="K277">
            <v>1</v>
          </cell>
          <cell r="L277">
            <v>740000</v>
          </cell>
          <cell r="M277">
            <v>740000</v>
          </cell>
          <cell r="N277">
            <v>0</v>
          </cell>
          <cell r="O277">
            <v>0</v>
          </cell>
          <cell r="P277">
            <v>0</v>
          </cell>
          <cell r="Q277">
            <v>0</v>
          </cell>
        </row>
        <row r="278">
          <cell r="C278" t="str">
            <v>3)</v>
          </cell>
          <cell r="D278" t="str">
            <v>권양기</v>
          </cell>
          <cell r="E278" t="str">
            <v>(신형3-1호)</v>
          </cell>
          <cell r="F278" t="str">
            <v>대</v>
          </cell>
          <cell r="G278">
            <v>1</v>
          </cell>
          <cell r="H278">
            <v>825000</v>
          </cell>
          <cell r="I278">
            <v>825000</v>
          </cell>
          <cell r="J278">
            <v>825000</v>
          </cell>
          <cell r="K278">
            <v>1</v>
          </cell>
          <cell r="L278">
            <v>825000</v>
          </cell>
          <cell r="M278">
            <v>825000</v>
          </cell>
          <cell r="N278">
            <v>0</v>
          </cell>
          <cell r="O278">
            <v>0</v>
          </cell>
          <cell r="P278">
            <v>0</v>
          </cell>
          <cell r="Q278">
            <v>0</v>
          </cell>
        </row>
        <row r="279">
          <cell r="C279" t="str">
            <v>4)</v>
          </cell>
          <cell r="D279" t="str">
            <v>스핀들</v>
          </cell>
          <cell r="E279" t="str">
            <v>(Φ50MM)</v>
          </cell>
          <cell r="F279" t="str">
            <v>M</v>
          </cell>
          <cell r="G279">
            <v>2.5</v>
          </cell>
          <cell r="H279">
            <v>45000</v>
          </cell>
          <cell r="I279">
            <v>112500</v>
          </cell>
          <cell r="J279">
            <v>112500</v>
          </cell>
          <cell r="K279">
            <v>1</v>
          </cell>
          <cell r="L279">
            <v>45000</v>
          </cell>
          <cell r="M279">
            <v>112500</v>
          </cell>
          <cell r="N279">
            <v>0</v>
          </cell>
          <cell r="O279">
            <v>0</v>
          </cell>
          <cell r="P279">
            <v>0</v>
          </cell>
          <cell r="Q279">
            <v>0</v>
          </cell>
        </row>
        <row r="280">
          <cell r="C280" t="str">
            <v>5)</v>
          </cell>
          <cell r="D280" t="str">
            <v>문비설치비</v>
          </cell>
          <cell r="E280" t="str">
            <v>(1.5×1.5)</v>
          </cell>
          <cell r="F280" t="str">
            <v>련</v>
          </cell>
          <cell r="G280">
            <v>1</v>
          </cell>
          <cell r="H280">
            <v>808000</v>
          </cell>
          <cell r="I280">
            <v>808000</v>
          </cell>
          <cell r="J280">
            <v>808000</v>
          </cell>
          <cell r="K280">
            <v>1</v>
          </cell>
          <cell r="L280">
            <v>0</v>
          </cell>
          <cell r="M280">
            <v>0</v>
          </cell>
          <cell r="N280">
            <v>104000</v>
          </cell>
          <cell r="O280">
            <v>104000</v>
          </cell>
          <cell r="P280">
            <v>704000</v>
          </cell>
          <cell r="Q280">
            <v>704000</v>
          </cell>
        </row>
        <row r="281">
          <cell r="C281" t="str">
            <v>6)</v>
          </cell>
          <cell r="D281" t="str">
            <v>레미콘타설</v>
          </cell>
          <cell r="E281" t="str">
            <v>(소형,VIB포함)</v>
          </cell>
          <cell r="F281" t="str">
            <v>M3</v>
          </cell>
          <cell r="G281">
            <v>2</v>
          </cell>
          <cell r="H281">
            <v>28923</v>
          </cell>
          <cell r="I281">
            <v>57846</v>
          </cell>
          <cell r="J281">
            <v>57846</v>
          </cell>
          <cell r="K281">
            <v>1</v>
          </cell>
          <cell r="L281">
            <v>227</v>
          </cell>
          <cell r="M281">
            <v>454</v>
          </cell>
          <cell r="N281">
            <v>28652</v>
          </cell>
          <cell r="O281">
            <v>57304</v>
          </cell>
          <cell r="P281">
            <v>44</v>
          </cell>
          <cell r="Q281">
            <v>88</v>
          </cell>
        </row>
        <row r="282">
          <cell r="C282" t="str">
            <v>7)</v>
          </cell>
          <cell r="D282" t="str">
            <v>거푸집</v>
          </cell>
          <cell r="E282" t="str">
            <v>(4회 0-7M)</v>
          </cell>
          <cell r="F282" t="str">
            <v>M2</v>
          </cell>
          <cell r="G282">
            <v>26</v>
          </cell>
          <cell r="H282">
            <v>19081</v>
          </cell>
          <cell r="I282">
            <v>496106</v>
          </cell>
          <cell r="J282">
            <v>496106</v>
          </cell>
          <cell r="K282">
            <v>1</v>
          </cell>
          <cell r="L282">
            <v>8337</v>
          </cell>
          <cell r="M282">
            <v>216762</v>
          </cell>
          <cell r="N282">
            <v>10425</v>
          </cell>
          <cell r="O282">
            <v>271050</v>
          </cell>
          <cell r="P282">
            <v>319</v>
          </cell>
          <cell r="Q282">
            <v>8294</v>
          </cell>
        </row>
        <row r="283">
          <cell r="C283" t="str">
            <v>8)</v>
          </cell>
          <cell r="D283" t="str">
            <v>철근가공조립</v>
          </cell>
          <cell r="E283" t="str">
            <v>(보통)</v>
          </cell>
          <cell r="F283" t="str">
            <v>TON</v>
          </cell>
          <cell r="G283">
            <v>0.377</v>
          </cell>
          <cell r="H283">
            <v>348721</v>
          </cell>
          <cell r="I283">
            <v>131467</v>
          </cell>
          <cell r="J283">
            <v>131466</v>
          </cell>
          <cell r="K283" t="str">
            <v>##</v>
          </cell>
          <cell r="L283">
            <v>5655</v>
          </cell>
          <cell r="M283">
            <v>2131</v>
          </cell>
          <cell r="N283">
            <v>343066</v>
          </cell>
          <cell r="O283">
            <v>129335</v>
          </cell>
          <cell r="P283">
            <v>0</v>
          </cell>
          <cell r="Q283">
            <v>0</v>
          </cell>
        </row>
        <row r="284">
          <cell r="C284" t="str">
            <v>2.14</v>
          </cell>
          <cell r="D284" t="str">
            <v>돌망태형옹벽</v>
          </cell>
          <cell r="I284">
            <v>0</v>
          </cell>
          <cell r="J284">
            <v>0</v>
          </cell>
          <cell r="K284">
            <v>1</v>
          </cell>
          <cell r="M284">
            <v>0</v>
          </cell>
          <cell r="O284">
            <v>0</v>
          </cell>
          <cell r="Q284">
            <v>0</v>
          </cell>
        </row>
        <row r="285">
          <cell r="C285" t="str">
            <v>1)</v>
          </cell>
          <cell r="D285" t="str">
            <v>구조물터파기</v>
          </cell>
          <cell r="E285" t="str">
            <v>(토사육상0-2M 30:70)</v>
          </cell>
          <cell r="F285" t="str">
            <v>M3</v>
          </cell>
          <cell r="G285">
            <v>1230</v>
          </cell>
          <cell r="H285">
            <v>3336</v>
          </cell>
          <cell r="I285">
            <v>4103280</v>
          </cell>
          <cell r="J285">
            <v>4103280</v>
          </cell>
          <cell r="K285">
            <v>1</v>
          </cell>
          <cell r="L285">
            <v>173</v>
          </cell>
          <cell r="M285">
            <v>212790</v>
          </cell>
          <cell r="N285">
            <v>2836</v>
          </cell>
          <cell r="O285">
            <v>3488280</v>
          </cell>
          <cell r="P285">
            <v>327</v>
          </cell>
          <cell r="Q285">
            <v>402210</v>
          </cell>
        </row>
        <row r="286">
          <cell r="C286" t="str">
            <v>2)</v>
          </cell>
          <cell r="D286" t="str">
            <v>되메우기및다짐</v>
          </cell>
          <cell r="E286" t="str">
            <v>(인력50:기계50)</v>
          </cell>
          <cell r="F286" t="str">
            <v>M3</v>
          </cell>
          <cell r="G286">
            <v>489</v>
          </cell>
          <cell r="H286">
            <v>5556</v>
          </cell>
          <cell r="I286">
            <v>2716884</v>
          </cell>
          <cell r="J286">
            <v>2716884</v>
          </cell>
          <cell r="K286">
            <v>1</v>
          </cell>
          <cell r="L286">
            <v>309</v>
          </cell>
          <cell r="M286">
            <v>151101</v>
          </cell>
          <cell r="N286">
            <v>4891</v>
          </cell>
          <cell r="O286">
            <v>2391699</v>
          </cell>
          <cell r="P286">
            <v>356</v>
          </cell>
          <cell r="Q286">
            <v>174084</v>
          </cell>
        </row>
        <row r="287">
          <cell r="C287" t="str">
            <v>3)</v>
          </cell>
          <cell r="D287" t="str">
            <v>돌망태</v>
          </cell>
          <cell r="I287">
            <v>0</v>
          </cell>
          <cell r="J287">
            <v>0</v>
          </cell>
          <cell r="K287">
            <v>1</v>
          </cell>
          <cell r="M287">
            <v>0</v>
          </cell>
          <cell r="O287">
            <v>0</v>
          </cell>
          <cell r="Q287">
            <v>0</v>
          </cell>
        </row>
        <row r="288">
          <cell r="D288" t="str">
            <v>돌망태</v>
          </cell>
          <cell r="E288" t="str">
            <v>(1.0*1.0*2.0)</v>
          </cell>
          <cell r="F288" t="str">
            <v>EA</v>
          </cell>
          <cell r="G288">
            <v>748</v>
          </cell>
          <cell r="H288">
            <v>18735</v>
          </cell>
          <cell r="I288">
            <v>14013780</v>
          </cell>
          <cell r="J288">
            <v>14013780</v>
          </cell>
          <cell r="K288">
            <v>1</v>
          </cell>
          <cell r="L288">
            <v>13115</v>
          </cell>
          <cell r="M288">
            <v>9810020</v>
          </cell>
          <cell r="N288">
            <v>5620</v>
          </cell>
          <cell r="O288">
            <v>4203760</v>
          </cell>
          <cell r="P288">
            <v>0</v>
          </cell>
          <cell r="Q288">
            <v>0</v>
          </cell>
        </row>
        <row r="289">
          <cell r="D289" t="str">
            <v>돌망태</v>
          </cell>
          <cell r="E289" t="str">
            <v>(1.0*1.0*1.5)</v>
          </cell>
          <cell r="F289" t="str">
            <v>EA</v>
          </cell>
          <cell r="G289">
            <v>499</v>
          </cell>
          <cell r="H289">
            <v>16754</v>
          </cell>
          <cell r="I289">
            <v>8360246</v>
          </cell>
          <cell r="J289">
            <v>8360246</v>
          </cell>
          <cell r="K289">
            <v>1</v>
          </cell>
          <cell r="L289">
            <v>11728</v>
          </cell>
          <cell r="M289">
            <v>5852272</v>
          </cell>
          <cell r="N289">
            <v>5026</v>
          </cell>
          <cell r="O289">
            <v>2507974</v>
          </cell>
          <cell r="P289">
            <v>0</v>
          </cell>
          <cell r="Q289">
            <v>0</v>
          </cell>
        </row>
        <row r="290">
          <cell r="C290" t="str">
            <v>4)</v>
          </cell>
          <cell r="D290" t="str">
            <v>돌망태  옹벽설치</v>
          </cell>
          <cell r="E290" t="str">
            <v>(발파암유용)</v>
          </cell>
          <cell r="F290" t="str">
            <v>M3</v>
          </cell>
          <cell r="G290">
            <v>2246</v>
          </cell>
          <cell r="H290">
            <v>17267</v>
          </cell>
          <cell r="I290">
            <v>38781682</v>
          </cell>
          <cell r="J290">
            <v>38781682</v>
          </cell>
          <cell r="K290">
            <v>1</v>
          </cell>
          <cell r="L290">
            <v>7834</v>
          </cell>
          <cell r="M290">
            <v>17595164</v>
          </cell>
          <cell r="N290">
            <v>9433</v>
          </cell>
          <cell r="O290">
            <v>21186518</v>
          </cell>
          <cell r="P290">
            <v>0</v>
          </cell>
          <cell r="Q290">
            <v>0</v>
          </cell>
        </row>
        <row r="291">
          <cell r="C291" t="str">
            <v>5)</v>
          </cell>
          <cell r="D291" t="str">
            <v>부직포 설치</v>
          </cell>
          <cell r="F291" t="str">
            <v>M2</v>
          </cell>
          <cell r="G291">
            <v>2995</v>
          </cell>
          <cell r="H291">
            <v>2278</v>
          </cell>
          <cell r="I291">
            <v>6822610</v>
          </cell>
          <cell r="J291">
            <v>6822610</v>
          </cell>
          <cell r="K291">
            <v>1</v>
          </cell>
          <cell r="L291">
            <v>2170</v>
          </cell>
          <cell r="M291">
            <v>6499150</v>
          </cell>
          <cell r="N291">
            <v>108</v>
          </cell>
          <cell r="O291">
            <v>323460</v>
          </cell>
          <cell r="Q291">
            <v>0</v>
          </cell>
        </row>
        <row r="292">
          <cell r="C292" t="str">
            <v>2.15</v>
          </cell>
          <cell r="D292" t="str">
            <v>레미콘 구입</v>
          </cell>
          <cell r="I292">
            <v>0</v>
          </cell>
          <cell r="J292">
            <v>0</v>
          </cell>
          <cell r="K292">
            <v>1</v>
          </cell>
          <cell r="M292">
            <v>0</v>
          </cell>
          <cell r="O292">
            <v>0</v>
          </cell>
          <cell r="Q292">
            <v>0</v>
          </cell>
        </row>
        <row r="293">
          <cell r="D293" t="str">
            <v>레미콘</v>
          </cell>
          <cell r="E293" t="str">
            <v>(25-240-15)</v>
          </cell>
          <cell r="F293" t="str">
            <v>M3</v>
          </cell>
          <cell r="G293">
            <v>4993</v>
          </cell>
          <cell r="H293">
            <v>44272</v>
          </cell>
          <cell r="I293">
            <v>221050096</v>
          </cell>
          <cell r="J293">
            <v>221050096</v>
          </cell>
          <cell r="K293">
            <v>1</v>
          </cell>
          <cell r="L293">
            <v>44272</v>
          </cell>
          <cell r="M293">
            <v>221050096</v>
          </cell>
          <cell r="N293">
            <v>0</v>
          </cell>
          <cell r="O293">
            <v>0</v>
          </cell>
          <cell r="P293">
            <v>0</v>
          </cell>
          <cell r="Q293">
            <v>0</v>
          </cell>
        </row>
        <row r="294">
          <cell r="D294" t="str">
            <v>레미콘</v>
          </cell>
          <cell r="E294" t="str">
            <v>(25-210-15)</v>
          </cell>
          <cell r="F294" t="str">
            <v>M3</v>
          </cell>
          <cell r="G294">
            <v>3162</v>
          </cell>
          <cell r="H294">
            <v>43754</v>
          </cell>
          <cell r="I294">
            <v>138350148</v>
          </cell>
          <cell r="J294">
            <v>138350148</v>
          </cell>
          <cell r="K294">
            <v>1</v>
          </cell>
          <cell r="L294">
            <v>43754</v>
          </cell>
          <cell r="M294">
            <v>138350148</v>
          </cell>
          <cell r="N294">
            <v>0</v>
          </cell>
          <cell r="O294">
            <v>0</v>
          </cell>
          <cell r="P294">
            <v>0</v>
          </cell>
          <cell r="Q294">
            <v>0</v>
          </cell>
        </row>
        <row r="295">
          <cell r="D295" t="str">
            <v>레미콘</v>
          </cell>
          <cell r="E295" t="str">
            <v>(25-180-15)</v>
          </cell>
          <cell r="F295" t="str">
            <v>M3</v>
          </cell>
          <cell r="G295">
            <v>10520</v>
          </cell>
          <cell r="H295">
            <v>39490</v>
          </cell>
          <cell r="I295">
            <v>415434800</v>
          </cell>
          <cell r="J295">
            <v>415434800</v>
          </cell>
          <cell r="K295">
            <v>1</v>
          </cell>
          <cell r="L295">
            <v>39490</v>
          </cell>
          <cell r="M295">
            <v>415434800</v>
          </cell>
          <cell r="N295">
            <v>0</v>
          </cell>
          <cell r="O295">
            <v>0</v>
          </cell>
          <cell r="P295">
            <v>0</v>
          </cell>
          <cell r="Q295">
            <v>0</v>
          </cell>
        </row>
        <row r="296">
          <cell r="D296" t="str">
            <v>레미콘</v>
          </cell>
          <cell r="E296" t="str">
            <v>(25-160-15)</v>
          </cell>
          <cell r="F296" t="str">
            <v>M3</v>
          </cell>
          <cell r="G296">
            <v>678</v>
          </cell>
          <cell r="H296">
            <v>38982</v>
          </cell>
          <cell r="I296">
            <v>26429796</v>
          </cell>
          <cell r="J296">
            <v>26429796</v>
          </cell>
          <cell r="K296">
            <v>1</v>
          </cell>
          <cell r="L296">
            <v>38982</v>
          </cell>
          <cell r="M296">
            <v>26429796</v>
          </cell>
          <cell r="N296">
            <v>0</v>
          </cell>
          <cell r="O296">
            <v>0</v>
          </cell>
          <cell r="P296">
            <v>0</v>
          </cell>
          <cell r="Q296">
            <v>0</v>
          </cell>
        </row>
        <row r="297">
          <cell r="C297" t="str">
            <v>2.16</v>
          </cell>
          <cell r="D297" t="str">
            <v>시멘트 구입</v>
          </cell>
          <cell r="I297">
            <v>0</v>
          </cell>
          <cell r="J297">
            <v>0</v>
          </cell>
          <cell r="K297">
            <v>1</v>
          </cell>
          <cell r="M297">
            <v>0</v>
          </cell>
          <cell r="O297">
            <v>0</v>
          </cell>
          <cell r="Q297">
            <v>0</v>
          </cell>
        </row>
        <row r="298">
          <cell r="D298" t="str">
            <v>시멘트</v>
          </cell>
          <cell r="E298" t="str">
            <v>(40㎏)</v>
          </cell>
          <cell r="F298" t="str">
            <v>대</v>
          </cell>
          <cell r="G298">
            <v>68</v>
          </cell>
          <cell r="H298">
            <v>2600</v>
          </cell>
          <cell r="I298">
            <v>176800</v>
          </cell>
          <cell r="J298">
            <v>176800</v>
          </cell>
          <cell r="K298">
            <v>1</v>
          </cell>
          <cell r="L298">
            <v>2600</v>
          </cell>
          <cell r="M298">
            <v>176800</v>
          </cell>
          <cell r="N298">
            <v>0</v>
          </cell>
          <cell r="O298">
            <v>0</v>
          </cell>
          <cell r="P298">
            <v>0</v>
          </cell>
          <cell r="Q298">
            <v>0</v>
          </cell>
        </row>
        <row r="299">
          <cell r="C299" t="str">
            <v>2.17</v>
          </cell>
          <cell r="D299" t="str">
            <v>모래</v>
          </cell>
          <cell r="E299" t="str">
            <v>(현장도착도)</v>
          </cell>
          <cell r="F299" t="str">
            <v>M3</v>
          </cell>
          <cell r="G299">
            <v>867</v>
          </cell>
          <cell r="H299">
            <v>10619</v>
          </cell>
          <cell r="I299">
            <v>9206673</v>
          </cell>
          <cell r="J299">
            <v>9206673</v>
          </cell>
          <cell r="K299">
            <v>1</v>
          </cell>
          <cell r="L299">
            <v>8095</v>
          </cell>
          <cell r="M299">
            <v>7018365</v>
          </cell>
          <cell r="N299">
            <v>1091</v>
          </cell>
          <cell r="O299">
            <v>945897</v>
          </cell>
          <cell r="P299">
            <v>1433</v>
          </cell>
          <cell r="Q299">
            <v>1242411</v>
          </cell>
        </row>
        <row r="300">
          <cell r="C300" t="str">
            <v>2.18</v>
          </cell>
          <cell r="D300" t="str">
            <v>철근 구입</v>
          </cell>
          <cell r="I300">
            <v>0</v>
          </cell>
          <cell r="J300">
            <v>0</v>
          </cell>
          <cell r="K300">
            <v>1</v>
          </cell>
          <cell r="M300">
            <v>0</v>
          </cell>
          <cell r="O300">
            <v>0</v>
          </cell>
          <cell r="Q300">
            <v>0</v>
          </cell>
        </row>
        <row r="301">
          <cell r="D301" t="str">
            <v>철근</v>
          </cell>
          <cell r="E301" t="str">
            <v>(SD30,D13M/M이하)</v>
          </cell>
          <cell r="F301" t="str">
            <v>TON</v>
          </cell>
          <cell r="G301">
            <v>214.01499999999999</v>
          </cell>
          <cell r="H301">
            <v>350000</v>
          </cell>
          <cell r="I301">
            <v>74905250</v>
          </cell>
          <cell r="J301">
            <v>74905250</v>
          </cell>
          <cell r="K301">
            <v>1</v>
          </cell>
          <cell r="L301">
            <v>350000</v>
          </cell>
          <cell r="M301">
            <v>74905250</v>
          </cell>
          <cell r="N301">
            <v>0</v>
          </cell>
          <cell r="O301">
            <v>0</v>
          </cell>
          <cell r="P301">
            <v>0</v>
          </cell>
          <cell r="Q301">
            <v>0</v>
          </cell>
        </row>
        <row r="302">
          <cell r="D302" t="str">
            <v>철근</v>
          </cell>
          <cell r="E302" t="str">
            <v>(SD30,D16-32M/M)</v>
          </cell>
          <cell r="F302" t="str">
            <v>TON</v>
          </cell>
          <cell r="G302">
            <v>691.81700000000001</v>
          </cell>
          <cell r="H302">
            <v>350000</v>
          </cell>
          <cell r="I302">
            <v>242135950</v>
          </cell>
          <cell r="J302">
            <v>242135950</v>
          </cell>
          <cell r="K302">
            <v>1</v>
          </cell>
          <cell r="L302">
            <v>350000</v>
          </cell>
          <cell r="M302">
            <v>242135950</v>
          </cell>
          <cell r="N302">
            <v>0</v>
          </cell>
          <cell r="O302">
            <v>0</v>
          </cell>
          <cell r="P302">
            <v>0</v>
          </cell>
          <cell r="Q302">
            <v>0</v>
          </cell>
        </row>
        <row r="303">
          <cell r="D303" t="str">
            <v>고재</v>
          </cell>
          <cell r="E303" t="str">
            <v>(3%)</v>
          </cell>
          <cell r="F303" t="str">
            <v>TON</v>
          </cell>
          <cell r="G303">
            <v>26.382999999999999</v>
          </cell>
          <cell r="H303">
            <v>-98000</v>
          </cell>
          <cell r="I303">
            <v>-2585534</v>
          </cell>
          <cell r="J303">
            <v>-2585534</v>
          </cell>
          <cell r="K303">
            <v>1</v>
          </cell>
          <cell r="L303">
            <v>-98000</v>
          </cell>
          <cell r="M303">
            <v>-2585534</v>
          </cell>
          <cell r="N303">
            <v>0</v>
          </cell>
          <cell r="O303">
            <v>0</v>
          </cell>
          <cell r="P303">
            <v>0</v>
          </cell>
          <cell r="Q303">
            <v>0</v>
          </cell>
        </row>
        <row r="304">
          <cell r="C304" t="str">
            <v>3.</v>
          </cell>
          <cell r="D304" t="str">
            <v>구조물공</v>
          </cell>
          <cell r="I304">
            <v>0</v>
          </cell>
          <cell r="J304">
            <v>0</v>
          </cell>
          <cell r="K304">
            <v>1</v>
          </cell>
          <cell r="M304">
            <v>0</v>
          </cell>
          <cell r="O304">
            <v>0</v>
          </cell>
          <cell r="Q304">
            <v>0</v>
          </cell>
        </row>
        <row r="305">
          <cell r="C305" t="str">
            <v>3.A</v>
          </cell>
          <cell r="D305" t="str">
            <v>전 읍 교</v>
          </cell>
          <cell r="E305" t="str">
            <v>(PSC BEAM)</v>
          </cell>
          <cell r="I305">
            <v>0</v>
          </cell>
          <cell r="J305">
            <v>0</v>
          </cell>
          <cell r="K305">
            <v>1</v>
          </cell>
          <cell r="M305">
            <v>0</v>
          </cell>
          <cell r="O305">
            <v>0</v>
          </cell>
          <cell r="Q305">
            <v>0</v>
          </cell>
        </row>
        <row r="306">
          <cell r="C306" t="str">
            <v>3.01</v>
          </cell>
          <cell r="D306" t="str">
            <v>터 파 기</v>
          </cell>
          <cell r="I306">
            <v>0</v>
          </cell>
          <cell r="J306">
            <v>0</v>
          </cell>
          <cell r="K306">
            <v>1</v>
          </cell>
          <cell r="M306">
            <v>0</v>
          </cell>
          <cell r="O306">
            <v>0</v>
          </cell>
          <cell r="Q306">
            <v>0</v>
          </cell>
        </row>
        <row r="307">
          <cell r="C307" t="str">
            <v>1)</v>
          </cell>
          <cell r="D307" t="str">
            <v>육상토사</v>
          </cell>
          <cell r="I307">
            <v>0</v>
          </cell>
          <cell r="J307">
            <v>0</v>
          </cell>
          <cell r="K307">
            <v>1</v>
          </cell>
          <cell r="M307">
            <v>0</v>
          </cell>
          <cell r="O307">
            <v>0</v>
          </cell>
          <cell r="Q307">
            <v>0</v>
          </cell>
        </row>
        <row r="308">
          <cell r="D308" t="str">
            <v>구조물터파기</v>
          </cell>
          <cell r="E308" t="str">
            <v>(토사 육상 0-4m)</v>
          </cell>
          <cell r="F308" t="str">
            <v>M3</v>
          </cell>
          <cell r="G308">
            <v>2795</v>
          </cell>
          <cell r="H308">
            <v>4134</v>
          </cell>
          <cell r="I308">
            <v>11554530</v>
          </cell>
          <cell r="J308">
            <v>11554530</v>
          </cell>
          <cell r="K308">
            <v>1</v>
          </cell>
          <cell r="L308">
            <v>173</v>
          </cell>
          <cell r="M308">
            <v>483535</v>
          </cell>
          <cell r="N308">
            <v>3634</v>
          </cell>
          <cell r="O308">
            <v>10157030</v>
          </cell>
          <cell r="P308">
            <v>327</v>
          </cell>
          <cell r="Q308">
            <v>913965</v>
          </cell>
        </row>
        <row r="309">
          <cell r="D309" t="str">
            <v>구조물터파기</v>
          </cell>
          <cell r="E309" t="str">
            <v>(토사 육상 4-8m)</v>
          </cell>
          <cell r="F309" t="str">
            <v>M3</v>
          </cell>
          <cell r="G309">
            <v>384</v>
          </cell>
          <cell r="H309">
            <v>6367</v>
          </cell>
          <cell r="I309">
            <v>2444928</v>
          </cell>
          <cell r="J309">
            <v>2444928</v>
          </cell>
          <cell r="K309">
            <v>1</v>
          </cell>
          <cell r="L309">
            <v>173</v>
          </cell>
          <cell r="M309">
            <v>66432</v>
          </cell>
          <cell r="N309">
            <v>5867</v>
          </cell>
          <cell r="O309">
            <v>2252928</v>
          </cell>
          <cell r="P309">
            <v>327</v>
          </cell>
          <cell r="Q309">
            <v>125568</v>
          </cell>
        </row>
        <row r="310">
          <cell r="C310" t="str">
            <v>3.02</v>
          </cell>
          <cell r="D310" t="str">
            <v>되메우기 다짐</v>
          </cell>
          <cell r="E310" t="str">
            <v>(백호우+램머)</v>
          </cell>
          <cell r="F310" t="str">
            <v>M3</v>
          </cell>
          <cell r="G310">
            <v>2201</v>
          </cell>
          <cell r="H310">
            <v>4340</v>
          </cell>
          <cell r="I310">
            <v>9552340</v>
          </cell>
          <cell r="J310">
            <v>9552340</v>
          </cell>
          <cell r="K310">
            <v>1</v>
          </cell>
          <cell r="L310">
            <v>354</v>
          </cell>
          <cell r="M310">
            <v>779154</v>
          </cell>
          <cell r="N310">
            <v>3591</v>
          </cell>
          <cell r="O310">
            <v>7903791</v>
          </cell>
          <cell r="P310">
            <v>395</v>
          </cell>
          <cell r="Q310">
            <v>869395</v>
          </cell>
        </row>
        <row r="311">
          <cell r="C311" t="str">
            <v>3.03</v>
          </cell>
          <cell r="D311" t="str">
            <v>뒷채움</v>
          </cell>
          <cell r="E311" t="str">
            <v>(발파암유용)</v>
          </cell>
          <cell r="F311" t="str">
            <v>M3</v>
          </cell>
          <cell r="G311">
            <v>1493</v>
          </cell>
          <cell r="H311">
            <v>1473</v>
          </cell>
          <cell r="I311">
            <v>2199189</v>
          </cell>
          <cell r="J311">
            <v>2199189</v>
          </cell>
          <cell r="K311">
            <v>1</v>
          </cell>
          <cell r="L311">
            <v>366</v>
          </cell>
          <cell r="M311">
            <v>546438</v>
          </cell>
          <cell r="N311">
            <v>590</v>
          </cell>
          <cell r="O311">
            <v>880870</v>
          </cell>
          <cell r="P311">
            <v>517</v>
          </cell>
          <cell r="Q311">
            <v>771881</v>
          </cell>
        </row>
        <row r="312">
          <cell r="C312" t="str">
            <v>3.04</v>
          </cell>
          <cell r="D312" t="str">
            <v>강관 말뚝공</v>
          </cell>
          <cell r="I312">
            <v>0</v>
          </cell>
          <cell r="J312">
            <v>0</v>
          </cell>
          <cell r="K312">
            <v>1</v>
          </cell>
          <cell r="M312">
            <v>0</v>
          </cell>
          <cell r="O312">
            <v>0</v>
          </cell>
          <cell r="Q312">
            <v>0</v>
          </cell>
        </row>
        <row r="313">
          <cell r="C313" t="str">
            <v>1)</v>
          </cell>
          <cell r="D313" t="str">
            <v>자 재 비</v>
          </cell>
          <cell r="I313">
            <v>0</v>
          </cell>
          <cell r="J313">
            <v>0</v>
          </cell>
          <cell r="K313">
            <v>1</v>
          </cell>
          <cell r="M313">
            <v>0</v>
          </cell>
          <cell r="O313">
            <v>0</v>
          </cell>
          <cell r="Q313">
            <v>0</v>
          </cell>
        </row>
        <row r="314">
          <cell r="D314" t="str">
            <v>강관파일</v>
          </cell>
          <cell r="E314" t="str">
            <v>(D=508MM T=12MM)</v>
          </cell>
          <cell r="F314" t="str">
            <v>M</v>
          </cell>
          <cell r="G314">
            <v>499</v>
          </cell>
          <cell r="H314">
            <v>64580</v>
          </cell>
          <cell r="I314">
            <v>32225420</v>
          </cell>
          <cell r="J314">
            <v>32225420</v>
          </cell>
          <cell r="K314">
            <v>1</v>
          </cell>
          <cell r="L314">
            <v>64580</v>
          </cell>
          <cell r="M314">
            <v>32225420</v>
          </cell>
          <cell r="N314">
            <v>0</v>
          </cell>
          <cell r="O314">
            <v>0</v>
          </cell>
          <cell r="P314">
            <v>0</v>
          </cell>
          <cell r="Q314">
            <v>0</v>
          </cell>
        </row>
        <row r="315">
          <cell r="C315" t="str">
            <v>2)</v>
          </cell>
          <cell r="D315" t="str">
            <v>파일항타</v>
          </cell>
          <cell r="E315" t="str">
            <v>(디젤함마)</v>
          </cell>
          <cell r="I315">
            <v>0</v>
          </cell>
          <cell r="J315">
            <v>0</v>
          </cell>
          <cell r="K315">
            <v>1</v>
          </cell>
          <cell r="M315">
            <v>0</v>
          </cell>
          <cell r="O315">
            <v>0</v>
          </cell>
          <cell r="Q315">
            <v>0</v>
          </cell>
        </row>
        <row r="316">
          <cell r="C316" t="str">
            <v>-1</v>
          </cell>
          <cell r="D316" t="str">
            <v>파일항타</v>
          </cell>
          <cell r="I316">
            <v>0</v>
          </cell>
          <cell r="J316">
            <v>0</v>
          </cell>
          <cell r="K316">
            <v>1</v>
          </cell>
          <cell r="M316">
            <v>0</v>
          </cell>
          <cell r="O316">
            <v>0</v>
          </cell>
          <cell r="Q316">
            <v>0</v>
          </cell>
        </row>
        <row r="317">
          <cell r="D317" t="str">
            <v>파일항타 직항</v>
          </cell>
          <cell r="E317" t="str">
            <v>(15M미만  Φ508MM)</v>
          </cell>
          <cell r="F317" t="str">
            <v>M</v>
          </cell>
          <cell r="G317">
            <v>462</v>
          </cell>
          <cell r="H317">
            <v>60768</v>
          </cell>
          <cell r="I317">
            <v>28074816</v>
          </cell>
          <cell r="J317">
            <v>28074816</v>
          </cell>
          <cell r="K317">
            <v>1</v>
          </cell>
          <cell r="L317">
            <v>0</v>
          </cell>
          <cell r="M317">
            <v>0</v>
          </cell>
          <cell r="N317">
            <v>27814</v>
          </cell>
          <cell r="O317">
            <v>12850068</v>
          </cell>
          <cell r="P317">
            <v>32954</v>
          </cell>
          <cell r="Q317">
            <v>15224748</v>
          </cell>
        </row>
        <row r="318">
          <cell r="C318" t="str">
            <v>-2</v>
          </cell>
          <cell r="D318" t="str">
            <v>두부및선단보강</v>
          </cell>
          <cell r="I318">
            <v>0</v>
          </cell>
          <cell r="J318">
            <v>0</v>
          </cell>
          <cell r="K318">
            <v>1</v>
          </cell>
          <cell r="M318">
            <v>0</v>
          </cell>
          <cell r="O318">
            <v>0</v>
          </cell>
          <cell r="Q318">
            <v>0</v>
          </cell>
        </row>
        <row r="319">
          <cell r="D319" t="str">
            <v>두부및선단보강</v>
          </cell>
          <cell r="E319" t="str">
            <v>(D=508MM)</v>
          </cell>
          <cell r="F319" t="str">
            <v>EA</v>
          </cell>
          <cell r="G319">
            <v>68</v>
          </cell>
          <cell r="H319">
            <v>142328</v>
          </cell>
          <cell r="I319">
            <v>9678304</v>
          </cell>
          <cell r="J319">
            <v>9678304</v>
          </cell>
          <cell r="K319">
            <v>1</v>
          </cell>
          <cell r="L319">
            <v>18915</v>
          </cell>
          <cell r="M319">
            <v>1286220</v>
          </cell>
          <cell r="N319">
            <v>123011</v>
          </cell>
          <cell r="O319">
            <v>8364748</v>
          </cell>
          <cell r="P319">
            <v>402</v>
          </cell>
          <cell r="Q319">
            <v>27336</v>
          </cell>
        </row>
        <row r="320">
          <cell r="C320" t="str">
            <v>3.05</v>
          </cell>
          <cell r="D320" t="str">
            <v>거 푸 집</v>
          </cell>
          <cell r="I320">
            <v>0</v>
          </cell>
          <cell r="J320">
            <v>0</v>
          </cell>
          <cell r="K320">
            <v>1</v>
          </cell>
          <cell r="M320">
            <v>0</v>
          </cell>
          <cell r="O320">
            <v>0</v>
          </cell>
          <cell r="Q320">
            <v>0</v>
          </cell>
        </row>
        <row r="321">
          <cell r="C321" t="str">
            <v>1)</v>
          </cell>
          <cell r="D321" t="str">
            <v>합판거푸집</v>
          </cell>
          <cell r="I321">
            <v>0</v>
          </cell>
          <cell r="J321">
            <v>0</v>
          </cell>
          <cell r="K321">
            <v>1</v>
          </cell>
          <cell r="M321">
            <v>0</v>
          </cell>
          <cell r="O321">
            <v>0</v>
          </cell>
          <cell r="Q321">
            <v>0</v>
          </cell>
        </row>
        <row r="322">
          <cell r="C322" t="str">
            <v>-1</v>
          </cell>
          <cell r="D322" t="str">
            <v>거푸집</v>
          </cell>
          <cell r="E322" t="str">
            <v>(3회 0-7M)</v>
          </cell>
          <cell r="F322" t="str">
            <v>M2</v>
          </cell>
          <cell r="G322">
            <v>401</v>
          </cell>
          <cell r="H322">
            <v>22167</v>
          </cell>
          <cell r="I322">
            <v>8888967</v>
          </cell>
          <cell r="J322">
            <v>8888967</v>
          </cell>
          <cell r="K322">
            <v>1</v>
          </cell>
          <cell r="L322">
            <v>9585</v>
          </cell>
          <cell r="M322">
            <v>3843585</v>
          </cell>
          <cell r="N322">
            <v>12263</v>
          </cell>
          <cell r="O322">
            <v>4917463</v>
          </cell>
          <cell r="P322">
            <v>319</v>
          </cell>
          <cell r="Q322">
            <v>127919</v>
          </cell>
        </row>
        <row r="323">
          <cell r="D323" t="str">
            <v>거푸집</v>
          </cell>
          <cell r="E323" t="str">
            <v>(3회 7-10M)</v>
          </cell>
          <cell r="F323" t="str">
            <v>M2</v>
          </cell>
          <cell r="G323">
            <v>1213</v>
          </cell>
          <cell r="H323">
            <v>23386</v>
          </cell>
          <cell r="I323">
            <v>28367218</v>
          </cell>
          <cell r="J323">
            <v>28367218</v>
          </cell>
          <cell r="K323">
            <v>1</v>
          </cell>
          <cell r="L323">
            <v>9585</v>
          </cell>
          <cell r="M323">
            <v>11626605</v>
          </cell>
          <cell r="N323">
            <v>13482</v>
          </cell>
          <cell r="O323">
            <v>16353666</v>
          </cell>
          <cell r="P323">
            <v>319</v>
          </cell>
          <cell r="Q323">
            <v>386947</v>
          </cell>
        </row>
        <row r="324">
          <cell r="C324" t="str">
            <v>-2</v>
          </cell>
          <cell r="D324" t="str">
            <v>거푸집</v>
          </cell>
          <cell r="E324" t="str">
            <v>(4회 0-7M)</v>
          </cell>
          <cell r="F324" t="str">
            <v>M2</v>
          </cell>
          <cell r="G324">
            <v>245</v>
          </cell>
          <cell r="H324">
            <v>19081</v>
          </cell>
          <cell r="I324">
            <v>4674845</v>
          </cell>
          <cell r="J324">
            <v>4674845</v>
          </cell>
          <cell r="K324">
            <v>1</v>
          </cell>
          <cell r="L324">
            <v>8337</v>
          </cell>
          <cell r="M324">
            <v>2042565</v>
          </cell>
          <cell r="N324">
            <v>10425</v>
          </cell>
          <cell r="O324">
            <v>2554125</v>
          </cell>
          <cell r="P324">
            <v>319</v>
          </cell>
          <cell r="Q324">
            <v>78155</v>
          </cell>
        </row>
        <row r="325">
          <cell r="C325" t="str">
            <v>-3</v>
          </cell>
          <cell r="D325" t="str">
            <v>거푸집</v>
          </cell>
          <cell r="E325" t="str">
            <v>(6회 0-7M)</v>
          </cell>
          <cell r="F325" t="str">
            <v>M2</v>
          </cell>
          <cell r="G325">
            <v>17</v>
          </cell>
          <cell r="H325">
            <v>15886</v>
          </cell>
          <cell r="I325">
            <v>270062</v>
          </cell>
          <cell r="J325">
            <v>270062</v>
          </cell>
          <cell r="K325">
            <v>1</v>
          </cell>
          <cell r="L325">
            <v>7214</v>
          </cell>
          <cell r="M325">
            <v>122638</v>
          </cell>
          <cell r="N325">
            <v>8353</v>
          </cell>
          <cell r="O325">
            <v>142001</v>
          </cell>
          <cell r="P325">
            <v>319</v>
          </cell>
          <cell r="Q325">
            <v>5423</v>
          </cell>
        </row>
        <row r="326">
          <cell r="C326" t="str">
            <v>2)</v>
          </cell>
          <cell r="D326" t="str">
            <v>무늬거푸집</v>
          </cell>
          <cell r="E326" t="str">
            <v>합판3회</v>
          </cell>
          <cell r="I326">
            <v>0</v>
          </cell>
          <cell r="J326">
            <v>0</v>
          </cell>
          <cell r="K326">
            <v>1</v>
          </cell>
          <cell r="M326">
            <v>0</v>
          </cell>
          <cell r="O326">
            <v>0</v>
          </cell>
          <cell r="Q326">
            <v>0</v>
          </cell>
        </row>
        <row r="327">
          <cell r="C327" t="str">
            <v>-4</v>
          </cell>
          <cell r="D327" t="str">
            <v>무늬거푸집</v>
          </cell>
          <cell r="E327" t="str">
            <v>(0-7M)</v>
          </cell>
          <cell r="F327" t="str">
            <v>M2</v>
          </cell>
          <cell r="G327">
            <v>705</v>
          </cell>
          <cell r="H327">
            <v>23069</v>
          </cell>
          <cell r="I327">
            <v>16263645</v>
          </cell>
          <cell r="J327">
            <v>16263645</v>
          </cell>
          <cell r="K327">
            <v>1</v>
          </cell>
          <cell r="L327">
            <v>12569</v>
          </cell>
          <cell r="M327">
            <v>8861145</v>
          </cell>
          <cell r="N327">
            <v>10380</v>
          </cell>
          <cell r="O327">
            <v>7317900</v>
          </cell>
          <cell r="P327">
            <v>120</v>
          </cell>
          <cell r="Q327">
            <v>84600</v>
          </cell>
        </row>
        <row r="328">
          <cell r="C328" t="str">
            <v>3.06</v>
          </cell>
          <cell r="D328" t="str">
            <v>강관비계공</v>
          </cell>
          <cell r="I328">
            <v>0</v>
          </cell>
          <cell r="J328">
            <v>0</v>
          </cell>
          <cell r="K328">
            <v>1</v>
          </cell>
          <cell r="M328">
            <v>0</v>
          </cell>
          <cell r="O328">
            <v>0</v>
          </cell>
          <cell r="Q328">
            <v>0</v>
          </cell>
        </row>
        <row r="329">
          <cell r="D329" t="str">
            <v>강관비계</v>
          </cell>
          <cell r="E329" t="str">
            <v>(0-30M)</v>
          </cell>
          <cell r="F329" t="str">
            <v>M2</v>
          </cell>
          <cell r="G329">
            <v>840</v>
          </cell>
          <cell r="H329">
            <v>11356</v>
          </cell>
          <cell r="I329">
            <v>9539040</v>
          </cell>
          <cell r="J329">
            <v>9539040</v>
          </cell>
          <cell r="K329">
            <v>1</v>
          </cell>
          <cell r="L329">
            <v>2817</v>
          </cell>
          <cell r="M329">
            <v>2366280</v>
          </cell>
          <cell r="N329">
            <v>8194</v>
          </cell>
          <cell r="O329">
            <v>6882960</v>
          </cell>
          <cell r="P329">
            <v>345</v>
          </cell>
          <cell r="Q329">
            <v>289800</v>
          </cell>
        </row>
        <row r="330">
          <cell r="C330" t="str">
            <v>3.07</v>
          </cell>
          <cell r="D330" t="str">
            <v>동바리공</v>
          </cell>
          <cell r="I330">
            <v>0</v>
          </cell>
          <cell r="J330">
            <v>0</v>
          </cell>
          <cell r="K330">
            <v>1</v>
          </cell>
          <cell r="M330">
            <v>0</v>
          </cell>
          <cell r="O330">
            <v>0</v>
          </cell>
          <cell r="Q330">
            <v>0</v>
          </cell>
        </row>
        <row r="331">
          <cell r="D331" t="str">
            <v>강관동바리</v>
          </cell>
          <cell r="E331" t="str">
            <v>(교량용)</v>
          </cell>
          <cell r="F331" t="str">
            <v>공/M3</v>
          </cell>
          <cell r="G331">
            <v>70</v>
          </cell>
          <cell r="H331">
            <v>16460</v>
          </cell>
          <cell r="I331">
            <v>1152200</v>
          </cell>
          <cell r="J331">
            <v>1152200</v>
          </cell>
          <cell r="K331">
            <v>1</v>
          </cell>
          <cell r="L331">
            <v>532</v>
          </cell>
          <cell r="M331">
            <v>37240</v>
          </cell>
          <cell r="N331">
            <v>15928</v>
          </cell>
          <cell r="O331">
            <v>1114960</v>
          </cell>
          <cell r="P331">
            <v>0</v>
          </cell>
          <cell r="Q331">
            <v>0</v>
          </cell>
        </row>
        <row r="332">
          <cell r="D332" t="str">
            <v>목재동바리공</v>
          </cell>
          <cell r="E332" t="str">
            <v>(목재4회,0-7M)</v>
          </cell>
          <cell r="F332" t="str">
            <v>공/M3</v>
          </cell>
          <cell r="G332">
            <v>825</v>
          </cell>
          <cell r="H332">
            <v>20437</v>
          </cell>
          <cell r="I332">
            <v>16860525</v>
          </cell>
          <cell r="J332">
            <v>16860525</v>
          </cell>
          <cell r="K332">
            <v>1</v>
          </cell>
          <cell r="L332">
            <v>2041</v>
          </cell>
          <cell r="M332">
            <v>1683825</v>
          </cell>
          <cell r="N332">
            <v>18396</v>
          </cell>
          <cell r="O332">
            <v>15176700</v>
          </cell>
          <cell r="P332">
            <v>0</v>
          </cell>
          <cell r="Q332">
            <v>0</v>
          </cell>
        </row>
        <row r="333">
          <cell r="C333" t="str">
            <v>3.08</v>
          </cell>
          <cell r="D333" t="str">
            <v>철근가공조립</v>
          </cell>
          <cell r="I333">
            <v>0</v>
          </cell>
          <cell r="J333">
            <v>0</v>
          </cell>
          <cell r="K333">
            <v>1</v>
          </cell>
          <cell r="M333">
            <v>0</v>
          </cell>
          <cell r="O333">
            <v>0</v>
          </cell>
          <cell r="Q333">
            <v>0</v>
          </cell>
        </row>
        <row r="334">
          <cell r="D334" t="str">
            <v>철근가공조립</v>
          </cell>
          <cell r="E334" t="str">
            <v>(보통)</v>
          </cell>
          <cell r="F334" t="str">
            <v>TON</v>
          </cell>
          <cell r="G334">
            <v>136.88999999999999</v>
          </cell>
          <cell r="H334">
            <v>348721</v>
          </cell>
          <cell r="I334">
            <v>47736417</v>
          </cell>
          <cell r="J334">
            <v>47736416</v>
          </cell>
          <cell r="K334" t="str">
            <v>##</v>
          </cell>
          <cell r="L334">
            <v>5655</v>
          </cell>
          <cell r="M334">
            <v>774112</v>
          </cell>
          <cell r="N334">
            <v>343066</v>
          </cell>
          <cell r="O334">
            <v>46962304</v>
          </cell>
          <cell r="P334">
            <v>0</v>
          </cell>
          <cell r="Q334">
            <v>0</v>
          </cell>
        </row>
        <row r="335">
          <cell r="D335" t="str">
            <v>철근가공조립</v>
          </cell>
          <cell r="E335" t="str">
            <v>(복잡)</v>
          </cell>
          <cell r="F335" t="str">
            <v>TON</v>
          </cell>
          <cell r="G335">
            <v>77.141999999999996</v>
          </cell>
          <cell r="H335">
            <v>437434</v>
          </cell>
          <cell r="I335">
            <v>33744533</v>
          </cell>
          <cell r="J335">
            <v>33744533</v>
          </cell>
          <cell r="K335">
            <v>1</v>
          </cell>
          <cell r="L335">
            <v>6960</v>
          </cell>
          <cell r="M335">
            <v>536908</v>
          </cell>
          <cell r="N335">
            <v>430474</v>
          </cell>
          <cell r="O335">
            <v>33207625</v>
          </cell>
          <cell r="P335">
            <v>0</v>
          </cell>
          <cell r="Q335">
            <v>0</v>
          </cell>
        </row>
        <row r="336">
          <cell r="C336" t="str">
            <v>3.09</v>
          </cell>
          <cell r="D336" t="str">
            <v>콘크리트타설</v>
          </cell>
          <cell r="E336" t="str">
            <v>(레미콘)</v>
          </cell>
          <cell r="I336">
            <v>0</v>
          </cell>
          <cell r="J336">
            <v>0</v>
          </cell>
          <cell r="K336">
            <v>1</v>
          </cell>
          <cell r="M336">
            <v>0</v>
          </cell>
          <cell r="O336">
            <v>0</v>
          </cell>
          <cell r="Q336">
            <v>0</v>
          </cell>
        </row>
        <row r="337">
          <cell r="C337" t="str">
            <v>1)</v>
          </cell>
          <cell r="D337" t="str">
            <v>레미콘</v>
          </cell>
          <cell r="I337">
            <v>0</v>
          </cell>
          <cell r="J337">
            <v>0</v>
          </cell>
          <cell r="K337">
            <v>1</v>
          </cell>
          <cell r="M337">
            <v>0</v>
          </cell>
          <cell r="O337">
            <v>0</v>
          </cell>
          <cell r="Q337">
            <v>0</v>
          </cell>
        </row>
        <row r="338">
          <cell r="D338" t="str">
            <v>레미콘타설</v>
          </cell>
          <cell r="E338" t="str">
            <v>(무근 인력)</v>
          </cell>
          <cell r="F338" t="str">
            <v>M3</v>
          </cell>
          <cell r="G338">
            <v>52</v>
          </cell>
          <cell r="H338">
            <v>28651</v>
          </cell>
          <cell r="I338">
            <v>1489852</v>
          </cell>
          <cell r="J338">
            <v>1489852</v>
          </cell>
          <cell r="K338">
            <v>1</v>
          </cell>
          <cell r="L338">
            <v>0</v>
          </cell>
          <cell r="M338">
            <v>0</v>
          </cell>
          <cell r="N338">
            <v>28651</v>
          </cell>
          <cell r="O338">
            <v>1489852</v>
          </cell>
          <cell r="P338">
            <v>0</v>
          </cell>
          <cell r="Q338">
            <v>0</v>
          </cell>
        </row>
        <row r="339">
          <cell r="D339" t="str">
            <v>레미콘타설</v>
          </cell>
          <cell r="E339" t="str">
            <v>(철근 기계)</v>
          </cell>
          <cell r="F339" t="str">
            <v>M3</v>
          </cell>
          <cell r="G339">
            <v>196</v>
          </cell>
          <cell r="H339">
            <v>14673</v>
          </cell>
          <cell r="I339">
            <v>2875908</v>
          </cell>
          <cell r="J339">
            <v>2875908</v>
          </cell>
          <cell r="K339">
            <v>1</v>
          </cell>
          <cell r="L339">
            <v>3410</v>
          </cell>
          <cell r="M339">
            <v>668360</v>
          </cell>
          <cell r="N339">
            <v>6529</v>
          </cell>
          <cell r="O339">
            <v>1279684</v>
          </cell>
          <cell r="P339">
            <v>4734</v>
          </cell>
          <cell r="Q339">
            <v>927864</v>
          </cell>
        </row>
        <row r="340">
          <cell r="C340" t="str">
            <v>2)</v>
          </cell>
          <cell r="D340" t="str">
            <v>펌프카타설</v>
          </cell>
          <cell r="I340">
            <v>0</v>
          </cell>
          <cell r="J340">
            <v>0</v>
          </cell>
          <cell r="K340">
            <v>1</v>
          </cell>
          <cell r="M340">
            <v>0</v>
          </cell>
          <cell r="O340">
            <v>0</v>
          </cell>
          <cell r="Q340">
            <v>0</v>
          </cell>
        </row>
        <row r="341">
          <cell r="D341" t="str">
            <v>펌프카타설</v>
          </cell>
          <cell r="E341" t="str">
            <v>(철근 15M이하)</v>
          </cell>
          <cell r="F341" t="str">
            <v>M3</v>
          </cell>
          <cell r="G341">
            <v>1483</v>
          </cell>
          <cell r="H341">
            <v>14673</v>
          </cell>
          <cell r="I341">
            <v>21760059</v>
          </cell>
          <cell r="J341">
            <v>21760059</v>
          </cell>
          <cell r="K341">
            <v>1</v>
          </cell>
          <cell r="L341">
            <v>3410</v>
          </cell>
          <cell r="M341">
            <v>5057030</v>
          </cell>
          <cell r="N341">
            <v>6529</v>
          </cell>
          <cell r="O341">
            <v>9682507</v>
          </cell>
          <cell r="P341">
            <v>4734</v>
          </cell>
          <cell r="Q341">
            <v>7020522</v>
          </cell>
        </row>
        <row r="342">
          <cell r="C342" t="str">
            <v>3.10</v>
          </cell>
          <cell r="D342" t="str">
            <v>표면처리</v>
          </cell>
          <cell r="I342">
            <v>0</v>
          </cell>
          <cell r="J342">
            <v>0</v>
          </cell>
          <cell r="K342">
            <v>1</v>
          </cell>
          <cell r="M342">
            <v>0</v>
          </cell>
          <cell r="O342">
            <v>0</v>
          </cell>
          <cell r="Q342">
            <v>0</v>
          </cell>
        </row>
        <row r="343">
          <cell r="D343" t="str">
            <v>슬라브 양생</v>
          </cell>
          <cell r="E343" t="str">
            <v>(피막양생)</v>
          </cell>
          <cell r="F343" t="str">
            <v>M2</v>
          </cell>
          <cell r="G343">
            <v>565</v>
          </cell>
          <cell r="H343">
            <v>382</v>
          </cell>
          <cell r="I343">
            <v>215830</v>
          </cell>
          <cell r="J343">
            <v>215830</v>
          </cell>
          <cell r="K343">
            <v>1</v>
          </cell>
          <cell r="L343">
            <v>270</v>
          </cell>
          <cell r="M343">
            <v>152550</v>
          </cell>
          <cell r="N343">
            <v>110</v>
          </cell>
          <cell r="O343">
            <v>62150</v>
          </cell>
          <cell r="P343">
            <v>2</v>
          </cell>
          <cell r="Q343">
            <v>1130</v>
          </cell>
        </row>
        <row r="344">
          <cell r="D344" t="str">
            <v>데크휘니샤 면고르기</v>
          </cell>
          <cell r="F344" t="str">
            <v>M2</v>
          </cell>
          <cell r="G344">
            <v>565</v>
          </cell>
          <cell r="H344">
            <v>482</v>
          </cell>
          <cell r="I344">
            <v>272330</v>
          </cell>
          <cell r="J344">
            <v>272330</v>
          </cell>
          <cell r="K344">
            <v>1</v>
          </cell>
          <cell r="L344">
            <v>42</v>
          </cell>
          <cell r="M344">
            <v>23730</v>
          </cell>
          <cell r="N344">
            <v>120</v>
          </cell>
          <cell r="O344">
            <v>67800</v>
          </cell>
          <cell r="P344">
            <v>320</v>
          </cell>
          <cell r="Q344">
            <v>180800</v>
          </cell>
        </row>
        <row r="345">
          <cell r="C345" t="str">
            <v>3.12</v>
          </cell>
          <cell r="D345" t="str">
            <v>교량받침</v>
          </cell>
          <cell r="I345">
            <v>0</v>
          </cell>
          <cell r="J345">
            <v>0</v>
          </cell>
          <cell r="K345">
            <v>1</v>
          </cell>
          <cell r="M345">
            <v>0</v>
          </cell>
          <cell r="O345">
            <v>0</v>
          </cell>
          <cell r="Q345">
            <v>0</v>
          </cell>
        </row>
        <row r="346">
          <cell r="D346" t="str">
            <v>탄성받침</v>
          </cell>
          <cell r="E346" t="str">
            <v>PSC BEAM</v>
          </cell>
          <cell r="I346">
            <v>0</v>
          </cell>
          <cell r="J346">
            <v>0</v>
          </cell>
          <cell r="K346">
            <v>1</v>
          </cell>
          <cell r="M346">
            <v>0</v>
          </cell>
          <cell r="O346">
            <v>0</v>
          </cell>
          <cell r="Q346">
            <v>0</v>
          </cell>
        </row>
        <row r="347">
          <cell r="C347" t="str">
            <v>1)</v>
          </cell>
          <cell r="D347" t="str">
            <v>고정단</v>
          </cell>
          <cell r="E347" t="str">
            <v>탄성</v>
          </cell>
          <cell r="I347">
            <v>0</v>
          </cell>
          <cell r="J347">
            <v>0</v>
          </cell>
          <cell r="K347">
            <v>1</v>
          </cell>
          <cell r="M347">
            <v>0</v>
          </cell>
          <cell r="O347">
            <v>0</v>
          </cell>
          <cell r="Q347">
            <v>0</v>
          </cell>
        </row>
        <row r="348">
          <cell r="D348" t="str">
            <v>교좌장치 탄성</v>
          </cell>
          <cell r="E348" t="str">
            <v>(고정단 135TON)</v>
          </cell>
          <cell r="F348" t="str">
            <v>EA</v>
          </cell>
          <cell r="G348">
            <v>1</v>
          </cell>
          <cell r="H348">
            <v>2534136</v>
          </cell>
          <cell r="I348">
            <v>2534136</v>
          </cell>
          <cell r="J348">
            <v>2534136</v>
          </cell>
          <cell r="K348">
            <v>1</v>
          </cell>
          <cell r="L348">
            <v>2284136</v>
          </cell>
          <cell r="M348">
            <v>2284136</v>
          </cell>
          <cell r="N348">
            <v>250000</v>
          </cell>
          <cell r="O348">
            <v>250000</v>
          </cell>
          <cell r="P348">
            <v>0</v>
          </cell>
          <cell r="Q348">
            <v>0</v>
          </cell>
        </row>
        <row r="349">
          <cell r="C349" t="str">
            <v>2)</v>
          </cell>
          <cell r="D349" t="str">
            <v>종방향</v>
          </cell>
          <cell r="E349" t="str">
            <v>탄성</v>
          </cell>
          <cell r="I349">
            <v>0</v>
          </cell>
          <cell r="J349">
            <v>0</v>
          </cell>
          <cell r="K349">
            <v>1</v>
          </cell>
          <cell r="M349">
            <v>0</v>
          </cell>
          <cell r="O349">
            <v>0</v>
          </cell>
          <cell r="Q349">
            <v>0</v>
          </cell>
        </row>
        <row r="350">
          <cell r="D350" t="str">
            <v>교좌장치 탄성</v>
          </cell>
          <cell r="E350" t="str">
            <v>(종방향 135TON)</v>
          </cell>
          <cell r="F350" t="str">
            <v>EA</v>
          </cell>
          <cell r="G350">
            <v>1</v>
          </cell>
          <cell r="H350">
            <v>2498138</v>
          </cell>
          <cell r="I350">
            <v>2498138</v>
          </cell>
          <cell r="J350">
            <v>2498138</v>
          </cell>
          <cell r="K350">
            <v>1</v>
          </cell>
          <cell r="L350">
            <v>2248138</v>
          </cell>
          <cell r="M350">
            <v>2248138</v>
          </cell>
          <cell r="N350">
            <v>250000</v>
          </cell>
          <cell r="O350">
            <v>250000</v>
          </cell>
          <cell r="P350">
            <v>0</v>
          </cell>
          <cell r="Q350">
            <v>0</v>
          </cell>
        </row>
        <row r="351">
          <cell r="C351" t="str">
            <v>3)</v>
          </cell>
          <cell r="D351" t="str">
            <v>횡방향</v>
          </cell>
          <cell r="E351" t="str">
            <v>탄성</v>
          </cell>
          <cell r="I351">
            <v>0</v>
          </cell>
          <cell r="J351">
            <v>0</v>
          </cell>
          <cell r="K351">
            <v>1</v>
          </cell>
          <cell r="M351">
            <v>0</v>
          </cell>
          <cell r="O351">
            <v>0</v>
          </cell>
          <cell r="Q351">
            <v>0</v>
          </cell>
        </row>
        <row r="352">
          <cell r="D352" t="str">
            <v>교좌장치 탄성</v>
          </cell>
          <cell r="E352" t="str">
            <v>(횡방향 135TON)</v>
          </cell>
          <cell r="F352" t="str">
            <v>EA</v>
          </cell>
          <cell r="G352">
            <v>7</v>
          </cell>
          <cell r="H352">
            <v>2498138</v>
          </cell>
          <cell r="I352">
            <v>17486966</v>
          </cell>
          <cell r="J352">
            <v>17486966</v>
          </cell>
          <cell r="K352">
            <v>1</v>
          </cell>
          <cell r="L352">
            <v>2248138</v>
          </cell>
          <cell r="M352">
            <v>15736966</v>
          </cell>
          <cell r="N352">
            <v>250000</v>
          </cell>
          <cell r="O352">
            <v>1750000</v>
          </cell>
          <cell r="P352">
            <v>0</v>
          </cell>
          <cell r="Q352">
            <v>0</v>
          </cell>
        </row>
        <row r="353">
          <cell r="C353" t="str">
            <v>4)</v>
          </cell>
          <cell r="D353" t="str">
            <v>양방향</v>
          </cell>
          <cell r="I353">
            <v>0</v>
          </cell>
          <cell r="J353">
            <v>0</v>
          </cell>
          <cell r="K353">
            <v>1</v>
          </cell>
          <cell r="M353">
            <v>0</v>
          </cell>
          <cell r="O353">
            <v>0</v>
          </cell>
          <cell r="Q353">
            <v>0</v>
          </cell>
        </row>
        <row r="354">
          <cell r="D354" t="str">
            <v>교좌장치 탄성</v>
          </cell>
          <cell r="E354" t="str">
            <v>(양방향 135TON)</v>
          </cell>
          <cell r="F354" t="str">
            <v>EA</v>
          </cell>
          <cell r="G354">
            <v>7</v>
          </cell>
          <cell r="H354">
            <v>2132136</v>
          </cell>
          <cell r="I354">
            <v>14924952</v>
          </cell>
          <cell r="J354">
            <v>14924952</v>
          </cell>
          <cell r="K354">
            <v>1</v>
          </cell>
          <cell r="L354">
            <v>1882136</v>
          </cell>
          <cell r="M354">
            <v>13174952</v>
          </cell>
          <cell r="N354">
            <v>250000</v>
          </cell>
          <cell r="O354">
            <v>1750000</v>
          </cell>
          <cell r="P354">
            <v>0</v>
          </cell>
          <cell r="Q354">
            <v>0</v>
          </cell>
        </row>
        <row r="355">
          <cell r="C355" t="str">
            <v>3.12</v>
          </cell>
          <cell r="D355" t="str">
            <v>P.C 빔</v>
          </cell>
          <cell r="E355" t="str">
            <v>(L=30M)</v>
          </cell>
          <cell r="I355">
            <v>0</v>
          </cell>
          <cell r="J355">
            <v>0</v>
          </cell>
          <cell r="K355">
            <v>1</v>
          </cell>
          <cell r="M355">
            <v>0</v>
          </cell>
          <cell r="O355">
            <v>0</v>
          </cell>
          <cell r="Q355">
            <v>0</v>
          </cell>
        </row>
        <row r="356">
          <cell r="D356" t="str">
            <v>30 m 표준빔 제작</v>
          </cell>
          <cell r="E356" t="str">
            <v>(DB-24)</v>
          </cell>
          <cell r="F356" t="str">
            <v>EA</v>
          </cell>
          <cell r="G356">
            <v>8</v>
          </cell>
          <cell r="H356">
            <v>7928082</v>
          </cell>
          <cell r="I356">
            <v>63424656</v>
          </cell>
          <cell r="J356">
            <v>63424656</v>
          </cell>
          <cell r="K356">
            <v>1</v>
          </cell>
          <cell r="L356">
            <v>1979376</v>
          </cell>
          <cell r="M356">
            <v>15835008</v>
          </cell>
          <cell r="N356">
            <v>5736042</v>
          </cell>
          <cell r="O356">
            <v>45888336</v>
          </cell>
          <cell r="P356">
            <v>212664</v>
          </cell>
          <cell r="Q356">
            <v>1701312</v>
          </cell>
        </row>
        <row r="357">
          <cell r="D357" t="str">
            <v>P.S.C 빔 가설</v>
          </cell>
          <cell r="E357" t="str">
            <v>(L=30M,DB-24)</v>
          </cell>
          <cell r="F357" t="str">
            <v>EA</v>
          </cell>
          <cell r="G357">
            <v>8</v>
          </cell>
          <cell r="H357">
            <v>1196818</v>
          </cell>
          <cell r="I357">
            <v>9574544</v>
          </cell>
          <cell r="J357">
            <v>9574544</v>
          </cell>
          <cell r="K357">
            <v>1</v>
          </cell>
          <cell r="L357">
            <v>127804</v>
          </cell>
          <cell r="M357">
            <v>1022432</v>
          </cell>
          <cell r="N357">
            <v>168864</v>
          </cell>
          <cell r="O357">
            <v>1350912</v>
          </cell>
          <cell r="P357">
            <v>900150</v>
          </cell>
          <cell r="Q357">
            <v>7201200</v>
          </cell>
        </row>
        <row r="358">
          <cell r="C358" t="str">
            <v>3.13</v>
          </cell>
          <cell r="D358" t="str">
            <v>신축이음장치</v>
          </cell>
          <cell r="I358">
            <v>0</v>
          </cell>
          <cell r="J358">
            <v>0</v>
          </cell>
          <cell r="K358">
            <v>1</v>
          </cell>
          <cell r="M358">
            <v>0</v>
          </cell>
          <cell r="O358">
            <v>0</v>
          </cell>
          <cell r="Q358">
            <v>0</v>
          </cell>
        </row>
        <row r="359">
          <cell r="D359" t="str">
            <v>신축이음장치</v>
          </cell>
          <cell r="E359" t="str">
            <v>( EXP. 50)</v>
          </cell>
          <cell r="F359" t="str">
            <v>M</v>
          </cell>
          <cell r="G359">
            <v>43</v>
          </cell>
          <cell r="H359">
            <v>971145</v>
          </cell>
          <cell r="I359">
            <v>41759235</v>
          </cell>
          <cell r="J359">
            <v>41759235</v>
          </cell>
          <cell r="K359">
            <v>1</v>
          </cell>
          <cell r="L359">
            <v>944541</v>
          </cell>
          <cell r="M359">
            <v>40615263</v>
          </cell>
          <cell r="N359">
            <v>26287</v>
          </cell>
          <cell r="O359">
            <v>1130341</v>
          </cell>
          <cell r="P359">
            <v>317</v>
          </cell>
          <cell r="Q359">
            <v>13631</v>
          </cell>
        </row>
        <row r="360">
          <cell r="C360" t="str">
            <v>3.14</v>
          </cell>
          <cell r="D360" t="str">
            <v>방수공</v>
          </cell>
          <cell r="I360">
            <v>0</v>
          </cell>
          <cell r="J360">
            <v>0</v>
          </cell>
          <cell r="K360">
            <v>1</v>
          </cell>
          <cell r="M360">
            <v>0</v>
          </cell>
          <cell r="O360">
            <v>0</v>
          </cell>
          <cell r="Q360">
            <v>0</v>
          </cell>
        </row>
        <row r="361">
          <cell r="D361" t="str">
            <v>교면방수</v>
          </cell>
          <cell r="I361">
            <v>0</v>
          </cell>
          <cell r="J361">
            <v>0</v>
          </cell>
          <cell r="K361">
            <v>1</v>
          </cell>
          <cell r="M361">
            <v>0</v>
          </cell>
          <cell r="O361">
            <v>0</v>
          </cell>
          <cell r="Q361">
            <v>0</v>
          </cell>
        </row>
        <row r="362">
          <cell r="D362" t="str">
            <v>교면방수</v>
          </cell>
          <cell r="E362" t="str">
            <v>(도막식)</v>
          </cell>
          <cell r="F362" t="str">
            <v>M2</v>
          </cell>
          <cell r="G362">
            <v>565</v>
          </cell>
          <cell r="H362">
            <v>27537</v>
          </cell>
          <cell r="I362">
            <v>15558405</v>
          </cell>
          <cell r="J362">
            <v>15558405</v>
          </cell>
          <cell r="K362">
            <v>1</v>
          </cell>
          <cell r="L362">
            <v>18423</v>
          </cell>
          <cell r="M362">
            <v>10408995</v>
          </cell>
          <cell r="N362">
            <v>8849</v>
          </cell>
          <cell r="O362">
            <v>4999685</v>
          </cell>
          <cell r="P362">
            <v>265</v>
          </cell>
          <cell r="Q362">
            <v>149725</v>
          </cell>
        </row>
        <row r="363">
          <cell r="C363" t="str">
            <v>3.15</v>
          </cell>
          <cell r="D363" t="str">
            <v>다웰바설치</v>
          </cell>
          <cell r="E363" t="str">
            <v>(접속슬라브용)</v>
          </cell>
          <cell r="F363" t="str">
            <v>EA</v>
          </cell>
          <cell r="G363">
            <v>102</v>
          </cell>
          <cell r="H363">
            <v>8780</v>
          </cell>
          <cell r="I363">
            <v>895560</v>
          </cell>
          <cell r="J363">
            <v>895560</v>
          </cell>
          <cell r="K363">
            <v>1</v>
          </cell>
          <cell r="L363">
            <v>2592</v>
          </cell>
          <cell r="M363">
            <v>264384</v>
          </cell>
          <cell r="N363">
            <v>6188</v>
          </cell>
          <cell r="O363">
            <v>631176</v>
          </cell>
          <cell r="P363">
            <v>0</v>
          </cell>
          <cell r="Q363">
            <v>0</v>
          </cell>
        </row>
        <row r="364">
          <cell r="C364" t="str">
            <v>3.16</v>
          </cell>
          <cell r="D364" t="str">
            <v>무수축콘크리트공</v>
          </cell>
          <cell r="I364">
            <v>0</v>
          </cell>
          <cell r="J364">
            <v>0</v>
          </cell>
          <cell r="K364">
            <v>1</v>
          </cell>
          <cell r="M364">
            <v>0</v>
          </cell>
          <cell r="O364">
            <v>0</v>
          </cell>
          <cell r="Q364">
            <v>0</v>
          </cell>
        </row>
        <row r="365">
          <cell r="D365" t="str">
            <v>무수축 몰탈</v>
          </cell>
          <cell r="F365" t="str">
            <v>M3</v>
          </cell>
          <cell r="G365">
            <v>0.748</v>
          </cell>
          <cell r="H365">
            <v>124887</v>
          </cell>
          <cell r="I365">
            <v>93415</v>
          </cell>
          <cell r="J365">
            <v>93414</v>
          </cell>
          <cell r="K365" t="str">
            <v>##</v>
          </cell>
          <cell r="L365">
            <v>88667</v>
          </cell>
          <cell r="M365">
            <v>66322</v>
          </cell>
          <cell r="N365">
            <v>35209</v>
          </cell>
          <cell r="O365">
            <v>26336</v>
          </cell>
          <cell r="P365">
            <v>1011</v>
          </cell>
          <cell r="Q365">
            <v>756</v>
          </cell>
        </row>
        <row r="366">
          <cell r="D366" t="str">
            <v>무수축콘크리트</v>
          </cell>
          <cell r="F366" t="str">
            <v>M3</v>
          </cell>
          <cell r="G366">
            <v>8.8149999999999995</v>
          </cell>
          <cell r="H366">
            <v>198806</v>
          </cell>
          <cell r="I366">
            <v>1752474</v>
          </cell>
          <cell r="J366">
            <v>1752474</v>
          </cell>
          <cell r="K366">
            <v>1</v>
          </cell>
          <cell r="L366">
            <v>69873</v>
          </cell>
          <cell r="M366">
            <v>615930</v>
          </cell>
          <cell r="N366">
            <v>125917</v>
          </cell>
          <cell r="O366">
            <v>1109958</v>
          </cell>
          <cell r="P366">
            <v>3016</v>
          </cell>
          <cell r="Q366">
            <v>26586</v>
          </cell>
        </row>
        <row r="367">
          <cell r="C367" t="str">
            <v>3.17</v>
          </cell>
          <cell r="D367" t="str">
            <v>시공이음</v>
          </cell>
          <cell r="I367">
            <v>0</v>
          </cell>
          <cell r="J367">
            <v>0</v>
          </cell>
          <cell r="K367">
            <v>1</v>
          </cell>
          <cell r="M367">
            <v>0</v>
          </cell>
          <cell r="O367">
            <v>0</v>
          </cell>
          <cell r="Q367">
            <v>0</v>
          </cell>
        </row>
        <row r="368">
          <cell r="D368" t="str">
            <v>스치로풀</v>
          </cell>
          <cell r="E368" t="str">
            <v>(T=20m/m)</v>
          </cell>
          <cell r="F368" t="str">
            <v>M2</v>
          </cell>
          <cell r="G368">
            <v>20</v>
          </cell>
          <cell r="H368">
            <v>6574</v>
          </cell>
          <cell r="I368">
            <v>131480</v>
          </cell>
          <cell r="J368">
            <v>131480</v>
          </cell>
          <cell r="K368">
            <v>1</v>
          </cell>
          <cell r="L368">
            <v>6261</v>
          </cell>
          <cell r="M368">
            <v>125220</v>
          </cell>
          <cell r="N368">
            <v>313</v>
          </cell>
          <cell r="O368">
            <v>6260</v>
          </cell>
          <cell r="P368">
            <v>0</v>
          </cell>
          <cell r="Q368">
            <v>0</v>
          </cell>
        </row>
        <row r="369">
          <cell r="C369" t="str">
            <v>3.18</v>
          </cell>
          <cell r="D369" t="str">
            <v>배수시설공</v>
          </cell>
          <cell r="I369">
            <v>0</v>
          </cell>
          <cell r="J369">
            <v>0</v>
          </cell>
          <cell r="K369">
            <v>1</v>
          </cell>
          <cell r="M369">
            <v>0</v>
          </cell>
          <cell r="O369">
            <v>0</v>
          </cell>
          <cell r="Q369">
            <v>0</v>
          </cell>
        </row>
        <row r="370">
          <cell r="C370" t="str">
            <v>1)</v>
          </cell>
          <cell r="D370" t="str">
            <v>육교용</v>
          </cell>
          <cell r="I370">
            <v>0</v>
          </cell>
          <cell r="J370">
            <v>0</v>
          </cell>
          <cell r="K370">
            <v>1</v>
          </cell>
          <cell r="M370">
            <v>0</v>
          </cell>
          <cell r="O370">
            <v>0</v>
          </cell>
          <cell r="Q370">
            <v>0</v>
          </cell>
        </row>
        <row r="371">
          <cell r="D371" t="str">
            <v>집수구</v>
          </cell>
          <cell r="E371" t="str">
            <v>(교량용주철)</v>
          </cell>
          <cell r="F371" t="str">
            <v>EA</v>
          </cell>
          <cell r="G371">
            <v>2</v>
          </cell>
          <cell r="H371">
            <v>61178</v>
          </cell>
          <cell r="I371">
            <v>122356</v>
          </cell>
          <cell r="J371">
            <v>122356</v>
          </cell>
          <cell r="K371">
            <v>1</v>
          </cell>
          <cell r="L371">
            <v>30971</v>
          </cell>
          <cell r="M371">
            <v>61942</v>
          </cell>
          <cell r="N371">
            <v>28526</v>
          </cell>
          <cell r="O371">
            <v>57052</v>
          </cell>
          <cell r="P371">
            <v>1681</v>
          </cell>
          <cell r="Q371">
            <v>3362</v>
          </cell>
        </row>
        <row r="372">
          <cell r="D372" t="str">
            <v>육교용연결집수거</v>
          </cell>
          <cell r="E372" t="str">
            <v>(스텐레스)</v>
          </cell>
          <cell r="F372" t="str">
            <v>EA</v>
          </cell>
          <cell r="G372">
            <v>2</v>
          </cell>
          <cell r="H372">
            <v>108005</v>
          </cell>
          <cell r="I372">
            <v>216010</v>
          </cell>
          <cell r="J372">
            <v>216010</v>
          </cell>
          <cell r="K372">
            <v>1</v>
          </cell>
          <cell r="L372">
            <v>106747</v>
          </cell>
          <cell r="M372">
            <v>213494</v>
          </cell>
          <cell r="N372">
            <v>1258</v>
          </cell>
          <cell r="O372">
            <v>2516</v>
          </cell>
          <cell r="P372">
            <v>0</v>
          </cell>
          <cell r="Q372">
            <v>0</v>
          </cell>
        </row>
        <row r="373">
          <cell r="D373" t="str">
            <v>육교용직관</v>
          </cell>
          <cell r="E373" t="str">
            <v>(▣150)</v>
          </cell>
          <cell r="F373" t="str">
            <v>M</v>
          </cell>
          <cell r="G373">
            <v>14</v>
          </cell>
          <cell r="H373">
            <v>12667</v>
          </cell>
          <cell r="I373">
            <v>177338</v>
          </cell>
          <cell r="J373">
            <v>177338</v>
          </cell>
          <cell r="K373">
            <v>1</v>
          </cell>
          <cell r="L373">
            <v>12064</v>
          </cell>
          <cell r="M373">
            <v>168896</v>
          </cell>
          <cell r="N373">
            <v>603</v>
          </cell>
          <cell r="O373">
            <v>8442</v>
          </cell>
          <cell r="P373">
            <v>0</v>
          </cell>
          <cell r="Q373">
            <v>0</v>
          </cell>
        </row>
        <row r="374">
          <cell r="D374" t="str">
            <v>육교용곡관</v>
          </cell>
          <cell r="F374" t="str">
            <v>EA</v>
          </cell>
          <cell r="G374">
            <v>4</v>
          </cell>
          <cell r="H374">
            <v>27235</v>
          </cell>
          <cell r="I374">
            <v>108940</v>
          </cell>
          <cell r="J374">
            <v>108940</v>
          </cell>
          <cell r="K374">
            <v>1</v>
          </cell>
          <cell r="L374">
            <v>26632</v>
          </cell>
          <cell r="M374">
            <v>106528</v>
          </cell>
          <cell r="N374">
            <v>603</v>
          </cell>
          <cell r="O374">
            <v>2412</v>
          </cell>
          <cell r="P374">
            <v>0</v>
          </cell>
          <cell r="Q374">
            <v>0</v>
          </cell>
        </row>
        <row r="375">
          <cell r="D375" t="str">
            <v>육교용연결배수구</v>
          </cell>
          <cell r="E375" t="str">
            <v>(이음부)</v>
          </cell>
          <cell r="F375" t="str">
            <v>EA</v>
          </cell>
          <cell r="G375">
            <v>15</v>
          </cell>
          <cell r="H375">
            <v>8389</v>
          </cell>
          <cell r="I375">
            <v>125835</v>
          </cell>
          <cell r="J375">
            <v>125835</v>
          </cell>
          <cell r="K375">
            <v>1</v>
          </cell>
          <cell r="L375">
            <v>7786</v>
          </cell>
          <cell r="M375">
            <v>116790</v>
          </cell>
          <cell r="N375">
            <v>603</v>
          </cell>
          <cell r="O375">
            <v>9045</v>
          </cell>
          <cell r="P375">
            <v>0</v>
          </cell>
          <cell r="Q375">
            <v>0</v>
          </cell>
        </row>
        <row r="376">
          <cell r="C376" t="str">
            <v>3.19</v>
          </cell>
          <cell r="D376" t="str">
            <v>거푸집간격제</v>
          </cell>
          <cell r="I376">
            <v>0</v>
          </cell>
          <cell r="J376">
            <v>0</v>
          </cell>
          <cell r="K376">
            <v>1</v>
          </cell>
          <cell r="M376">
            <v>0</v>
          </cell>
          <cell r="O376">
            <v>0</v>
          </cell>
          <cell r="Q376">
            <v>0</v>
          </cell>
        </row>
        <row r="377">
          <cell r="D377" t="str">
            <v>스페이샤설치</v>
          </cell>
          <cell r="E377" t="str">
            <v>(벽체용)</v>
          </cell>
          <cell r="F377" t="str">
            <v>M2</v>
          </cell>
          <cell r="G377">
            <v>473</v>
          </cell>
          <cell r="H377">
            <v>2688</v>
          </cell>
          <cell r="I377">
            <v>1271424</v>
          </cell>
          <cell r="J377">
            <v>1271424</v>
          </cell>
          <cell r="K377">
            <v>1</v>
          </cell>
          <cell r="L377">
            <v>2560</v>
          </cell>
          <cell r="M377">
            <v>1210880</v>
          </cell>
          <cell r="N377">
            <v>128</v>
          </cell>
          <cell r="O377">
            <v>60544</v>
          </cell>
          <cell r="P377">
            <v>0</v>
          </cell>
          <cell r="Q377">
            <v>0</v>
          </cell>
        </row>
        <row r="378">
          <cell r="D378" t="str">
            <v>스페이샤설치</v>
          </cell>
          <cell r="E378" t="str">
            <v>(슬라브)</v>
          </cell>
          <cell r="F378" t="str">
            <v>M2</v>
          </cell>
          <cell r="G378">
            <v>1634</v>
          </cell>
          <cell r="H378">
            <v>360</v>
          </cell>
          <cell r="I378">
            <v>588240</v>
          </cell>
          <cell r="J378">
            <v>588240</v>
          </cell>
          <cell r="K378">
            <v>1</v>
          </cell>
          <cell r="L378">
            <v>360</v>
          </cell>
          <cell r="M378">
            <v>588240</v>
          </cell>
          <cell r="N378">
            <v>0</v>
          </cell>
          <cell r="O378">
            <v>0</v>
          </cell>
          <cell r="P378">
            <v>0</v>
          </cell>
          <cell r="Q378">
            <v>0</v>
          </cell>
        </row>
        <row r="379">
          <cell r="C379" t="str">
            <v>3.20</v>
          </cell>
          <cell r="D379" t="str">
            <v>교량명판공</v>
          </cell>
          <cell r="I379">
            <v>0</v>
          </cell>
          <cell r="J379">
            <v>0</v>
          </cell>
          <cell r="K379">
            <v>1</v>
          </cell>
          <cell r="M379">
            <v>0</v>
          </cell>
          <cell r="O379">
            <v>0</v>
          </cell>
          <cell r="Q379">
            <v>0</v>
          </cell>
        </row>
        <row r="380">
          <cell r="D380" t="str">
            <v>교명판</v>
          </cell>
          <cell r="E380" t="str">
            <v>(황동)</v>
          </cell>
          <cell r="F380" t="str">
            <v>EA</v>
          </cell>
          <cell r="G380">
            <v>2</v>
          </cell>
          <cell r="H380">
            <v>444675</v>
          </cell>
          <cell r="I380">
            <v>889350</v>
          </cell>
          <cell r="J380">
            <v>889350</v>
          </cell>
          <cell r="K380">
            <v>1</v>
          </cell>
          <cell r="L380">
            <v>423500</v>
          </cell>
          <cell r="M380">
            <v>847000</v>
          </cell>
          <cell r="N380">
            <v>21175</v>
          </cell>
          <cell r="O380">
            <v>42350</v>
          </cell>
          <cell r="P380">
            <v>0</v>
          </cell>
          <cell r="Q380">
            <v>0</v>
          </cell>
        </row>
        <row r="381">
          <cell r="D381" t="str">
            <v>설명판</v>
          </cell>
          <cell r="E381" t="str">
            <v>(황동)</v>
          </cell>
          <cell r="F381" t="str">
            <v>EA</v>
          </cell>
          <cell r="G381">
            <v>2</v>
          </cell>
          <cell r="H381">
            <v>444675</v>
          </cell>
          <cell r="I381">
            <v>889350</v>
          </cell>
          <cell r="J381">
            <v>889350</v>
          </cell>
          <cell r="K381">
            <v>1</v>
          </cell>
          <cell r="L381">
            <v>423500</v>
          </cell>
          <cell r="M381">
            <v>847000</v>
          </cell>
          <cell r="N381">
            <v>21175</v>
          </cell>
          <cell r="O381">
            <v>42350</v>
          </cell>
          <cell r="P381">
            <v>0</v>
          </cell>
          <cell r="Q381">
            <v>0</v>
          </cell>
        </row>
        <row r="382">
          <cell r="D382" t="str">
            <v>교명주</v>
          </cell>
          <cell r="E382" t="str">
            <v>(화강암)</v>
          </cell>
          <cell r="F382" t="str">
            <v>EA</v>
          </cell>
          <cell r="G382">
            <v>4</v>
          </cell>
          <cell r="H382">
            <v>972259</v>
          </cell>
          <cell r="I382">
            <v>3889036</v>
          </cell>
          <cell r="J382">
            <v>3889036</v>
          </cell>
          <cell r="K382">
            <v>1</v>
          </cell>
          <cell r="L382">
            <v>627264</v>
          </cell>
          <cell r="M382">
            <v>2509056</v>
          </cell>
          <cell r="N382">
            <v>344995</v>
          </cell>
          <cell r="O382">
            <v>1379980</v>
          </cell>
          <cell r="P382">
            <v>0</v>
          </cell>
          <cell r="Q382">
            <v>0</v>
          </cell>
        </row>
        <row r="383">
          <cell r="C383" t="str">
            <v>3.21</v>
          </cell>
          <cell r="D383" t="str">
            <v>측량기준점</v>
          </cell>
          <cell r="E383" t="str">
            <v>(황동주물)</v>
          </cell>
          <cell r="F383" t="str">
            <v>EA</v>
          </cell>
          <cell r="G383">
            <v>1</v>
          </cell>
          <cell r="H383">
            <v>22837</v>
          </cell>
          <cell r="I383">
            <v>22837</v>
          </cell>
          <cell r="J383">
            <v>22837</v>
          </cell>
          <cell r="K383">
            <v>1</v>
          </cell>
          <cell r="L383">
            <v>21750</v>
          </cell>
          <cell r="M383">
            <v>21750</v>
          </cell>
          <cell r="N383">
            <v>1087</v>
          </cell>
          <cell r="O383">
            <v>1087</v>
          </cell>
          <cell r="P383">
            <v>0</v>
          </cell>
          <cell r="Q383">
            <v>0</v>
          </cell>
        </row>
        <row r="384">
          <cell r="C384" t="str">
            <v>3.22</v>
          </cell>
          <cell r="D384" t="str">
            <v>교량난간설치</v>
          </cell>
          <cell r="E384" t="str">
            <v>(알루미늄)</v>
          </cell>
          <cell r="I384">
            <v>0</v>
          </cell>
          <cell r="J384">
            <v>0</v>
          </cell>
          <cell r="K384">
            <v>1</v>
          </cell>
          <cell r="M384">
            <v>0</v>
          </cell>
          <cell r="O384">
            <v>0</v>
          </cell>
          <cell r="Q384">
            <v>0</v>
          </cell>
        </row>
        <row r="385">
          <cell r="D385" t="str">
            <v>난간</v>
          </cell>
          <cell r="E385" t="str">
            <v>(H=400)</v>
          </cell>
          <cell r="F385" t="str">
            <v>M</v>
          </cell>
          <cell r="G385">
            <v>75</v>
          </cell>
          <cell r="H385">
            <v>222000</v>
          </cell>
          <cell r="I385">
            <v>16650000</v>
          </cell>
          <cell r="J385">
            <v>16650000</v>
          </cell>
          <cell r="K385">
            <v>1</v>
          </cell>
          <cell r="L385">
            <v>185000</v>
          </cell>
          <cell r="M385">
            <v>13875000</v>
          </cell>
          <cell r="N385">
            <v>0</v>
          </cell>
          <cell r="O385">
            <v>0</v>
          </cell>
          <cell r="P385">
            <v>37000</v>
          </cell>
          <cell r="Q385">
            <v>2775000</v>
          </cell>
        </row>
        <row r="386">
          <cell r="C386" t="str">
            <v>3.23</v>
          </cell>
          <cell r="D386" t="str">
            <v>낙하물방지공</v>
          </cell>
          <cell r="F386" t="str">
            <v>M2</v>
          </cell>
          <cell r="G386">
            <v>623</v>
          </cell>
          <cell r="H386">
            <v>5521</v>
          </cell>
          <cell r="I386">
            <v>3439583</v>
          </cell>
          <cell r="J386">
            <v>3439583</v>
          </cell>
          <cell r="K386">
            <v>1</v>
          </cell>
          <cell r="L386">
            <v>1500</v>
          </cell>
          <cell r="M386">
            <v>934500</v>
          </cell>
          <cell r="N386">
            <v>4021</v>
          </cell>
          <cell r="O386">
            <v>2505083</v>
          </cell>
          <cell r="P386">
            <v>0</v>
          </cell>
          <cell r="Q386">
            <v>0</v>
          </cell>
        </row>
        <row r="387">
          <cell r="C387" t="str">
            <v>3.24</v>
          </cell>
          <cell r="D387" t="str">
            <v>점검시설</v>
          </cell>
          <cell r="I387">
            <v>0</v>
          </cell>
          <cell r="J387">
            <v>0</v>
          </cell>
          <cell r="K387">
            <v>1</v>
          </cell>
          <cell r="M387">
            <v>0</v>
          </cell>
          <cell r="O387">
            <v>0</v>
          </cell>
          <cell r="Q387">
            <v>0</v>
          </cell>
        </row>
        <row r="388">
          <cell r="D388" t="str">
            <v>점검용 계단</v>
          </cell>
          <cell r="F388" t="str">
            <v>개</v>
          </cell>
          <cell r="G388">
            <v>2</v>
          </cell>
          <cell r="H388">
            <v>773677</v>
          </cell>
          <cell r="I388">
            <v>1547354</v>
          </cell>
          <cell r="J388">
            <v>1547354</v>
          </cell>
          <cell r="K388">
            <v>1</v>
          </cell>
          <cell r="L388">
            <v>407728</v>
          </cell>
          <cell r="M388">
            <v>815456</v>
          </cell>
          <cell r="N388">
            <v>227693</v>
          </cell>
          <cell r="O388">
            <v>455386</v>
          </cell>
          <cell r="P388">
            <v>138256</v>
          </cell>
          <cell r="Q388">
            <v>276512</v>
          </cell>
        </row>
        <row r="389">
          <cell r="C389" t="str">
            <v>3.25</v>
          </cell>
          <cell r="D389" t="str">
            <v>전선관</v>
          </cell>
          <cell r="I389">
            <v>0</v>
          </cell>
          <cell r="J389">
            <v>0</v>
          </cell>
          <cell r="K389">
            <v>1</v>
          </cell>
          <cell r="M389">
            <v>0</v>
          </cell>
          <cell r="O389">
            <v>0</v>
          </cell>
          <cell r="Q389">
            <v>0</v>
          </cell>
        </row>
        <row r="390">
          <cell r="D390" t="str">
            <v>전선관</v>
          </cell>
          <cell r="E390" t="str">
            <v>(D=100MM)</v>
          </cell>
          <cell r="F390" t="str">
            <v>M</v>
          </cell>
          <cell r="G390">
            <v>75</v>
          </cell>
          <cell r="H390">
            <v>2982</v>
          </cell>
          <cell r="I390">
            <v>223650</v>
          </cell>
          <cell r="J390">
            <v>223650</v>
          </cell>
          <cell r="K390">
            <v>1</v>
          </cell>
          <cell r="L390">
            <v>2840</v>
          </cell>
          <cell r="M390">
            <v>213000</v>
          </cell>
          <cell r="N390">
            <v>142</v>
          </cell>
          <cell r="O390">
            <v>10650</v>
          </cell>
          <cell r="P390">
            <v>0</v>
          </cell>
          <cell r="Q390">
            <v>0</v>
          </cell>
        </row>
        <row r="391">
          <cell r="D391" t="str">
            <v>전선관</v>
          </cell>
          <cell r="E391" t="str">
            <v>(D=150MM)</v>
          </cell>
          <cell r="F391" t="str">
            <v>M</v>
          </cell>
          <cell r="G391">
            <v>75</v>
          </cell>
          <cell r="H391">
            <v>4560</v>
          </cell>
          <cell r="I391">
            <v>342000</v>
          </cell>
          <cell r="J391">
            <v>342000</v>
          </cell>
          <cell r="K391">
            <v>1</v>
          </cell>
          <cell r="L391">
            <v>4260</v>
          </cell>
          <cell r="M391">
            <v>319500</v>
          </cell>
          <cell r="N391">
            <v>300</v>
          </cell>
          <cell r="O391">
            <v>22500</v>
          </cell>
          <cell r="P391">
            <v>0</v>
          </cell>
          <cell r="Q391">
            <v>0</v>
          </cell>
        </row>
        <row r="392">
          <cell r="C392" t="str">
            <v>3.26</v>
          </cell>
          <cell r="D392" t="str">
            <v>가시설공</v>
          </cell>
          <cell r="E392" t="str">
            <v>흙막이용</v>
          </cell>
          <cell r="I392">
            <v>0</v>
          </cell>
          <cell r="J392">
            <v>0</v>
          </cell>
          <cell r="K392">
            <v>1</v>
          </cell>
          <cell r="M392">
            <v>0</v>
          </cell>
          <cell r="O392">
            <v>0</v>
          </cell>
          <cell r="Q392">
            <v>0</v>
          </cell>
        </row>
        <row r="393">
          <cell r="D393" t="str">
            <v>가시설</v>
          </cell>
          <cell r="E393" t="str">
            <v>(전읍교)</v>
          </cell>
          <cell r="F393" t="str">
            <v>식</v>
          </cell>
          <cell r="G393">
            <v>1</v>
          </cell>
          <cell r="H393">
            <v>10000000</v>
          </cell>
          <cell r="I393">
            <v>10000000</v>
          </cell>
          <cell r="J393">
            <v>10000000</v>
          </cell>
          <cell r="K393">
            <v>1</v>
          </cell>
          <cell r="L393">
            <v>4000000</v>
          </cell>
          <cell r="M393">
            <v>4000000</v>
          </cell>
          <cell r="N393">
            <v>3000000</v>
          </cell>
          <cell r="O393">
            <v>3000000</v>
          </cell>
          <cell r="P393">
            <v>3000000</v>
          </cell>
          <cell r="Q393">
            <v>3000000</v>
          </cell>
        </row>
        <row r="394">
          <cell r="C394" t="str">
            <v>3.27</v>
          </cell>
          <cell r="D394" t="str">
            <v>노치(NOTCH)</v>
          </cell>
          <cell r="E394" t="str">
            <v>30mm*20mm</v>
          </cell>
          <cell r="F394" t="str">
            <v>M</v>
          </cell>
          <cell r="G394">
            <v>60.8</v>
          </cell>
          <cell r="H394">
            <v>1361</v>
          </cell>
          <cell r="I394">
            <v>82748</v>
          </cell>
          <cell r="J394">
            <v>82748</v>
          </cell>
          <cell r="K394">
            <v>1</v>
          </cell>
          <cell r="L394">
            <v>650</v>
          </cell>
          <cell r="M394">
            <v>39520</v>
          </cell>
          <cell r="N394">
            <v>711</v>
          </cell>
          <cell r="O394">
            <v>43228</v>
          </cell>
          <cell r="P394">
            <v>0</v>
          </cell>
          <cell r="Q394">
            <v>0</v>
          </cell>
        </row>
        <row r="395">
          <cell r="C395" t="str">
            <v>3.283.27</v>
          </cell>
          <cell r="D395" t="str">
            <v>콘크리트타설</v>
          </cell>
          <cell r="E395" t="str">
            <v>(레미콘)</v>
          </cell>
          <cell r="I395">
            <v>0</v>
          </cell>
          <cell r="J395">
            <v>0</v>
          </cell>
          <cell r="K395">
            <v>1</v>
          </cell>
          <cell r="M395">
            <v>0</v>
          </cell>
          <cell r="O395">
            <v>0</v>
          </cell>
          <cell r="Q395">
            <v>0</v>
          </cell>
        </row>
        <row r="396">
          <cell r="D396" t="str">
            <v>레미콘</v>
          </cell>
          <cell r="E396" t="str">
            <v>(19-350-15)</v>
          </cell>
          <cell r="F396" t="str">
            <v>M3</v>
          </cell>
          <cell r="G396">
            <v>199</v>
          </cell>
          <cell r="H396">
            <v>48890</v>
          </cell>
          <cell r="I396">
            <v>9729110</v>
          </cell>
          <cell r="J396">
            <v>9729110</v>
          </cell>
          <cell r="K396">
            <v>1</v>
          </cell>
          <cell r="L396">
            <v>48890</v>
          </cell>
          <cell r="M396">
            <v>9729110</v>
          </cell>
          <cell r="N396">
            <v>0</v>
          </cell>
          <cell r="O396">
            <v>0</v>
          </cell>
          <cell r="P396">
            <v>0</v>
          </cell>
          <cell r="Q396">
            <v>0</v>
          </cell>
        </row>
        <row r="397">
          <cell r="D397" t="str">
            <v>레미콘</v>
          </cell>
          <cell r="E397" t="str">
            <v>(25-270-15)</v>
          </cell>
          <cell r="F397" t="str">
            <v>M3</v>
          </cell>
          <cell r="G397">
            <v>194</v>
          </cell>
          <cell r="H397">
            <v>45390</v>
          </cell>
          <cell r="I397">
            <v>8805660</v>
          </cell>
          <cell r="J397">
            <v>8805660</v>
          </cell>
          <cell r="K397">
            <v>1</v>
          </cell>
          <cell r="L397">
            <v>45390</v>
          </cell>
          <cell r="M397">
            <v>8805660</v>
          </cell>
          <cell r="N397">
            <v>0</v>
          </cell>
          <cell r="O397">
            <v>0</v>
          </cell>
          <cell r="P397">
            <v>0</v>
          </cell>
          <cell r="Q397">
            <v>0</v>
          </cell>
        </row>
        <row r="398">
          <cell r="D398" t="str">
            <v>레미콘</v>
          </cell>
          <cell r="E398" t="str">
            <v>(25-240-15)</v>
          </cell>
          <cell r="F398" t="str">
            <v>M3</v>
          </cell>
          <cell r="G398">
            <v>1327</v>
          </cell>
          <cell r="H398">
            <v>44272</v>
          </cell>
          <cell r="I398">
            <v>58748944</v>
          </cell>
          <cell r="J398">
            <v>58748944</v>
          </cell>
          <cell r="K398">
            <v>1</v>
          </cell>
          <cell r="L398">
            <v>44272</v>
          </cell>
          <cell r="M398">
            <v>58748944</v>
          </cell>
          <cell r="N398">
            <v>0</v>
          </cell>
          <cell r="O398">
            <v>0</v>
          </cell>
          <cell r="P398">
            <v>0</v>
          </cell>
          <cell r="Q398">
            <v>0</v>
          </cell>
        </row>
        <row r="399">
          <cell r="D399" t="str">
            <v>레미콘</v>
          </cell>
          <cell r="E399" t="str">
            <v>(25-160-15)</v>
          </cell>
          <cell r="F399" t="str">
            <v>M3</v>
          </cell>
          <cell r="G399">
            <v>54</v>
          </cell>
          <cell r="H399">
            <v>38982</v>
          </cell>
          <cell r="I399">
            <v>2105028</v>
          </cell>
          <cell r="J399">
            <v>2105028</v>
          </cell>
          <cell r="K399">
            <v>1</v>
          </cell>
          <cell r="L399">
            <v>38982</v>
          </cell>
          <cell r="M399">
            <v>2105028</v>
          </cell>
          <cell r="N399">
            <v>0</v>
          </cell>
          <cell r="O399">
            <v>0</v>
          </cell>
          <cell r="P399">
            <v>0</v>
          </cell>
          <cell r="Q399">
            <v>0</v>
          </cell>
        </row>
        <row r="400">
          <cell r="C400" t="str">
            <v>3.293.28</v>
          </cell>
          <cell r="D400" t="str">
            <v>철근구입</v>
          </cell>
          <cell r="I400">
            <v>0</v>
          </cell>
          <cell r="J400">
            <v>0</v>
          </cell>
          <cell r="K400">
            <v>1</v>
          </cell>
          <cell r="M400">
            <v>0</v>
          </cell>
          <cell r="O400">
            <v>0</v>
          </cell>
          <cell r="Q400">
            <v>0</v>
          </cell>
        </row>
        <row r="401">
          <cell r="D401" t="str">
            <v>고강(SD40)</v>
          </cell>
          <cell r="I401">
            <v>0</v>
          </cell>
          <cell r="J401">
            <v>0</v>
          </cell>
          <cell r="K401">
            <v>1</v>
          </cell>
          <cell r="M401">
            <v>0</v>
          </cell>
          <cell r="O401">
            <v>0</v>
          </cell>
          <cell r="Q401">
            <v>0</v>
          </cell>
        </row>
        <row r="402">
          <cell r="D402" t="str">
            <v>철근</v>
          </cell>
          <cell r="E402" t="str">
            <v>(SD40,D=13MM)</v>
          </cell>
          <cell r="F402" t="str">
            <v>TON</v>
          </cell>
          <cell r="G402">
            <v>1.677</v>
          </cell>
          <cell r="H402">
            <v>360000</v>
          </cell>
          <cell r="I402">
            <v>603720</v>
          </cell>
          <cell r="J402">
            <v>603720</v>
          </cell>
          <cell r="K402">
            <v>1</v>
          </cell>
          <cell r="L402">
            <v>360000</v>
          </cell>
          <cell r="M402">
            <v>603720</v>
          </cell>
          <cell r="N402">
            <v>0</v>
          </cell>
          <cell r="O402">
            <v>0</v>
          </cell>
          <cell r="P402">
            <v>0</v>
          </cell>
          <cell r="Q402">
            <v>0</v>
          </cell>
        </row>
        <row r="403">
          <cell r="D403" t="str">
            <v>철근</v>
          </cell>
          <cell r="E403" t="str">
            <v>(SD40,D=16-32MM)</v>
          </cell>
          <cell r="F403" t="str">
            <v>TON</v>
          </cell>
          <cell r="G403">
            <v>46.722000000000001</v>
          </cell>
          <cell r="H403">
            <v>360000</v>
          </cell>
          <cell r="I403">
            <v>16819920</v>
          </cell>
          <cell r="J403">
            <v>16819920</v>
          </cell>
          <cell r="K403">
            <v>1</v>
          </cell>
          <cell r="L403">
            <v>360000</v>
          </cell>
          <cell r="M403">
            <v>16819920</v>
          </cell>
          <cell r="N403">
            <v>0</v>
          </cell>
          <cell r="O403">
            <v>0</v>
          </cell>
          <cell r="P403">
            <v>0</v>
          </cell>
          <cell r="Q403">
            <v>0</v>
          </cell>
        </row>
        <row r="404">
          <cell r="D404" t="str">
            <v>연강(SD30)</v>
          </cell>
          <cell r="I404">
            <v>0</v>
          </cell>
          <cell r="J404">
            <v>0</v>
          </cell>
          <cell r="K404">
            <v>1</v>
          </cell>
          <cell r="M404">
            <v>0</v>
          </cell>
          <cell r="O404">
            <v>0</v>
          </cell>
          <cell r="Q404">
            <v>0</v>
          </cell>
        </row>
        <row r="405">
          <cell r="D405" t="str">
            <v>철근</v>
          </cell>
          <cell r="E405" t="str">
            <v>(SD30,D=10M/M)</v>
          </cell>
          <cell r="F405" t="str">
            <v>TON</v>
          </cell>
          <cell r="G405">
            <v>0.45300000000000001</v>
          </cell>
          <cell r="H405">
            <v>360000</v>
          </cell>
          <cell r="I405">
            <v>163080</v>
          </cell>
          <cell r="J405">
            <v>163080</v>
          </cell>
          <cell r="K405">
            <v>1</v>
          </cell>
          <cell r="L405">
            <v>360000</v>
          </cell>
          <cell r="M405">
            <v>163080</v>
          </cell>
          <cell r="N405">
            <v>0</v>
          </cell>
          <cell r="O405">
            <v>0</v>
          </cell>
          <cell r="P405">
            <v>0</v>
          </cell>
          <cell r="Q405">
            <v>0</v>
          </cell>
        </row>
        <row r="406">
          <cell r="D406" t="str">
            <v>철근</v>
          </cell>
          <cell r="E406" t="str">
            <v>(SD30,D13M/M이하)</v>
          </cell>
          <cell r="F406" t="str">
            <v>TON</v>
          </cell>
          <cell r="G406">
            <v>1.0980000000000001</v>
          </cell>
          <cell r="H406">
            <v>350000</v>
          </cell>
          <cell r="I406">
            <v>384300</v>
          </cell>
          <cell r="J406">
            <v>384300</v>
          </cell>
          <cell r="K406">
            <v>1</v>
          </cell>
          <cell r="L406">
            <v>350000</v>
          </cell>
          <cell r="M406">
            <v>384300</v>
          </cell>
          <cell r="N406">
            <v>0</v>
          </cell>
          <cell r="O406">
            <v>0</v>
          </cell>
          <cell r="P406">
            <v>0</v>
          </cell>
          <cell r="Q406">
            <v>0</v>
          </cell>
        </row>
        <row r="407">
          <cell r="D407" t="str">
            <v>철근</v>
          </cell>
          <cell r="E407" t="str">
            <v>(SD30,D16-32M/M)</v>
          </cell>
          <cell r="F407" t="str">
            <v>TON</v>
          </cell>
          <cell r="G407">
            <v>167.57599999999999</v>
          </cell>
          <cell r="H407">
            <v>350000</v>
          </cell>
          <cell r="I407">
            <v>58651600</v>
          </cell>
          <cell r="J407">
            <v>58651600</v>
          </cell>
          <cell r="K407">
            <v>1</v>
          </cell>
          <cell r="L407">
            <v>350000</v>
          </cell>
          <cell r="M407">
            <v>58651600</v>
          </cell>
          <cell r="N407">
            <v>0</v>
          </cell>
          <cell r="O407">
            <v>0</v>
          </cell>
          <cell r="P407">
            <v>0</v>
          </cell>
          <cell r="Q407">
            <v>0</v>
          </cell>
        </row>
        <row r="408">
          <cell r="D408" t="str">
            <v>고재</v>
          </cell>
          <cell r="E408" t="str">
            <v>(3%)</v>
          </cell>
          <cell r="F408" t="str">
            <v>TON</v>
          </cell>
          <cell r="G408">
            <v>6.3360000000000003</v>
          </cell>
          <cell r="H408">
            <v>-98000</v>
          </cell>
          <cell r="I408">
            <v>-620928</v>
          </cell>
          <cell r="J408">
            <v>-620928</v>
          </cell>
          <cell r="K408">
            <v>1</v>
          </cell>
          <cell r="L408">
            <v>-98000</v>
          </cell>
          <cell r="M408">
            <v>-620928</v>
          </cell>
          <cell r="N408">
            <v>0</v>
          </cell>
          <cell r="O408">
            <v>0</v>
          </cell>
          <cell r="P408">
            <v>0</v>
          </cell>
          <cell r="Q408">
            <v>0</v>
          </cell>
        </row>
        <row r="409">
          <cell r="C409" t="str">
            <v>3.303.29</v>
          </cell>
          <cell r="D409" t="str">
            <v>시멘트구입</v>
          </cell>
          <cell r="I409">
            <v>0</v>
          </cell>
          <cell r="J409">
            <v>0</v>
          </cell>
          <cell r="K409">
            <v>1</v>
          </cell>
          <cell r="M409">
            <v>0</v>
          </cell>
          <cell r="O409">
            <v>0</v>
          </cell>
          <cell r="Q409">
            <v>0</v>
          </cell>
        </row>
        <row r="410">
          <cell r="D410" t="str">
            <v>시멘트</v>
          </cell>
          <cell r="E410" t="str">
            <v>(40㎏)</v>
          </cell>
          <cell r="F410" t="str">
            <v>대</v>
          </cell>
          <cell r="G410">
            <v>248</v>
          </cell>
          <cell r="H410">
            <v>2600</v>
          </cell>
          <cell r="I410">
            <v>644800</v>
          </cell>
          <cell r="J410">
            <v>644800</v>
          </cell>
          <cell r="K410">
            <v>1</v>
          </cell>
          <cell r="L410">
            <v>2600</v>
          </cell>
          <cell r="M410">
            <v>644800</v>
          </cell>
          <cell r="N410">
            <v>0</v>
          </cell>
          <cell r="O410">
            <v>0</v>
          </cell>
          <cell r="P410">
            <v>0</v>
          </cell>
          <cell r="Q410">
            <v>0</v>
          </cell>
        </row>
        <row r="411">
          <cell r="C411" t="str">
            <v>3.31</v>
          </cell>
          <cell r="D411" t="str">
            <v>자갈구입</v>
          </cell>
          <cell r="I411">
            <v>0</v>
          </cell>
          <cell r="J411">
            <v>0</v>
          </cell>
          <cell r="K411">
            <v>1</v>
          </cell>
          <cell r="M411">
            <v>0</v>
          </cell>
          <cell r="O411">
            <v>0</v>
          </cell>
          <cell r="Q411">
            <v>0</v>
          </cell>
        </row>
        <row r="412">
          <cell r="D412" t="str">
            <v>골재 현장도착도</v>
          </cell>
          <cell r="E412" t="str">
            <v>(D=19MM)</v>
          </cell>
          <cell r="F412" t="str">
            <v>M3</v>
          </cell>
          <cell r="G412">
            <v>5.1849999999999996</v>
          </cell>
          <cell r="H412">
            <v>27909</v>
          </cell>
          <cell r="I412">
            <v>144708</v>
          </cell>
          <cell r="J412">
            <v>144707</v>
          </cell>
          <cell r="K412" t="str">
            <v>##</v>
          </cell>
          <cell r="L412">
            <v>6935</v>
          </cell>
          <cell r="M412">
            <v>35957</v>
          </cell>
          <cell r="N412">
            <v>11179</v>
          </cell>
          <cell r="O412">
            <v>57963</v>
          </cell>
          <cell r="P412">
            <v>9795</v>
          </cell>
          <cell r="Q412">
            <v>50787</v>
          </cell>
        </row>
        <row r="413">
          <cell r="C413" t="str">
            <v>3.B</v>
          </cell>
          <cell r="D413" t="str">
            <v>상 동 교</v>
          </cell>
          <cell r="E413" t="str">
            <v>(RC RAHMEN)</v>
          </cell>
          <cell r="I413">
            <v>0</v>
          </cell>
          <cell r="J413">
            <v>0</v>
          </cell>
          <cell r="K413">
            <v>1</v>
          </cell>
          <cell r="M413">
            <v>0</v>
          </cell>
          <cell r="O413">
            <v>0</v>
          </cell>
          <cell r="Q413">
            <v>0</v>
          </cell>
        </row>
        <row r="414">
          <cell r="C414" t="str">
            <v>3.01</v>
          </cell>
          <cell r="D414" t="str">
            <v>터 파 기</v>
          </cell>
          <cell r="I414">
            <v>0</v>
          </cell>
          <cell r="J414">
            <v>0</v>
          </cell>
          <cell r="K414">
            <v>1</v>
          </cell>
          <cell r="M414">
            <v>0</v>
          </cell>
          <cell r="O414">
            <v>0</v>
          </cell>
          <cell r="Q414">
            <v>0</v>
          </cell>
        </row>
        <row r="415">
          <cell r="C415" t="str">
            <v>1)</v>
          </cell>
          <cell r="D415" t="str">
            <v>육상토사</v>
          </cell>
          <cell r="I415">
            <v>0</v>
          </cell>
          <cell r="J415">
            <v>0</v>
          </cell>
          <cell r="K415">
            <v>1</v>
          </cell>
          <cell r="M415">
            <v>0</v>
          </cell>
          <cell r="O415">
            <v>0</v>
          </cell>
          <cell r="Q415">
            <v>0</v>
          </cell>
        </row>
        <row r="416">
          <cell r="D416" t="str">
            <v>구조물터파기</v>
          </cell>
          <cell r="E416" t="str">
            <v>(토사 육상 0-4m)</v>
          </cell>
          <cell r="F416" t="str">
            <v>M3</v>
          </cell>
          <cell r="G416">
            <v>2432</v>
          </cell>
          <cell r="H416">
            <v>4134</v>
          </cell>
          <cell r="I416">
            <v>10053888</v>
          </cell>
          <cell r="J416">
            <v>10053888</v>
          </cell>
          <cell r="K416">
            <v>1</v>
          </cell>
          <cell r="L416">
            <v>173</v>
          </cell>
          <cell r="M416">
            <v>420736</v>
          </cell>
          <cell r="N416">
            <v>3634</v>
          </cell>
          <cell r="O416">
            <v>8837888</v>
          </cell>
          <cell r="P416">
            <v>327</v>
          </cell>
          <cell r="Q416">
            <v>795264</v>
          </cell>
        </row>
        <row r="417">
          <cell r="D417" t="str">
            <v>구조물터파기</v>
          </cell>
          <cell r="E417" t="str">
            <v>(토사 육상 4-8m)</v>
          </cell>
          <cell r="F417" t="str">
            <v>M3</v>
          </cell>
          <cell r="G417">
            <v>3261</v>
          </cell>
          <cell r="H417">
            <v>6367</v>
          </cell>
          <cell r="I417">
            <v>20762787</v>
          </cell>
          <cell r="J417">
            <v>20762787</v>
          </cell>
          <cell r="K417">
            <v>1</v>
          </cell>
          <cell r="L417">
            <v>173</v>
          </cell>
          <cell r="M417">
            <v>564153</v>
          </cell>
          <cell r="N417">
            <v>5867</v>
          </cell>
          <cell r="O417">
            <v>19132287</v>
          </cell>
          <cell r="P417">
            <v>327</v>
          </cell>
          <cell r="Q417">
            <v>1066347</v>
          </cell>
        </row>
        <row r="418">
          <cell r="C418" t="str">
            <v>3.02</v>
          </cell>
          <cell r="D418" t="str">
            <v>되메우기 다짐</v>
          </cell>
          <cell r="E418" t="str">
            <v>(백호우+램머)</v>
          </cell>
          <cell r="F418" t="str">
            <v>M3</v>
          </cell>
          <cell r="G418">
            <v>4203</v>
          </cell>
          <cell r="H418">
            <v>4340</v>
          </cell>
          <cell r="I418">
            <v>18241020</v>
          </cell>
          <cell r="J418">
            <v>18241020</v>
          </cell>
          <cell r="K418">
            <v>1</v>
          </cell>
          <cell r="L418">
            <v>354</v>
          </cell>
          <cell r="M418">
            <v>1487862</v>
          </cell>
          <cell r="N418">
            <v>3591</v>
          </cell>
          <cell r="O418">
            <v>15092973</v>
          </cell>
          <cell r="P418">
            <v>395</v>
          </cell>
          <cell r="Q418">
            <v>1660185</v>
          </cell>
        </row>
        <row r="419">
          <cell r="C419" t="str">
            <v>3.03</v>
          </cell>
          <cell r="D419" t="str">
            <v>뒷채움</v>
          </cell>
          <cell r="E419" t="str">
            <v>(발파암유용)</v>
          </cell>
          <cell r="F419" t="str">
            <v>M3</v>
          </cell>
          <cell r="G419">
            <v>2335</v>
          </cell>
          <cell r="H419">
            <v>1473</v>
          </cell>
          <cell r="I419">
            <v>3439455</v>
          </cell>
          <cell r="J419">
            <v>3439455</v>
          </cell>
          <cell r="K419">
            <v>1</v>
          </cell>
          <cell r="L419">
            <v>366</v>
          </cell>
          <cell r="M419">
            <v>854610</v>
          </cell>
          <cell r="N419">
            <v>590</v>
          </cell>
          <cell r="O419">
            <v>1377650</v>
          </cell>
          <cell r="P419">
            <v>517</v>
          </cell>
          <cell r="Q419">
            <v>1207195</v>
          </cell>
        </row>
        <row r="420">
          <cell r="C420" t="str">
            <v>3.04</v>
          </cell>
          <cell r="D420" t="str">
            <v>거 푸 집</v>
          </cell>
          <cell r="I420">
            <v>0</v>
          </cell>
          <cell r="J420">
            <v>0</v>
          </cell>
          <cell r="K420">
            <v>1</v>
          </cell>
          <cell r="M420">
            <v>0</v>
          </cell>
          <cell r="O420">
            <v>0</v>
          </cell>
          <cell r="Q420">
            <v>0</v>
          </cell>
        </row>
        <row r="421">
          <cell r="C421" t="str">
            <v>1)</v>
          </cell>
          <cell r="D421" t="str">
            <v>합판거푸집</v>
          </cell>
          <cell r="I421">
            <v>0</v>
          </cell>
          <cell r="J421">
            <v>0</v>
          </cell>
          <cell r="K421">
            <v>1</v>
          </cell>
          <cell r="M421">
            <v>0</v>
          </cell>
          <cell r="O421">
            <v>0</v>
          </cell>
          <cell r="Q421">
            <v>0</v>
          </cell>
        </row>
        <row r="422">
          <cell r="C422" t="str">
            <v>-1</v>
          </cell>
          <cell r="D422" t="str">
            <v>거푸집</v>
          </cell>
          <cell r="E422" t="str">
            <v>(3회 0-7M)</v>
          </cell>
          <cell r="F422" t="str">
            <v>M2</v>
          </cell>
          <cell r="G422">
            <v>534</v>
          </cell>
          <cell r="H422">
            <v>22167</v>
          </cell>
          <cell r="I422">
            <v>11837178</v>
          </cell>
          <cell r="J422">
            <v>11837178</v>
          </cell>
          <cell r="K422">
            <v>1</v>
          </cell>
          <cell r="L422">
            <v>9585</v>
          </cell>
          <cell r="M422">
            <v>5118390</v>
          </cell>
          <cell r="N422">
            <v>12263</v>
          </cell>
          <cell r="O422">
            <v>6548442</v>
          </cell>
          <cell r="P422">
            <v>319</v>
          </cell>
          <cell r="Q422">
            <v>170346</v>
          </cell>
        </row>
        <row r="423">
          <cell r="D423" t="str">
            <v>거푸집</v>
          </cell>
          <cell r="E423" t="str">
            <v>(3회 7-10M)</v>
          </cell>
          <cell r="F423" t="str">
            <v>M2</v>
          </cell>
          <cell r="G423">
            <v>296</v>
          </cell>
          <cell r="H423">
            <v>23386</v>
          </cell>
          <cell r="I423">
            <v>6922256</v>
          </cell>
          <cell r="J423">
            <v>6922256</v>
          </cell>
          <cell r="K423">
            <v>1</v>
          </cell>
          <cell r="L423">
            <v>9585</v>
          </cell>
          <cell r="M423">
            <v>2837160</v>
          </cell>
          <cell r="N423">
            <v>13482</v>
          </cell>
          <cell r="O423">
            <v>3990672</v>
          </cell>
          <cell r="P423">
            <v>319</v>
          </cell>
          <cell r="Q423">
            <v>94424</v>
          </cell>
        </row>
        <row r="424">
          <cell r="D424" t="str">
            <v>거푸집</v>
          </cell>
          <cell r="E424" t="str">
            <v>(3회 10-13M)</v>
          </cell>
          <cell r="F424" t="str">
            <v>M2</v>
          </cell>
          <cell r="G424">
            <v>360</v>
          </cell>
          <cell r="H424">
            <v>24606</v>
          </cell>
          <cell r="I424">
            <v>8858160</v>
          </cell>
          <cell r="J424">
            <v>8858160</v>
          </cell>
          <cell r="K424">
            <v>1</v>
          </cell>
          <cell r="L424">
            <v>9585</v>
          </cell>
          <cell r="M424">
            <v>3450600</v>
          </cell>
          <cell r="N424">
            <v>14702</v>
          </cell>
          <cell r="O424">
            <v>5292720</v>
          </cell>
          <cell r="P424">
            <v>319</v>
          </cell>
          <cell r="Q424">
            <v>114840</v>
          </cell>
        </row>
        <row r="425">
          <cell r="C425" t="str">
            <v>-2</v>
          </cell>
          <cell r="D425" t="str">
            <v>거푸집</v>
          </cell>
          <cell r="E425" t="str">
            <v>(4회 0-7M)</v>
          </cell>
          <cell r="F425" t="str">
            <v>M2</v>
          </cell>
          <cell r="G425">
            <v>155</v>
          </cell>
          <cell r="H425">
            <v>19081</v>
          </cell>
          <cell r="I425">
            <v>2957555</v>
          </cell>
          <cell r="J425">
            <v>2957555</v>
          </cell>
          <cell r="K425">
            <v>1</v>
          </cell>
          <cell r="L425">
            <v>8337</v>
          </cell>
          <cell r="M425">
            <v>1292235</v>
          </cell>
          <cell r="N425">
            <v>10425</v>
          </cell>
          <cell r="O425">
            <v>1615875</v>
          </cell>
          <cell r="P425">
            <v>319</v>
          </cell>
          <cell r="Q425">
            <v>49445</v>
          </cell>
        </row>
        <row r="426">
          <cell r="C426" t="str">
            <v>-3</v>
          </cell>
          <cell r="D426" t="str">
            <v>거푸집</v>
          </cell>
          <cell r="E426" t="str">
            <v>(6회 0-7M)</v>
          </cell>
          <cell r="F426" t="str">
            <v>M2</v>
          </cell>
          <cell r="G426">
            <v>165</v>
          </cell>
          <cell r="H426">
            <v>15886</v>
          </cell>
          <cell r="I426">
            <v>2621190</v>
          </cell>
          <cell r="J426">
            <v>2621190</v>
          </cell>
          <cell r="K426">
            <v>1</v>
          </cell>
          <cell r="L426">
            <v>7214</v>
          </cell>
          <cell r="M426">
            <v>1190310</v>
          </cell>
          <cell r="N426">
            <v>8353</v>
          </cell>
          <cell r="O426">
            <v>1378245</v>
          </cell>
          <cell r="P426">
            <v>319</v>
          </cell>
          <cell r="Q426">
            <v>52635</v>
          </cell>
        </row>
        <row r="427">
          <cell r="C427" t="str">
            <v>2)</v>
          </cell>
          <cell r="D427" t="str">
            <v>무늬거푸집</v>
          </cell>
          <cell r="E427" t="str">
            <v>(합판3회)</v>
          </cell>
          <cell r="I427">
            <v>0</v>
          </cell>
          <cell r="J427">
            <v>0</v>
          </cell>
          <cell r="K427">
            <v>1</v>
          </cell>
          <cell r="M427">
            <v>0</v>
          </cell>
          <cell r="O427">
            <v>0</v>
          </cell>
          <cell r="Q427">
            <v>0</v>
          </cell>
        </row>
        <row r="428">
          <cell r="D428" t="str">
            <v>무늬거푸집</v>
          </cell>
          <cell r="E428" t="str">
            <v>(0-7M)</v>
          </cell>
          <cell r="F428" t="str">
            <v>M2</v>
          </cell>
          <cell r="G428">
            <v>413</v>
          </cell>
          <cell r="H428">
            <v>23069</v>
          </cell>
          <cell r="I428">
            <v>9527497</v>
          </cell>
          <cell r="J428">
            <v>9527497</v>
          </cell>
          <cell r="K428">
            <v>1</v>
          </cell>
          <cell r="L428">
            <v>12569</v>
          </cell>
          <cell r="M428">
            <v>5190997</v>
          </cell>
          <cell r="N428">
            <v>10380</v>
          </cell>
          <cell r="O428">
            <v>4286940</v>
          </cell>
          <cell r="P428">
            <v>120</v>
          </cell>
          <cell r="Q428">
            <v>49560</v>
          </cell>
        </row>
        <row r="429">
          <cell r="D429" t="str">
            <v>무늬거푸집</v>
          </cell>
          <cell r="E429" t="str">
            <v>(7-10M)</v>
          </cell>
          <cell r="F429" t="str">
            <v>M2</v>
          </cell>
          <cell r="G429">
            <v>173</v>
          </cell>
          <cell r="H429">
            <v>24104</v>
          </cell>
          <cell r="I429">
            <v>4169992</v>
          </cell>
          <cell r="J429">
            <v>4169992</v>
          </cell>
          <cell r="K429">
            <v>1</v>
          </cell>
          <cell r="L429">
            <v>12568</v>
          </cell>
          <cell r="M429">
            <v>2174264</v>
          </cell>
          <cell r="N429">
            <v>11416</v>
          </cell>
          <cell r="O429">
            <v>1974968</v>
          </cell>
          <cell r="P429">
            <v>120</v>
          </cell>
          <cell r="Q429">
            <v>20760</v>
          </cell>
        </row>
        <row r="430">
          <cell r="D430" t="str">
            <v>무늬거푸집</v>
          </cell>
          <cell r="E430" t="str">
            <v>(10-13M)</v>
          </cell>
          <cell r="F430" t="str">
            <v>M2</v>
          </cell>
          <cell r="G430">
            <v>23</v>
          </cell>
          <cell r="H430">
            <v>25204</v>
          </cell>
          <cell r="I430">
            <v>579692</v>
          </cell>
          <cell r="J430">
            <v>579692</v>
          </cell>
          <cell r="K430">
            <v>1</v>
          </cell>
          <cell r="L430">
            <v>12568</v>
          </cell>
          <cell r="M430">
            <v>289064</v>
          </cell>
          <cell r="N430">
            <v>12516</v>
          </cell>
          <cell r="O430">
            <v>287868</v>
          </cell>
          <cell r="P430">
            <v>120</v>
          </cell>
          <cell r="Q430">
            <v>2760</v>
          </cell>
        </row>
        <row r="431">
          <cell r="C431" t="str">
            <v>3.05</v>
          </cell>
          <cell r="D431" t="str">
            <v>강관비계공</v>
          </cell>
          <cell r="I431">
            <v>0</v>
          </cell>
          <cell r="J431">
            <v>0</v>
          </cell>
          <cell r="K431">
            <v>1</v>
          </cell>
          <cell r="M431">
            <v>0</v>
          </cell>
          <cell r="O431">
            <v>0</v>
          </cell>
          <cell r="Q431">
            <v>0</v>
          </cell>
        </row>
        <row r="432">
          <cell r="D432" t="str">
            <v>강관비계</v>
          </cell>
          <cell r="E432" t="str">
            <v>(0-30M)</v>
          </cell>
          <cell r="F432" t="str">
            <v>M2</v>
          </cell>
          <cell r="G432">
            <v>630</v>
          </cell>
          <cell r="H432">
            <v>11356</v>
          </cell>
          <cell r="I432">
            <v>7154280</v>
          </cell>
          <cell r="J432">
            <v>7154280</v>
          </cell>
          <cell r="K432">
            <v>1</v>
          </cell>
          <cell r="L432">
            <v>2817</v>
          </cell>
          <cell r="M432">
            <v>1774710</v>
          </cell>
          <cell r="N432">
            <v>8194</v>
          </cell>
          <cell r="O432">
            <v>5162220</v>
          </cell>
          <cell r="P432">
            <v>345</v>
          </cell>
          <cell r="Q432">
            <v>217350</v>
          </cell>
        </row>
        <row r="433">
          <cell r="C433" t="str">
            <v>3.06</v>
          </cell>
          <cell r="D433" t="str">
            <v>동바리공</v>
          </cell>
          <cell r="I433">
            <v>0</v>
          </cell>
          <cell r="J433">
            <v>0</v>
          </cell>
          <cell r="K433">
            <v>1</v>
          </cell>
          <cell r="M433">
            <v>0</v>
          </cell>
          <cell r="O433">
            <v>0</v>
          </cell>
          <cell r="Q433">
            <v>0</v>
          </cell>
        </row>
        <row r="434">
          <cell r="D434" t="str">
            <v>강관동바리</v>
          </cell>
          <cell r="E434" t="str">
            <v>(교량용)</v>
          </cell>
          <cell r="F434" t="str">
            <v>공/M3</v>
          </cell>
          <cell r="G434">
            <v>3262</v>
          </cell>
          <cell r="H434">
            <v>16460</v>
          </cell>
          <cell r="I434">
            <v>53692520</v>
          </cell>
          <cell r="J434">
            <v>53692520</v>
          </cell>
          <cell r="K434">
            <v>1</v>
          </cell>
          <cell r="L434">
            <v>532</v>
          </cell>
          <cell r="M434">
            <v>1735384</v>
          </cell>
          <cell r="N434">
            <v>15928</v>
          </cell>
          <cell r="O434">
            <v>51957136</v>
          </cell>
          <cell r="P434">
            <v>0</v>
          </cell>
          <cell r="Q434">
            <v>0</v>
          </cell>
        </row>
        <row r="435">
          <cell r="C435" t="str">
            <v>3.07</v>
          </cell>
          <cell r="D435" t="str">
            <v>철근가공조립</v>
          </cell>
          <cell r="I435">
            <v>0</v>
          </cell>
          <cell r="J435">
            <v>0</v>
          </cell>
          <cell r="K435">
            <v>1</v>
          </cell>
          <cell r="M435">
            <v>0</v>
          </cell>
          <cell r="O435">
            <v>0</v>
          </cell>
          <cell r="Q435">
            <v>0</v>
          </cell>
        </row>
        <row r="436">
          <cell r="D436" t="str">
            <v>철근가공조립</v>
          </cell>
          <cell r="E436" t="str">
            <v>(보통)</v>
          </cell>
          <cell r="F436" t="str">
            <v>TON</v>
          </cell>
          <cell r="G436">
            <v>23.68</v>
          </cell>
          <cell r="H436">
            <v>348721</v>
          </cell>
          <cell r="I436">
            <v>8257713</v>
          </cell>
          <cell r="J436">
            <v>8257712</v>
          </cell>
          <cell r="K436" t="str">
            <v>##</v>
          </cell>
          <cell r="L436">
            <v>5655</v>
          </cell>
          <cell r="M436">
            <v>133910</v>
          </cell>
          <cell r="N436">
            <v>343066</v>
          </cell>
          <cell r="O436">
            <v>8123802</v>
          </cell>
          <cell r="P436">
            <v>0</v>
          </cell>
          <cell r="Q436">
            <v>0</v>
          </cell>
        </row>
        <row r="437">
          <cell r="D437" t="str">
            <v>철근가공조립</v>
          </cell>
          <cell r="E437" t="str">
            <v>(복잡)</v>
          </cell>
          <cell r="F437" t="str">
            <v>TON</v>
          </cell>
          <cell r="G437">
            <v>150.72399999999999</v>
          </cell>
          <cell r="H437">
            <v>437434</v>
          </cell>
          <cell r="I437">
            <v>65931802</v>
          </cell>
          <cell r="J437">
            <v>65931802</v>
          </cell>
          <cell r="K437">
            <v>1</v>
          </cell>
          <cell r="L437">
            <v>6960</v>
          </cell>
          <cell r="M437">
            <v>1049039</v>
          </cell>
          <cell r="N437">
            <v>430474</v>
          </cell>
          <cell r="O437">
            <v>64882763</v>
          </cell>
          <cell r="P437">
            <v>0</v>
          </cell>
          <cell r="Q437">
            <v>0</v>
          </cell>
        </row>
        <row r="438">
          <cell r="C438" t="str">
            <v>3.08</v>
          </cell>
          <cell r="D438" t="str">
            <v>콘크리트타설</v>
          </cell>
          <cell r="E438" t="str">
            <v>(레미콘)</v>
          </cell>
          <cell r="I438">
            <v>0</v>
          </cell>
          <cell r="J438">
            <v>0</v>
          </cell>
          <cell r="K438">
            <v>1</v>
          </cell>
          <cell r="M438">
            <v>0</v>
          </cell>
          <cell r="O438">
            <v>0</v>
          </cell>
          <cell r="Q438">
            <v>0</v>
          </cell>
        </row>
        <row r="439">
          <cell r="C439" t="str">
            <v>1)</v>
          </cell>
          <cell r="D439" t="str">
            <v>레미콘</v>
          </cell>
          <cell r="I439">
            <v>0</v>
          </cell>
          <cell r="J439">
            <v>0</v>
          </cell>
          <cell r="K439">
            <v>1</v>
          </cell>
          <cell r="M439">
            <v>0</v>
          </cell>
          <cell r="O439">
            <v>0</v>
          </cell>
          <cell r="Q439">
            <v>0</v>
          </cell>
        </row>
        <row r="440">
          <cell r="D440" t="str">
            <v>레미콘타설</v>
          </cell>
          <cell r="E440" t="str">
            <v>(무근 기계)</v>
          </cell>
          <cell r="F440" t="str">
            <v>M3</v>
          </cell>
          <cell r="G440">
            <v>375</v>
          </cell>
          <cell r="H440">
            <v>23716</v>
          </cell>
          <cell r="I440">
            <v>8893500</v>
          </cell>
          <cell r="J440">
            <v>8893500</v>
          </cell>
          <cell r="K440">
            <v>1</v>
          </cell>
          <cell r="L440">
            <v>2764</v>
          </cell>
          <cell r="M440">
            <v>1036500</v>
          </cell>
          <cell r="N440">
            <v>6664</v>
          </cell>
          <cell r="O440">
            <v>2499000</v>
          </cell>
          <cell r="P440">
            <v>14288</v>
          </cell>
          <cell r="Q440">
            <v>5358000</v>
          </cell>
        </row>
        <row r="441">
          <cell r="D441" t="str">
            <v>레미콘타설</v>
          </cell>
          <cell r="E441" t="str">
            <v>(무근 인력)</v>
          </cell>
          <cell r="F441" t="str">
            <v>M3</v>
          </cell>
          <cell r="G441">
            <v>27</v>
          </cell>
          <cell r="H441">
            <v>28651</v>
          </cell>
          <cell r="I441">
            <v>773577</v>
          </cell>
          <cell r="J441">
            <v>773577</v>
          </cell>
          <cell r="K441">
            <v>1</v>
          </cell>
          <cell r="L441">
            <v>0</v>
          </cell>
          <cell r="M441">
            <v>0</v>
          </cell>
          <cell r="N441">
            <v>28651</v>
          </cell>
          <cell r="O441">
            <v>773577</v>
          </cell>
          <cell r="P441">
            <v>0</v>
          </cell>
          <cell r="Q441">
            <v>0</v>
          </cell>
        </row>
        <row r="442">
          <cell r="C442" t="str">
            <v>2)</v>
          </cell>
          <cell r="D442" t="str">
            <v>펌프카타설</v>
          </cell>
          <cell r="I442">
            <v>0</v>
          </cell>
          <cell r="J442">
            <v>0</v>
          </cell>
          <cell r="K442">
            <v>1</v>
          </cell>
          <cell r="M442">
            <v>0</v>
          </cell>
          <cell r="O442">
            <v>0</v>
          </cell>
          <cell r="Q442">
            <v>0</v>
          </cell>
        </row>
        <row r="443">
          <cell r="D443" t="str">
            <v>펌프카타설</v>
          </cell>
          <cell r="E443" t="str">
            <v>(철근 15M이하)</v>
          </cell>
          <cell r="F443" t="str">
            <v>M3</v>
          </cell>
          <cell r="G443">
            <v>1247</v>
          </cell>
          <cell r="H443">
            <v>14673</v>
          </cell>
          <cell r="I443">
            <v>18297231</v>
          </cell>
          <cell r="J443">
            <v>18297231</v>
          </cell>
          <cell r="K443">
            <v>1</v>
          </cell>
          <cell r="L443">
            <v>3410</v>
          </cell>
          <cell r="M443">
            <v>4252270</v>
          </cell>
          <cell r="N443">
            <v>6529</v>
          </cell>
          <cell r="O443">
            <v>8141663</v>
          </cell>
          <cell r="P443">
            <v>4734</v>
          </cell>
          <cell r="Q443">
            <v>5903298</v>
          </cell>
        </row>
        <row r="444">
          <cell r="C444" t="str">
            <v>3.09</v>
          </cell>
          <cell r="D444" t="str">
            <v>표면처리</v>
          </cell>
          <cell r="I444">
            <v>0</v>
          </cell>
          <cell r="J444">
            <v>0</v>
          </cell>
          <cell r="K444">
            <v>1</v>
          </cell>
          <cell r="M444">
            <v>0</v>
          </cell>
          <cell r="O444">
            <v>0</v>
          </cell>
          <cell r="Q444">
            <v>0</v>
          </cell>
        </row>
        <row r="445">
          <cell r="D445" t="str">
            <v>슬라브 양생</v>
          </cell>
          <cell r="E445" t="str">
            <v>(피막양생)</v>
          </cell>
          <cell r="F445" t="str">
            <v>M2</v>
          </cell>
          <cell r="G445">
            <v>391</v>
          </cell>
          <cell r="H445">
            <v>382</v>
          </cell>
          <cell r="I445">
            <v>149362</v>
          </cell>
          <cell r="J445">
            <v>149362</v>
          </cell>
          <cell r="K445">
            <v>1</v>
          </cell>
          <cell r="L445">
            <v>270</v>
          </cell>
          <cell r="M445">
            <v>105570</v>
          </cell>
          <cell r="N445">
            <v>110</v>
          </cell>
          <cell r="O445">
            <v>43010</v>
          </cell>
          <cell r="P445">
            <v>2</v>
          </cell>
          <cell r="Q445">
            <v>782</v>
          </cell>
        </row>
        <row r="446">
          <cell r="D446" t="str">
            <v>데크휘니샤 면고르기</v>
          </cell>
          <cell r="F446" t="str">
            <v>M2</v>
          </cell>
          <cell r="G446">
            <v>391</v>
          </cell>
          <cell r="H446">
            <v>482</v>
          </cell>
          <cell r="I446">
            <v>188462</v>
          </cell>
          <cell r="J446">
            <v>188462</v>
          </cell>
          <cell r="K446">
            <v>1</v>
          </cell>
          <cell r="L446">
            <v>42</v>
          </cell>
          <cell r="M446">
            <v>16422</v>
          </cell>
          <cell r="N446">
            <v>120</v>
          </cell>
          <cell r="O446">
            <v>46920</v>
          </cell>
          <cell r="P446">
            <v>320</v>
          </cell>
          <cell r="Q446">
            <v>125120</v>
          </cell>
        </row>
        <row r="447">
          <cell r="C447" t="str">
            <v>3.10</v>
          </cell>
          <cell r="D447" t="str">
            <v>방수공</v>
          </cell>
          <cell r="I447">
            <v>0</v>
          </cell>
          <cell r="J447">
            <v>0</v>
          </cell>
          <cell r="K447">
            <v>1</v>
          </cell>
          <cell r="M447">
            <v>0</v>
          </cell>
          <cell r="O447">
            <v>0</v>
          </cell>
          <cell r="Q447">
            <v>0</v>
          </cell>
        </row>
        <row r="448">
          <cell r="D448" t="str">
            <v>교면방수</v>
          </cell>
          <cell r="I448">
            <v>0</v>
          </cell>
          <cell r="J448">
            <v>0</v>
          </cell>
          <cell r="K448">
            <v>1</v>
          </cell>
          <cell r="M448">
            <v>0</v>
          </cell>
          <cell r="O448">
            <v>0</v>
          </cell>
          <cell r="Q448">
            <v>0</v>
          </cell>
        </row>
        <row r="449">
          <cell r="D449" t="str">
            <v>교면방수</v>
          </cell>
          <cell r="E449" t="str">
            <v>(도막식)</v>
          </cell>
          <cell r="F449" t="str">
            <v>M2</v>
          </cell>
          <cell r="G449">
            <v>391</v>
          </cell>
          <cell r="H449">
            <v>27537</v>
          </cell>
          <cell r="I449">
            <v>10766967</v>
          </cell>
          <cell r="J449">
            <v>10766967</v>
          </cell>
          <cell r="K449">
            <v>1</v>
          </cell>
          <cell r="L449">
            <v>18423</v>
          </cell>
          <cell r="M449">
            <v>7203393</v>
          </cell>
          <cell r="N449">
            <v>8849</v>
          </cell>
          <cell r="O449">
            <v>3459959</v>
          </cell>
          <cell r="P449">
            <v>265</v>
          </cell>
          <cell r="Q449">
            <v>103615</v>
          </cell>
        </row>
        <row r="450">
          <cell r="C450" t="str">
            <v>3.11</v>
          </cell>
          <cell r="D450" t="str">
            <v>다웰바설치</v>
          </cell>
          <cell r="E450" t="str">
            <v>(접속슬라브용)</v>
          </cell>
          <cell r="F450" t="str">
            <v>EA</v>
          </cell>
          <cell r="G450">
            <v>109</v>
          </cell>
          <cell r="H450">
            <v>8780</v>
          </cell>
          <cell r="I450">
            <v>957020</v>
          </cell>
          <cell r="J450">
            <v>957020</v>
          </cell>
          <cell r="K450">
            <v>1</v>
          </cell>
          <cell r="L450">
            <v>2592</v>
          </cell>
          <cell r="M450">
            <v>282528</v>
          </cell>
          <cell r="N450">
            <v>6188</v>
          </cell>
          <cell r="O450">
            <v>674492</v>
          </cell>
          <cell r="P450">
            <v>0</v>
          </cell>
          <cell r="Q450">
            <v>0</v>
          </cell>
        </row>
        <row r="451">
          <cell r="C451" t="str">
            <v>3.12</v>
          </cell>
          <cell r="D451" t="str">
            <v>시공이음</v>
          </cell>
          <cell r="I451">
            <v>0</v>
          </cell>
          <cell r="J451">
            <v>0</v>
          </cell>
          <cell r="K451">
            <v>1</v>
          </cell>
          <cell r="M451">
            <v>0</v>
          </cell>
          <cell r="O451">
            <v>0</v>
          </cell>
          <cell r="Q451">
            <v>0</v>
          </cell>
        </row>
        <row r="452">
          <cell r="D452" t="str">
            <v>스치로풀</v>
          </cell>
          <cell r="E452" t="str">
            <v>(T=20m/m)</v>
          </cell>
          <cell r="F452" t="str">
            <v>M2</v>
          </cell>
          <cell r="G452">
            <v>18</v>
          </cell>
          <cell r="H452">
            <v>6574</v>
          </cell>
          <cell r="I452">
            <v>118332</v>
          </cell>
          <cell r="J452">
            <v>118332</v>
          </cell>
          <cell r="K452">
            <v>1</v>
          </cell>
          <cell r="L452">
            <v>6261</v>
          </cell>
          <cell r="M452">
            <v>112698</v>
          </cell>
          <cell r="N452">
            <v>313</v>
          </cell>
          <cell r="O452">
            <v>5634</v>
          </cell>
          <cell r="P452">
            <v>0</v>
          </cell>
          <cell r="Q452">
            <v>0</v>
          </cell>
        </row>
        <row r="453">
          <cell r="C453" t="str">
            <v>3.13</v>
          </cell>
          <cell r="D453" t="str">
            <v>아스팔트방수</v>
          </cell>
          <cell r="E453" t="str">
            <v>(배면방수)</v>
          </cell>
          <cell r="F453" t="str">
            <v>M2</v>
          </cell>
          <cell r="G453">
            <v>509</v>
          </cell>
          <cell r="H453">
            <v>4459</v>
          </cell>
          <cell r="I453">
            <v>2269631</v>
          </cell>
          <cell r="J453">
            <v>2269631</v>
          </cell>
          <cell r="K453">
            <v>1</v>
          </cell>
          <cell r="L453">
            <v>1440</v>
          </cell>
          <cell r="M453">
            <v>732960</v>
          </cell>
          <cell r="N453">
            <v>3019</v>
          </cell>
          <cell r="O453">
            <v>1536671</v>
          </cell>
          <cell r="P453">
            <v>0</v>
          </cell>
          <cell r="Q453">
            <v>0</v>
          </cell>
        </row>
        <row r="454">
          <cell r="C454" t="str">
            <v>3.14</v>
          </cell>
          <cell r="D454" t="str">
            <v>거푸집간격제</v>
          </cell>
          <cell r="I454">
            <v>0</v>
          </cell>
          <cell r="J454">
            <v>0</v>
          </cell>
          <cell r="K454">
            <v>1</v>
          </cell>
          <cell r="M454">
            <v>0</v>
          </cell>
          <cell r="O454">
            <v>0</v>
          </cell>
          <cell r="Q454">
            <v>0</v>
          </cell>
        </row>
        <row r="455">
          <cell r="D455" t="str">
            <v>스페이샤설치</v>
          </cell>
          <cell r="E455" t="str">
            <v>(벽체용)</v>
          </cell>
          <cell r="F455" t="str">
            <v>M2</v>
          </cell>
          <cell r="G455">
            <v>1312</v>
          </cell>
          <cell r="H455">
            <v>2688</v>
          </cell>
          <cell r="I455">
            <v>3526656</v>
          </cell>
          <cell r="J455">
            <v>3526656</v>
          </cell>
          <cell r="K455">
            <v>1</v>
          </cell>
          <cell r="L455">
            <v>2560</v>
          </cell>
          <cell r="M455">
            <v>3358720</v>
          </cell>
          <cell r="N455">
            <v>128</v>
          </cell>
          <cell r="O455">
            <v>167936</v>
          </cell>
          <cell r="P455">
            <v>0</v>
          </cell>
          <cell r="Q455">
            <v>0</v>
          </cell>
        </row>
        <row r="456">
          <cell r="D456" t="str">
            <v>스페이샤설치</v>
          </cell>
          <cell r="E456" t="str">
            <v>(슬라브)</v>
          </cell>
          <cell r="F456" t="str">
            <v>M2</v>
          </cell>
          <cell r="G456">
            <v>562</v>
          </cell>
          <cell r="H456">
            <v>360</v>
          </cell>
          <cell r="I456">
            <v>202320</v>
          </cell>
          <cell r="J456">
            <v>202320</v>
          </cell>
          <cell r="K456">
            <v>1</v>
          </cell>
          <cell r="L456">
            <v>360</v>
          </cell>
          <cell r="M456">
            <v>202320</v>
          </cell>
          <cell r="N456">
            <v>0</v>
          </cell>
          <cell r="O456">
            <v>0</v>
          </cell>
          <cell r="P456">
            <v>0</v>
          </cell>
          <cell r="Q456">
            <v>0</v>
          </cell>
        </row>
        <row r="457">
          <cell r="C457" t="str">
            <v>3.15</v>
          </cell>
          <cell r="D457" t="str">
            <v>교량명판공</v>
          </cell>
          <cell r="I457">
            <v>0</v>
          </cell>
          <cell r="J457">
            <v>0</v>
          </cell>
          <cell r="K457">
            <v>1</v>
          </cell>
          <cell r="M457">
            <v>0</v>
          </cell>
          <cell r="O457">
            <v>0</v>
          </cell>
          <cell r="Q457">
            <v>0</v>
          </cell>
        </row>
        <row r="458">
          <cell r="D458" t="str">
            <v>교명판</v>
          </cell>
          <cell r="E458" t="str">
            <v>(황동)</v>
          </cell>
          <cell r="F458" t="str">
            <v>EA</v>
          </cell>
          <cell r="G458">
            <v>2</v>
          </cell>
          <cell r="H458">
            <v>444675</v>
          </cell>
          <cell r="I458">
            <v>889350</v>
          </cell>
          <cell r="J458">
            <v>889350</v>
          </cell>
          <cell r="K458">
            <v>1</v>
          </cell>
          <cell r="L458">
            <v>423500</v>
          </cell>
          <cell r="M458">
            <v>847000</v>
          </cell>
          <cell r="N458">
            <v>21175</v>
          </cell>
          <cell r="O458">
            <v>42350</v>
          </cell>
          <cell r="P458">
            <v>0</v>
          </cell>
          <cell r="Q458">
            <v>0</v>
          </cell>
        </row>
        <row r="459">
          <cell r="D459" t="str">
            <v>설명판</v>
          </cell>
          <cell r="E459" t="str">
            <v>(황동)</v>
          </cell>
          <cell r="F459" t="str">
            <v>EA</v>
          </cell>
          <cell r="G459">
            <v>2</v>
          </cell>
          <cell r="H459">
            <v>444675</v>
          </cell>
          <cell r="I459">
            <v>889350</v>
          </cell>
          <cell r="J459">
            <v>889350</v>
          </cell>
          <cell r="K459">
            <v>1</v>
          </cell>
          <cell r="L459">
            <v>423500</v>
          </cell>
          <cell r="M459">
            <v>847000</v>
          </cell>
          <cell r="N459">
            <v>21175</v>
          </cell>
          <cell r="O459">
            <v>42350</v>
          </cell>
          <cell r="P459">
            <v>0</v>
          </cell>
          <cell r="Q459">
            <v>0</v>
          </cell>
        </row>
        <row r="460">
          <cell r="D460" t="str">
            <v>교명주</v>
          </cell>
          <cell r="E460" t="str">
            <v>(화강암)</v>
          </cell>
          <cell r="F460" t="str">
            <v>EA</v>
          </cell>
          <cell r="G460">
            <v>4</v>
          </cell>
          <cell r="H460">
            <v>972259</v>
          </cell>
          <cell r="I460">
            <v>3889036</v>
          </cell>
          <cell r="J460">
            <v>3889036</v>
          </cell>
          <cell r="K460">
            <v>1</v>
          </cell>
          <cell r="L460">
            <v>627264</v>
          </cell>
          <cell r="M460">
            <v>2509056</v>
          </cell>
          <cell r="N460">
            <v>344995</v>
          </cell>
          <cell r="O460">
            <v>1379980</v>
          </cell>
          <cell r="P460">
            <v>0</v>
          </cell>
          <cell r="Q460">
            <v>0</v>
          </cell>
        </row>
        <row r="461">
          <cell r="C461" t="str">
            <v>3.16</v>
          </cell>
          <cell r="D461" t="str">
            <v>측량기준점</v>
          </cell>
          <cell r="E461" t="str">
            <v>(황동주물)</v>
          </cell>
          <cell r="F461" t="str">
            <v>EA</v>
          </cell>
          <cell r="G461">
            <v>1</v>
          </cell>
          <cell r="H461">
            <v>22837</v>
          </cell>
          <cell r="I461">
            <v>22837</v>
          </cell>
          <cell r="J461">
            <v>22837</v>
          </cell>
          <cell r="K461">
            <v>1</v>
          </cell>
          <cell r="L461">
            <v>21750</v>
          </cell>
          <cell r="M461">
            <v>21750</v>
          </cell>
          <cell r="N461">
            <v>1087</v>
          </cell>
          <cell r="O461">
            <v>1087</v>
          </cell>
          <cell r="P461">
            <v>0</v>
          </cell>
          <cell r="Q461">
            <v>0</v>
          </cell>
        </row>
        <row r="462">
          <cell r="C462" t="str">
            <v>3.17</v>
          </cell>
          <cell r="D462" t="str">
            <v>교량난간설치</v>
          </cell>
          <cell r="E462" t="str">
            <v>(알루미늄)</v>
          </cell>
          <cell r="I462">
            <v>0</v>
          </cell>
          <cell r="J462">
            <v>0</v>
          </cell>
          <cell r="K462">
            <v>1</v>
          </cell>
          <cell r="M462">
            <v>0</v>
          </cell>
          <cell r="O462">
            <v>0</v>
          </cell>
          <cell r="Q462">
            <v>0</v>
          </cell>
        </row>
        <row r="463">
          <cell r="D463" t="str">
            <v>난간</v>
          </cell>
          <cell r="E463" t="str">
            <v>(H=400)</v>
          </cell>
          <cell r="F463" t="str">
            <v>M</v>
          </cell>
          <cell r="G463">
            <v>58</v>
          </cell>
          <cell r="H463">
            <v>222000</v>
          </cell>
          <cell r="I463">
            <v>12876000</v>
          </cell>
          <cell r="J463">
            <v>12876000</v>
          </cell>
          <cell r="K463">
            <v>1</v>
          </cell>
          <cell r="L463">
            <v>185000</v>
          </cell>
          <cell r="M463">
            <v>10730000</v>
          </cell>
          <cell r="N463">
            <v>0</v>
          </cell>
          <cell r="O463">
            <v>0</v>
          </cell>
          <cell r="P463">
            <v>37000</v>
          </cell>
          <cell r="Q463">
            <v>2146000</v>
          </cell>
        </row>
        <row r="464">
          <cell r="C464" t="str">
            <v>3.18</v>
          </cell>
          <cell r="D464" t="str">
            <v>전선관</v>
          </cell>
          <cell r="I464">
            <v>0</v>
          </cell>
          <cell r="J464">
            <v>0</v>
          </cell>
          <cell r="K464">
            <v>1</v>
          </cell>
          <cell r="M464">
            <v>0</v>
          </cell>
          <cell r="O464">
            <v>0</v>
          </cell>
          <cell r="Q464">
            <v>0</v>
          </cell>
        </row>
        <row r="465">
          <cell r="D465" t="str">
            <v>전선관</v>
          </cell>
          <cell r="E465" t="str">
            <v>(D=100MM)</v>
          </cell>
          <cell r="F465" t="str">
            <v>M</v>
          </cell>
          <cell r="G465">
            <v>58</v>
          </cell>
          <cell r="H465">
            <v>2982</v>
          </cell>
          <cell r="I465">
            <v>172956</v>
          </cell>
          <cell r="J465">
            <v>172956</v>
          </cell>
          <cell r="K465">
            <v>1</v>
          </cell>
          <cell r="L465">
            <v>2840</v>
          </cell>
          <cell r="M465">
            <v>164720</v>
          </cell>
          <cell r="N465">
            <v>142</v>
          </cell>
          <cell r="O465">
            <v>8236</v>
          </cell>
          <cell r="P465">
            <v>0</v>
          </cell>
          <cell r="Q465">
            <v>0</v>
          </cell>
        </row>
        <row r="466">
          <cell r="D466" t="str">
            <v>전선관</v>
          </cell>
          <cell r="E466" t="str">
            <v>(D=150MM)</v>
          </cell>
          <cell r="F466" t="str">
            <v>M</v>
          </cell>
          <cell r="G466">
            <v>58</v>
          </cell>
          <cell r="H466">
            <v>4560</v>
          </cell>
          <cell r="I466">
            <v>264480</v>
          </cell>
          <cell r="J466">
            <v>264480</v>
          </cell>
          <cell r="K466">
            <v>1</v>
          </cell>
          <cell r="L466">
            <v>4260</v>
          </cell>
          <cell r="M466">
            <v>247080</v>
          </cell>
          <cell r="N466">
            <v>300</v>
          </cell>
          <cell r="O466">
            <v>17400</v>
          </cell>
          <cell r="P466">
            <v>0</v>
          </cell>
          <cell r="Q466">
            <v>0</v>
          </cell>
        </row>
        <row r="467">
          <cell r="C467" t="str">
            <v>3.19</v>
          </cell>
          <cell r="D467" t="str">
            <v>콘크리트구입</v>
          </cell>
          <cell r="E467" t="str">
            <v>(레미콘)</v>
          </cell>
          <cell r="I467">
            <v>0</v>
          </cell>
          <cell r="J467">
            <v>0</v>
          </cell>
          <cell r="K467">
            <v>1</v>
          </cell>
          <cell r="M467">
            <v>0</v>
          </cell>
          <cell r="O467">
            <v>0</v>
          </cell>
          <cell r="Q467">
            <v>0</v>
          </cell>
        </row>
        <row r="468">
          <cell r="D468" t="str">
            <v>레미콘</v>
          </cell>
          <cell r="E468" t="str">
            <v>(25-270-15)</v>
          </cell>
          <cell r="F468" t="str">
            <v>M3</v>
          </cell>
          <cell r="G468">
            <v>1133</v>
          </cell>
          <cell r="H468">
            <v>45390</v>
          </cell>
          <cell r="I468">
            <v>51426870</v>
          </cell>
          <cell r="J468">
            <v>51426870</v>
          </cell>
          <cell r="K468">
            <v>1</v>
          </cell>
          <cell r="L468">
            <v>45390</v>
          </cell>
          <cell r="M468">
            <v>51426870</v>
          </cell>
          <cell r="N468">
            <v>0</v>
          </cell>
          <cell r="O468">
            <v>0</v>
          </cell>
          <cell r="P468">
            <v>0</v>
          </cell>
          <cell r="Q468">
            <v>0</v>
          </cell>
        </row>
        <row r="469">
          <cell r="D469" t="str">
            <v>레미콘</v>
          </cell>
          <cell r="E469" t="str">
            <v>(25-240-15)</v>
          </cell>
          <cell r="F469" t="str">
            <v>M3</v>
          </cell>
          <cell r="G469">
            <v>127</v>
          </cell>
          <cell r="H469">
            <v>44272</v>
          </cell>
          <cell r="I469">
            <v>5622544</v>
          </cell>
          <cell r="J469">
            <v>5622544</v>
          </cell>
          <cell r="K469">
            <v>1</v>
          </cell>
          <cell r="L469">
            <v>44272</v>
          </cell>
          <cell r="M469">
            <v>5622544</v>
          </cell>
          <cell r="N469">
            <v>0</v>
          </cell>
          <cell r="O469">
            <v>0</v>
          </cell>
          <cell r="P469">
            <v>0</v>
          </cell>
          <cell r="Q469">
            <v>0</v>
          </cell>
        </row>
        <row r="470">
          <cell r="D470" t="str">
            <v>레미콘</v>
          </cell>
          <cell r="E470" t="str">
            <v>(25-210-15)</v>
          </cell>
          <cell r="F470" t="str">
            <v>M3</v>
          </cell>
          <cell r="G470">
            <v>332</v>
          </cell>
          <cell r="H470">
            <v>43754</v>
          </cell>
          <cell r="I470">
            <v>14526328</v>
          </cell>
          <cell r="J470">
            <v>14526328</v>
          </cell>
          <cell r="K470">
            <v>1</v>
          </cell>
          <cell r="L470">
            <v>43754</v>
          </cell>
          <cell r="M470">
            <v>14526328</v>
          </cell>
          <cell r="N470">
            <v>0</v>
          </cell>
          <cell r="O470">
            <v>0</v>
          </cell>
          <cell r="P470">
            <v>0</v>
          </cell>
          <cell r="Q470">
            <v>0</v>
          </cell>
        </row>
        <row r="471">
          <cell r="D471" t="str">
            <v>레미콘</v>
          </cell>
          <cell r="E471" t="str">
            <v>(25-160-15)</v>
          </cell>
          <cell r="F471" t="str">
            <v>M3</v>
          </cell>
          <cell r="G471">
            <v>28</v>
          </cell>
          <cell r="H471">
            <v>38982</v>
          </cell>
          <cell r="I471">
            <v>1091496</v>
          </cell>
          <cell r="J471">
            <v>1091496</v>
          </cell>
          <cell r="K471">
            <v>1</v>
          </cell>
          <cell r="L471">
            <v>38982</v>
          </cell>
          <cell r="M471">
            <v>1091496</v>
          </cell>
          <cell r="N471">
            <v>0</v>
          </cell>
          <cell r="O471">
            <v>0</v>
          </cell>
          <cell r="P471">
            <v>0</v>
          </cell>
          <cell r="Q471">
            <v>0</v>
          </cell>
        </row>
        <row r="472">
          <cell r="C472" t="str">
            <v>3.20</v>
          </cell>
          <cell r="D472" t="str">
            <v>철근구입</v>
          </cell>
          <cell r="I472">
            <v>0</v>
          </cell>
          <cell r="J472">
            <v>0</v>
          </cell>
          <cell r="K472">
            <v>1</v>
          </cell>
          <cell r="M472">
            <v>0</v>
          </cell>
          <cell r="O472">
            <v>0</v>
          </cell>
          <cell r="Q472">
            <v>0</v>
          </cell>
        </row>
        <row r="473">
          <cell r="D473" t="str">
            <v>고강(SD40)</v>
          </cell>
          <cell r="I473">
            <v>0</v>
          </cell>
          <cell r="J473">
            <v>0</v>
          </cell>
          <cell r="K473">
            <v>1</v>
          </cell>
          <cell r="M473">
            <v>0</v>
          </cell>
          <cell r="O473">
            <v>0</v>
          </cell>
          <cell r="Q473">
            <v>0</v>
          </cell>
        </row>
        <row r="474">
          <cell r="D474" t="str">
            <v>철근</v>
          </cell>
          <cell r="E474" t="str">
            <v>(SD40,D=13MM)</v>
          </cell>
          <cell r="F474" t="str">
            <v>TON</v>
          </cell>
          <cell r="G474">
            <v>10.689</v>
          </cell>
          <cell r="H474">
            <v>360000</v>
          </cell>
          <cell r="I474">
            <v>3848040</v>
          </cell>
          <cell r="J474">
            <v>3848040</v>
          </cell>
          <cell r="K474">
            <v>1</v>
          </cell>
          <cell r="L474">
            <v>360000</v>
          </cell>
          <cell r="M474">
            <v>3848040</v>
          </cell>
          <cell r="N474">
            <v>0</v>
          </cell>
          <cell r="O474">
            <v>0</v>
          </cell>
          <cell r="P474">
            <v>0</v>
          </cell>
          <cell r="Q474">
            <v>0</v>
          </cell>
        </row>
        <row r="475">
          <cell r="D475" t="str">
            <v>철근</v>
          </cell>
          <cell r="E475" t="str">
            <v>(SD40,D=16-32MM)</v>
          </cell>
          <cell r="F475" t="str">
            <v>TON</v>
          </cell>
          <cell r="G475">
            <v>165.58699999999999</v>
          </cell>
          <cell r="H475">
            <v>360000</v>
          </cell>
          <cell r="I475">
            <v>59611320</v>
          </cell>
          <cell r="J475">
            <v>59611320</v>
          </cell>
          <cell r="K475">
            <v>1</v>
          </cell>
          <cell r="L475">
            <v>360000</v>
          </cell>
          <cell r="M475">
            <v>59611320</v>
          </cell>
          <cell r="N475">
            <v>0</v>
          </cell>
          <cell r="O475">
            <v>0</v>
          </cell>
          <cell r="P475">
            <v>0</v>
          </cell>
          <cell r="Q475">
            <v>0</v>
          </cell>
        </row>
        <row r="476">
          <cell r="D476" t="str">
            <v>연강(SD30)</v>
          </cell>
          <cell r="I476">
            <v>0</v>
          </cell>
          <cell r="J476">
            <v>0</v>
          </cell>
          <cell r="K476">
            <v>1</v>
          </cell>
          <cell r="M476">
            <v>0</v>
          </cell>
          <cell r="O476">
            <v>0</v>
          </cell>
          <cell r="Q476">
            <v>0</v>
          </cell>
        </row>
        <row r="477">
          <cell r="D477" t="str">
            <v>철근</v>
          </cell>
          <cell r="E477" t="str">
            <v>(SD30,D13M/M이하)</v>
          </cell>
          <cell r="F477" t="str">
            <v>TON</v>
          </cell>
          <cell r="G477">
            <v>0.68200000000000005</v>
          </cell>
          <cell r="H477">
            <v>350000</v>
          </cell>
          <cell r="I477">
            <v>238700</v>
          </cell>
          <cell r="J477">
            <v>238700</v>
          </cell>
          <cell r="K477">
            <v>1</v>
          </cell>
          <cell r="L477">
            <v>350000</v>
          </cell>
          <cell r="M477">
            <v>238700</v>
          </cell>
          <cell r="N477">
            <v>0</v>
          </cell>
          <cell r="O477">
            <v>0</v>
          </cell>
          <cell r="P477">
            <v>0</v>
          </cell>
          <cell r="Q477">
            <v>0</v>
          </cell>
        </row>
        <row r="478">
          <cell r="D478" t="str">
            <v>철근</v>
          </cell>
          <cell r="E478" t="str">
            <v>(SD30,D16-32M/M)</v>
          </cell>
          <cell r="F478" t="str">
            <v>TON</v>
          </cell>
          <cell r="G478">
            <v>2.68</v>
          </cell>
          <cell r="H478">
            <v>350000</v>
          </cell>
          <cell r="I478">
            <v>938000</v>
          </cell>
          <cell r="J478">
            <v>938000</v>
          </cell>
          <cell r="K478">
            <v>1</v>
          </cell>
          <cell r="L478">
            <v>350000</v>
          </cell>
          <cell r="M478">
            <v>938000</v>
          </cell>
          <cell r="N478">
            <v>0</v>
          </cell>
          <cell r="O478">
            <v>0</v>
          </cell>
          <cell r="P478">
            <v>0</v>
          </cell>
          <cell r="Q478">
            <v>0</v>
          </cell>
        </row>
        <row r="479">
          <cell r="D479" t="str">
            <v>고재</v>
          </cell>
          <cell r="E479" t="str">
            <v>(3%)</v>
          </cell>
          <cell r="F479" t="str">
            <v>TON</v>
          </cell>
          <cell r="G479">
            <v>5.2320000000000002</v>
          </cell>
          <cell r="H479">
            <v>-98000</v>
          </cell>
          <cell r="I479">
            <v>-512736</v>
          </cell>
          <cell r="J479">
            <v>-512736</v>
          </cell>
          <cell r="K479">
            <v>1</v>
          </cell>
          <cell r="L479">
            <v>-98000</v>
          </cell>
          <cell r="M479">
            <v>-512736</v>
          </cell>
          <cell r="N479">
            <v>0</v>
          </cell>
          <cell r="O479">
            <v>0</v>
          </cell>
          <cell r="P479">
            <v>0</v>
          </cell>
          <cell r="Q479">
            <v>0</v>
          </cell>
        </row>
        <row r="480">
          <cell r="C480" t="str">
            <v>3.C</v>
          </cell>
          <cell r="D480" t="str">
            <v>미호천교</v>
          </cell>
          <cell r="E480" t="str">
            <v>(PSC BEAM)</v>
          </cell>
          <cell r="I480">
            <v>0</v>
          </cell>
          <cell r="J480">
            <v>0</v>
          </cell>
          <cell r="K480">
            <v>1</v>
          </cell>
          <cell r="M480">
            <v>0</v>
          </cell>
          <cell r="O480">
            <v>0</v>
          </cell>
          <cell r="Q480">
            <v>0</v>
          </cell>
        </row>
        <row r="481">
          <cell r="C481" t="str">
            <v>3.01</v>
          </cell>
          <cell r="D481" t="str">
            <v>터 파 기</v>
          </cell>
          <cell r="I481">
            <v>0</v>
          </cell>
          <cell r="J481">
            <v>0</v>
          </cell>
          <cell r="K481">
            <v>1</v>
          </cell>
          <cell r="M481">
            <v>0</v>
          </cell>
          <cell r="O481">
            <v>0</v>
          </cell>
          <cell r="Q481">
            <v>0</v>
          </cell>
        </row>
        <row r="482">
          <cell r="C482" t="str">
            <v>1)</v>
          </cell>
          <cell r="D482" t="str">
            <v>육상토사</v>
          </cell>
          <cell r="I482">
            <v>0</v>
          </cell>
          <cell r="J482">
            <v>0</v>
          </cell>
          <cell r="K482">
            <v>1</v>
          </cell>
          <cell r="M482">
            <v>0</v>
          </cell>
          <cell r="O482">
            <v>0</v>
          </cell>
          <cell r="Q482">
            <v>0</v>
          </cell>
        </row>
        <row r="483">
          <cell r="D483" t="str">
            <v>구조물터파기</v>
          </cell>
          <cell r="E483" t="str">
            <v>(토사 육상 0-4m)</v>
          </cell>
          <cell r="F483" t="str">
            <v>M3</v>
          </cell>
          <cell r="G483">
            <v>5257</v>
          </cell>
          <cell r="H483">
            <v>4134</v>
          </cell>
          <cell r="I483">
            <v>21732438</v>
          </cell>
          <cell r="J483">
            <v>21732438</v>
          </cell>
          <cell r="K483">
            <v>1</v>
          </cell>
          <cell r="L483">
            <v>173</v>
          </cell>
          <cell r="M483">
            <v>909461</v>
          </cell>
          <cell r="N483">
            <v>3634</v>
          </cell>
          <cell r="O483">
            <v>19103938</v>
          </cell>
          <cell r="P483">
            <v>327</v>
          </cell>
          <cell r="Q483">
            <v>1719039</v>
          </cell>
        </row>
        <row r="484">
          <cell r="D484" t="str">
            <v>구조물터파기</v>
          </cell>
          <cell r="E484" t="str">
            <v>(토사 육상 4-8m)</v>
          </cell>
          <cell r="F484" t="str">
            <v>M3</v>
          </cell>
          <cell r="G484">
            <v>971</v>
          </cell>
          <cell r="H484">
            <v>6367</v>
          </cell>
          <cell r="I484">
            <v>6182357</v>
          </cell>
          <cell r="J484">
            <v>6182357</v>
          </cell>
          <cell r="K484">
            <v>1</v>
          </cell>
          <cell r="L484">
            <v>173</v>
          </cell>
          <cell r="M484">
            <v>167983</v>
          </cell>
          <cell r="N484">
            <v>5867</v>
          </cell>
          <cell r="O484">
            <v>5696857</v>
          </cell>
          <cell r="P484">
            <v>327</v>
          </cell>
          <cell r="Q484">
            <v>317517</v>
          </cell>
        </row>
        <row r="485">
          <cell r="C485" t="str">
            <v>2)</v>
          </cell>
          <cell r="D485" t="str">
            <v>수중토사</v>
          </cell>
          <cell r="I485">
            <v>0</v>
          </cell>
          <cell r="J485">
            <v>0</v>
          </cell>
          <cell r="K485">
            <v>1</v>
          </cell>
          <cell r="M485">
            <v>0</v>
          </cell>
          <cell r="O485">
            <v>0</v>
          </cell>
          <cell r="Q485">
            <v>0</v>
          </cell>
        </row>
        <row r="486">
          <cell r="D486" t="str">
            <v>구조물터파기</v>
          </cell>
          <cell r="E486" t="str">
            <v>(토사 수중 0-4M)</v>
          </cell>
          <cell r="F486" t="str">
            <v>M3</v>
          </cell>
          <cell r="G486">
            <v>2836</v>
          </cell>
          <cell r="H486">
            <v>7670</v>
          </cell>
          <cell r="I486">
            <v>21752120</v>
          </cell>
          <cell r="J486">
            <v>21752120</v>
          </cell>
          <cell r="K486">
            <v>1</v>
          </cell>
          <cell r="L486">
            <v>223</v>
          </cell>
          <cell r="M486">
            <v>632428</v>
          </cell>
          <cell r="N486">
            <v>7027</v>
          </cell>
          <cell r="O486">
            <v>19928572</v>
          </cell>
          <cell r="P486">
            <v>420</v>
          </cell>
          <cell r="Q486">
            <v>1191120</v>
          </cell>
        </row>
        <row r="487">
          <cell r="C487" t="str">
            <v>3)</v>
          </cell>
          <cell r="D487" t="str">
            <v>수중풍화암</v>
          </cell>
          <cell r="I487">
            <v>0</v>
          </cell>
          <cell r="J487">
            <v>0</v>
          </cell>
          <cell r="K487">
            <v>1</v>
          </cell>
          <cell r="M487">
            <v>0</v>
          </cell>
          <cell r="O487">
            <v>0</v>
          </cell>
          <cell r="Q487">
            <v>0</v>
          </cell>
        </row>
        <row r="488">
          <cell r="D488" t="str">
            <v>구조물터파기</v>
          </cell>
          <cell r="E488" t="str">
            <v>(풍화 수중 0 - 4M)</v>
          </cell>
          <cell r="F488" t="str">
            <v>M3</v>
          </cell>
          <cell r="G488">
            <v>406</v>
          </cell>
          <cell r="H488">
            <v>108254</v>
          </cell>
          <cell r="I488">
            <v>43951124</v>
          </cell>
          <cell r="J488">
            <v>43951124</v>
          </cell>
          <cell r="K488">
            <v>1</v>
          </cell>
          <cell r="L488">
            <v>2165</v>
          </cell>
          <cell r="M488">
            <v>878990</v>
          </cell>
          <cell r="N488">
            <v>99436</v>
          </cell>
          <cell r="O488">
            <v>40371016</v>
          </cell>
          <cell r="P488">
            <v>6653</v>
          </cell>
          <cell r="Q488">
            <v>2701118</v>
          </cell>
        </row>
        <row r="489">
          <cell r="C489" t="str">
            <v>3.02</v>
          </cell>
          <cell r="D489" t="str">
            <v>되메우기 다짐</v>
          </cell>
          <cell r="E489" t="str">
            <v>(백호우+램머)</v>
          </cell>
          <cell r="F489" t="str">
            <v>M3</v>
          </cell>
          <cell r="G489">
            <v>3546</v>
          </cell>
          <cell r="H489">
            <v>4340</v>
          </cell>
          <cell r="I489">
            <v>15389640</v>
          </cell>
          <cell r="J489">
            <v>15389640</v>
          </cell>
          <cell r="K489">
            <v>1</v>
          </cell>
          <cell r="L489">
            <v>354</v>
          </cell>
          <cell r="M489">
            <v>1255284</v>
          </cell>
          <cell r="N489">
            <v>3591</v>
          </cell>
          <cell r="O489">
            <v>12733686</v>
          </cell>
          <cell r="P489">
            <v>395</v>
          </cell>
          <cell r="Q489">
            <v>1400670</v>
          </cell>
        </row>
        <row r="490">
          <cell r="C490" t="str">
            <v>3.03</v>
          </cell>
          <cell r="D490" t="str">
            <v>뒷채움</v>
          </cell>
          <cell r="E490" t="str">
            <v>(발파암유용)</v>
          </cell>
          <cell r="F490" t="str">
            <v>M3</v>
          </cell>
          <cell r="G490">
            <v>2120</v>
          </cell>
          <cell r="H490">
            <v>1473</v>
          </cell>
          <cell r="I490">
            <v>3122760</v>
          </cell>
          <cell r="J490">
            <v>3122760</v>
          </cell>
          <cell r="K490">
            <v>1</v>
          </cell>
          <cell r="L490">
            <v>366</v>
          </cell>
          <cell r="M490">
            <v>775920</v>
          </cell>
          <cell r="N490">
            <v>590</v>
          </cell>
          <cell r="O490">
            <v>1250800</v>
          </cell>
          <cell r="P490">
            <v>517</v>
          </cell>
          <cell r="Q490">
            <v>1096040</v>
          </cell>
        </row>
        <row r="491">
          <cell r="C491" t="str">
            <v>3.04</v>
          </cell>
          <cell r="D491" t="str">
            <v>앞성토</v>
          </cell>
          <cell r="F491" t="str">
            <v>M3</v>
          </cell>
          <cell r="G491">
            <v>1496</v>
          </cell>
          <cell r="H491">
            <v>3587</v>
          </cell>
          <cell r="I491">
            <v>5366152</v>
          </cell>
          <cell r="J491">
            <v>5366152</v>
          </cell>
          <cell r="K491">
            <v>1</v>
          </cell>
          <cell r="L491">
            <v>234</v>
          </cell>
          <cell r="M491">
            <v>350064</v>
          </cell>
          <cell r="N491">
            <v>3101</v>
          </cell>
          <cell r="O491">
            <v>4639096</v>
          </cell>
          <cell r="P491">
            <v>252</v>
          </cell>
          <cell r="Q491">
            <v>376992</v>
          </cell>
        </row>
        <row r="492">
          <cell r="C492" t="str">
            <v>3.05</v>
          </cell>
          <cell r="D492" t="str">
            <v>세굴방지용사석채움</v>
          </cell>
          <cell r="E492" t="str">
            <v>(발파암유용)</v>
          </cell>
          <cell r="F492" t="str">
            <v>M3</v>
          </cell>
          <cell r="G492">
            <v>1231</v>
          </cell>
          <cell r="H492">
            <v>21258</v>
          </cell>
          <cell r="I492">
            <v>26168598</v>
          </cell>
          <cell r="J492">
            <v>26168598</v>
          </cell>
          <cell r="K492">
            <v>1</v>
          </cell>
          <cell r="L492">
            <v>1601</v>
          </cell>
          <cell r="M492">
            <v>1970831</v>
          </cell>
          <cell r="N492">
            <v>16772</v>
          </cell>
          <cell r="O492">
            <v>20646332</v>
          </cell>
          <cell r="P492">
            <v>2885</v>
          </cell>
          <cell r="Q492">
            <v>3551435</v>
          </cell>
        </row>
        <row r="493">
          <cell r="C493" t="str">
            <v>3.06</v>
          </cell>
          <cell r="D493" t="str">
            <v>거 푸 집</v>
          </cell>
          <cell r="I493">
            <v>0</v>
          </cell>
          <cell r="J493">
            <v>0</v>
          </cell>
          <cell r="K493">
            <v>1</v>
          </cell>
          <cell r="M493">
            <v>0</v>
          </cell>
          <cell r="O493">
            <v>0</v>
          </cell>
          <cell r="Q493">
            <v>0</v>
          </cell>
        </row>
        <row r="494">
          <cell r="C494" t="str">
            <v>1)</v>
          </cell>
          <cell r="D494" t="str">
            <v>합판거푸집</v>
          </cell>
          <cell r="I494">
            <v>0</v>
          </cell>
          <cell r="J494">
            <v>0</v>
          </cell>
          <cell r="K494">
            <v>1</v>
          </cell>
          <cell r="M494">
            <v>0</v>
          </cell>
          <cell r="O494">
            <v>0</v>
          </cell>
          <cell r="Q494">
            <v>0</v>
          </cell>
        </row>
        <row r="495">
          <cell r="C495" t="str">
            <v>-1</v>
          </cell>
          <cell r="D495" t="str">
            <v>거푸집</v>
          </cell>
          <cell r="E495" t="str">
            <v>(3회 0-7M)</v>
          </cell>
          <cell r="F495" t="str">
            <v>M2</v>
          </cell>
          <cell r="G495">
            <v>1719</v>
          </cell>
          <cell r="H495">
            <v>22167</v>
          </cell>
          <cell r="I495">
            <v>38105073</v>
          </cell>
          <cell r="J495">
            <v>38105073</v>
          </cell>
          <cell r="K495">
            <v>1</v>
          </cell>
          <cell r="L495">
            <v>9585</v>
          </cell>
          <cell r="M495">
            <v>16476615</v>
          </cell>
          <cell r="N495">
            <v>12263</v>
          </cell>
          <cell r="O495">
            <v>21080097</v>
          </cell>
          <cell r="P495">
            <v>319</v>
          </cell>
          <cell r="Q495">
            <v>548361</v>
          </cell>
        </row>
        <row r="496">
          <cell r="D496" t="str">
            <v>거푸집</v>
          </cell>
          <cell r="E496" t="str">
            <v>(3회 7-10M)</v>
          </cell>
          <cell r="F496" t="str">
            <v>M2</v>
          </cell>
          <cell r="G496">
            <v>5819</v>
          </cell>
          <cell r="H496">
            <v>23386</v>
          </cell>
          <cell r="I496">
            <v>136083134</v>
          </cell>
          <cell r="J496">
            <v>136083134</v>
          </cell>
          <cell r="K496">
            <v>1</v>
          </cell>
          <cell r="L496">
            <v>9585</v>
          </cell>
          <cell r="M496">
            <v>55775115</v>
          </cell>
          <cell r="N496">
            <v>13482</v>
          </cell>
          <cell r="O496">
            <v>78451758</v>
          </cell>
          <cell r="P496">
            <v>319</v>
          </cell>
          <cell r="Q496">
            <v>1856261</v>
          </cell>
        </row>
        <row r="497">
          <cell r="C497" t="str">
            <v>-2</v>
          </cell>
          <cell r="D497" t="str">
            <v>거푸집</v>
          </cell>
          <cell r="E497" t="str">
            <v>(4회 0-7M)</v>
          </cell>
          <cell r="F497" t="str">
            <v>M2</v>
          </cell>
          <cell r="G497">
            <v>833</v>
          </cell>
          <cell r="H497">
            <v>19081</v>
          </cell>
          <cell r="I497">
            <v>15894473</v>
          </cell>
          <cell r="J497">
            <v>15894473</v>
          </cell>
          <cell r="K497">
            <v>1</v>
          </cell>
          <cell r="L497">
            <v>8337</v>
          </cell>
          <cell r="M497">
            <v>6944721</v>
          </cell>
          <cell r="N497">
            <v>10425</v>
          </cell>
          <cell r="O497">
            <v>8684025</v>
          </cell>
          <cell r="P497">
            <v>319</v>
          </cell>
          <cell r="Q497">
            <v>265727</v>
          </cell>
        </row>
        <row r="498">
          <cell r="C498" t="str">
            <v>-3</v>
          </cell>
          <cell r="D498" t="str">
            <v>거푸집</v>
          </cell>
          <cell r="E498" t="str">
            <v>(6회 0-7M)</v>
          </cell>
          <cell r="F498" t="str">
            <v>M2</v>
          </cell>
          <cell r="G498">
            <v>669</v>
          </cell>
          <cell r="H498">
            <v>15886</v>
          </cell>
          <cell r="I498">
            <v>10627734</v>
          </cell>
          <cell r="J498">
            <v>10627734</v>
          </cell>
          <cell r="K498">
            <v>1</v>
          </cell>
          <cell r="L498">
            <v>7214</v>
          </cell>
          <cell r="M498">
            <v>4826166</v>
          </cell>
          <cell r="N498">
            <v>8353</v>
          </cell>
          <cell r="O498">
            <v>5588157</v>
          </cell>
          <cell r="P498">
            <v>319</v>
          </cell>
          <cell r="Q498">
            <v>213411</v>
          </cell>
        </row>
        <row r="499">
          <cell r="C499" t="str">
            <v>2)</v>
          </cell>
          <cell r="D499" t="str">
            <v>원형거푸집</v>
          </cell>
          <cell r="I499">
            <v>0</v>
          </cell>
          <cell r="J499">
            <v>0</v>
          </cell>
          <cell r="K499">
            <v>1</v>
          </cell>
          <cell r="M499">
            <v>0</v>
          </cell>
          <cell r="O499">
            <v>0</v>
          </cell>
          <cell r="Q499">
            <v>0</v>
          </cell>
        </row>
        <row r="500">
          <cell r="D500" t="str">
            <v>원형거푸집</v>
          </cell>
          <cell r="E500" t="str">
            <v>(3회) 0-7M</v>
          </cell>
          <cell r="F500" t="str">
            <v>M2</v>
          </cell>
          <cell r="G500">
            <v>351</v>
          </cell>
          <cell r="H500">
            <v>46444</v>
          </cell>
          <cell r="I500">
            <v>16301844</v>
          </cell>
          <cell r="J500">
            <v>16301844</v>
          </cell>
          <cell r="K500">
            <v>1</v>
          </cell>
          <cell r="L500">
            <v>17636</v>
          </cell>
          <cell r="M500">
            <v>6190236</v>
          </cell>
          <cell r="N500">
            <v>28155</v>
          </cell>
          <cell r="O500">
            <v>9882405</v>
          </cell>
          <cell r="P500">
            <v>653</v>
          </cell>
          <cell r="Q500">
            <v>229203</v>
          </cell>
        </row>
        <row r="501">
          <cell r="C501" t="str">
            <v>3.07</v>
          </cell>
          <cell r="D501" t="str">
            <v>강관비계공</v>
          </cell>
          <cell r="I501">
            <v>0</v>
          </cell>
          <cell r="J501">
            <v>0</v>
          </cell>
          <cell r="K501">
            <v>1</v>
          </cell>
          <cell r="M501">
            <v>0</v>
          </cell>
          <cell r="O501">
            <v>0</v>
          </cell>
          <cell r="Q501">
            <v>0</v>
          </cell>
        </row>
        <row r="502">
          <cell r="D502" t="str">
            <v>강관비계</v>
          </cell>
          <cell r="E502" t="str">
            <v>(0-30M)</v>
          </cell>
          <cell r="F502" t="str">
            <v>M2</v>
          </cell>
          <cell r="G502">
            <v>3730</v>
          </cell>
          <cell r="H502">
            <v>11356</v>
          </cell>
          <cell r="I502">
            <v>42357880</v>
          </cell>
          <cell r="J502">
            <v>42357880</v>
          </cell>
          <cell r="K502">
            <v>1</v>
          </cell>
          <cell r="L502">
            <v>2817</v>
          </cell>
          <cell r="M502">
            <v>10507410</v>
          </cell>
          <cell r="N502">
            <v>8194</v>
          </cell>
          <cell r="O502">
            <v>30563620</v>
          </cell>
          <cell r="P502">
            <v>345</v>
          </cell>
          <cell r="Q502">
            <v>1286850</v>
          </cell>
        </row>
        <row r="503">
          <cell r="C503" t="str">
            <v>3.08</v>
          </cell>
          <cell r="D503" t="str">
            <v>동바리공</v>
          </cell>
          <cell r="I503">
            <v>0</v>
          </cell>
          <cell r="J503">
            <v>0</v>
          </cell>
          <cell r="K503">
            <v>1</v>
          </cell>
          <cell r="M503">
            <v>0</v>
          </cell>
          <cell r="O503">
            <v>0</v>
          </cell>
          <cell r="Q503">
            <v>0</v>
          </cell>
        </row>
        <row r="504">
          <cell r="D504" t="str">
            <v>강관동바리</v>
          </cell>
          <cell r="E504" t="str">
            <v>(교량용)</v>
          </cell>
          <cell r="F504" t="str">
            <v>공/M3</v>
          </cell>
          <cell r="G504">
            <v>1010</v>
          </cell>
          <cell r="H504">
            <v>16460</v>
          </cell>
          <cell r="I504">
            <v>16624600</v>
          </cell>
          <cell r="J504">
            <v>16624600</v>
          </cell>
          <cell r="K504">
            <v>1</v>
          </cell>
          <cell r="L504">
            <v>532</v>
          </cell>
          <cell r="M504">
            <v>537320</v>
          </cell>
          <cell r="N504">
            <v>15928</v>
          </cell>
          <cell r="O504">
            <v>16087280</v>
          </cell>
          <cell r="P504">
            <v>0</v>
          </cell>
          <cell r="Q504">
            <v>0</v>
          </cell>
        </row>
        <row r="505">
          <cell r="D505" t="str">
            <v>목재동바리공</v>
          </cell>
          <cell r="E505" t="str">
            <v>(목재4회,0-7M)</v>
          </cell>
          <cell r="F505" t="str">
            <v>공/M3</v>
          </cell>
          <cell r="G505">
            <v>3050</v>
          </cell>
          <cell r="H505">
            <v>20437</v>
          </cell>
          <cell r="I505">
            <v>62332850</v>
          </cell>
          <cell r="J505">
            <v>62332850</v>
          </cell>
          <cell r="K505">
            <v>1</v>
          </cell>
          <cell r="L505">
            <v>2041</v>
          </cell>
          <cell r="M505">
            <v>6225050</v>
          </cell>
          <cell r="N505">
            <v>18396</v>
          </cell>
          <cell r="O505">
            <v>56107800</v>
          </cell>
          <cell r="P505">
            <v>0</v>
          </cell>
          <cell r="Q505">
            <v>0</v>
          </cell>
        </row>
        <row r="506">
          <cell r="C506" t="str">
            <v>3.09</v>
          </cell>
          <cell r="D506" t="str">
            <v>철근가공조립</v>
          </cell>
          <cell r="I506">
            <v>0</v>
          </cell>
          <cell r="J506">
            <v>0</v>
          </cell>
          <cell r="K506">
            <v>1</v>
          </cell>
          <cell r="M506">
            <v>0</v>
          </cell>
          <cell r="O506">
            <v>0</v>
          </cell>
          <cell r="Q506">
            <v>0</v>
          </cell>
        </row>
        <row r="507">
          <cell r="D507" t="str">
            <v>철근가공조립</v>
          </cell>
          <cell r="E507" t="str">
            <v>(보통)</v>
          </cell>
          <cell r="F507" t="str">
            <v>TON</v>
          </cell>
          <cell r="G507">
            <v>338.22699999999998</v>
          </cell>
          <cell r="H507">
            <v>348721</v>
          </cell>
          <cell r="I507">
            <v>117946857</v>
          </cell>
          <cell r="J507">
            <v>117946856</v>
          </cell>
          <cell r="K507" t="str">
            <v>##</v>
          </cell>
          <cell r="L507">
            <v>5655</v>
          </cell>
          <cell r="M507">
            <v>1912673</v>
          </cell>
          <cell r="N507">
            <v>343066</v>
          </cell>
          <cell r="O507">
            <v>116034183</v>
          </cell>
          <cell r="P507">
            <v>0</v>
          </cell>
          <cell r="Q507">
            <v>0</v>
          </cell>
        </row>
        <row r="508">
          <cell r="D508" t="str">
            <v>철근가공조립</v>
          </cell>
          <cell r="E508" t="str">
            <v>(복잡)</v>
          </cell>
          <cell r="F508" t="str">
            <v>TON</v>
          </cell>
          <cell r="G508">
            <v>505.49299999999999</v>
          </cell>
          <cell r="H508">
            <v>437434</v>
          </cell>
          <cell r="I508">
            <v>221119824</v>
          </cell>
          <cell r="J508">
            <v>221119824</v>
          </cell>
          <cell r="K508">
            <v>1</v>
          </cell>
          <cell r="L508">
            <v>6960</v>
          </cell>
          <cell r="M508">
            <v>3518231</v>
          </cell>
          <cell r="N508">
            <v>430474</v>
          </cell>
          <cell r="O508">
            <v>217601593</v>
          </cell>
          <cell r="P508">
            <v>0</v>
          </cell>
          <cell r="Q508">
            <v>0</v>
          </cell>
        </row>
        <row r="509">
          <cell r="C509" t="str">
            <v>3.10</v>
          </cell>
          <cell r="D509" t="str">
            <v>콘크리트타설</v>
          </cell>
          <cell r="E509" t="str">
            <v>(레미콘)</v>
          </cell>
          <cell r="I509">
            <v>0</v>
          </cell>
          <cell r="J509">
            <v>0</v>
          </cell>
          <cell r="K509">
            <v>1</v>
          </cell>
          <cell r="M509">
            <v>0</v>
          </cell>
          <cell r="O509">
            <v>0</v>
          </cell>
          <cell r="Q509">
            <v>0</v>
          </cell>
        </row>
        <row r="510">
          <cell r="C510" t="str">
            <v>1)</v>
          </cell>
          <cell r="D510" t="str">
            <v>레미콘</v>
          </cell>
          <cell r="I510">
            <v>0</v>
          </cell>
          <cell r="J510">
            <v>0</v>
          </cell>
          <cell r="K510">
            <v>1</v>
          </cell>
          <cell r="M510">
            <v>0</v>
          </cell>
          <cell r="O510">
            <v>0</v>
          </cell>
          <cell r="Q510">
            <v>0</v>
          </cell>
        </row>
        <row r="511">
          <cell r="D511" t="str">
            <v>레미콘타설</v>
          </cell>
          <cell r="E511" t="str">
            <v>(무근 기계)</v>
          </cell>
          <cell r="F511" t="str">
            <v>M3</v>
          </cell>
          <cell r="G511">
            <v>1491</v>
          </cell>
          <cell r="H511">
            <v>23716</v>
          </cell>
          <cell r="I511">
            <v>35360556</v>
          </cell>
          <cell r="J511">
            <v>35360556</v>
          </cell>
          <cell r="K511">
            <v>1</v>
          </cell>
          <cell r="L511">
            <v>2764</v>
          </cell>
          <cell r="M511">
            <v>4121124</v>
          </cell>
          <cell r="N511">
            <v>6664</v>
          </cell>
          <cell r="O511">
            <v>9936024</v>
          </cell>
          <cell r="P511">
            <v>14288</v>
          </cell>
          <cell r="Q511">
            <v>21303408</v>
          </cell>
        </row>
        <row r="512">
          <cell r="D512" t="str">
            <v>레미콘타설</v>
          </cell>
          <cell r="E512" t="str">
            <v>(무근 인력)</v>
          </cell>
          <cell r="F512" t="str">
            <v>M3</v>
          </cell>
          <cell r="G512">
            <v>92</v>
          </cell>
          <cell r="H512">
            <v>28651</v>
          </cell>
          <cell r="I512">
            <v>2635892</v>
          </cell>
          <cell r="J512">
            <v>2635892</v>
          </cell>
          <cell r="K512">
            <v>1</v>
          </cell>
          <cell r="L512">
            <v>0</v>
          </cell>
          <cell r="M512">
            <v>0</v>
          </cell>
          <cell r="N512">
            <v>28651</v>
          </cell>
          <cell r="O512">
            <v>2635892</v>
          </cell>
          <cell r="P512">
            <v>0</v>
          </cell>
          <cell r="Q512">
            <v>0</v>
          </cell>
        </row>
        <row r="513">
          <cell r="D513" t="str">
            <v>레미콘타설</v>
          </cell>
          <cell r="E513" t="str">
            <v>(철근 기계)</v>
          </cell>
          <cell r="F513" t="str">
            <v>M3</v>
          </cell>
          <cell r="G513">
            <v>886</v>
          </cell>
          <cell r="H513">
            <v>14673</v>
          </cell>
          <cell r="I513">
            <v>13000278</v>
          </cell>
          <cell r="J513">
            <v>13000278</v>
          </cell>
          <cell r="K513">
            <v>1</v>
          </cell>
          <cell r="L513">
            <v>3410</v>
          </cell>
          <cell r="M513">
            <v>3021260</v>
          </cell>
          <cell r="N513">
            <v>6529</v>
          </cell>
          <cell r="O513">
            <v>5784694</v>
          </cell>
          <cell r="P513">
            <v>4734</v>
          </cell>
          <cell r="Q513">
            <v>4194324</v>
          </cell>
        </row>
        <row r="514">
          <cell r="C514" t="str">
            <v>2)</v>
          </cell>
          <cell r="D514" t="str">
            <v>펌프카타설</v>
          </cell>
          <cell r="I514">
            <v>0</v>
          </cell>
          <cell r="J514">
            <v>0</v>
          </cell>
          <cell r="K514">
            <v>1</v>
          </cell>
          <cell r="M514">
            <v>0</v>
          </cell>
          <cell r="O514">
            <v>0</v>
          </cell>
          <cell r="Q514">
            <v>0</v>
          </cell>
        </row>
        <row r="515">
          <cell r="D515" t="str">
            <v>펌프카타설</v>
          </cell>
          <cell r="E515" t="str">
            <v>(철근 15M이하)</v>
          </cell>
          <cell r="F515" t="str">
            <v>M3</v>
          </cell>
          <cell r="G515">
            <v>4753</v>
          </cell>
          <cell r="H515">
            <v>14673</v>
          </cell>
          <cell r="I515">
            <v>69740769</v>
          </cell>
          <cell r="J515">
            <v>69740769</v>
          </cell>
          <cell r="K515">
            <v>1</v>
          </cell>
          <cell r="L515">
            <v>3410</v>
          </cell>
          <cell r="M515">
            <v>16207730</v>
          </cell>
          <cell r="N515">
            <v>6529</v>
          </cell>
          <cell r="O515">
            <v>31032337</v>
          </cell>
          <cell r="P515">
            <v>4734</v>
          </cell>
          <cell r="Q515">
            <v>22500702</v>
          </cell>
        </row>
        <row r="516">
          <cell r="C516" t="str">
            <v>3.11</v>
          </cell>
          <cell r="D516" t="str">
            <v>표면처리</v>
          </cell>
          <cell r="I516">
            <v>0</v>
          </cell>
          <cell r="J516">
            <v>0</v>
          </cell>
          <cell r="K516">
            <v>1</v>
          </cell>
          <cell r="M516">
            <v>0</v>
          </cell>
          <cell r="O516">
            <v>0</v>
          </cell>
          <cell r="Q516">
            <v>0</v>
          </cell>
        </row>
        <row r="517">
          <cell r="D517" t="str">
            <v>슬라브 양생</v>
          </cell>
          <cell r="E517" t="str">
            <v>(피막양생)</v>
          </cell>
          <cell r="F517" t="str">
            <v>M2</v>
          </cell>
          <cell r="G517">
            <v>2466</v>
          </cell>
          <cell r="H517">
            <v>382</v>
          </cell>
          <cell r="I517">
            <v>942012</v>
          </cell>
          <cell r="J517">
            <v>942012</v>
          </cell>
          <cell r="K517">
            <v>1</v>
          </cell>
          <cell r="L517">
            <v>270</v>
          </cell>
          <cell r="M517">
            <v>665820</v>
          </cell>
          <cell r="N517">
            <v>110</v>
          </cell>
          <cell r="O517">
            <v>271260</v>
          </cell>
          <cell r="P517">
            <v>2</v>
          </cell>
          <cell r="Q517">
            <v>4932</v>
          </cell>
        </row>
        <row r="518">
          <cell r="D518" t="str">
            <v>데크휘니샤 면고르기</v>
          </cell>
          <cell r="F518" t="str">
            <v>M2</v>
          </cell>
          <cell r="G518">
            <v>2466</v>
          </cell>
          <cell r="H518">
            <v>482</v>
          </cell>
          <cell r="I518">
            <v>1188612</v>
          </cell>
          <cell r="J518">
            <v>1188612</v>
          </cell>
          <cell r="K518">
            <v>1</v>
          </cell>
          <cell r="L518">
            <v>42</v>
          </cell>
          <cell r="M518">
            <v>103572</v>
          </cell>
          <cell r="N518">
            <v>120</v>
          </cell>
          <cell r="O518">
            <v>295920</v>
          </cell>
          <cell r="P518">
            <v>320</v>
          </cell>
          <cell r="Q518">
            <v>789120</v>
          </cell>
        </row>
        <row r="519">
          <cell r="C519" t="str">
            <v>3.12</v>
          </cell>
          <cell r="D519" t="str">
            <v>교량받침</v>
          </cell>
          <cell r="I519">
            <v>0</v>
          </cell>
          <cell r="J519">
            <v>0</v>
          </cell>
          <cell r="K519">
            <v>1</v>
          </cell>
          <cell r="M519">
            <v>0</v>
          </cell>
          <cell r="O519">
            <v>0</v>
          </cell>
          <cell r="Q519">
            <v>0</v>
          </cell>
        </row>
        <row r="520">
          <cell r="D520" t="str">
            <v>탄성받침</v>
          </cell>
          <cell r="E520" t="str">
            <v>PSC</v>
          </cell>
          <cell r="I520">
            <v>0</v>
          </cell>
          <cell r="J520">
            <v>0</v>
          </cell>
          <cell r="K520">
            <v>1</v>
          </cell>
          <cell r="M520">
            <v>0</v>
          </cell>
          <cell r="O520">
            <v>0</v>
          </cell>
          <cell r="Q520">
            <v>0</v>
          </cell>
        </row>
        <row r="521">
          <cell r="C521" t="str">
            <v>1)</v>
          </cell>
          <cell r="D521" t="str">
            <v>고정단</v>
          </cell>
          <cell r="E521" t="str">
            <v>탄성</v>
          </cell>
          <cell r="I521">
            <v>0</v>
          </cell>
          <cell r="J521">
            <v>0</v>
          </cell>
          <cell r="K521">
            <v>1</v>
          </cell>
          <cell r="M521">
            <v>0</v>
          </cell>
          <cell r="O521">
            <v>0</v>
          </cell>
          <cell r="Q521">
            <v>0</v>
          </cell>
        </row>
        <row r="522">
          <cell r="D522" t="str">
            <v>교좌장치 탄성</v>
          </cell>
          <cell r="E522" t="str">
            <v>(고정단 135TON)</v>
          </cell>
          <cell r="F522" t="str">
            <v>EA</v>
          </cell>
          <cell r="G522">
            <v>2</v>
          </cell>
          <cell r="H522">
            <v>2534136</v>
          </cell>
          <cell r="I522">
            <v>5068272</v>
          </cell>
          <cell r="J522">
            <v>5068272</v>
          </cell>
          <cell r="K522">
            <v>1</v>
          </cell>
          <cell r="L522">
            <v>2284136</v>
          </cell>
          <cell r="M522">
            <v>4568272</v>
          </cell>
          <cell r="N522">
            <v>250000</v>
          </cell>
          <cell r="O522">
            <v>500000</v>
          </cell>
          <cell r="P522">
            <v>0</v>
          </cell>
          <cell r="Q522">
            <v>0</v>
          </cell>
        </row>
        <row r="523">
          <cell r="C523" t="str">
            <v>2)</v>
          </cell>
          <cell r="D523" t="str">
            <v>종방향</v>
          </cell>
          <cell r="E523" t="str">
            <v>탄성</v>
          </cell>
          <cell r="I523">
            <v>0</v>
          </cell>
          <cell r="J523">
            <v>0</v>
          </cell>
          <cell r="K523">
            <v>1</v>
          </cell>
          <cell r="M523">
            <v>0</v>
          </cell>
          <cell r="O523">
            <v>0</v>
          </cell>
          <cell r="Q523">
            <v>0</v>
          </cell>
        </row>
        <row r="524">
          <cell r="D524" t="str">
            <v>교좌장치 탄성</v>
          </cell>
          <cell r="E524" t="str">
            <v>(종방향 135TON)</v>
          </cell>
          <cell r="F524" t="str">
            <v>EA</v>
          </cell>
          <cell r="G524">
            <v>10</v>
          </cell>
          <cell r="H524">
            <v>2498138</v>
          </cell>
          <cell r="I524">
            <v>24981380</v>
          </cell>
          <cell r="J524">
            <v>24981380</v>
          </cell>
          <cell r="K524">
            <v>1</v>
          </cell>
          <cell r="L524">
            <v>2248138</v>
          </cell>
          <cell r="M524">
            <v>22481380</v>
          </cell>
          <cell r="N524">
            <v>250000</v>
          </cell>
          <cell r="O524">
            <v>2500000</v>
          </cell>
          <cell r="P524">
            <v>0</v>
          </cell>
          <cell r="Q524">
            <v>0</v>
          </cell>
        </row>
        <row r="525">
          <cell r="C525" t="str">
            <v>3)</v>
          </cell>
          <cell r="D525" t="str">
            <v>횡방향</v>
          </cell>
          <cell r="E525" t="str">
            <v>탄성</v>
          </cell>
          <cell r="I525">
            <v>0</v>
          </cell>
          <cell r="J525">
            <v>0</v>
          </cell>
          <cell r="K525">
            <v>1</v>
          </cell>
          <cell r="M525">
            <v>0</v>
          </cell>
          <cell r="O525">
            <v>0</v>
          </cell>
          <cell r="Q525">
            <v>0</v>
          </cell>
        </row>
        <row r="526">
          <cell r="D526" t="str">
            <v>교좌장치 탄성</v>
          </cell>
          <cell r="E526" t="str">
            <v>(횡방향 135TON)</v>
          </cell>
          <cell r="F526" t="str">
            <v>EA</v>
          </cell>
          <cell r="G526">
            <v>6</v>
          </cell>
          <cell r="H526">
            <v>2498138</v>
          </cell>
          <cell r="I526">
            <v>14988828</v>
          </cell>
          <cell r="J526">
            <v>14988828</v>
          </cell>
          <cell r="K526">
            <v>1</v>
          </cell>
          <cell r="L526">
            <v>2248138</v>
          </cell>
          <cell r="M526">
            <v>13488828</v>
          </cell>
          <cell r="N526">
            <v>250000</v>
          </cell>
          <cell r="O526">
            <v>1500000</v>
          </cell>
          <cell r="P526">
            <v>0</v>
          </cell>
          <cell r="Q526">
            <v>0</v>
          </cell>
        </row>
        <row r="527">
          <cell r="D527" t="str">
            <v>교좌장치 탄성</v>
          </cell>
          <cell r="E527" t="str">
            <v>(횡방향 175TON)</v>
          </cell>
          <cell r="F527" t="str">
            <v>EA</v>
          </cell>
          <cell r="G527">
            <v>4</v>
          </cell>
          <cell r="H527">
            <v>2715000</v>
          </cell>
          <cell r="I527">
            <v>10860000</v>
          </cell>
          <cell r="J527">
            <v>10860000</v>
          </cell>
          <cell r="K527">
            <v>1</v>
          </cell>
          <cell r="L527">
            <v>2435000</v>
          </cell>
          <cell r="M527">
            <v>9740000</v>
          </cell>
          <cell r="N527">
            <v>280000</v>
          </cell>
          <cell r="O527">
            <v>1120000</v>
          </cell>
          <cell r="P527">
            <v>0</v>
          </cell>
          <cell r="Q527">
            <v>0</v>
          </cell>
        </row>
        <row r="528">
          <cell r="C528" t="str">
            <v>4)</v>
          </cell>
          <cell r="D528" t="str">
            <v>양방향</v>
          </cell>
          <cell r="I528">
            <v>0</v>
          </cell>
          <cell r="J528">
            <v>0</v>
          </cell>
          <cell r="K528">
            <v>1</v>
          </cell>
          <cell r="M528">
            <v>0</v>
          </cell>
          <cell r="O528">
            <v>0</v>
          </cell>
          <cell r="Q528">
            <v>0</v>
          </cell>
        </row>
        <row r="529">
          <cell r="D529" t="str">
            <v>교좌장치 탄성</v>
          </cell>
          <cell r="E529" t="str">
            <v>(양방향 135TON)</v>
          </cell>
          <cell r="F529" t="str">
            <v>EA</v>
          </cell>
          <cell r="G529">
            <v>38</v>
          </cell>
          <cell r="H529">
            <v>2132136</v>
          </cell>
          <cell r="I529">
            <v>81021168</v>
          </cell>
          <cell r="J529">
            <v>81021168</v>
          </cell>
          <cell r="K529">
            <v>1</v>
          </cell>
          <cell r="L529">
            <v>1882136</v>
          </cell>
          <cell r="M529">
            <v>71521168</v>
          </cell>
          <cell r="N529">
            <v>250000</v>
          </cell>
          <cell r="O529">
            <v>9500000</v>
          </cell>
          <cell r="P529">
            <v>0</v>
          </cell>
          <cell r="Q529">
            <v>0</v>
          </cell>
        </row>
        <row r="530">
          <cell r="D530" t="str">
            <v>교좌장치 탄성</v>
          </cell>
          <cell r="E530" t="str">
            <v>(양방향 175TON)</v>
          </cell>
          <cell r="F530" t="str">
            <v>EA</v>
          </cell>
          <cell r="G530">
            <v>12</v>
          </cell>
          <cell r="H530">
            <v>2715000</v>
          </cell>
          <cell r="I530">
            <v>32580000</v>
          </cell>
          <cell r="J530">
            <v>32580000</v>
          </cell>
          <cell r="K530">
            <v>1</v>
          </cell>
          <cell r="L530">
            <v>2435000</v>
          </cell>
          <cell r="M530">
            <v>29220000</v>
          </cell>
          <cell r="N530">
            <v>280000</v>
          </cell>
          <cell r="O530">
            <v>3360000</v>
          </cell>
          <cell r="P530">
            <v>0</v>
          </cell>
          <cell r="Q530">
            <v>0</v>
          </cell>
        </row>
        <row r="531">
          <cell r="C531" t="str">
            <v>3.13</v>
          </cell>
          <cell r="D531" t="str">
            <v>P.S.C 빔</v>
          </cell>
          <cell r="E531" t="str">
            <v>(L=30M)</v>
          </cell>
          <cell r="I531">
            <v>0</v>
          </cell>
          <cell r="J531">
            <v>0</v>
          </cell>
          <cell r="K531">
            <v>1</v>
          </cell>
          <cell r="M531">
            <v>0</v>
          </cell>
          <cell r="O531">
            <v>0</v>
          </cell>
          <cell r="Q531">
            <v>0</v>
          </cell>
        </row>
        <row r="532">
          <cell r="D532" t="str">
            <v>30 m 표준빔 제작</v>
          </cell>
          <cell r="E532" t="str">
            <v>(DB-24)</v>
          </cell>
          <cell r="F532" t="str">
            <v>EA</v>
          </cell>
          <cell r="G532">
            <v>36</v>
          </cell>
          <cell r="H532">
            <v>7928082</v>
          </cell>
          <cell r="I532">
            <v>285410952</v>
          </cell>
          <cell r="J532">
            <v>285410952</v>
          </cell>
          <cell r="K532">
            <v>1</v>
          </cell>
          <cell r="L532">
            <v>1979376</v>
          </cell>
          <cell r="M532">
            <v>71257536</v>
          </cell>
          <cell r="N532">
            <v>5736042</v>
          </cell>
          <cell r="O532">
            <v>206497512</v>
          </cell>
          <cell r="P532">
            <v>212664</v>
          </cell>
          <cell r="Q532">
            <v>7655904</v>
          </cell>
        </row>
        <row r="533">
          <cell r="D533" t="str">
            <v>P.S.C 빔 가설</v>
          </cell>
          <cell r="E533" t="str">
            <v>(L=30M,DB-24)</v>
          </cell>
          <cell r="F533" t="str">
            <v>EA</v>
          </cell>
          <cell r="G533">
            <v>36</v>
          </cell>
          <cell r="H533">
            <v>1196818</v>
          </cell>
          <cell r="I533">
            <v>43085448</v>
          </cell>
          <cell r="J533">
            <v>43085448</v>
          </cell>
          <cell r="K533">
            <v>1</v>
          </cell>
          <cell r="L533">
            <v>127804</v>
          </cell>
          <cell r="M533">
            <v>4600944</v>
          </cell>
          <cell r="N533">
            <v>168864</v>
          </cell>
          <cell r="O533">
            <v>6079104</v>
          </cell>
          <cell r="P533">
            <v>900150</v>
          </cell>
          <cell r="Q533">
            <v>32405400</v>
          </cell>
        </row>
        <row r="534">
          <cell r="C534" t="str">
            <v>3.14</v>
          </cell>
          <cell r="D534" t="str">
            <v>신축이음장치</v>
          </cell>
          <cell r="I534">
            <v>0</v>
          </cell>
          <cell r="J534">
            <v>0</v>
          </cell>
          <cell r="K534">
            <v>1</v>
          </cell>
          <cell r="M534">
            <v>0</v>
          </cell>
          <cell r="O534">
            <v>0</v>
          </cell>
          <cell r="Q534">
            <v>0</v>
          </cell>
        </row>
        <row r="535">
          <cell r="D535" t="str">
            <v>신축이음장치</v>
          </cell>
          <cell r="E535" t="str">
            <v>( EXP. 50)</v>
          </cell>
          <cell r="F535" t="str">
            <v>M</v>
          </cell>
          <cell r="G535">
            <v>39</v>
          </cell>
          <cell r="H535">
            <v>971145</v>
          </cell>
          <cell r="I535">
            <v>37874655</v>
          </cell>
          <cell r="J535">
            <v>37874655</v>
          </cell>
          <cell r="K535">
            <v>1</v>
          </cell>
          <cell r="L535">
            <v>944541</v>
          </cell>
          <cell r="M535">
            <v>36837099</v>
          </cell>
          <cell r="N535">
            <v>26287</v>
          </cell>
          <cell r="O535">
            <v>1025193</v>
          </cell>
          <cell r="P535">
            <v>317</v>
          </cell>
          <cell r="Q535">
            <v>12363</v>
          </cell>
        </row>
        <row r="536">
          <cell r="D536" t="str">
            <v>신축이음장치</v>
          </cell>
          <cell r="E536" t="str">
            <v>( EXP. 80)</v>
          </cell>
          <cell r="F536" t="str">
            <v>M</v>
          </cell>
          <cell r="G536">
            <v>36</v>
          </cell>
          <cell r="H536">
            <v>1055845</v>
          </cell>
          <cell r="I536">
            <v>38010420</v>
          </cell>
          <cell r="J536">
            <v>38010420</v>
          </cell>
          <cell r="K536">
            <v>1</v>
          </cell>
          <cell r="L536">
            <v>1029241</v>
          </cell>
          <cell r="M536">
            <v>37052676</v>
          </cell>
          <cell r="N536">
            <v>26287</v>
          </cell>
          <cell r="O536">
            <v>946332</v>
          </cell>
          <cell r="P536">
            <v>317</v>
          </cell>
          <cell r="Q536">
            <v>11412</v>
          </cell>
        </row>
        <row r="537">
          <cell r="C537" t="str">
            <v>3.15</v>
          </cell>
          <cell r="D537" t="str">
            <v>방수공</v>
          </cell>
          <cell r="I537">
            <v>0</v>
          </cell>
          <cell r="J537">
            <v>0</v>
          </cell>
          <cell r="K537">
            <v>1</v>
          </cell>
          <cell r="M537">
            <v>0</v>
          </cell>
          <cell r="O537">
            <v>0</v>
          </cell>
          <cell r="Q537">
            <v>0</v>
          </cell>
        </row>
        <row r="538">
          <cell r="D538" t="str">
            <v>교면방수</v>
          </cell>
          <cell r="I538">
            <v>0</v>
          </cell>
          <cell r="J538">
            <v>0</v>
          </cell>
          <cell r="K538">
            <v>1</v>
          </cell>
          <cell r="M538">
            <v>0</v>
          </cell>
          <cell r="O538">
            <v>0</v>
          </cell>
          <cell r="Q538">
            <v>0</v>
          </cell>
        </row>
        <row r="539">
          <cell r="D539" t="str">
            <v>교면방수</v>
          </cell>
          <cell r="E539" t="str">
            <v>(도막식)</v>
          </cell>
          <cell r="F539" t="str">
            <v>M2</v>
          </cell>
          <cell r="G539">
            <v>2466</v>
          </cell>
          <cell r="H539">
            <v>27537</v>
          </cell>
          <cell r="I539">
            <v>67906242</v>
          </cell>
          <cell r="J539">
            <v>67906242</v>
          </cell>
          <cell r="K539">
            <v>1</v>
          </cell>
          <cell r="L539">
            <v>18423</v>
          </cell>
          <cell r="M539">
            <v>45431118</v>
          </cell>
          <cell r="N539">
            <v>8849</v>
          </cell>
          <cell r="O539">
            <v>21821634</v>
          </cell>
          <cell r="P539">
            <v>265</v>
          </cell>
          <cell r="Q539">
            <v>653490</v>
          </cell>
        </row>
        <row r="540">
          <cell r="C540" t="str">
            <v>3.16</v>
          </cell>
          <cell r="D540" t="str">
            <v>다웰바설치</v>
          </cell>
          <cell r="E540" t="str">
            <v>(접속슬라브용)</v>
          </cell>
          <cell r="F540" t="str">
            <v>EA</v>
          </cell>
          <cell r="G540">
            <v>179</v>
          </cell>
          <cell r="H540">
            <v>8780</v>
          </cell>
          <cell r="I540">
            <v>1571620</v>
          </cell>
          <cell r="J540">
            <v>1571620</v>
          </cell>
          <cell r="K540">
            <v>1</v>
          </cell>
          <cell r="L540">
            <v>2592</v>
          </cell>
          <cell r="M540">
            <v>463968</v>
          </cell>
          <cell r="N540">
            <v>6188</v>
          </cell>
          <cell r="O540">
            <v>1107652</v>
          </cell>
          <cell r="P540">
            <v>0</v>
          </cell>
          <cell r="Q540">
            <v>0</v>
          </cell>
        </row>
        <row r="541">
          <cell r="C541" t="str">
            <v>3.17</v>
          </cell>
          <cell r="D541" t="str">
            <v>무수축콘크리트공</v>
          </cell>
          <cell r="I541">
            <v>0</v>
          </cell>
          <cell r="J541">
            <v>0</v>
          </cell>
          <cell r="K541">
            <v>1</v>
          </cell>
          <cell r="M541">
            <v>0</v>
          </cell>
          <cell r="O541">
            <v>0</v>
          </cell>
          <cell r="Q541">
            <v>0</v>
          </cell>
        </row>
        <row r="542">
          <cell r="D542" t="str">
            <v>무수축 몰탈</v>
          </cell>
          <cell r="F542" t="str">
            <v>M3</v>
          </cell>
          <cell r="G542">
            <v>3.3540000000000001</v>
          </cell>
          <cell r="H542">
            <v>124887</v>
          </cell>
          <cell r="I542">
            <v>418870</v>
          </cell>
          <cell r="J542">
            <v>418869</v>
          </cell>
          <cell r="K542" t="str">
            <v>##</v>
          </cell>
          <cell r="L542">
            <v>88667</v>
          </cell>
          <cell r="M542">
            <v>297389</v>
          </cell>
          <cell r="N542">
            <v>35209</v>
          </cell>
          <cell r="O542">
            <v>118090</v>
          </cell>
          <cell r="P542">
            <v>1011</v>
          </cell>
          <cell r="Q542">
            <v>3390</v>
          </cell>
        </row>
        <row r="543">
          <cell r="D543" t="str">
            <v>무수축콘크리트</v>
          </cell>
          <cell r="F543" t="str">
            <v>M3</v>
          </cell>
          <cell r="G543">
            <v>15.815</v>
          </cell>
          <cell r="H543">
            <v>198806</v>
          </cell>
          <cell r="I543">
            <v>3144116</v>
          </cell>
          <cell r="J543">
            <v>3144116</v>
          </cell>
          <cell r="K543">
            <v>1</v>
          </cell>
          <cell r="L543">
            <v>69873</v>
          </cell>
          <cell r="M543">
            <v>1105041</v>
          </cell>
          <cell r="N543">
            <v>125917</v>
          </cell>
          <cell r="O543">
            <v>1991377</v>
          </cell>
          <cell r="P543">
            <v>3016</v>
          </cell>
          <cell r="Q543">
            <v>47698</v>
          </cell>
        </row>
        <row r="544">
          <cell r="C544" t="str">
            <v>3.18</v>
          </cell>
          <cell r="D544" t="str">
            <v>시공이음</v>
          </cell>
          <cell r="I544">
            <v>0</v>
          </cell>
          <cell r="J544">
            <v>0</v>
          </cell>
          <cell r="K544">
            <v>1</v>
          </cell>
          <cell r="M544">
            <v>0</v>
          </cell>
          <cell r="O544">
            <v>0</v>
          </cell>
          <cell r="Q544">
            <v>0</v>
          </cell>
        </row>
        <row r="545">
          <cell r="D545" t="str">
            <v>스치로풀</v>
          </cell>
          <cell r="E545" t="str">
            <v>(T=10m/m)</v>
          </cell>
          <cell r="F545" t="str">
            <v>M2</v>
          </cell>
          <cell r="G545">
            <v>39</v>
          </cell>
          <cell r="H545">
            <v>4684</v>
          </cell>
          <cell r="I545">
            <v>182676</v>
          </cell>
          <cell r="J545">
            <v>182676</v>
          </cell>
          <cell r="K545">
            <v>1</v>
          </cell>
          <cell r="L545">
            <v>4461</v>
          </cell>
          <cell r="M545">
            <v>173979</v>
          </cell>
          <cell r="N545">
            <v>223</v>
          </cell>
          <cell r="O545">
            <v>8697</v>
          </cell>
          <cell r="P545">
            <v>0</v>
          </cell>
          <cell r="Q545">
            <v>0</v>
          </cell>
        </row>
        <row r="546">
          <cell r="D546" t="str">
            <v>스치로풀</v>
          </cell>
          <cell r="E546" t="str">
            <v>(T=20m/m)</v>
          </cell>
          <cell r="F546" t="str">
            <v>M2</v>
          </cell>
          <cell r="G546">
            <v>164</v>
          </cell>
          <cell r="H546">
            <v>6574</v>
          </cell>
          <cell r="I546">
            <v>1078136</v>
          </cell>
          <cell r="J546">
            <v>1078136</v>
          </cell>
          <cell r="K546">
            <v>1</v>
          </cell>
          <cell r="L546">
            <v>6261</v>
          </cell>
          <cell r="M546">
            <v>1026804</v>
          </cell>
          <cell r="N546">
            <v>313</v>
          </cell>
          <cell r="O546">
            <v>51332</v>
          </cell>
          <cell r="P546">
            <v>0</v>
          </cell>
          <cell r="Q546">
            <v>0</v>
          </cell>
        </row>
        <row r="547">
          <cell r="C547" t="str">
            <v>3.19</v>
          </cell>
          <cell r="D547" t="str">
            <v>교대보호블럭</v>
          </cell>
          <cell r="I547">
            <v>0</v>
          </cell>
          <cell r="J547">
            <v>0</v>
          </cell>
          <cell r="K547">
            <v>1</v>
          </cell>
          <cell r="M547">
            <v>0</v>
          </cell>
          <cell r="O547">
            <v>0</v>
          </cell>
          <cell r="Q547">
            <v>0</v>
          </cell>
        </row>
        <row r="548">
          <cell r="D548" t="str">
            <v>부직포</v>
          </cell>
          <cell r="E548" t="str">
            <v>(세굴방지)</v>
          </cell>
          <cell r="F548" t="str">
            <v>M2</v>
          </cell>
          <cell r="G548">
            <v>308</v>
          </cell>
          <cell r="H548">
            <v>2278</v>
          </cell>
          <cell r="I548">
            <v>701624</v>
          </cell>
          <cell r="J548">
            <v>701624</v>
          </cell>
          <cell r="K548">
            <v>1</v>
          </cell>
          <cell r="L548">
            <v>2170</v>
          </cell>
          <cell r="M548">
            <v>668360</v>
          </cell>
          <cell r="N548">
            <v>108</v>
          </cell>
          <cell r="O548">
            <v>33264</v>
          </cell>
          <cell r="P548">
            <v>0</v>
          </cell>
          <cell r="Q548">
            <v>0</v>
          </cell>
        </row>
        <row r="549">
          <cell r="D549" t="str">
            <v>교대보호블럭</v>
          </cell>
          <cell r="E549" t="str">
            <v>(하천용)</v>
          </cell>
          <cell r="F549" t="str">
            <v>M2</v>
          </cell>
          <cell r="G549">
            <v>308</v>
          </cell>
          <cell r="H549">
            <v>32045</v>
          </cell>
          <cell r="I549">
            <v>9869860</v>
          </cell>
          <cell r="J549">
            <v>9869860</v>
          </cell>
          <cell r="K549">
            <v>1</v>
          </cell>
          <cell r="L549">
            <v>13076</v>
          </cell>
          <cell r="M549">
            <v>4027408</v>
          </cell>
          <cell r="N549">
            <v>17524</v>
          </cell>
          <cell r="O549">
            <v>5397392</v>
          </cell>
          <cell r="P549">
            <v>1445</v>
          </cell>
          <cell r="Q549">
            <v>445060</v>
          </cell>
        </row>
        <row r="550">
          <cell r="C550" t="str">
            <v>3.20</v>
          </cell>
          <cell r="D550" t="str">
            <v>배수시설공</v>
          </cell>
          <cell r="I550">
            <v>0</v>
          </cell>
          <cell r="J550">
            <v>0</v>
          </cell>
          <cell r="K550">
            <v>1</v>
          </cell>
          <cell r="M550">
            <v>0</v>
          </cell>
          <cell r="O550">
            <v>0</v>
          </cell>
          <cell r="Q550">
            <v>0</v>
          </cell>
        </row>
        <row r="551">
          <cell r="D551" t="str">
            <v>하천용</v>
          </cell>
          <cell r="I551">
            <v>0</v>
          </cell>
          <cell r="J551">
            <v>0</v>
          </cell>
          <cell r="K551">
            <v>1</v>
          </cell>
          <cell r="M551">
            <v>0</v>
          </cell>
          <cell r="O551">
            <v>0</v>
          </cell>
          <cell r="Q551">
            <v>0</v>
          </cell>
        </row>
        <row r="552">
          <cell r="D552" t="str">
            <v>집수구</v>
          </cell>
          <cell r="E552" t="str">
            <v>(교량용주철)</v>
          </cell>
          <cell r="F552" t="str">
            <v>EA</v>
          </cell>
          <cell r="G552">
            <v>6</v>
          </cell>
          <cell r="H552">
            <v>61178</v>
          </cell>
          <cell r="I552">
            <v>367068</v>
          </cell>
          <cell r="J552">
            <v>367068</v>
          </cell>
          <cell r="K552">
            <v>1</v>
          </cell>
          <cell r="L552">
            <v>30971</v>
          </cell>
          <cell r="M552">
            <v>185826</v>
          </cell>
          <cell r="N552">
            <v>28526</v>
          </cell>
          <cell r="O552">
            <v>171156</v>
          </cell>
          <cell r="P552">
            <v>1681</v>
          </cell>
          <cell r="Q552">
            <v>10086</v>
          </cell>
        </row>
        <row r="553">
          <cell r="D553" t="str">
            <v>배수 PIPE</v>
          </cell>
          <cell r="E553" t="str">
            <v>(스테레스관D=150MM)</v>
          </cell>
          <cell r="F553" t="str">
            <v>M</v>
          </cell>
          <cell r="G553">
            <v>21</v>
          </cell>
          <cell r="H553">
            <v>12667</v>
          </cell>
          <cell r="I553">
            <v>266007</v>
          </cell>
          <cell r="J553">
            <v>266007</v>
          </cell>
          <cell r="K553">
            <v>1</v>
          </cell>
          <cell r="L553">
            <v>12064</v>
          </cell>
          <cell r="M553">
            <v>253344</v>
          </cell>
          <cell r="N553">
            <v>603</v>
          </cell>
          <cell r="O553">
            <v>12663</v>
          </cell>
          <cell r="P553">
            <v>0</v>
          </cell>
          <cell r="Q553">
            <v>0</v>
          </cell>
        </row>
        <row r="554">
          <cell r="C554" t="str">
            <v>3.21</v>
          </cell>
          <cell r="D554" t="str">
            <v>거푸집간격제</v>
          </cell>
          <cell r="I554">
            <v>0</v>
          </cell>
          <cell r="J554">
            <v>0</v>
          </cell>
          <cell r="K554">
            <v>1</v>
          </cell>
          <cell r="M554">
            <v>0</v>
          </cell>
          <cell r="O554">
            <v>0</v>
          </cell>
          <cell r="Q554">
            <v>0</v>
          </cell>
        </row>
        <row r="555">
          <cell r="D555" t="str">
            <v>스페이샤설치</v>
          </cell>
          <cell r="E555" t="str">
            <v>(벽체용)</v>
          </cell>
          <cell r="F555" t="str">
            <v>M2</v>
          </cell>
          <cell r="G555">
            <v>2556</v>
          </cell>
          <cell r="H555">
            <v>2688</v>
          </cell>
          <cell r="I555">
            <v>6870528</v>
          </cell>
          <cell r="J555">
            <v>6870528</v>
          </cell>
          <cell r="K555">
            <v>1</v>
          </cell>
          <cell r="L555">
            <v>2560</v>
          </cell>
          <cell r="M555">
            <v>6543360</v>
          </cell>
          <cell r="N555">
            <v>128</v>
          </cell>
          <cell r="O555">
            <v>327168</v>
          </cell>
          <cell r="P555">
            <v>0</v>
          </cell>
          <cell r="Q555">
            <v>0</v>
          </cell>
        </row>
        <row r="556">
          <cell r="D556" t="str">
            <v>스페이샤설치</v>
          </cell>
          <cell r="E556" t="str">
            <v>(슬라브)</v>
          </cell>
          <cell r="F556" t="str">
            <v>M2</v>
          </cell>
          <cell r="G556">
            <v>4406</v>
          </cell>
          <cell r="H556">
            <v>360</v>
          </cell>
          <cell r="I556">
            <v>1586160</v>
          </cell>
          <cell r="J556">
            <v>1586160</v>
          </cell>
          <cell r="K556">
            <v>1</v>
          </cell>
          <cell r="L556">
            <v>360</v>
          </cell>
          <cell r="M556">
            <v>1586160</v>
          </cell>
          <cell r="N556">
            <v>0</v>
          </cell>
          <cell r="O556">
            <v>0</v>
          </cell>
          <cell r="P556">
            <v>0</v>
          </cell>
          <cell r="Q556">
            <v>0</v>
          </cell>
        </row>
        <row r="557">
          <cell r="C557" t="str">
            <v>3.22</v>
          </cell>
          <cell r="D557" t="str">
            <v>교량명판공</v>
          </cell>
          <cell r="I557">
            <v>0</v>
          </cell>
          <cell r="J557">
            <v>0</v>
          </cell>
          <cell r="K557">
            <v>1</v>
          </cell>
          <cell r="M557">
            <v>0</v>
          </cell>
          <cell r="O557">
            <v>0</v>
          </cell>
          <cell r="Q557">
            <v>0</v>
          </cell>
        </row>
        <row r="558">
          <cell r="D558" t="str">
            <v>교명판</v>
          </cell>
          <cell r="E558" t="str">
            <v>(황동)</v>
          </cell>
          <cell r="F558" t="str">
            <v>EA</v>
          </cell>
          <cell r="G558">
            <v>2</v>
          </cell>
          <cell r="H558">
            <v>444675</v>
          </cell>
          <cell r="I558">
            <v>889350</v>
          </cell>
          <cell r="J558">
            <v>889350</v>
          </cell>
          <cell r="K558">
            <v>1</v>
          </cell>
          <cell r="L558">
            <v>423500</v>
          </cell>
          <cell r="M558">
            <v>847000</v>
          </cell>
          <cell r="N558">
            <v>21175</v>
          </cell>
          <cell r="O558">
            <v>42350</v>
          </cell>
          <cell r="P558">
            <v>0</v>
          </cell>
          <cell r="Q558">
            <v>0</v>
          </cell>
        </row>
        <row r="559">
          <cell r="D559" t="str">
            <v>설명판</v>
          </cell>
          <cell r="E559" t="str">
            <v>(황동)</v>
          </cell>
          <cell r="F559" t="str">
            <v>EA</v>
          </cell>
          <cell r="G559">
            <v>2</v>
          </cell>
          <cell r="H559">
            <v>444675</v>
          </cell>
          <cell r="I559">
            <v>889350</v>
          </cell>
          <cell r="J559">
            <v>889350</v>
          </cell>
          <cell r="K559">
            <v>1</v>
          </cell>
          <cell r="L559">
            <v>423500</v>
          </cell>
          <cell r="M559">
            <v>847000</v>
          </cell>
          <cell r="N559">
            <v>21175</v>
          </cell>
          <cell r="O559">
            <v>42350</v>
          </cell>
          <cell r="P559">
            <v>0</v>
          </cell>
          <cell r="Q559">
            <v>0</v>
          </cell>
        </row>
        <row r="560">
          <cell r="D560" t="str">
            <v>교명주</v>
          </cell>
          <cell r="E560" t="str">
            <v>(화강암)</v>
          </cell>
          <cell r="F560" t="str">
            <v>EA</v>
          </cell>
          <cell r="G560">
            <v>4</v>
          </cell>
          <cell r="H560">
            <v>972259</v>
          </cell>
          <cell r="I560">
            <v>3889036</v>
          </cell>
          <cell r="J560">
            <v>3889036</v>
          </cell>
          <cell r="K560">
            <v>1</v>
          </cell>
          <cell r="L560">
            <v>627264</v>
          </cell>
          <cell r="M560">
            <v>2509056</v>
          </cell>
          <cell r="N560">
            <v>344995</v>
          </cell>
          <cell r="O560">
            <v>1379980</v>
          </cell>
          <cell r="P560">
            <v>0</v>
          </cell>
          <cell r="Q560">
            <v>0</v>
          </cell>
        </row>
        <row r="561">
          <cell r="C561" t="str">
            <v>3.23</v>
          </cell>
          <cell r="D561" t="str">
            <v>측량기준점</v>
          </cell>
          <cell r="E561" t="str">
            <v>(황동주물)</v>
          </cell>
          <cell r="F561" t="str">
            <v>EA</v>
          </cell>
          <cell r="G561">
            <v>1</v>
          </cell>
          <cell r="H561">
            <v>22837</v>
          </cell>
          <cell r="I561">
            <v>22837</v>
          </cell>
          <cell r="J561">
            <v>22837</v>
          </cell>
          <cell r="K561">
            <v>1</v>
          </cell>
          <cell r="L561">
            <v>21750</v>
          </cell>
          <cell r="M561">
            <v>21750</v>
          </cell>
          <cell r="N561">
            <v>1087</v>
          </cell>
          <cell r="O561">
            <v>1087</v>
          </cell>
          <cell r="P561">
            <v>0</v>
          </cell>
          <cell r="Q561">
            <v>0</v>
          </cell>
        </row>
        <row r="562">
          <cell r="C562" t="str">
            <v>3.24</v>
          </cell>
          <cell r="D562" t="str">
            <v>교량난간설치</v>
          </cell>
          <cell r="E562" t="str">
            <v>(알루미늄)</v>
          </cell>
          <cell r="I562">
            <v>0</v>
          </cell>
          <cell r="J562">
            <v>0</v>
          </cell>
          <cell r="K562">
            <v>1</v>
          </cell>
          <cell r="M562">
            <v>0</v>
          </cell>
          <cell r="O562">
            <v>0</v>
          </cell>
          <cell r="Q562">
            <v>0</v>
          </cell>
        </row>
        <row r="563">
          <cell r="D563" t="str">
            <v>난간</v>
          </cell>
          <cell r="E563" t="str">
            <v>(H=400)</v>
          </cell>
          <cell r="F563" t="str">
            <v>M</v>
          </cell>
          <cell r="G563">
            <v>205</v>
          </cell>
          <cell r="H563">
            <v>222000</v>
          </cell>
          <cell r="I563">
            <v>45510000</v>
          </cell>
          <cell r="J563">
            <v>45510000</v>
          </cell>
          <cell r="K563">
            <v>1</v>
          </cell>
          <cell r="L563">
            <v>185000</v>
          </cell>
          <cell r="M563">
            <v>37925000</v>
          </cell>
          <cell r="N563">
            <v>0</v>
          </cell>
          <cell r="O563">
            <v>0</v>
          </cell>
          <cell r="P563">
            <v>37000</v>
          </cell>
          <cell r="Q563">
            <v>7585000</v>
          </cell>
        </row>
        <row r="564">
          <cell r="C564" t="str">
            <v>3.25</v>
          </cell>
          <cell r="D564" t="str">
            <v>점검시설</v>
          </cell>
          <cell r="I564">
            <v>0</v>
          </cell>
          <cell r="J564">
            <v>0</v>
          </cell>
          <cell r="K564">
            <v>1</v>
          </cell>
          <cell r="M564">
            <v>0</v>
          </cell>
          <cell r="O564">
            <v>0</v>
          </cell>
          <cell r="Q564">
            <v>0</v>
          </cell>
        </row>
        <row r="565">
          <cell r="D565" t="str">
            <v>점검용 계단</v>
          </cell>
          <cell r="F565" t="str">
            <v>개</v>
          </cell>
          <cell r="G565">
            <v>2</v>
          </cell>
          <cell r="H565">
            <v>773677</v>
          </cell>
          <cell r="I565">
            <v>1547354</v>
          </cell>
          <cell r="J565">
            <v>1547354</v>
          </cell>
          <cell r="K565">
            <v>1</v>
          </cell>
          <cell r="L565">
            <v>407728</v>
          </cell>
          <cell r="M565">
            <v>815456</v>
          </cell>
          <cell r="N565">
            <v>227693</v>
          </cell>
          <cell r="O565">
            <v>455386</v>
          </cell>
          <cell r="P565">
            <v>138256</v>
          </cell>
          <cell r="Q565">
            <v>276512</v>
          </cell>
        </row>
        <row r="566">
          <cell r="D566" t="str">
            <v>교각점검시설</v>
          </cell>
          <cell r="F566" t="str">
            <v>개소</v>
          </cell>
          <cell r="G566">
            <v>4</v>
          </cell>
          <cell r="H566">
            <v>15156950</v>
          </cell>
          <cell r="I566">
            <v>60627800</v>
          </cell>
          <cell r="J566">
            <v>60627800</v>
          </cell>
          <cell r="K566">
            <v>1</v>
          </cell>
          <cell r="L566">
            <v>5171898</v>
          </cell>
          <cell r="M566">
            <v>20687592</v>
          </cell>
          <cell r="N566">
            <v>9915937</v>
          </cell>
          <cell r="O566">
            <v>39663748</v>
          </cell>
          <cell r="P566">
            <v>69115</v>
          </cell>
          <cell r="Q566">
            <v>276460</v>
          </cell>
        </row>
        <row r="567">
          <cell r="C567" t="str">
            <v>3.26</v>
          </cell>
          <cell r="D567" t="str">
            <v>전선관</v>
          </cell>
          <cell r="I567">
            <v>0</v>
          </cell>
          <cell r="J567">
            <v>0</v>
          </cell>
          <cell r="K567">
            <v>1</v>
          </cell>
          <cell r="M567">
            <v>0</v>
          </cell>
          <cell r="O567">
            <v>0</v>
          </cell>
          <cell r="Q567">
            <v>0</v>
          </cell>
        </row>
        <row r="568">
          <cell r="D568" t="str">
            <v>전선관</v>
          </cell>
          <cell r="E568" t="str">
            <v>(D=100MM)</v>
          </cell>
          <cell r="F568" t="str">
            <v>M</v>
          </cell>
          <cell r="G568">
            <v>205</v>
          </cell>
          <cell r="H568">
            <v>2982</v>
          </cell>
          <cell r="I568">
            <v>611310</v>
          </cell>
          <cell r="J568">
            <v>611310</v>
          </cell>
          <cell r="K568">
            <v>1</v>
          </cell>
          <cell r="L568">
            <v>2840</v>
          </cell>
          <cell r="M568">
            <v>582200</v>
          </cell>
          <cell r="N568">
            <v>142</v>
          </cell>
          <cell r="O568">
            <v>29110</v>
          </cell>
          <cell r="P568">
            <v>0</v>
          </cell>
          <cell r="Q568">
            <v>0</v>
          </cell>
        </row>
        <row r="569">
          <cell r="D569" t="str">
            <v>전선관</v>
          </cell>
          <cell r="E569" t="str">
            <v>(D=150MM)</v>
          </cell>
          <cell r="F569" t="str">
            <v>M</v>
          </cell>
          <cell r="G569">
            <v>205</v>
          </cell>
          <cell r="H569">
            <v>4560</v>
          </cell>
          <cell r="I569">
            <v>934800</v>
          </cell>
          <cell r="J569">
            <v>934800</v>
          </cell>
          <cell r="K569">
            <v>1</v>
          </cell>
          <cell r="L569">
            <v>4260</v>
          </cell>
          <cell r="M569">
            <v>873300</v>
          </cell>
          <cell r="N569">
            <v>300</v>
          </cell>
          <cell r="O569">
            <v>61500</v>
          </cell>
          <cell r="P569">
            <v>0</v>
          </cell>
          <cell r="Q569">
            <v>0</v>
          </cell>
        </row>
        <row r="570">
          <cell r="C570" t="str">
            <v>3.27</v>
          </cell>
          <cell r="D570" t="str">
            <v>물푸기</v>
          </cell>
          <cell r="E570" t="str">
            <v>(교량 대형구조물)</v>
          </cell>
          <cell r="F570" t="str">
            <v>HR</v>
          </cell>
          <cell r="G570">
            <v>245</v>
          </cell>
          <cell r="H570">
            <v>23643</v>
          </cell>
          <cell r="I570">
            <v>5792535</v>
          </cell>
          <cell r="J570">
            <v>5792535</v>
          </cell>
          <cell r="K570">
            <v>1</v>
          </cell>
          <cell r="L570">
            <v>8080</v>
          </cell>
          <cell r="M570">
            <v>1979600</v>
          </cell>
          <cell r="N570">
            <v>11523</v>
          </cell>
          <cell r="O570">
            <v>2823135</v>
          </cell>
          <cell r="P570">
            <v>4040</v>
          </cell>
          <cell r="Q570">
            <v>989800</v>
          </cell>
        </row>
        <row r="571">
          <cell r="C571" t="str">
            <v>3.28</v>
          </cell>
          <cell r="D571" t="str">
            <v>노치(NOTCH)</v>
          </cell>
          <cell r="E571" t="str">
            <v>30mm*20mm</v>
          </cell>
          <cell r="F571" t="str">
            <v>M</v>
          </cell>
          <cell r="G571">
            <v>363</v>
          </cell>
          <cell r="H571">
            <v>1361</v>
          </cell>
          <cell r="I571">
            <v>494043</v>
          </cell>
          <cell r="J571">
            <v>494043</v>
          </cell>
          <cell r="K571">
            <v>1</v>
          </cell>
          <cell r="L571">
            <v>650</v>
          </cell>
          <cell r="M571">
            <v>235950</v>
          </cell>
          <cell r="N571">
            <v>711</v>
          </cell>
          <cell r="O571">
            <v>258093</v>
          </cell>
          <cell r="P571">
            <v>0</v>
          </cell>
          <cell r="Q571">
            <v>0</v>
          </cell>
        </row>
        <row r="572">
          <cell r="C572" t="str">
            <v>3.29</v>
          </cell>
          <cell r="D572" t="str">
            <v>교량유지관리용표지판</v>
          </cell>
          <cell r="E572" t="str">
            <v>(교각용)</v>
          </cell>
          <cell r="F572" t="str">
            <v>개</v>
          </cell>
          <cell r="G572">
            <v>4</v>
          </cell>
          <cell r="H572">
            <v>10804</v>
          </cell>
          <cell r="I572">
            <v>43216</v>
          </cell>
          <cell r="J572">
            <v>43216</v>
          </cell>
          <cell r="K572">
            <v>1</v>
          </cell>
          <cell r="L572">
            <v>8683</v>
          </cell>
          <cell r="M572">
            <v>34732</v>
          </cell>
          <cell r="N572">
            <v>1965</v>
          </cell>
          <cell r="O572">
            <v>7860</v>
          </cell>
          <cell r="P572">
            <v>156</v>
          </cell>
          <cell r="Q572">
            <v>624</v>
          </cell>
        </row>
        <row r="573">
          <cell r="C573" t="str">
            <v>3.30</v>
          </cell>
          <cell r="D573" t="str">
            <v>콘크리트구입</v>
          </cell>
          <cell r="E573" t="str">
            <v>(레미콘)</v>
          </cell>
          <cell r="I573">
            <v>0</v>
          </cell>
          <cell r="J573">
            <v>0</v>
          </cell>
          <cell r="K573">
            <v>1</v>
          </cell>
          <cell r="M573">
            <v>0</v>
          </cell>
          <cell r="O573">
            <v>0</v>
          </cell>
          <cell r="Q573">
            <v>0</v>
          </cell>
        </row>
        <row r="574">
          <cell r="D574" t="str">
            <v>레미콘</v>
          </cell>
          <cell r="E574" t="str">
            <v>(19-350-15)</v>
          </cell>
          <cell r="F574" t="str">
            <v>M3</v>
          </cell>
          <cell r="G574">
            <v>895</v>
          </cell>
          <cell r="H574">
            <v>48890</v>
          </cell>
          <cell r="I574">
            <v>43756550</v>
          </cell>
          <cell r="J574">
            <v>43756550</v>
          </cell>
          <cell r="K574">
            <v>1</v>
          </cell>
          <cell r="L574">
            <v>48890</v>
          </cell>
          <cell r="M574">
            <v>43756550</v>
          </cell>
          <cell r="N574">
            <v>0</v>
          </cell>
          <cell r="O574">
            <v>0</v>
          </cell>
          <cell r="P574">
            <v>0</v>
          </cell>
          <cell r="Q574">
            <v>0</v>
          </cell>
        </row>
        <row r="575">
          <cell r="D575" t="str">
            <v>레미콘</v>
          </cell>
          <cell r="E575" t="str">
            <v>(25-270-15)</v>
          </cell>
          <cell r="F575" t="str">
            <v>M3</v>
          </cell>
          <cell r="G575">
            <v>1014</v>
          </cell>
          <cell r="H575">
            <v>45390</v>
          </cell>
          <cell r="I575">
            <v>46025460</v>
          </cell>
          <cell r="J575">
            <v>46025460</v>
          </cell>
          <cell r="K575">
            <v>1</v>
          </cell>
          <cell r="L575">
            <v>45390</v>
          </cell>
          <cell r="M575">
            <v>46025460</v>
          </cell>
          <cell r="N575">
            <v>0</v>
          </cell>
          <cell r="O575">
            <v>0</v>
          </cell>
          <cell r="P575">
            <v>0</v>
          </cell>
          <cell r="Q575">
            <v>0</v>
          </cell>
        </row>
        <row r="576">
          <cell r="D576" t="str">
            <v>레미콘</v>
          </cell>
          <cell r="E576" t="str">
            <v>(25-240-15)</v>
          </cell>
          <cell r="F576" t="str">
            <v>M3</v>
          </cell>
          <cell r="G576">
            <v>3787</v>
          </cell>
          <cell r="H576">
            <v>44272</v>
          </cell>
          <cell r="I576">
            <v>167658064</v>
          </cell>
          <cell r="J576">
            <v>167658064</v>
          </cell>
          <cell r="K576">
            <v>1</v>
          </cell>
          <cell r="L576">
            <v>44272</v>
          </cell>
          <cell r="M576">
            <v>167658064</v>
          </cell>
          <cell r="N576">
            <v>0</v>
          </cell>
          <cell r="O576">
            <v>0</v>
          </cell>
          <cell r="P576">
            <v>0</v>
          </cell>
          <cell r="Q576">
            <v>0</v>
          </cell>
        </row>
        <row r="577">
          <cell r="D577" t="str">
            <v>레미콘</v>
          </cell>
          <cell r="E577" t="str">
            <v>(25-210-15)</v>
          </cell>
          <cell r="F577" t="str">
            <v>M3</v>
          </cell>
          <cell r="G577">
            <v>1521</v>
          </cell>
          <cell r="H577">
            <v>43754</v>
          </cell>
          <cell r="I577">
            <v>66549834</v>
          </cell>
          <cell r="J577">
            <v>66549834</v>
          </cell>
          <cell r="K577">
            <v>1</v>
          </cell>
          <cell r="L577">
            <v>43754</v>
          </cell>
          <cell r="M577">
            <v>66549834</v>
          </cell>
          <cell r="N577">
            <v>0</v>
          </cell>
          <cell r="O577">
            <v>0</v>
          </cell>
          <cell r="P577">
            <v>0</v>
          </cell>
          <cell r="Q577">
            <v>0</v>
          </cell>
        </row>
        <row r="578">
          <cell r="D578" t="str">
            <v>레미콘</v>
          </cell>
          <cell r="E578" t="str">
            <v>(25-160-15)</v>
          </cell>
          <cell r="F578" t="str">
            <v>M3</v>
          </cell>
          <cell r="G578">
            <v>94</v>
          </cell>
          <cell r="H578">
            <v>38982</v>
          </cell>
          <cell r="I578">
            <v>3664308</v>
          </cell>
          <cell r="J578">
            <v>3664308</v>
          </cell>
          <cell r="K578">
            <v>1</v>
          </cell>
          <cell r="L578">
            <v>38982</v>
          </cell>
          <cell r="M578">
            <v>3664308</v>
          </cell>
          <cell r="N578">
            <v>0</v>
          </cell>
          <cell r="O578">
            <v>0</v>
          </cell>
          <cell r="P578">
            <v>0</v>
          </cell>
          <cell r="Q578">
            <v>0</v>
          </cell>
        </row>
        <row r="579">
          <cell r="C579" t="str">
            <v>3.31</v>
          </cell>
          <cell r="D579" t="str">
            <v>철근구입</v>
          </cell>
          <cell r="I579">
            <v>0</v>
          </cell>
          <cell r="J579">
            <v>0</v>
          </cell>
          <cell r="K579">
            <v>1</v>
          </cell>
          <cell r="M579">
            <v>0</v>
          </cell>
          <cell r="O579">
            <v>0</v>
          </cell>
          <cell r="Q579">
            <v>0</v>
          </cell>
        </row>
        <row r="580">
          <cell r="D580" t="str">
            <v>고강(SD40)</v>
          </cell>
          <cell r="I580">
            <v>0</v>
          </cell>
          <cell r="J580">
            <v>0</v>
          </cell>
          <cell r="K580">
            <v>1</v>
          </cell>
          <cell r="M580">
            <v>0</v>
          </cell>
          <cell r="O580">
            <v>0</v>
          </cell>
          <cell r="Q580">
            <v>0</v>
          </cell>
        </row>
        <row r="581">
          <cell r="D581" t="str">
            <v>철근</v>
          </cell>
          <cell r="E581" t="str">
            <v>(SD40,D=13MM)</v>
          </cell>
          <cell r="F581" t="str">
            <v>TON</v>
          </cell>
          <cell r="G581">
            <v>7.5679999999999996</v>
          </cell>
          <cell r="H581">
            <v>360000</v>
          </cell>
          <cell r="I581">
            <v>2724480</v>
          </cell>
          <cell r="J581">
            <v>2724480</v>
          </cell>
          <cell r="K581">
            <v>1</v>
          </cell>
          <cell r="L581">
            <v>360000</v>
          </cell>
          <cell r="M581">
            <v>2724480</v>
          </cell>
          <cell r="N581">
            <v>0</v>
          </cell>
          <cell r="O581">
            <v>0</v>
          </cell>
          <cell r="P581">
            <v>0</v>
          </cell>
          <cell r="Q581">
            <v>0</v>
          </cell>
        </row>
        <row r="582">
          <cell r="D582" t="str">
            <v>철근</v>
          </cell>
          <cell r="E582" t="str">
            <v>(SD40,D=16-32MM)</v>
          </cell>
          <cell r="F582" t="str">
            <v>TON</v>
          </cell>
          <cell r="G582">
            <v>220.571</v>
          </cell>
          <cell r="H582">
            <v>360000</v>
          </cell>
          <cell r="I582">
            <v>79405560</v>
          </cell>
          <cell r="J582">
            <v>79405560</v>
          </cell>
          <cell r="K582">
            <v>1</v>
          </cell>
          <cell r="L582">
            <v>360000</v>
          </cell>
          <cell r="M582">
            <v>79405560</v>
          </cell>
          <cell r="N582">
            <v>0</v>
          </cell>
          <cell r="O582">
            <v>0</v>
          </cell>
          <cell r="P582">
            <v>0</v>
          </cell>
          <cell r="Q582">
            <v>0</v>
          </cell>
        </row>
        <row r="583">
          <cell r="D583" t="str">
            <v>연강(SD30)</v>
          </cell>
          <cell r="I583">
            <v>0</v>
          </cell>
          <cell r="J583">
            <v>0</v>
          </cell>
          <cell r="K583">
            <v>1</v>
          </cell>
          <cell r="M583">
            <v>0</v>
          </cell>
          <cell r="O583">
            <v>0</v>
          </cell>
          <cell r="Q583">
            <v>0</v>
          </cell>
        </row>
        <row r="584">
          <cell r="D584" t="str">
            <v>철근</v>
          </cell>
          <cell r="E584" t="str">
            <v>(SD30,D=10M/M)</v>
          </cell>
          <cell r="F584" t="str">
            <v>TON</v>
          </cell>
          <cell r="G584">
            <v>2.02</v>
          </cell>
          <cell r="H584">
            <v>360000</v>
          </cell>
          <cell r="I584">
            <v>727200</v>
          </cell>
          <cell r="J584">
            <v>727200</v>
          </cell>
          <cell r="K584">
            <v>1</v>
          </cell>
          <cell r="L584">
            <v>360000</v>
          </cell>
          <cell r="M584">
            <v>727200</v>
          </cell>
          <cell r="N584">
            <v>0</v>
          </cell>
          <cell r="O584">
            <v>0</v>
          </cell>
          <cell r="P584">
            <v>0</v>
          </cell>
          <cell r="Q584">
            <v>0</v>
          </cell>
        </row>
        <row r="585">
          <cell r="D585" t="str">
            <v>철근</v>
          </cell>
          <cell r="E585" t="str">
            <v>(SD30,D13M/M이하)</v>
          </cell>
          <cell r="F585" t="str">
            <v>TON</v>
          </cell>
          <cell r="G585">
            <v>3.798</v>
          </cell>
          <cell r="H585">
            <v>350000</v>
          </cell>
          <cell r="I585">
            <v>1329300</v>
          </cell>
          <cell r="J585">
            <v>1329300</v>
          </cell>
          <cell r="K585">
            <v>1</v>
          </cell>
          <cell r="L585">
            <v>350000</v>
          </cell>
          <cell r="M585">
            <v>1329300</v>
          </cell>
          <cell r="N585">
            <v>0</v>
          </cell>
          <cell r="O585">
            <v>0</v>
          </cell>
          <cell r="P585">
            <v>0</v>
          </cell>
          <cell r="Q585">
            <v>0</v>
          </cell>
        </row>
        <row r="586">
          <cell r="D586" t="str">
            <v>철근</v>
          </cell>
          <cell r="E586" t="str">
            <v>(SD30,D16-32M/M)</v>
          </cell>
          <cell r="F586" t="str">
            <v>TON</v>
          </cell>
          <cell r="G586">
            <v>626.38099999999997</v>
          </cell>
          <cell r="H586">
            <v>350000</v>
          </cell>
          <cell r="I586">
            <v>219233350</v>
          </cell>
          <cell r="J586">
            <v>219233350</v>
          </cell>
          <cell r="K586">
            <v>1</v>
          </cell>
          <cell r="L586">
            <v>350000</v>
          </cell>
          <cell r="M586">
            <v>219233350</v>
          </cell>
          <cell r="N586">
            <v>0</v>
          </cell>
          <cell r="O586">
            <v>0</v>
          </cell>
          <cell r="P586">
            <v>0</v>
          </cell>
          <cell r="Q586">
            <v>0</v>
          </cell>
        </row>
        <row r="587">
          <cell r="D587" t="str">
            <v>고재</v>
          </cell>
          <cell r="E587" t="str">
            <v>(3%)</v>
          </cell>
          <cell r="F587" t="str">
            <v>TON</v>
          </cell>
          <cell r="G587">
            <v>25.058</v>
          </cell>
          <cell r="H587">
            <v>-98000</v>
          </cell>
          <cell r="I587">
            <v>-2455684</v>
          </cell>
          <cell r="J587">
            <v>-2455684</v>
          </cell>
          <cell r="K587">
            <v>1</v>
          </cell>
          <cell r="L587">
            <v>-98000</v>
          </cell>
          <cell r="M587">
            <v>-2455684</v>
          </cell>
          <cell r="N587">
            <v>0</v>
          </cell>
          <cell r="O587">
            <v>0</v>
          </cell>
          <cell r="P587">
            <v>0</v>
          </cell>
          <cell r="Q587">
            <v>0</v>
          </cell>
        </row>
        <row r="588">
          <cell r="C588" t="str">
            <v>3.32</v>
          </cell>
          <cell r="D588" t="str">
            <v>시멘트구입</v>
          </cell>
          <cell r="I588">
            <v>0</v>
          </cell>
          <cell r="J588">
            <v>0</v>
          </cell>
          <cell r="K588">
            <v>1</v>
          </cell>
          <cell r="M588">
            <v>0</v>
          </cell>
          <cell r="O588">
            <v>0</v>
          </cell>
          <cell r="Q588">
            <v>0</v>
          </cell>
        </row>
        <row r="589">
          <cell r="D589" t="str">
            <v>시멘트</v>
          </cell>
          <cell r="E589" t="str">
            <v>(40㎏)</v>
          </cell>
          <cell r="F589" t="str">
            <v>대</v>
          </cell>
          <cell r="G589">
            <v>755</v>
          </cell>
          <cell r="H589">
            <v>2600</v>
          </cell>
          <cell r="I589">
            <v>1963000</v>
          </cell>
          <cell r="J589">
            <v>1963000</v>
          </cell>
          <cell r="K589">
            <v>1</v>
          </cell>
          <cell r="L589">
            <v>2600</v>
          </cell>
          <cell r="M589">
            <v>1963000</v>
          </cell>
          <cell r="N589">
            <v>0</v>
          </cell>
          <cell r="O589">
            <v>0</v>
          </cell>
          <cell r="P589">
            <v>0</v>
          </cell>
          <cell r="Q589">
            <v>0</v>
          </cell>
        </row>
        <row r="590">
          <cell r="C590" t="str">
            <v>3.33</v>
          </cell>
          <cell r="D590" t="str">
            <v>자갈구입</v>
          </cell>
          <cell r="I590">
            <v>0</v>
          </cell>
          <cell r="J590">
            <v>0</v>
          </cell>
          <cell r="K590">
            <v>1</v>
          </cell>
          <cell r="M590">
            <v>0</v>
          </cell>
          <cell r="O590">
            <v>0</v>
          </cell>
          <cell r="Q590">
            <v>0</v>
          </cell>
        </row>
        <row r="591">
          <cell r="D591" t="str">
            <v>골재 현장도착도</v>
          </cell>
          <cell r="E591" t="str">
            <v>(D=19MM)</v>
          </cell>
          <cell r="F591" t="str">
            <v>M3</v>
          </cell>
          <cell r="G591">
            <v>9.3030000000000008</v>
          </cell>
          <cell r="H591">
            <v>27909</v>
          </cell>
          <cell r="I591">
            <v>259637</v>
          </cell>
          <cell r="J591">
            <v>259636</v>
          </cell>
          <cell r="K591" t="str">
            <v>##</v>
          </cell>
          <cell r="L591">
            <v>6935</v>
          </cell>
          <cell r="M591">
            <v>64516</v>
          </cell>
          <cell r="N591">
            <v>11179</v>
          </cell>
          <cell r="O591">
            <v>103998</v>
          </cell>
          <cell r="P591">
            <v>9795</v>
          </cell>
          <cell r="Q591">
            <v>91122</v>
          </cell>
        </row>
        <row r="592">
          <cell r="C592" t="str">
            <v>3.D</v>
          </cell>
          <cell r="D592" t="str">
            <v>미호육교</v>
          </cell>
          <cell r="E592" t="str">
            <v>(ST BOX), L=150 M</v>
          </cell>
          <cell r="I592">
            <v>0</v>
          </cell>
          <cell r="J592">
            <v>0</v>
          </cell>
          <cell r="K592">
            <v>1</v>
          </cell>
          <cell r="M592">
            <v>0</v>
          </cell>
          <cell r="O592">
            <v>0</v>
          </cell>
          <cell r="Q592">
            <v>0</v>
          </cell>
        </row>
        <row r="593">
          <cell r="C593" t="str">
            <v>3.01</v>
          </cell>
          <cell r="D593" t="str">
            <v>터 파 기</v>
          </cell>
          <cell r="I593">
            <v>0</v>
          </cell>
          <cell r="J593">
            <v>0</v>
          </cell>
          <cell r="K593">
            <v>1</v>
          </cell>
          <cell r="M593">
            <v>0</v>
          </cell>
          <cell r="O593">
            <v>0</v>
          </cell>
          <cell r="Q593">
            <v>0</v>
          </cell>
        </row>
        <row r="594">
          <cell r="C594" t="str">
            <v>1)</v>
          </cell>
          <cell r="D594" t="str">
            <v>육상토사</v>
          </cell>
          <cell r="I594">
            <v>0</v>
          </cell>
          <cell r="J594">
            <v>0</v>
          </cell>
          <cell r="K594">
            <v>1</v>
          </cell>
          <cell r="M594">
            <v>0</v>
          </cell>
          <cell r="O594">
            <v>0</v>
          </cell>
          <cell r="Q594">
            <v>0</v>
          </cell>
        </row>
        <row r="595">
          <cell r="D595" t="str">
            <v>구조물터파기</v>
          </cell>
          <cell r="E595" t="str">
            <v>(토사 육상 0-4m)</v>
          </cell>
          <cell r="F595" t="str">
            <v>M3</v>
          </cell>
          <cell r="G595">
            <v>2347</v>
          </cell>
          <cell r="H595">
            <v>4134</v>
          </cell>
          <cell r="I595">
            <v>9702498</v>
          </cell>
          <cell r="J595">
            <v>9702498</v>
          </cell>
          <cell r="K595">
            <v>1</v>
          </cell>
          <cell r="L595">
            <v>173</v>
          </cell>
          <cell r="M595">
            <v>406031</v>
          </cell>
          <cell r="N595">
            <v>3634</v>
          </cell>
          <cell r="O595">
            <v>8528998</v>
          </cell>
          <cell r="P595">
            <v>327</v>
          </cell>
          <cell r="Q595">
            <v>767469</v>
          </cell>
        </row>
        <row r="596">
          <cell r="D596" t="str">
            <v>구조물터파기</v>
          </cell>
          <cell r="E596" t="str">
            <v>(토사 육상 4-8m)</v>
          </cell>
          <cell r="F596" t="str">
            <v>M3</v>
          </cell>
          <cell r="G596">
            <v>1548</v>
          </cell>
          <cell r="H596">
            <v>6367</v>
          </cell>
          <cell r="I596">
            <v>9856116</v>
          </cell>
          <cell r="J596">
            <v>9856116</v>
          </cell>
          <cell r="K596">
            <v>1</v>
          </cell>
          <cell r="L596">
            <v>173</v>
          </cell>
          <cell r="M596">
            <v>267804</v>
          </cell>
          <cell r="N596">
            <v>5867</v>
          </cell>
          <cell r="O596">
            <v>9082116</v>
          </cell>
          <cell r="P596">
            <v>327</v>
          </cell>
          <cell r="Q596">
            <v>506196</v>
          </cell>
        </row>
        <row r="597">
          <cell r="C597" t="str">
            <v>2)</v>
          </cell>
          <cell r="D597" t="str">
            <v>육상풍화암</v>
          </cell>
          <cell r="I597">
            <v>0</v>
          </cell>
          <cell r="J597">
            <v>0</v>
          </cell>
          <cell r="K597">
            <v>1</v>
          </cell>
          <cell r="M597">
            <v>0</v>
          </cell>
          <cell r="O597">
            <v>0</v>
          </cell>
          <cell r="Q597">
            <v>0</v>
          </cell>
        </row>
        <row r="598">
          <cell r="D598" t="str">
            <v>구조물터파기</v>
          </cell>
          <cell r="E598" t="str">
            <v>(풍화 육상 0-4M)</v>
          </cell>
          <cell r="F598" t="str">
            <v>M3</v>
          </cell>
          <cell r="G598">
            <v>415</v>
          </cell>
          <cell r="H598">
            <v>60354</v>
          </cell>
          <cell r="I598">
            <v>25046910</v>
          </cell>
          <cell r="J598">
            <v>25046910</v>
          </cell>
          <cell r="K598">
            <v>1</v>
          </cell>
          <cell r="L598">
            <v>2165</v>
          </cell>
          <cell r="M598">
            <v>898475</v>
          </cell>
          <cell r="N598">
            <v>51536</v>
          </cell>
          <cell r="O598">
            <v>21387440</v>
          </cell>
          <cell r="P598">
            <v>6653</v>
          </cell>
          <cell r="Q598">
            <v>2760995</v>
          </cell>
        </row>
        <row r="599">
          <cell r="D599" t="str">
            <v>구조물터파기</v>
          </cell>
          <cell r="E599" t="str">
            <v>(풍화 육상 4-8M)</v>
          </cell>
          <cell r="F599" t="str">
            <v>M3</v>
          </cell>
          <cell r="G599">
            <v>121</v>
          </cell>
          <cell r="H599">
            <v>75480</v>
          </cell>
          <cell r="I599">
            <v>9133080</v>
          </cell>
          <cell r="J599">
            <v>9133080</v>
          </cell>
          <cell r="K599">
            <v>1</v>
          </cell>
          <cell r="L599">
            <v>2165</v>
          </cell>
          <cell r="M599">
            <v>261965</v>
          </cell>
          <cell r="N599">
            <v>66662</v>
          </cell>
          <cell r="O599">
            <v>8066102</v>
          </cell>
          <cell r="P599">
            <v>6653</v>
          </cell>
          <cell r="Q599">
            <v>805013</v>
          </cell>
        </row>
        <row r="600">
          <cell r="C600" t="str">
            <v>3)</v>
          </cell>
          <cell r="D600" t="str">
            <v>육상발파암</v>
          </cell>
          <cell r="I600">
            <v>0</v>
          </cell>
          <cell r="J600">
            <v>0</v>
          </cell>
          <cell r="K600">
            <v>1</v>
          </cell>
          <cell r="M600">
            <v>0</v>
          </cell>
          <cell r="O600">
            <v>0</v>
          </cell>
          <cell r="Q600">
            <v>0</v>
          </cell>
        </row>
        <row r="601">
          <cell r="D601" t="str">
            <v>구조물터파기</v>
          </cell>
          <cell r="E601" t="str">
            <v>(발파 육상 0-4M)</v>
          </cell>
          <cell r="F601" t="str">
            <v>M3</v>
          </cell>
          <cell r="G601">
            <v>970</v>
          </cell>
          <cell r="H601">
            <v>140000</v>
          </cell>
          <cell r="I601">
            <v>135800000</v>
          </cell>
          <cell r="J601">
            <v>135800000</v>
          </cell>
          <cell r="K601">
            <v>1</v>
          </cell>
          <cell r="L601">
            <v>3921</v>
          </cell>
          <cell r="M601">
            <v>3803370</v>
          </cell>
          <cell r="N601">
            <v>126402</v>
          </cell>
          <cell r="O601">
            <v>122609940</v>
          </cell>
          <cell r="P601">
            <v>9677</v>
          </cell>
          <cell r="Q601">
            <v>9386690</v>
          </cell>
        </row>
        <row r="602">
          <cell r="D602" t="str">
            <v>구조물터파기</v>
          </cell>
          <cell r="E602" t="str">
            <v>(발파 육상 4-8M)</v>
          </cell>
          <cell r="F602" t="str">
            <v>M3</v>
          </cell>
          <cell r="G602">
            <v>934</v>
          </cell>
          <cell r="H602">
            <v>180000</v>
          </cell>
          <cell r="I602">
            <v>168120000</v>
          </cell>
          <cell r="J602">
            <v>168120000</v>
          </cell>
          <cell r="K602">
            <v>1</v>
          </cell>
          <cell r="L602">
            <v>3921</v>
          </cell>
          <cell r="M602">
            <v>3662214</v>
          </cell>
          <cell r="N602">
            <v>166402</v>
          </cell>
          <cell r="O602">
            <v>155419468</v>
          </cell>
          <cell r="P602">
            <v>9677</v>
          </cell>
          <cell r="Q602">
            <v>9038318</v>
          </cell>
        </row>
        <row r="603">
          <cell r="C603" t="str">
            <v>3.02</v>
          </cell>
          <cell r="D603" t="str">
            <v>되메우기 다짐</v>
          </cell>
          <cell r="E603" t="str">
            <v>(백호우+램머)</v>
          </cell>
          <cell r="F603" t="str">
            <v>M3</v>
          </cell>
          <cell r="G603">
            <v>4631</v>
          </cell>
          <cell r="H603">
            <v>4340</v>
          </cell>
          <cell r="I603">
            <v>20098540</v>
          </cell>
          <cell r="J603">
            <v>20098540</v>
          </cell>
          <cell r="K603">
            <v>1</v>
          </cell>
          <cell r="L603">
            <v>354</v>
          </cell>
          <cell r="M603">
            <v>1639374</v>
          </cell>
          <cell r="N603">
            <v>3591</v>
          </cell>
          <cell r="O603">
            <v>16629921</v>
          </cell>
          <cell r="P603">
            <v>395</v>
          </cell>
          <cell r="Q603">
            <v>1829245</v>
          </cell>
        </row>
        <row r="604">
          <cell r="C604" t="str">
            <v>3.03</v>
          </cell>
          <cell r="D604" t="str">
            <v>뒷채움</v>
          </cell>
          <cell r="E604" t="str">
            <v>(발파암유용)</v>
          </cell>
          <cell r="F604" t="str">
            <v>M3</v>
          </cell>
          <cell r="G604">
            <v>884</v>
          </cell>
          <cell r="H604">
            <v>1473</v>
          </cell>
          <cell r="I604">
            <v>1302132</v>
          </cell>
          <cell r="J604">
            <v>1302132</v>
          </cell>
          <cell r="K604">
            <v>1</v>
          </cell>
          <cell r="L604">
            <v>366</v>
          </cell>
          <cell r="M604">
            <v>323544</v>
          </cell>
          <cell r="N604">
            <v>590</v>
          </cell>
          <cell r="O604">
            <v>521560</v>
          </cell>
          <cell r="P604">
            <v>517</v>
          </cell>
          <cell r="Q604">
            <v>457028</v>
          </cell>
        </row>
        <row r="605">
          <cell r="C605" t="str">
            <v>3.04</v>
          </cell>
          <cell r="D605" t="str">
            <v>앞성토</v>
          </cell>
          <cell r="F605" t="str">
            <v>M3</v>
          </cell>
          <cell r="G605">
            <v>620</v>
          </cell>
          <cell r="H605">
            <v>3587</v>
          </cell>
          <cell r="I605">
            <v>2223940</v>
          </cell>
          <cell r="J605">
            <v>2223940</v>
          </cell>
          <cell r="K605">
            <v>1</v>
          </cell>
          <cell r="L605">
            <v>234</v>
          </cell>
          <cell r="M605">
            <v>145080</v>
          </cell>
          <cell r="N605">
            <v>3101</v>
          </cell>
          <cell r="O605">
            <v>1922620</v>
          </cell>
          <cell r="P605">
            <v>252</v>
          </cell>
          <cell r="Q605">
            <v>156240</v>
          </cell>
        </row>
        <row r="606">
          <cell r="C606" t="str">
            <v>3.05</v>
          </cell>
          <cell r="D606" t="str">
            <v>면정리 및 청소</v>
          </cell>
          <cell r="F606" t="str">
            <v>M2</v>
          </cell>
          <cell r="G606">
            <v>312</v>
          </cell>
          <cell r="H606">
            <v>25851</v>
          </cell>
          <cell r="I606">
            <v>8065512</v>
          </cell>
          <cell r="J606">
            <v>8065512</v>
          </cell>
          <cell r="K606">
            <v>1</v>
          </cell>
          <cell r="L606">
            <v>1699</v>
          </cell>
          <cell r="M606">
            <v>530088</v>
          </cell>
          <cell r="N606">
            <v>22923</v>
          </cell>
          <cell r="O606">
            <v>7151976</v>
          </cell>
          <cell r="P606">
            <v>1229</v>
          </cell>
          <cell r="Q606">
            <v>383448</v>
          </cell>
        </row>
        <row r="607">
          <cell r="C607" t="str">
            <v>3.06</v>
          </cell>
          <cell r="D607" t="str">
            <v>거 푸 집</v>
          </cell>
          <cell r="I607">
            <v>0</v>
          </cell>
          <cell r="J607">
            <v>0</v>
          </cell>
          <cell r="K607">
            <v>1</v>
          </cell>
          <cell r="M607">
            <v>0</v>
          </cell>
          <cell r="O607">
            <v>0</v>
          </cell>
          <cell r="Q607">
            <v>0</v>
          </cell>
        </row>
        <row r="608">
          <cell r="C608" t="str">
            <v>1)</v>
          </cell>
          <cell r="D608" t="str">
            <v>합판거푸집</v>
          </cell>
          <cell r="I608">
            <v>0</v>
          </cell>
          <cell r="J608">
            <v>0</v>
          </cell>
          <cell r="K608">
            <v>1</v>
          </cell>
          <cell r="M608">
            <v>0</v>
          </cell>
          <cell r="O608">
            <v>0</v>
          </cell>
          <cell r="Q608">
            <v>0</v>
          </cell>
        </row>
        <row r="609">
          <cell r="C609" t="str">
            <v>-1</v>
          </cell>
          <cell r="D609" t="str">
            <v>거푸집</v>
          </cell>
          <cell r="E609" t="str">
            <v>(3회 0-7M)</v>
          </cell>
          <cell r="F609" t="str">
            <v>M2</v>
          </cell>
          <cell r="G609">
            <v>5137</v>
          </cell>
          <cell r="H609">
            <v>22167</v>
          </cell>
          <cell r="I609">
            <v>113871879</v>
          </cell>
          <cell r="J609">
            <v>113871879</v>
          </cell>
          <cell r="K609">
            <v>1</v>
          </cell>
          <cell r="L609">
            <v>9585</v>
          </cell>
          <cell r="M609">
            <v>49238145</v>
          </cell>
          <cell r="N609">
            <v>12263</v>
          </cell>
          <cell r="O609">
            <v>62995031</v>
          </cell>
          <cell r="P609">
            <v>319</v>
          </cell>
          <cell r="Q609">
            <v>1638703</v>
          </cell>
        </row>
        <row r="610">
          <cell r="D610" t="str">
            <v>거푸집</v>
          </cell>
          <cell r="E610" t="str">
            <v>(3회 7-10M)</v>
          </cell>
          <cell r="F610" t="str">
            <v>M2</v>
          </cell>
          <cell r="G610">
            <v>299</v>
          </cell>
          <cell r="H610">
            <v>23386</v>
          </cell>
          <cell r="I610">
            <v>6992414</v>
          </cell>
          <cell r="J610">
            <v>6992414</v>
          </cell>
          <cell r="K610">
            <v>1</v>
          </cell>
          <cell r="L610">
            <v>9585</v>
          </cell>
          <cell r="M610">
            <v>2865915</v>
          </cell>
          <cell r="N610">
            <v>13482</v>
          </cell>
          <cell r="O610">
            <v>4031118</v>
          </cell>
          <cell r="P610">
            <v>319</v>
          </cell>
          <cell r="Q610">
            <v>95381</v>
          </cell>
        </row>
        <row r="611">
          <cell r="C611" t="str">
            <v>-2</v>
          </cell>
          <cell r="D611" t="str">
            <v>거푸집</v>
          </cell>
          <cell r="E611" t="str">
            <v>(4회 0-7M)</v>
          </cell>
          <cell r="F611" t="str">
            <v>M2</v>
          </cell>
          <cell r="G611">
            <v>580</v>
          </cell>
          <cell r="H611">
            <v>19081</v>
          </cell>
          <cell r="I611">
            <v>11066980</v>
          </cell>
          <cell r="J611">
            <v>11066980</v>
          </cell>
          <cell r="K611">
            <v>1</v>
          </cell>
          <cell r="L611">
            <v>8337</v>
          </cell>
          <cell r="M611">
            <v>4835460</v>
          </cell>
          <cell r="N611">
            <v>10425</v>
          </cell>
          <cell r="O611">
            <v>6046500</v>
          </cell>
          <cell r="P611">
            <v>319</v>
          </cell>
          <cell r="Q611">
            <v>185020</v>
          </cell>
        </row>
        <row r="612">
          <cell r="C612" t="str">
            <v>-3</v>
          </cell>
          <cell r="D612" t="str">
            <v>거푸집</v>
          </cell>
          <cell r="E612" t="str">
            <v>(6회 0-7M)</v>
          </cell>
          <cell r="F612" t="str">
            <v>M2</v>
          </cell>
          <cell r="G612">
            <v>189</v>
          </cell>
          <cell r="H612">
            <v>15886</v>
          </cell>
          <cell r="I612">
            <v>3002454</v>
          </cell>
          <cell r="J612">
            <v>3002454</v>
          </cell>
          <cell r="K612">
            <v>1</v>
          </cell>
          <cell r="L612">
            <v>7214</v>
          </cell>
          <cell r="M612">
            <v>1363446</v>
          </cell>
          <cell r="N612">
            <v>8353</v>
          </cell>
          <cell r="O612">
            <v>1578717</v>
          </cell>
          <cell r="P612">
            <v>319</v>
          </cell>
          <cell r="Q612">
            <v>60291</v>
          </cell>
        </row>
        <row r="613">
          <cell r="C613" t="str">
            <v>2)</v>
          </cell>
          <cell r="D613" t="str">
            <v>원형거푸집</v>
          </cell>
          <cell r="I613">
            <v>0</v>
          </cell>
          <cell r="J613">
            <v>0</v>
          </cell>
          <cell r="K613">
            <v>1</v>
          </cell>
          <cell r="M613">
            <v>0</v>
          </cell>
          <cell r="O613">
            <v>0</v>
          </cell>
          <cell r="Q613">
            <v>0</v>
          </cell>
        </row>
        <row r="614">
          <cell r="D614" t="str">
            <v>원형거푸집</v>
          </cell>
          <cell r="E614" t="str">
            <v>(3회) 0-7M</v>
          </cell>
          <cell r="F614" t="str">
            <v>M2</v>
          </cell>
          <cell r="G614">
            <v>290</v>
          </cell>
          <cell r="H614">
            <v>46444</v>
          </cell>
          <cell r="I614">
            <v>13468760</v>
          </cell>
          <cell r="J614">
            <v>13468760</v>
          </cell>
          <cell r="K614">
            <v>1</v>
          </cell>
          <cell r="L614">
            <v>17636</v>
          </cell>
          <cell r="M614">
            <v>5114440</v>
          </cell>
          <cell r="N614">
            <v>28155</v>
          </cell>
          <cell r="O614">
            <v>8164950</v>
          </cell>
          <cell r="P614">
            <v>653</v>
          </cell>
          <cell r="Q614">
            <v>189370</v>
          </cell>
        </row>
        <row r="615">
          <cell r="C615" t="str">
            <v>3.07</v>
          </cell>
          <cell r="D615" t="str">
            <v>강관비계공</v>
          </cell>
          <cell r="I615">
            <v>0</v>
          </cell>
          <cell r="J615">
            <v>0</v>
          </cell>
          <cell r="K615">
            <v>1</v>
          </cell>
          <cell r="M615">
            <v>0</v>
          </cell>
          <cell r="O615">
            <v>0</v>
          </cell>
          <cell r="Q615">
            <v>0</v>
          </cell>
        </row>
        <row r="616">
          <cell r="D616" t="str">
            <v>강관비계</v>
          </cell>
          <cell r="E616" t="str">
            <v>(0-30M)</v>
          </cell>
          <cell r="F616" t="str">
            <v>M2</v>
          </cell>
          <cell r="G616">
            <v>2918</v>
          </cell>
          <cell r="H616">
            <v>11356</v>
          </cell>
          <cell r="I616">
            <v>33136808</v>
          </cell>
          <cell r="J616">
            <v>33136808</v>
          </cell>
          <cell r="K616">
            <v>1</v>
          </cell>
          <cell r="L616">
            <v>2817</v>
          </cell>
          <cell r="M616">
            <v>8220006</v>
          </cell>
          <cell r="N616">
            <v>8194</v>
          </cell>
          <cell r="O616">
            <v>23910092</v>
          </cell>
          <cell r="P616">
            <v>345</v>
          </cell>
          <cell r="Q616">
            <v>1006710</v>
          </cell>
        </row>
        <row r="617">
          <cell r="C617" t="str">
            <v>3.08</v>
          </cell>
          <cell r="D617" t="str">
            <v>동바리공</v>
          </cell>
          <cell r="I617">
            <v>0</v>
          </cell>
          <cell r="J617">
            <v>0</v>
          </cell>
          <cell r="K617">
            <v>1</v>
          </cell>
          <cell r="M617">
            <v>0</v>
          </cell>
          <cell r="O617">
            <v>0</v>
          </cell>
          <cell r="Q617">
            <v>0</v>
          </cell>
        </row>
        <row r="618">
          <cell r="D618" t="str">
            <v>강관동바리</v>
          </cell>
          <cell r="E618" t="str">
            <v>(교량용)</v>
          </cell>
          <cell r="F618" t="str">
            <v>공/M3</v>
          </cell>
          <cell r="G618">
            <v>147</v>
          </cell>
          <cell r="H618">
            <v>16460</v>
          </cell>
          <cell r="I618">
            <v>2419620</v>
          </cell>
          <cell r="J618">
            <v>2419620</v>
          </cell>
          <cell r="K618">
            <v>1</v>
          </cell>
          <cell r="L618">
            <v>532</v>
          </cell>
          <cell r="M618">
            <v>78204</v>
          </cell>
          <cell r="N618">
            <v>15928</v>
          </cell>
          <cell r="O618">
            <v>2341416</v>
          </cell>
          <cell r="P618">
            <v>0</v>
          </cell>
          <cell r="Q618">
            <v>0</v>
          </cell>
        </row>
        <row r="619">
          <cell r="D619" t="str">
            <v>목재동바리공</v>
          </cell>
          <cell r="E619" t="str">
            <v>(목재4회,0-7M)</v>
          </cell>
          <cell r="F619" t="str">
            <v>공/M3</v>
          </cell>
          <cell r="G619">
            <v>4040</v>
          </cell>
          <cell r="H619">
            <v>20437</v>
          </cell>
          <cell r="I619">
            <v>82565480</v>
          </cell>
          <cell r="J619">
            <v>82565480</v>
          </cell>
          <cell r="K619">
            <v>1</v>
          </cell>
          <cell r="L619">
            <v>2041</v>
          </cell>
          <cell r="M619">
            <v>8245640</v>
          </cell>
          <cell r="N619">
            <v>18396</v>
          </cell>
          <cell r="O619">
            <v>74319840</v>
          </cell>
          <cell r="P619">
            <v>0</v>
          </cell>
          <cell r="Q619">
            <v>0</v>
          </cell>
        </row>
        <row r="620">
          <cell r="C620" t="str">
            <v>3.09</v>
          </cell>
          <cell r="D620" t="str">
            <v>철근가공조립</v>
          </cell>
          <cell r="I620">
            <v>0</v>
          </cell>
          <cell r="J620">
            <v>0</v>
          </cell>
          <cell r="K620">
            <v>1</v>
          </cell>
          <cell r="M620">
            <v>0</v>
          </cell>
          <cell r="O620">
            <v>0</v>
          </cell>
          <cell r="Q620">
            <v>0</v>
          </cell>
        </row>
        <row r="621">
          <cell r="D621" t="str">
            <v>철근가공조립</v>
          </cell>
          <cell r="E621" t="str">
            <v>(보통)</v>
          </cell>
          <cell r="F621" t="str">
            <v>TON</v>
          </cell>
          <cell r="G621">
            <v>215.43799999999999</v>
          </cell>
          <cell r="H621">
            <v>348721</v>
          </cell>
          <cell r="I621">
            <v>75127754</v>
          </cell>
          <cell r="J621">
            <v>75127753</v>
          </cell>
          <cell r="K621" t="str">
            <v>##</v>
          </cell>
          <cell r="L621">
            <v>5655</v>
          </cell>
          <cell r="M621">
            <v>1218301</v>
          </cell>
          <cell r="N621">
            <v>343066</v>
          </cell>
          <cell r="O621">
            <v>73909452</v>
          </cell>
          <cell r="P621">
            <v>0</v>
          </cell>
          <cell r="Q621">
            <v>0</v>
          </cell>
        </row>
        <row r="622">
          <cell r="D622" t="str">
            <v>철근가공조립</v>
          </cell>
          <cell r="E622" t="str">
            <v>(복잡)</v>
          </cell>
          <cell r="F622" t="str">
            <v>TON</v>
          </cell>
          <cell r="G622">
            <v>505.31400000000002</v>
          </cell>
          <cell r="H622">
            <v>437434</v>
          </cell>
          <cell r="I622">
            <v>221041524</v>
          </cell>
          <cell r="J622">
            <v>221041523</v>
          </cell>
          <cell r="K622" t="str">
            <v>##</v>
          </cell>
          <cell r="L622">
            <v>6960</v>
          </cell>
          <cell r="M622">
            <v>3516985</v>
          </cell>
          <cell r="N622">
            <v>430474</v>
          </cell>
          <cell r="O622">
            <v>217524538</v>
          </cell>
          <cell r="P622">
            <v>0</v>
          </cell>
          <cell r="Q622">
            <v>0</v>
          </cell>
        </row>
        <row r="623">
          <cell r="C623" t="str">
            <v>3.10</v>
          </cell>
          <cell r="D623" t="str">
            <v>콘크리트타설</v>
          </cell>
          <cell r="E623" t="str">
            <v>(레미콘)</v>
          </cell>
          <cell r="I623">
            <v>0</v>
          </cell>
          <cell r="J623">
            <v>0</v>
          </cell>
          <cell r="K623">
            <v>1</v>
          </cell>
          <cell r="M623">
            <v>0</v>
          </cell>
          <cell r="O623">
            <v>0</v>
          </cell>
          <cell r="Q623">
            <v>0</v>
          </cell>
        </row>
        <row r="624">
          <cell r="C624" t="str">
            <v>1)</v>
          </cell>
          <cell r="D624" t="str">
            <v>레미콘</v>
          </cell>
          <cell r="I624">
            <v>0</v>
          </cell>
          <cell r="J624">
            <v>0</v>
          </cell>
          <cell r="K624">
            <v>1</v>
          </cell>
          <cell r="M624">
            <v>0</v>
          </cell>
          <cell r="O624">
            <v>0</v>
          </cell>
          <cell r="Q624">
            <v>0</v>
          </cell>
        </row>
        <row r="625">
          <cell r="D625" t="str">
            <v>레미콘타설</v>
          </cell>
          <cell r="E625" t="str">
            <v>(무근 기계)</v>
          </cell>
          <cell r="F625" t="str">
            <v>M3</v>
          </cell>
          <cell r="G625">
            <v>258</v>
          </cell>
          <cell r="H625">
            <v>23716</v>
          </cell>
          <cell r="I625">
            <v>6118728</v>
          </cell>
          <cell r="J625">
            <v>6118728</v>
          </cell>
          <cell r="K625">
            <v>1</v>
          </cell>
          <cell r="L625">
            <v>2764</v>
          </cell>
          <cell r="M625">
            <v>713112</v>
          </cell>
          <cell r="N625">
            <v>6664</v>
          </cell>
          <cell r="O625">
            <v>1719312</v>
          </cell>
          <cell r="P625">
            <v>14288</v>
          </cell>
          <cell r="Q625">
            <v>3686304</v>
          </cell>
        </row>
        <row r="626">
          <cell r="D626" t="str">
            <v>레미콘타설</v>
          </cell>
          <cell r="E626" t="str">
            <v>(무근 인력)</v>
          </cell>
          <cell r="F626" t="str">
            <v>M3</v>
          </cell>
          <cell r="G626">
            <v>89</v>
          </cell>
          <cell r="H626">
            <v>28651</v>
          </cell>
          <cell r="I626">
            <v>2549939</v>
          </cell>
          <cell r="J626">
            <v>2549939</v>
          </cell>
          <cell r="K626">
            <v>1</v>
          </cell>
          <cell r="L626">
            <v>0</v>
          </cell>
          <cell r="M626">
            <v>0</v>
          </cell>
          <cell r="N626">
            <v>28651</v>
          </cell>
          <cell r="O626">
            <v>2549939</v>
          </cell>
          <cell r="P626">
            <v>0</v>
          </cell>
          <cell r="Q626">
            <v>0</v>
          </cell>
        </row>
        <row r="627">
          <cell r="C627" t="str">
            <v>2)</v>
          </cell>
          <cell r="D627" t="str">
            <v>펌프카타설</v>
          </cell>
          <cell r="I627">
            <v>0</v>
          </cell>
          <cell r="J627">
            <v>0</v>
          </cell>
          <cell r="K627">
            <v>1</v>
          </cell>
          <cell r="M627">
            <v>0</v>
          </cell>
          <cell r="O627">
            <v>0</v>
          </cell>
          <cell r="Q627">
            <v>0</v>
          </cell>
        </row>
        <row r="628">
          <cell r="D628" t="str">
            <v>펌프카타설</v>
          </cell>
          <cell r="E628" t="str">
            <v>(철근 15M이하)</v>
          </cell>
          <cell r="F628" t="str">
            <v>M3</v>
          </cell>
          <cell r="G628">
            <v>3840</v>
          </cell>
          <cell r="H628">
            <v>14673</v>
          </cell>
          <cell r="I628">
            <v>56344320</v>
          </cell>
          <cell r="J628">
            <v>56344320</v>
          </cell>
          <cell r="K628">
            <v>1</v>
          </cell>
          <cell r="L628">
            <v>3410</v>
          </cell>
          <cell r="M628">
            <v>13094400</v>
          </cell>
          <cell r="N628">
            <v>6529</v>
          </cell>
          <cell r="O628">
            <v>25071360</v>
          </cell>
          <cell r="P628">
            <v>4734</v>
          </cell>
          <cell r="Q628">
            <v>18178560</v>
          </cell>
        </row>
        <row r="629">
          <cell r="C629" t="str">
            <v>3.11</v>
          </cell>
          <cell r="D629" t="str">
            <v>표면처리</v>
          </cell>
          <cell r="I629">
            <v>0</v>
          </cell>
          <cell r="J629">
            <v>0</v>
          </cell>
          <cell r="K629">
            <v>1</v>
          </cell>
          <cell r="M629">
            <v>0</v>
          </cell>
          <cell r="O629">
            <v>0</v>
          </cell>
          <cell r="Q629">
            <v>0</v>
          </cell>
        </row>
        <row r="630">
          <cell r="D630" t="str">
            <v>슬라브 양생</v>
          </cell>
          <cell r="E630" t="str">
            <v>(피막양생)</v>
          </cell>
          <cell r="F630" t="str">
            <v>M2</v>
          </cell>
          <cell r="G630">
            <v>3306</v>
          </cell>
          <cell r="H630">
            <v>382</v>
          </cell>
          <cell r="I630">
            <v>1262892</v>
          </cell>
          <cell r="J630">
            <v>1262892</v>
          </cell>
          <cell r="K630">
            <v>1</v>
          </cell>
          <cell r="L630">
            <v>270</v>
          </cell>
          <cell r="M630">
            <v>892620</v>
          </cell>
          <cell r="N630">
            <v>110</v>
          </cell>
          <cell r="O630">
            <v>363660</v>
          </cell>
          <cell r="P630">
            <v>2</v>
          </cell>
          <cell r="Q630">
            <v>6612</v>
          </cell>
        </row>
        <row r="631">
          <cell r="D631" t="str">
            <v>데크휘니샤 면고르기</v>
          </cell>
          <cell r="F631" t="str">
            <v>M2</v>
          </cell>
          <cell r="G631">
            <v>3306</v>
          </cell>
          <cell r="H631">
            <v>482</v>
          </cell>
          <cell r="I631">
            <v>1593492</v>
          </cell>
          <cell r="J631">
            <v>1593492</v>
          </cell>
          <cell r="K631">
            <v>1</v>
          </cell>
          <cell r="L631">
            <v>42</v>
          </cell>
          <cell r="M631">
            <v>138852</v>
          </cell>
          <cell r="N631">
            <v>120</v>
          </cell>
          <cell r="O631">
            <v>396720</v>
          </cell>
          <cell r="P631">
            <v>320</v>
          </cell>
          <cell r="Q631">
            <v>1057920</v>
          </cell>
        </row>
        <row r="632">
          <cell r="C632" t="str">
            <v>3.12</v>
          </cell>
          <cell r="D632" t="str">
            <v>교량받침</v>
          </cell>
          <cell r="I632">
            <v>0</v>
          </cell>
          <cell r="J632">
            <v>0</v>
          </cell>
          <cell r="K632">
            <v>1</v>
          </cell>
          <cell r="M632">
            <v>0</v>
          </cell>
          <cell r="O632">
            <v>0</v>
          </cell>
          <cell r="Q632">
            <v>0</v>
          </cell>
        </row>
        <row r="633">
          <cell r="D633" t="str">
            <v>SPHERICAL BEARING</v>
          </cell>
          <cell r="E633" t="str">
            <v>ST BOX</v>
          </cell>
          <cell r="I633">
            <v>0</v>
          </cell>
          <cell r="J633">
            <v>0</v>
          </cell>
          <cell r="K633">
            <v>1</v>
          </cell>
          <cell r="M633">
            <v>0</v>
          </cell>
          <cell r="O633">
            <v>0</v>
          </cell>
          <cell r="Q633">
            <v>0</v>
          </cell>
        </row>
        <row r="634">
          <cell r="C634" t="str">
            <v>1)</v>
          </cell>
          <cell r="D634" t="str">
            <v>고정단</v>
          </cell>
          <cell r="E634" t="str">
            <v>SPHERICAL BEARING</v>
          </cell>
          <cell r="I634">
            <v>0</v>
          </cell>
          <cell r="J634">
            <v>0</v>
          </cell>
          <cell r="K634">
            <v>1</v>
          </cell>
          <cell r="M634">
            <v>0</v>
          </cell>
          <cell r="O634">
            <v>0</v>
          </cell>
          <cell r="Q634">
            <v>0</v>
          </cell>
        </row>
        <row r="635">
          <cell r="D635" t="str">
            <v>교좌장치 SPHERICAL</v>
          </cell>
          <cell r="E635" t="str">
            <v>(고정단 800TON)</v>
          </cell>
          <cell r="F635" t="str">
            <v>EA</v>
          </cell>
          <cell r="G635">
            <v>1</v>
          </cell>
          <cell r="H635">
            <v>7581000</v>
          </cell>
          <cell r="I635">
            <v>7581000</v>
          </cell>
          <cell r="J635">
            <v>7581000</v>
          </cell>
          <cell r="K635">
            <v>1</v>
          </cell>
          <cell r="L635">
            <v>6731000</v>
          </cell>
          <cell r="M635">
            <v>6731000</v>
          </cell>
          <cell r="N635">
            <v>850000</v>
          </cell>
          <cell r="O635">
            <v>850000</v>
          </cell>
          <cell r="P635">
            <v>0</v>
          </cell>
          <cell r="Q635">
            <v>0</v>
          </cell>
        </row>
        <row r="636">
          <cell r="D636" t="str">
            <v>교좌장치 SPHERICAL</v>
          </cell>
          <cell r="E636" t="str">
            <v>(고정단 900TON)</v>
          </cell>
          <cell r="F636" t="str">
            <v>EA</v>
          </cell>
          <cell r="G636">
            <v>1</v>
          </cell>
          <cell r="H636">
            <v>8112000</v>
          </cell>
          <cell r="I636">
            <v>8112000</v>
          </cell>
          <cell r="J636">
            <v>8112000</v>
          </cell>
          <cell r="K636">
            <v>1</v>
          </cell>
          <cell r="L636">
            <v>7262000</v>
          </cell>
          <cell r="M636">
            <v>7262000</v>
          </cell>
          <cell r="N636">
            <v>850000</v>
          </cell>
          <cell r="O636">
            <v>850000</v>
          </cell>
          <cell r="P636">
            <v>0</v>
          </cell>
          <cell r="Q636">
            <v>0</v>
          </cell>
        </row>
        <row r="637">
          <cell r="C637" t="str">
            <v>2)</v>
          </cell>
          <cell r="D637" t="str">
            <v>교축(종)방향</v>
          </cell>
          <cell r="E637" t="str">
            <v>SPHERICAL BEARING</v>
          </cell>
          <cell r="I637">
            <v>0</v>
          </cell>
          <cell r="J637">
            <v>0</v>
          </cell>
          <cell r="K637">
            <v>1</v>
          </cell>
          <cell r="M637">
            <v>0</v>
          </cell>
          <cell r="O637">
            <v>0</v>
          </cell>
          <cell r="Q637">
            <v>0</v>
          </cell>
        </row>
        <row r="638">
          <cell r="D638" t="str">
            <v>교좌장치 SPHERICAL</v>
          </cell>
          <cell r="E638" t="str">
            <v>(종방향 100TON)</v>
          </cell>
          <cell r="F638" t="str">
            <v>EA</v>
          </cell>
          <cell r="G638">
            <v>4</v>
          </cell>
          <cell r="H638">
            <v>2010000</v>
          </cell>
          <cell r="I638">
            <v>8040000</v>
          </cell>
          <cell r="J638">
            <v>8040000</v>
          </cell>
          <cell r="K638">
            <v>1</v>
          </cell>
          <cell r="L638">
            <v>1730000</v>
          </cell>
          <cell r="M638">
            <v>6920000</v>
          </cell>
          <cell r="N638">
            <v>280000</v>
          </cell>
          <cell r="O638">
            <v>1120000</v>
          </cell>
          <cell r="P638">
            <v>0</v>
          </cell>
          <cell r="Q638">
            <v>0</v>
          </cell>
        </row>
        <row r="639">
          <cell r="D639" t="str">
            <v>교좌장치 SPHERICAL</v>
          </cell>
          <cell r="E639" t="str">
            <v>(종방향 175TON)</v>
          </cell>
          <cell r="F639" t="str">
            <v>EA</v>
          </cell>
          <cell r="G639">
            <v>4</v>
          </cell>
          <cell r="H639">
            <v>2370000</v>
          </cell>
          <cell r="I639">
            <v>9480000</v>
          </cell>
          <cell r="J639">
            <v>9480000</v>
          </cell>
          <cell r="K639">
            <v>1</v>
          </cell>
          <cell r="L639">
            <v>2090000</v>
          </cell>
          <cell r="M639">
            <v>8360000</v>
          </cell>
          <cell r="N639">
            <v>280000</v>
          </cell>
          <cell r="O639">
            <v>1120000</v>
          </cell>
          <cell r="P639">
            <v>0</v>
          </cell>
          <cell r="Q639">
            <v>0</v>
          </cell>
        </row>
        <row r="640">
          <cell r="D640" t="str">
            <v>교좌장치 SPHERICAL</v>
          </cell>
          <cell r="E640" t="str">
            <v>(종방향 800TON)</v>
          </cell>
          <cell r="F640" t="str">
            <v>EA</v>
          </cell>
          <cell r="G640">
            <v>1</v>
          </cell>
          <cell r="H640">
            <v>9340000</v>
          </cell>
          <cell r="I640">
            <v>9340000</v>
          </cell>
          <cell r="J640">
            <v>9340000</v>
          </cell>
          <cell r="K640">
            <v>1</v>
          </cell>
          <cell r="L640">
            <v>8490000</v>
          </cell>
          <cell r="M640">
            <v>8490000</v>
          </cell>
          <cell r="N640">
            <v>850000</v>
          </cell>
          <cell r="O640">
            <v>850000</v>
          </cell>
          <cell r="P640">
            <v>0</v>
          </cell>
          <cell r="Q640">
            <v>0</v>
          </cell>
        </row>
        <row r="641">
          <cell r="D641" t="str">
            <v>교좌장치 SPHERICAL</v>
          </cell>
          <cell r="E641" t="str">
            <v>(종방향 900TON</v>
          </cell>
          <cell r="F641" t="str">
            <v>EA</v>
          </cell>
          <cell r="G641">
            <v>1</v>
          </cell>
          <cell r="H641">
            <v>9949000</v>
          </cell>
          <cell r="I641">
            <v>9949000</v>
          </cell>
          <cell r="J641">
            <v>9949000</v>
          </cell>
          <cell r="K641">
            <v>1</v>
          </cell>
          <cell r="L641">
            <v>9099000</v>
          </cell>
          <cell r="M641">
            <v>9099000</v>
          </cell>
          <cell r="N641">
            <v>850000</v>
          </cell>
          <cell r="O641">
            <v>850000</v>
          </cell>
          <cell r="P641">
            <v>0</v>
          </cell>
          <cell r="Q641">
            <v>0</v>
          </cell>
        </row>
        <row r="642">
          <cell r="C642" t="str">
            <v>3)</v>
          </cell>
          <cell r="D642" t="str">
            <v>교축직각(횡)방향</v>
          </cell>
          <cell r="E642" t="str">
            <v>SPHERICAL BEARING</v>
          </cell>
          <cell r="I642">
            <v>0</v>
          </cell>
          <cell r="J642">
            <v>0</v>
          </cell>
          <cell r="K642">
            <v>1</v>
          </cell>
          <cell r="M642">
            <v>0</v>
          </cell>
          <cell r="O642">
            <v>0</v>
          </cell>
          <cell r="Q642">
            <v>0</v>
          </cell>
        </row>
        <row r="643">
          <cell r="D643" t="str">
            <v>교좌장치 SPHERICAL</v>
          </cell>
          <cell r="E643" t="str">
            <v>(횡방향 800TON)</v>
          </cell>
          <cell r="F643" t="str">
            <v>EA</v>
          </cell>
          <cell r="G643">
            <v>1</v>
          </cell>
          <cell r="H643">
            <v>9340000</v>
          </cell>
          <cell r="I643">
            <v>9340000</v>
          </cell>
          <cell r="J643">
            <v>9340000</v>
          </cell>
          <cell r="K643">
            <v>1</v>
          </cell>
          <cell r="L643">
            <v>8490000</v>
          </cell>
          <cell r="M643">
            <v>8490000</v>
          </cell>
          <cell r="N643">
            <v>850000</v>
          </cell>
          <cell r="O643">
            <v>850000</v>
          </cell>
          <cell r="P643">
            <v>0</v>
          </cell>
          <cell r="Q643">
            <v>0</v>
          </cell>
        </row>
        <row r="644">
          <cell r="D644" t="str">
            <v>교좌장치 SPHERICAL</v>
          </cell>
          <cell r="E644" t="str">
            <v>(횡방향 900TON)</v>
          </cell>
          <cell r="F644" t="str">
            <v>EA</v>
          </cell>
          <cell r="G644">
            <v>1</v>
          </cell>
          <cell r="H644">
            <v>9949000</v>
          </cell>
          <cell r="I644">
            <v>9949000</v>
          </cell>
          <cell r="J644">
            <v>9949000</v>
          </cell>
          <cell r="K644">
            <v>1</v>
          </cell>
          <cell r="L644">
            <v>9099000</v>
          </cell>
          <cell r="M644">
            <v>9099000</v>
          </cell>
          <cell r="N644">
            <v>850000</v>
          </cell>
          <cell r="O644">
            <v>850000</v>
          </cell>
          <cell r="P644">
            <v>0</v>
          </cell>
          <cell r="Q644">
            <v>0</v>
          </cell>
        </row>
        <row r="645">
          <cell r="C645" t="str">
            <v>4)</v>
          </cell>
          <cell r="D645" t="str">
            <v>양방향</v>
          </cell>
          <cell r="E645" t="str">
            <v>SPHERICAL BEARING</v>
          </cell>
          <cell r="I645">
            <v>0</v>
          </cell>
          <cell r="J645">
            <v>0</v>
          </cell>
          <cell r="K645">
            <v>1</v>
          </cell>
          <cell r="M645">
            <v>0</v>
          </cell>
          <cell r="O645">
            <v>0</v>
          </cell>
          <cell r="Q645">
            <v>0</v>
          </cell>
        </row>
        <row r="646">
          <cell r="D646" t="str">
            <v>교좌장치 SPHERICAL</v>
          </cell>
          <cell r="E646" t="str">
            <v>(양방향 100TON)</v>
          </cell>
          <cell r="F646" t="str">
            <v>EA</v>
          </cell>
          <cell r="G646">
            <v>4</v>
          </cell>
          <cell r="H646">
            <v>1557000</v>
          </cell>
          <cell r="I646">
            <v>6228000</v>
          </cell>
          <cell r="J646">
            <v>6228000</v>
          </cell>
          <cell r="K646">
            <v>1</v>
          </cell>
          <cell r="L646">
            <v>1277000</v>
          </cell>
          <cell r="M646">
            <v>5108000</v>
          </cell>
          <cell r="N646">
            <v>280000</v>
          </cell>
          <cell r="O646">
            <v>1120000</v>
          </cell>
          <cell r="P646">
            <v>0</v>
          </cell>
          <cell r="Q646">
            <v>0</v>
          </cell>
        </row>
        <row r="647">
          <cell r="D647" t="str">
            <v>교좌장치 SPHERICAL</v>
          </cell>
          <cell r="E647" t="str">
            <v>(양방향 125TON)</v>
          </cell>
          <cell r="F647" t="str">
            <v>EA</v>
          </cell>
          <cell r="G647">
            <v>4</v>
          </cell>
          <cell r="H647">
            <v>1682000</v>
          </cell>
          <cell r="I647">
            <v>6728000</v>
          </cell>
          <cell r="J647">
            <v>6728000</v>
          </cell>
          <cell r="K647">
            <v>1</v>
          </cell>
          <cell r="L647">
            <v>1402000</v>
          </cell>
          <cell r="M647">
            <v>5608000</v>
          </cell>
          <cell r="N647">
            <v>280000</v>
          </cell>
          <cell r="O647">
            <v>1120000</v>
          </cell>
          <cell r="P647">
            <v>0</v>
          </cell>
          <cell r="Q647">
            <v>0</v>
          </cell>
        </row>
        <row r="648">
          <cell r="D648" t="str">
            <v>교좌장치 SPHERICAL</v>
          </cell>
          <cell r="E648" t="str">
            <v>(양방향 800TON)</v>
          </cell>
          <cell r="F648" t="str">
            <v>EA</v>
          </cell>
          <cell r="G648">
            <v>1</v>
          </cell>
          <cell r="H648">
            <v>7724000</v>
          </cell>
          <cell r="I648">
            <v>7724000</v>
          </cell>
          <cell r="J648">
            <v>7724000</v>
          </cell>
          <cell r="K648">
            <v>1</v>
          </cell>
          <cell r="L648">
            <v>6874000</v>
          </cell>
          <cell r="M648">
            <v>6874000</v>
          </cell>
          <cell r="N648">
            <v>850000</v>
          </cell>
          <cell r="O648">
            <v>850000</v>
          </cell>
          <cell r="P648">
            <v>0</v>
          </cell>
          <cell r="Q648">
            <v>0</v>
          </cell>
        </row>
        <row r="649">
          <cell r="D649" t="str">
            <v>교좌장치 SPHERICAL</v>
          </cell>
          <cell r="E649" t="str">
            <v>(양방향 900TON)</v>
          </cell>
          <cell r="F649" t="str">
            <v>EA</v>
          </cell>
          <cell r="G649">
            <v>1</v>
          </cell>
          <cell r="H649">
            <v>8369000</v>
          </cell>
          <cell r="I649">
            <v>8369000</v>
          </cell>
          <cell r="J649">
            <v>8369000</v>
          </cell>
          <cell r="K649">
            <v>1</v>
          </cell>
          <cell r="L649">
            <v>7519000</v>
          </cell>
          <cell r="M649">
            <v>7519000</v>
          </cell>
          <cell r="N649">
            <v>850000</v>
          </cell>
          <cell r="O649">
            <v>850000</v>
          </cell>
          <cell r="P649">
            <v>0</v>
          </cell>
          <cell r="Q649">
            <v>0</v>
          </cell>
        </row>
        <row r="650">
          <cell r="C650" t="str">
            <v>3.13</v>
          </cell>
          <cell r="D650" t="str">
            <v>강교제작및설치</v>
          </cell>
          <cell r="I650">
            <v>0</v>
          </cell>
          <cell r="J650">
            <v>0</v>
          </cell>
          <cell r="K650">
            <v>1</v>
          </cell>
          <cell r="M650">
            <v>0</v>
          </cell>
          <cell r="O650">
            <v>0</v>
          </cell>
          <cell r="Q650">
            <v>0</v>
          </cell>
        </row>
        <row r="651">
          <cell r="D651" t="str">
            <v>강교제작</v>
          </cell>
          <cell r="F651" t="str">
            <v>Ton</v>
          </cell>
          <cell r="G651">
            <v>1393.9459999999999</v>
          </cell>
          <cell r="H651">
            <v>928943</v>
          </cell>
          <cell r="I651">
            <v>1294896379</v>
          </cell>
          <cell r="J651">
            <v>1294896377</v>
          </cell>
          <cell r="K651" t="str">
            <v>##</v>
          </cell>
          <cell r="L651">
            <v>44672</v>
          </cell>
          <cell r="M651">
            <v>62270355</v>
          </cell>
          <cell r="N651">
            <v>391270</v>
          </cell>
          <cell r="O651">
            <v>545409251</v>
          </cell>
          <cell r="P651">
            <v>493001</v>
          </cell>
          <cell r="Q651">
            <v>687216771</v>
          </cell>
        </row>
        <row r="652">
          <cell r="D652" t="str">
            <v>강교운반및가설</v>
          </cell>
          <cell r="F652" t="str">
            <v>Ton</v>
          </cell>
          <cell r="G652">
            <v>1393.9459999999999</v>
          </cell>
          <cell r="H652">
            <v>317588</v>
          </cell>
          <cell r="I652">
            <v>442700522</v>
          </cell>
          <cell r="J652">
            <v>442700521</v>
          </cell>
          <cell r="K652" t="str">
            <v>##</v>
          </cell>
          <cell r="L652">
            <v>63196</v>
          </cell>
          <cell r="M652">
            <v>88091811</v>
          </cell>
          <cell r="N652">
            <v>150652</v>
          </cell>
          <cell r="O652">
            <v>210000752</v>
          </cell>
          <cell r="P652">
            <v>103740</v>
          </cell>
          <cell r="Q652">
            <v>144607958</v>
          </cell>
        </row>
        <row r="653">
          <cell r="C653" t="str">
            <v>3.14</v>
          </cell>
          <cell r="D653" t="str">
            <v>강 교 도 장</v>
          </cell>
          <cell r="I653">
            <v>0</v>
          </cell>
          <cell r="J653">
            <v>0</v>
          </cell>
          <cell r="K653">
            <v>1</v>
          </cell>
          <cell r="M653">
            <v>0</v>
          </cell>
          <cell r="O653">
            <v>0</v>
          </cell>
          <cell r="Q653">
            <v>0</v>
          </cell>
        </row>
        <row r="654">
          <cell r="D654" t="str">
            <v>내 부 도 장</v>
          </cell>
          <cell r="I654">
            <v>0</v>
          </cell>
          <cell r="J654">
            <v>0</v>
          </cell>
          <cell r="K654">
            <v>1</v>
          </cell>
          <cell r="M654">
            <v>0</v>
          </cell>
          <cell r="O654">
            <v>0</v>
          </cell>
          <cell r="Q654">
            <v>0</v>
          </cell>
        </row>
        <row r="655">
          <cell r="D655" t="str">
            <v>강교내부도장</v>
          </cell>
          <cell r="E655" t="str">
            <v>(공 장:중방식)</v>
          </cell>
          <cell r="F655" t="str">
            <v>M2</v>
          </cell>
          <cell r="G655">
            <v>11850.922</v>
          </cell>
          <cell r="H655">
            <v>11639</v>
          </cell>
          <cell r="I655">
            <v>137932881</v>
          </cell>
          <cell r="J655">
            <v>137932880</v>
          </cell>
          <cell r="K655" t="str">
            <v>##</v>
          </cell>
          <cell r="L655">
            <v>5817</v>
          </cell>
          <cell r="M655">
            <v>68936813</v>
          </cell>
          <cell r="N655">
            <v>5246</v>
          </cell>
          <cell r="O655">
            <v>62169936</v>
          </cell>
          <cell r="P655">
            <v>576</v>
          </cell>
          <cell r="Q655">
            <v>6826131</v>
          </cell>
        </row>
        <row r="656">
          <cell r="D656" t="str">
            <v>강교연결판도장</v>
          </cell>
          <cell r="E656" t="str">
            <v>(공 장:중방식)</v>
          </cell>
          <cell r="F656" t="str">
            <v>M2</v>
          </cell>
          <cell r="G656">
            <v>1974</v>
          </cell>
          <cell r="H656">
            <v>8705</v>
          </cell>
          <cell r="I656">
            <v>17183670</v>
          </cell>
          <cell r="J656">
            <v>17183670</v>
          </cell>
          <cell r="K656">
            <v>1</v>
          </cell>
          <cell r="L656">
            <v>2883</v>
          </cell>
          <cell r="M656">
            <v>5691042</v>
          </cell>
          <cell r="N656">
            <v>5246</v>
          </cell>
          <cell r="O656">
            <v>10355604</v>
          </cell>
          <cell r="P656">
            <v>576</v>
          </cell>
          <cell r="Q656">
            <v>1137024</v>
          </cell>
        </row>
        <row r="657">
          <cell r="D657" t="str">
            <v>내부볼트및연결판도장</v>
          </cell>
          <cell r="E657" t="str">
            <v>(현 장:중방식)</v>
          </cell>
          <cell r="F657" t="str">
            <v>M2</v>
          </cell>
          <cell r="G657">
            <v>437</v>
          </cell>
          <cell r="H657">
            <v>18912</v>
          </cell>
          <cell r="I657">
            <v>8264544</v>
          </cell>
          <cell r="J657">
            <v>8264544</v>
          </cell>
          <cell r="K657">
            <v>1</v>
          </cell>
          <cell r="L657">
            <v>7524</v>
          </cell>
          <cell r="M657">
            <v>3287988</v>
          </cell>
          <cell r="N657">
            <v>10812</v>
          </cell>
          <cell r="O657">
            <v>4724844</v>
          </cell>
          <cell r="P657">
            <v>576</v>
          </cell>
          <cell r="Q657">
            <v>251712</v>
          </cell>
        </row>
        <row r="658">
          <cell r="D658" t="str">
            <v>외 부 도 장</v>
          </cell>
          <cell r="I658">
            <v>0</v>
          </cell>
          <cell r="J658">
            <v>0</v>
          </cell>
          <cell r="K658">
            <v>1</v>
          </cell>
          <cell r="M658">
            <v>0</v>
          </cell>
          <cell r="O658">
            <v>0</v>
          </cell>
          <cell r="Q658">
            <v>0</v>
          </cell>
        </row>
        <row r="659">
          <cell r="D659" t="str">
            <v>강교외부도장</v>
          </cell>
          <cell r="E659" t="str">
            <v>(공 장:중방식)</v>
          </cell>
          <cell r="F659" t="str">
            <v>M2</v>
          </cell>
          <cell r="G659">
            <v>9075</v>
          </cell>
          <cell r="H659">
            <v>11582</v>
          </cell>
          <cell r="I659">
            <v>105106650</v>
          </cell>
          <cell r="J659">
            <v>105106650</v>
          </cell>
          <cell r="K659">
            <v>1</v>
          </cell>
          <cell r="L659">
            <v>5760</v>
          </cell>
          <cell r="M659">
            <v>52272000</v>
          </cell>
          <cell r="N659">
            <v>5246</v>
          </cell>
          <cell r="O659">
            <v>47607450</v>
          </cell>
          <cell r="P659">
            <v>576</v>
          </cell>
          <cell r="Q659">
            <v>5227200</v>
          </cell>
        </row>
        <row r="660">
          <cell r="D660" t="str">
            <v>외부도장</v>
          </cell>
          <cell r="E660" t="str">
            <v>(현 장:중방식)</v>
          </cell>
          <cell r="F660" t="str">
            <v>M2</v>
          </cell>
          <cell r="G660">
            <v>5902</v>
          </cell>
          <cell r="H660">
            <v>13346</v>
          </cell>
          <cell r="I660">
            <v>78768092</v>
          </cell>
          <cell r="J660">
            <v>78768092</v>
          </cell>
          <cell r="K660">
            <v>1</v>
          </cell>
          <cell r="L660">
            <v>7524</v>
          </cell>
          <cell r="M660">
            <v>44406648</v>
          </cell>
          <cell r="N660">
            <v>5246</v>
          </cell>
          <cell r="O660">
            <v>30961892</v>
          </cell>
          <cell r="P660">
            <v>576</v>
          </cell>
          <cell r="Q660">
            <v>3399552</v>
          </cell>
        </row>
        <row r="661">
          <cell r="D661" t="str">
            <v>외부볼트및연결판도장</v>
          </cell>
          <cell r="E661" t="str">
            <v>(현 장:중방식)</v>
          </cell>
          <cell r="F661" t="str">
            <v>M2</v>
          </cell>
          <cell r="G661">
            <v>624</v>
          </cell>
          <cell r="H661">
            <v>18912</v>
          </cell>
          <cell r="I661">
            <v>11801088</v>
          </cell>
          <cell r="J661">
            <v>11801088</v>
          </cell>
          <cell r="K661">
            <v>1</v>
          </cell>
          <cell r="L661">
            <v>7524</v>
          </cell>
          <cell r="M661">
            <v>4694976</v>
          </cell>
          <cell r="N661">
            <v>10812</v>
          </cell>
          <cell r="O661">
            <v>6746688</v>
          </cell>
          <cell r="P661">
            <v>576</v>
          </cell>
          <cell r="Q661">
            <v>359424</v>
          </cell>
        </row>
        <row r="662">
          <cell r="D662" t="str">
            <v>외부포장면도장</v>
          </cell>
          <cell r="E662" t="str">
            <v>(공 장:중방식)</v>
          </cell>
          <cell r="F662" t="str">
            <v>M2</v>
          </cell>
          <cell r="G662">
            <v>1860</v>
          </cell>
          <cell r="H662">
            <v>9993</v>
          </cell>
          <cell r="I662">
            <v>18586980</v>
          </cell>
          <cell r="J662">
            <v>18586980</v>
          </cell>
          <cell r="K662">
            <v>1</v>
          </cell>
          <cell r="L662">
            <v>4171</v>
          </cell>
          <cell r="M662">
            <v>7758060</v>
          </cell>
          <cell r="N662">
            <v>5246</v>
          </cell>
          <cell r="O662">
            <v>9757560</v>
          </cell>
          <cell r="P662">
            <v>576</v>
          </cell>
          <cell r="Q662">
            <v>1071360</v>
          </cell>
        </row>
        <row r="663">
          <cell r="C663" t="str">
            <v>3.15</v>
          </cell>
          <cell r="D663" t="str">
            <v>가설밴트</v>
          </cell>
          <cell r="E663" t="str">
            <v>(미호육교)</v>
          </cell>
          <cell r="F663" t="str">
            <v>식</v>
          </cell>
          <cell r="G663">
            <v>1</v>
          </cell>
          <cell r="H663">
            <v>14000000</v>
          </cell>
          <cell r="I663">
            <v>14000000</v>
          </cell>
          <cell r="J663">
            <v>14000000</v>
          </cell>
          <cell r="K663">
            <v>1</v>
          </cell>
          <cell r="L663">
            <v>6000000</v>
          </cell>
          <cell r="M663">
            <v>6000000</v>
          </cell>
          <cell r="N663">
            <v>3000000</v>
          </cell>
          <cell r="O663">
            <v>3000000</v>
          </cell>
          <cell r="P663">
            <v>5000000</v>
          </cell>
          <cell r="Q663">
            <v>5000000</v>
          </cell>
        </row>
        <row r="664">
          <cell r="C664" t="str">
            <v>3.16</v>
          </cell>
          <cell r="D664" t="str">
            <v>비파괴검사</v>
          </cell>
          <cell r="I664">
            <v>0</v>
          </cell>
          <cell r="J664">
            <v>0</v>
          </cell>
          <cell r="K664">
            <v>1</v>
          </cell>
          <cell r="M664">
            <v>0</v>
          </cell>
          <cell r="O664">
            <v>0</v>
          </cell>
          <cell r="Q664">
            <v>0</v>
          </cell>
        </row>
        <row r="665">
          <cell r="D665" t="str">
            <v>탐상검사</v>
          </cell>
          <cell r="E665" t="str">
            <v>(교량)</v>
          </cell>
          <cell r="F665" t="str">
            <v>M</v>
          </cell>
          <cell r="G665">
            <v>1208</v>
          </cell>
          <cell r="H665">
            <v>18359</v>
          </cell>
          <cell r="I665">
            <v>22177672</v>
          </cell>
          <cell r="J665">
            <v>22177672</v>
          </cell>
          <cell r="K665">
            <v>1</v>
          </cell>
          <cell r="L665">
            <v>8172</v>
          </cell>
          <cell r="M665">
            <v>9871776</v>
          </cell>
          <cell r="N665">
            <v>7114</v>
          </cell>
          <cell r="O665">
            <v>8593712</v>
          </cell>
          <cell r="P665">
            <v>3073</v>
          </cell>
          <cell r="Q665">
            <v>3712184</v>
          </cell>
        </row>
        <row r="666">
          <cell r="D666" t="str">
            <v>투과검사</v>
          </cell>
          <cell r="E666" t="str">
            <v>(교량)</v>
          </cell>
          <cell r="F666" t="str">
            <v>회</v>
          </cell>
          <cell r="G666">
            <v>152</v>
          </cell>
          <cell r="H666">
            <v>16998</v>
          </cell>
          <cell r="I666">
            <v>2583696</v>
          </cell>
          <cell r="J666">
            <v>2583696</v>
          </cell>
          <cell r="K666">
            <v>1</v>
          </cell>
          <cell r="L666">
            <v>7566</v>
          </cell>
          <cell r="M666">
            <v>1150032</v>
          </cell>
          <cell r="N666">
            <v>6587</v>
          </cell>
          <cell r="O666">
            <v>1001224</v>
          </cell>
          <cell r="P666">
            <v>2845</v>
          </cell>
          <cell r="Q666">
            <v>432440</v>
          </cell>
        </row>
        <row r="667">
          <cell r="C667" t="str">
            <v>3.17</v>
          </cell>
          <cell r="D667" t="str">
            <v>신축이음장치</v>
          </cell>
          <cell r="I667">
            <v>0</v>
          </cell>
          <cell r="J667">
            <v>0</v>
          </cell>
          <cell r="K667">
            <v>1</v>
          </cell>
          <cell r="M667">
            <v>0</v>
          </cell>
          <cell r="O667">
            <v>0</v>
          </cell>
          <cell r="Q667">
            <v>0</v>
          </cell>
        </row>
        <row r="668">
          <cell r="D668" t="str">
            <v>신축이음장치</v>
          </cell>
          <cell r="E668" t="str">
            <v>( EXP. 50)</v>
          </cell>
          <cell r="F668" t="str">
            <v>M</v>
          </cell>
          <cell r="G668">
            <v>22</v>
          </cell>
          <cell r="H668">
            <v>971145</v>
          </cell>
          <cell r="I668">
            <v>21365190</v>
          </cell>
          <cell r="J668">
            <v>21365190</v>
          </cell>
          <cell r="K668">
            <v>1</v>
          </cell>
          <cell r="L668">
            <v>944541</v>
          </cell>
          <cell r="M668">
            <v>20779902</v>
          </cell>
          <cell r="N668">
            <v>26287</v>
          </cell>
          <cell r="O668">
            <v>578314</v>
          </cell>
          <cell r="P668">
            <v>317</v>
          </cell>
          <cell r="Q668">
            <v>6974</v>
          </cell>
        </row>
        <row r="669">
          <cell r="D669" t="str">
            <v>신축이음장치</v>
          </cell>
          <cell r="E669" t="str">
            <v>( EXP.120 )</v>
          </cell>
          <cell r="F669" t="str">
            <v>M</v>
          </cell>
          <cell r="G669">
            <v>22</v>
          </cell>
          <cell r="H669">
            <v>2252175</v>
          </cell>
          <cell r="I669">
            <v>49547850</v>
          </cell>
          <cell r="J669">
            <v>49547850</v>
          </cell>
          <cell r="K669">
            <v>1</v>
          </cell>
          <cell r="L669">
            <v>2225571</v>
          </cell>
          <cell r="M669">
            <v>48962562</v>
          </cell>
          <cell r="N669">
            <v>26287</v>
          </cell>
          <cell r="O669">
            <v>578314</v>
          </cell>
          <cell r="P669">
            <v>317</v>
          </cell>
          <cell r="Q669">
            <v>6974</v>
          </cell>
        </row>
        <row r="670">
          <cell r="C670" t="str">
            <v>3.18</v>
          </cell>
          <cell r="D670" t="str">
            <v>방수공</v>
          </cell>
          <cell r="I670">
            <v>0</v>
          </cell>
          <cell r="J670">
            <v>0</v>
          </cell>
          <cell r="K670">
            <v>1</v>
          </cell>
          <cell r="M670">
            <v>0</v>
          </cell>
          <cell r="O670">
            <v>0</v>
          </cell>
          <cell r="Q670">
            <v>0</v>
          </cell>
        </row>
        <row r="671">
          <cell r="D671" t="str">
            <v>교면방수</v>
          </cell>
          <cell r="I671">
            <v>0</v>
          </cell>
          <cell r="J671">
            <v>0</v>
          </cell>
          <cell r="K671">
            <v>1</v>
          </cell>
          <cell r="M671">
            <v>0</v>
          </cell>
          <cell r="O671">
            <v>0</v>
          </cell>
          <cell r="Q671">
            <v>0</v>
          </cell>
        </row>
        <row r="672">
          <cell r="D672" t="str">
            <v>교면방수</v>
          </cell>
          <cell r="E672" t="str">
            <v>(도막식)</v>
          </cell>
          <cell r="F672" t="str">
            <v>M2</v>
          </cell>
          <cell r="G672">
            <v>3306</v>
          </cell>
          <cell r="H672">
            <v>27537</v>
          </cell>
          <cell r="I672">
            <v>91037322</v>
          </cell>
          <cell r="J672">
            <v>91037322</v>
          </cell>
          <cell r="K672">
            <v>1</v>
          </cell>
          <cell r="L672">
            <v>18423</v>
          </cell>
          <cell r="M672">
            <v>60906438</v>
          </cell>
          <cell r="N672">
            <v>8849</v>
          </cell>
          <cell r="O672">
            <v>29254794</v>
          </cell>
          <cell r="P672">
            <v>265</v>
          </cell>
          <cell r="Q672">
            <v>876090</v>
          </cell>
        </row>
        <row r="673">
          <cell r="C673" t="str">
            <v>3.19</v>
          </cell>
          <cell r="D673" t="str">
            <v>다웰바설치</v>
          </cell>
          <cell r="I673">
            <v>0</v>
          </cell>
          <cell r="J673">
            <v>0</v>
          </cell>
          <cell r="K673">
            <v>1</v>
          </cell>
          <cell r="M673">
            <v>0</v>
          </cell>
          <cell r="O673">
            <v>0</v>
          </cell>
          <cell r="Q673">
            <v>0</v>
          </cell>
        </row>
        <row r="674">
          <cell r="D674" t="str">
            <v>다웰바설치</v>
          </cell>
          <cell r="E674" t="str">
            <v>(접속슬라브용)</v>
          </cell>
          <cell r="F674" t="str">
            <v>EA</v>
          </cell>
          <cell r="G674">
            <v>106</v>
          </cell>
          <cell r="H674">
            <v>8780</v>
          </cell>
          <cell r="I674">
            <v>930680</v>
          </cell>
          <cell r="J674">
            <v>930680</v>
          </cell>
          <cell r="K674">
            <v>1</v>
          </cell>
          <cell r="L674">
            <v>2592</v>
          </cell>
          <cell r="M674">
            <v>274752</v>
          </cell>
          <cell r="N674">
            <v>6188</v>
          </cell>
          <cell r="O674">
            <v>655928</v>
          </cell>
          <cell r="P674">
            <v>0</v>
          </cell>
          <cell r="Q674">
            <v>0</v>
          </cell>
        </row>
        <row r="675">
          <cell r="C675" t="str">
            <v>3.20</v>
          </cell>
          <cell r="D675" t="str">
            <v>무수축콘크리트공</v>
          </cell>
          <cell r="I675">
            <v>0</v>
          </cell>
          <cell r="J675">
            <v>0</v>
          </cell>
          <cell r="K675">
            <v>1</v>
          </cell>
          <cell r="M675">
            <v>0</v>
          </cell>
          <cell r="O675">
            <v>0</v>
          </cell>
          <cell r="Q675">
            <v>0</v>
          </cell>
        </row>
        <row r="676">
          <cell r="D676" t="str">
            <v>무수축 몰탈</v>
          </cell>
          <cell r="F676" t="str">
            <v>M3</v>
          </cell>
          <cell r="G676">
            <v>1.78</v>
          </cell>
          <cell r="H676">
            <v>124887</v>
          </cell>
          <cell r="I676">
            <v>222298</v>
          </cell>
          <cell r="J676">
            <v>222298</v>
          </cell>
          <cell r="K676">
            <v>1</v>
          </cell>
          <cell r="L676">
            <v>88667</v>
          </cell>
          <cell r="M676">
            <v>157827</v>
          </cell>
          <cell r="N676">
            <v>35209</v>
          </cell>
          <cell r="O676">
            <v>62672</v>
          </cell>
          <cell r="P676">
            <v>1011</v>
          </cell>
          <cell r="Q676">
            <v>1799</v>
          </cell>
        </row>
        <row r="677">
          <cell r="D677" t="str">
            <v>무수축콘크리트</v>
          </cell>
          <cell r="F677" t="str">
            <v>M3</v>
          </cell>
          <cell r="G677">
            <v>7.0179999999999998</v>
          </cell>
          <cell r="H677">
            <v>198806</v>
          </cell>
          <cell r="I677">
            <v>1395220</v>
          </cell>
          <cell r="J677">
            <v>1395219</v>
          </cell>
          <cell r="K677" t="str">
            <v>##</v>
          </cell>
          <cell r="L677">
            <v>69873</v>
          </cell>
          <cell r="M677">
            <v>490368</v>
          </cell>
          <cell r="N677">
            <v>125917</v>
          </cell>
          <cell r="O677">
            <v>883685</v>
          </cell>
          <cell r="P677">
            <v>3016</v>
          </cell>
          <cell r="Q677">
            <v>21166</v>
          </cell>
        </row>
        <row r="678">
          <cell r="C678" t="str">
            <v>3.21</v>
          </cell>
          <cell r="D678" t="str">
            <v>시공이음</v>
          </cell>
          <cell r="I678">
            <v>0</v>
          </cell>
          <cell r="J678">
            <v>0</v>
          </cell>
          <cell r="K678">
            <v>1</v>
          </cell>
          <cell r="M678">
            <v>0</v>
          </cell>
          <cell r="O678">
            <v>0</v>
          </cell>
          <cell r="Q678">
            <v>0</v>
          </cell>
        </row>
        <row r="679">
          <cell r="D679" t="str">
            <v>스치로풀</v>
          </cell>
          <cell r="E679" t="str">
            <v>(T=10m/m)</v>
          </cell>
          <cell r="F679" t="str">
            <v>M2</v>
          </cell>
          <cell r="G679">
            <v>148</v>
          </cell>
          <cell r="H679">
            <v>4684</v>
          </cell>
          <cell r="I679">
            <v>693232</v>
          </cell>
          <cell r="J679">
            <v>693232</v>
          </cell>
          <cell r="K679">
            <v>1</v>
          </cell>
          <cell r="L679">
            <v>4461</v>
          </cell>
          <cell r="M679">
            <v>660228</v>
          </cell>
          <cell r="N679">
            <v>223</v>
          </cell>
          <cell r="O679">
            <v>33004</v>
          </cell>
          <cell r="P679">
            <v>0</v>
          </cell>
          <cell r="Q679">
            <v>0</v>
          </cell>
        </row>
        <row r="680">
          <cell r="D680" t="str">
            <v>스치로풀</v>
          </cell>
          <cell r="E680" t="str">
            <v>(T=20m/m)</v>
          </cell>
          <cell r="F680" t="str">
            <v>M2</v>
          </cell>
          <cell r="G680">
            <v>56</v>
          </cell>
          <cell r="H680">
            <v>6574</v>
          </cell>
          <cell r="I680">
            <v>368144</v>
          </cell>
          <cell r="J680">
            <v>368144</v>
          </cell>
          <cell r="K680">
            <v>1</v>
          </cell>
          <cell r="L680">
            <v>6261</v>
          </cell>
          <cell r="M680">
            <v>350616</v>
          </cell>
          <cell r="N680">
            <v>313</v>
          </cell>
          <cell r="O680">
            <v>17528</v>
          </cell>
          <cell r="P680">
            <v>0</v>
          </cell>
          <cell r="Q680">
            <v>0</v>
          </cell>
        </row>
        <row r="681">
          <cell r="C681" t="str">
            <v>3.22</v>
          </cell>
          <cell r="D681" t="str">
            <v>배수시설공</v>
          </cell>
          <cell r="I681">
            <v>0</v>
          </cell>
          <cell r="J681">
            <v>0</v>
          </cell>
          <cell r="K681">
            <v>1</v>
          </cell>
          <cell r="M681">
            <v>0</v>
          </cell>
          <cell r="O681">
            <v>0</v>
          </cell>
          <cell r="Q681">
            <v>0</v>
          </cell>
        </row>
        <row r="682">
          <cell r="C682" t="str">
            <v>1)</v>
          </cell>
          <cell r="D682" t="str">
            <v>육교용</v>
          </cell>
          <cell r="I682">
            <v>0</v>
          </cell>
          <cell r="J682">
            <v>0</v>
          </cell>
          <cell r="K682">
            <v>1</v>
          </cell>
          <cell r="M682">
            <v>0</v>
          </cell>
          <cell r="O682">
            <v>0</v>
          </cell>
          <cell r="Q682">
            <v>0</v>
          </cell>
        </row>
        <row r="683">
          <cell r="D683" t="str">
            <v>집수구</v>
          </cell>
          <cell r="E683" t="str">
            <v>(교량용주철)</v>
          </cell>
          <cell r="F683" t="str">
            <v>EA</v>
          </cell>
          <cell r="G683">
            <v>16</v>
          </cell>
          <cell r="H683">
            <v>61178</v>
          </cell>
          <cell r="I683">
            <v>978848</v>
          </cell>
          <cell r="J683">
            <v>978848</v>
          </cell>
          <cell r="K683">
            <v>1</v>
          </cell>
          <cell r="L683">
            <v>30971</v>
          </cell>
          <cell r="M683">
            <v>495536</v>
          </cell>
          <cell r="N683">
            <v>28526</v>
          </cell>
          <cell r="O683">
            <v>456416</v>
          </cell>
          <cell r="P683">
            <v>1681</v>
          </cell>
          <cell r="Q683">
            <v>26896</v>
          </cell>
        </row>
        <row r="684">
          <cell r="D684" t="str">
            <v>육교용연결집수거</v>
          </cell>
          <cell r="E684" t="str">
            <v>(스텐레스)</v>
          </cell>
          <cell r="F684" t="str">
            <v>EA</v>
          </cell>
          <cell r="G684">
            <v>8</v>
          </cell>
          <cell r="H684">
            <v>108005</v>
          </cell>
          <cell r="I684">
            <v>864040</v>
          </cell>
          <cell r="J684">
            <v>864040</v>
          </cell>
          <cell r="K684">
            <v>1</v>
          </cell>
          <cell r="L684">
            <v>106747</v>
          </cell>
          <cell r="M684">
            <v>853976</v>
          </cell>
          <cell r="N684">
            <v>1258</v>
          </cell>
          <cell r="O684">
            <v>10064</v>
          </cell>
          <cell r="P684">
            <v>0</v>
          </cell>
          <cell r="Q684">
            <v>0</v>
          </cell>
        </row>
        <row r="685">
          <cell r="D685" t="str">
            <v>육교용직관</v>
          </cell>
          <cell r="E685" t="str">
            <v>(▣150)</v>
          </cell>
          <cell r="F685" t="str">
            <v>M</v>
          </cell>
          <cell r="G685">
            <v>220</v>
          </cell>
          <cell r="H685">
            <v>12667</v>
          </cell>
          <cell r="I685">
            <v>2786740</v>
          </cell>
          <cell r="J685">
            <v>2786740</v>
          </cell>
          <cell r="K685">
            <v>1</v>
          </cell>
          <cell r="L685">
            <v>12064</v>
          </cell>
          <cell r="M685">
            <v>2654080</v>
          </cell>
          <cell r="N685">
            <v>603</v>
          </cell>
          <cell r="O685">
            <v>132660</v>
          </cell>
          <cell r="P685">
            <v>0</v>
          </cell>
          <cell r="Q685">
            <v>0</v>
          </cell>
        </row>
        <row r="686">
          <cell r="D686" t="str">
            <v>육교용곡관</v>
          </cell>
          <cell r="F686" t="str">
            <v>EA</v>
          </cell>
          <cell r="G686">
            <v>16</v>
          </cell>
          <cell r="H686">
            <v>27235</v>
          </cell>
          <cell r="I686">
            <v>435760</v>
          </cell>
          <cell r="J686">
            <v>435760</v>
          </cell>
          <cell r="K686">
            <v>1</v>
          </cell>
          <cell r="L686">
            <v>26632</v>
          </cell>
          <cell r="M686">
            <v>426112</v>
          </cell>
          <cell r="N686">
            <v>603</v>
          </cell>
          <cell r="O686">
            <v>9648</v>
          </cell>
          <cell r="P686">
            <v>0</v>
          </cell>
          <cell r="Q686">
            <v>0</v>
          </cell>
        </row>
        <row r="687">
          <cell r="D687" t="str">
            <v>육교용연결배수구</v>
          </cell>
          <cell r="E687" t="str">
            <v>(이음부)</v>
          </cell>
          <cell r="F687" t="str">
            <v>EA</v>
          </cell>
          <cell r="G687">
            <v>220</v>
          </cell>
          <cell r="H687">
            <v>8389</v>
          </cell>
          <cell r="I687">
            <v>1845580</v>
          </cell>
          <cell r="J687">
            <v>1845580</v>
          </cell>
          <cell r="K687">
            <v>1</v>
          </cell>
          <cell r="L687">
            <v>7786</v>
          </cell>
          <cell r="M687">
            <v>1712920</v>
          </cell>
          <cell r="N687">
            <v>603</v>
          </cell>
          <cell r="O687">
            <v>132660</v>
          </cell>
          <cell r="P687">
            <v>0</v>
          </cell>
          <cell r="Q687">
            <v>0</v>
          </cell>
        </row>
        <row r="688">
          <cell r="C688" t="str">
            <v>3.23</v>
          </cell>
          <cell r="D688" t="str">
            <v>거푸집간격제</v>
          </cell>
          <cell r="I688">
            <v>0</v>
          </cell>
          <cell r="J688">
            <v>0</v>
          </cell>
          <cell r="K688">
            <v>1</v>
          </cell>
          <cell r="M688">
            <v>0</v>
          </cell>
          <cell r="O688">
            <v>0</v>
          </cell>
          <cell r="Q688">
            <v>0</v>
          </cell>
        </row>
        <row r="689">
          <cell r="D689" t="str">
            <v>스페이샤설치</v>
          </cell>
          <cell r="E689" t="str">
            <v>(벽체용)</v>
          </cell>
          <cell r="F689" t="str">
            <v>M2</v>
          </cell>
          <cell r="G689">
            <v>1551</v>
          </cell>
          <cell r="H689">
            <v>2688</v>
          </cell>
          <cell r="I689">
            <v>4169088</v>
          </cell>
          <cell r="J689">
            <v>4169088</v>
          </cell>
          <cell r="K689">
            <v>1</v>
          </cell>
          <cell r="L689">
            <v>2560</v>
          </cell>
          <cell r="M689">
            <v>3970560</v>
          </cell>
          <cell r="N689">
            <v>128</v>
          </cell>
          <cell r="O689">
            <v>198528</v>
          </cell>
          <cell r="P689">
            <v>0</v>
          </cell>
          <cell r="Q689">
            <v>0</v>
          </cell>
        </row>
        <row r="690">
          <cell r="D690" t="str">
            <v>스페이샤설치</v>
          </cell>
          <cell r="E690" t="str">
            <v>(슬라브)</v>
          </cell>
          <cell r="F690" t="str">
            <v>M2</v>
          </cell>
          <cell r="G690">
            <v>4542</v>
          </cell>
          <cell r="H690">
            <v>360</v>
          </cell>
          <cell r="I690">
            <v>1635120</v>
          </cell>
          <cell r="J690">
            <v>1635120</v>
          </cell>
          <cell r="K690">
            <v>1</v>
          </cell>
          <cell r="L690">
            <v>360</v>
          </cell>
          <cell r="M690">
            <v>1635120</v>
          </cell>
          <cell r="N690">
            <v>0</v>
          </cell>
          <cell r="O690">
            <v>0</v>
          </cell>
          <cell r="P690">
            <v>0</v>
          </cell>
          <cell r="Q690">
            <v>0</v>
          </cell>
        </row>
        <row r="691">
          <cell r="C691" t="str">
            <v>3.24</v>
          </cell>
          <cell r="D691" t="str">
            <v>교량명판공</v>
          </cell>
          <cell r="I691">
            <v>0</v>
          </cell>
          <cell r="J691">
            <v>0</v>
          </cell>
          <cell r="K691">
            <v>1</v>
          </cell>
          <cell r="M691">
            <v>0</v>
          </cell>
          <cell r="O691">
            <v>0</v>
          </cell>
          <cell r="Q691">
            <v>0</v>
          </cell>
        </row>
        <row r="692">
          <cell r="D692" t="str">
            <v>교명판</v>
          </cell>
          <cell r="E692" t="str">
            <v>(황동)</v>
          </cell>
          <cell r="F692" t="str">
            <v>EA</v>
          </cell>
          <cell r="G692">
            <v>2</v>
          </cell>
          <cell r="H692">
            <v>444675</v>
          </cell>
          <cell r="I692">
            <v>889350</v>
          </cell>
          <cell r="J692">
            <v>889350</v>
          </cell>
          <cell r="K692">
            <v>1</v>
          </cell>
          <cell r="L692">
            <v>423500</v>
          </cell>
          <cell r="M692">
            <v>847000</v>
          </cell>
          <cell r="N692">
            <v>21175</v>
          </cell>
          <cell r="O692">
            <v>42350</v>
          </cell>
          <cell r="P692">
            <v>0</v>
          </cell>
          <cell r="Q692">
            <v>0</v>
          </cell>
        </row>
        <row r="693">
          <cell r="D693" t="str">
            <v>설명판</v>
          </cell>
          <cell r="E693" t="str">
            <v>(황동)</v>
          </cell>
          <cell r="F693" t="str">
            <v>EA</v>
          </cell>
          <cell r="G693">
            <v>2</v>
          </cell>
          <cell r="H693">
            <v>444675</v>
          </cell>
          <cell r="I693">
            <v>889350</v>
          </cell>
          <cell r="J693">
            <v>889350</v>
          </cell>
          <cell r="K693">
            <v>1</v>
          </cell>
          <cell r="L693">
            <v>423500</v>
          </cell>
          <cell r="M693">
            <v>847000</v>
          </cell>
          <cell r="N693">
            <v>21175</v>
          </cell>
          <cell r="O693">
            <v>42350</v>
          </cell>
          <cell r="P693">
            <v>0</v>
          </cell>
          <cell r="Q693">
            <v>0</v>
          </cell>
        </row>
        <row r="694">
          <cell r="D694" t="str">
            <v>교명주</v>
          </cell>
          <cell r="E694" t="str">
            <v>(화강암)</v>
          </cell>
          <cell r="F694" t="str">
            <v>EA</v>
          </cell>
          <cell r="G694">
            <v>4</v>
          </cell>
          <cell r="H694">
            <v>972259</v>
          </cell>
          <cell r="I694">
            <v>3889036</v>
          </cell>
          <cell r="J694">
            <v>3889036</v>
          </cell>
          <cell r="K694">
            <v>1</v>
          </cell>
          <cell r="L694">
            <v>627264</v>
          </cell>
          <cell r="M694">
            <v>2509056</v>
          </cell>
          <cell r="N694">
            <v>344995</v>
          </cell>
          <cell r="O694">
            <v>1379980</v>
          </cell>
          <cell r="P694">
            <v>0</v>
          </cell>
          <cell r="Q694">
            <v>0</v>
          </cell>
        </row>
        <row r="695">
          <cell r="C695" t="str">
            <v>3.25</v>
          </cell>
          <cell r="D695" t="str">
            <v>측량기준점</v>
          </cell>
          <cell r="E695" t="str">
            <v>(황동주물)</v>
          </cell>
          <cell r="F695" t="str">
            <v>EA</v>
          </cell>
          <cell r="G695">
            <v>2</v>
          </cell>
          <cell r="H695">
            <v>22837</v>
          </cell>
          <cell r="I695">
            <v>45674</v>
          </cell>
          <cell r="J695">
            <v>45674</v>
          </cell>
          <cell r="K695">
            <v>1</v>
          </cell>
          <cell r="L695">
            <v>21750</v>
          </cell>
          <cell r="M695">
            <v>43500</v>
          </cell>
          <cell r="N695">
            <v>1087</v>
          </cell>
          <cell r="O695">
            <v>2174</v>
          </cell>
          <cell r="P695">
            <v>0</v>
          </cell>
          <cell r="Q695">
            <v>0</v>
          </cell>
        </row>
        <row r="696">
          <cell r="C696" t="str">
            <v>3.26</v>
          </cell>
          <cell r="D696" t="str">
            <v>교량가드휀스설치</v>
          </cell>
          <cell r="I696">
            <v>0</v>
          </cell>
          <cell r="J696">
            <v>0</v>
          </cell>
          <cell r="K696">
            <v>1</v>
          </cell>
          <cell r="M696">
            <v>0</v>
          </cell>
          <cell r="O696">
            <v>0</v>
          </cell>
          <cell r="Q696">
            <v>0</v>
          </cell>
        </row>
        <row r="697">
          <cell r="D697" t="str">
            <v>가드휀스</v>
          </cell>
          <cell r="E697" t="str">
            <v>(교량용)</v>
          </cell>
          <cell r="F697" t="str">
            <v>M</v>
          </cell>
          <cell r="G697">
            <v>324</v>
          </cell>
          <cell r="H697">
            <v>39863</v>
          </cell>
          <cell r="I697">
            <v>12915612</v>
          </cell>
          <cell r="J697">
            <v>12915612</v>
          </cell>
          <cell r="K697">
            <v>1</v>
          </cell>
          <cell r="L697">
            <v>39485</v>
          </cell>
          <cell r="M697">
            <v>12793140</v>
          </cell>
          <cell r="N697">
            <v>378</v>
          </cell>
          <cell r="O697">
            <v>122472</v>
          </cell>
          <cell r="P697">
            <v>0</v>
          </cell>
          <cell r="Q697">
            <v>0</v>
          </cell>
        </row>
        <row r="698">
          <cell r="C698" t="str">
            <v>3.27</v>
          </cell>
          <cell r="D698" t="str">
            <v>낙하물방지공</v>
          </cell>
          <cell r="F698" t="str">
            <v>M2</v>
          </cell>
          <cell r="G698">
            <v>3735</v>
          </cell>
          <cell r="H698">
            <v>5521</v>
          </cell>
          <cell r="I698">
            <v>20620935</v>
          </cell>
          <cell r="J698">
            <v>20620935</v>
          </cell>
          <cell r="K698">
            <v>1</v>
          </cell>
          <cell r="L698">
            <v>1500</v>
          </cell>
          <cell r="M698">
            <v>5602500</v>
          </cell>
          <cell r="N698">
            <v>4021</v>
          </cell>
          <cell r="O698">
            <v>15018435</v>
          </cell>
          <cell r="P698">
            <v>0</v>
          </cell>
          <cell r="Q698">
            <v>0</v>
          </cell>
        </row>
        <row r="699">
          <cell r="C699" t="str">
            <v>3.28</v>
          </cell>
          <cell r="D699" t="str">
            <v>점검시설</v>
          </cell>
          <cell r="I699">
            <v>0</v>
          </cell>
          <cell r="J699">
            <v>0</v>
          </cell>
          <cell r="K699">
            <v>1</v>
          </cell>
          <cell r="M699">
            <v>0</v>
          </cell>
          <cell r="O699">
            <v>0</v>
          </cell>
          <cell r="Q699">
            <v>0</v>
          </cell>
        </row>
        <row r="700">
          <cell r="D700" t="str">
            <v>교각점검시설</v>
          </cell>
          <cell r="F700" t="str">
            <v>개소</v>
          </cell>
          <cell r="G700">
            <v>4</v>
          </cell>
          <cell r="H700">
            <v>15156950</v>
          </cell>
          <cell r="I700">
            <v>60627800</v>
          </cell>
          <cell r="J700">
            <v>60627800</v>
          </cell>
          <cell r="K700">
            <v>1</v>
          </cell>
          <cell r="L700">
            <v>5171898</v>
          </cell>
          <cell r="M700">
            <v>20687592</v>
          </cell>
          <cell r="N700">
            <v>9915937</v>
          </cell>
          <cell r="O700">
            <v>39663748</v>
          </cell>
          <cell r="P700">
            <v>69115</v>
          </cell>
          <cell r="Q700">
            <v>276460</v>
          </cell>
        </row>
        <row r="701">
          <cell r="C701" t="str">
            <v>3.29</v>
          </cell>
          <cell r="D701" t="str">
            <v>전선관</v>
          </cell>
          <cell r="I701">
            <v>0</v>
          </cell>
          <cell r="J701">
            <v>0</v>
          </cell>
          <cell r="K701">
            <v>1</v>
          </cell>
          <cell r="M701">
            <v>0</v>
          </cell>
          <cell r="O701">
            <v>0</v>
          </cell>
          <cell r="Q701">
            <v>0</v>
          </cell>
        </row>
        <row r="702">
          <cell r="D702" t="str">
            <v>전선관</v>
          </cell>
          <cell r="E702" t="str">
            <v>(D=100MM)</v>
          </cell>
          <cell r="F702" t="str">
            <v>M</v>
          </cell>
          <cell r="G702">
            <v>324</v>
          </cell>
          <cell r="H702">
            <v>2982</v>
          </cell>
          <cell r="I702">
            <v>966168</v>
          </cell>
          <cell r="J702">
            <v>966168</v>
          </cell>
          <cell r="K702">
            <v>1</v>
          </cell>
          <cell r="L702">
            <v>2840</v>
          </cell>
          <cell r="M702">
            <v>920160</v>
          </cell>
          <cell r="N702">
            <v>142</v>
          </cell>
          <cell r="O702">
            <v>46008</v>
          </cell>
          <cell r="P702">
            <v>0</v>
          </cell>
          <cell r="Q702">
            <v>0</v>
          </cell>
        </row>
        <row r="703">
          <cell r="D703" t="str">
            <v>전선관</v>
          </cell>
          <cell r="E703" t="str">
            <v>(D=150MM)</v>
          </cell>
          <cell r="F703" t="str">
            <v>M</v>
          </cell>
          <cell r="G703">
            <v>324</v>
          </cell>
          <cell r="H703">
            <v>4560</v>
          </cell>
          <cell r="I703">
            <v>1477440</v>
          </cell>
          <cell r="J703">
            <v>1477440</v>
          </cell>
          <cell r="K703">
            <v>1</v>
          </cell>
          <cell r="L703">
            <v>4260</v>
          </cell>
          <cell r="M703">
            <v>1380240</v>
          </cell>
          <cell r="N703">
            <v>300</v>
          </cell>
          <cell r="O703">
            <v>97200</v>
          </cell>
          <cell r="P703">
            <v>0</v>
          </cell>
          <cell r="Q703">
            <v>0</v>
          </cell>
        </row>
        <row r="704">
          <cell r="C704" t="str">
            <v>3.30</v>
          </cell>
          <cell r="D704" t="str">
            <v>옹벽배수시설공</v>
          </cell>
          <cell r="I704">
            <v>0</v>
          </cell>
          <cell r="J704">
            <v>0</v>
          </cell>
          <cell r="K704">
            <v>1</v>
          </cell>
          <cell r="M704">
            <v>0</v>
          </cell>
          <cell r="O704">
            <v>0</v>
          </cell>
          <cell r="Q704">
            <v>0</v>
          </cell>
        </row>
        <row r="705">
          <cell r="D705" t="str">
            <v>PVC PIPE</v>
          </cell>
          <cell r="E705" t="str">
            <v>(D=100MM)</v>
          </cell>
          <cell r="F705" t="str">
            <v>M</v>
          </cell>
          <cell r="G705">
            <v>5</v>
          </cell>
          <cell r="H705">
            <v>4474</v>
          </cell>
          <cell r="I705">
            <v>22370</v>
          </cell>
          <cell r="J705">
            <v>22370</v>
          </cell>
          <cell r="K705">
            <v>1</v>
          </cell>
          <cell r="L705">
            <v>4261</v>
          </cell>
          <cell r="M705">
            <v>21305</v>
          </cell>
          <cell r="N705">
            <v>213</v>
          </cell>
          <cell r="O705">
            <v>1065</v>
          </cell>
          <cell r="P705">
            <v>0</v>
          </cell>
          <cell r="Q705">
            <v>0</v>
          </cell>
        </row>
        <row r="706">
          <cell r="D706" t="str">
            <v>부직포</v>
          </cell>
          <cell r="E706" t="str">
            <v>(세굴방지)</v>
          </cell>
          <cell r="F706" t="str">
            <v>M2</v>
          </cell>
          <cell r="G706">
            <v>183</v>
          </cell>
          <cell r="H706">
            <v>2278</v>
          </cell>
          <cell r="I706">
            <v>416874</v>
          </cell>
          <cell r="J706">
            <v>416874</v>
          </cell>
          <cell r="K706">
            <v>1</v>
          </cell>
          <cell r="L706">
            <v>2170</v>
          </cell>
          <cell r="M706">
            <v>397110</v>
          </cell>
          <cell r="N706">
            <v>108</v>
          </cell>
          <cell r="O706">
            <v>19764</v>
          </cell>
          <cell r="P706">
            <v>0</v>
          </cell>
          <cell r="Q706">
            <v>0</v>
          </cell>
        </row>
        <row r="707">
          <cell r="D707" t="str">
            <v>DRAIN BOARD</v>
          </cell>
          <cell r="F707" t="str">
            <v>M2</v>
          </cell>
          <cell r="G707">
            <v>122</v>
          </cell>
          <cell r="H707">
            <v>631</v>
          </cell>
          <cell r="I707">
            <v>76982</v>
          </cell>
          <cell r="J707">
            <v>76982</v>
          </cell>
          <cell r="K707">
            <v>1</v>
          </cell>
          <cell r="L707">
            <v>631</v>
          </cell>
          <cell r="M707">
            <v>76982</v>
          </cell>
          <cell r="N707">
            <v>0</v>
          </cell>
          <cell r="O707">
            <v>0</v>
          </cell>
          <cell r="P707">
            <v>0</v>
          </cell>
          <cell r="Q707">
            <v>0</v>
          </cell>
        </row>
        <row r="708">
          <cell r="D708" t="str">
            <v>잡석깔기</v>
          </cell>
          <cell r="E708" t="str">
            <v>골재:별도</v>
          </cell>
          <cell r="F708" t="str">
            <v>M3</v>
          </cell>
          <cell r="G708">
            <v>4</v>
          </cell>
          <cell r="H708">
            <v>29078</v>
          </cell>
          <cell r="I708">
            <v>116312</v>
          </cell>
          <cell r="J708">
            <v>116312</v>
          </cell>
          <cell r="K708">
            <v>1</v>
          </cell>
          <cell r="L708">
            <v>0</v>
          </cell>
          <cell r="M708">
            <v>0</v>
          </cell>
          <cell r="N708">
            <v>29078</v>
          </cell>
          <cell r="O708">
            <v>116312</v>
          </cell>
          <cell r="P708">
            <v>0</v>
          </cell>
          <cell r="Q708">
            <v>0</v>
          </cell>
        </row>
        <row r="709">
          <cell r="C709" t="str">
            <v>3.31</v>
          </cell>
          <cell r="D709" t="str">
            <v>옹벽 신축장치</v>
          </cell>
          <cell r="I709">
            <v>0</v>
          </cell>
          <cell r="J709">
            <v>0</v>
          </cell>
          <cell r="K709">
            <v>1</v>
          </cell>
          <cell r="M709">
            <v>0</v>
          </cell>
          <cell r="O709">
            <v>0</v>
          </cell>
          <cell r="Q709">
            <v>0</v>
          </cell>
        </row>
        <row r="710">
          <cell r="D710" t="str">
            <v>다웰바설치</v>
          </cell>
          <cell r="E710" t="str">
            <v>(옹벽용)</v>
          </cell>
          <cell r="F710" t="str">
            <v>EA</v>
          </cell>
          <cell r="G710">
            <v>56</v>
          </cell>
          <cell r="H710">
            <v>10500</v>
          </cell>
          <cell r="I710">
            <v>588000</v>
          </cell>
          <cell r="J710">
            <v>588000</v>
          </cell>
          <cell r="K710">
            <v>1</v>
          </cell>
          <cell r="L710">
            <v>3100</v>
          </cell>
          <cell r="M710">
            <v>173600</v>
          </cell>
          <cell r="N710">
            <v>7400</v>
          </cell>
          <cell r="O710">
            <v>414400</v>
          </cell>
          <cell r="P710">
            <v>0</v>
          </cell>
          <cell r="Q710">
            <v>0</v>
          </cell>
        </row>
        <row r="711">
          <cell r="D711" t="str">
            <v>실런트</v>
          </cell>
          <cell r="E711" t="str">
            <v>(비중1.4)</v>
          </cell>
          <cell r="F711" t="str">
            <v>M</v>
          </cell>
          <cell r="G711">
            <v>81</v>
          </cell>
          <cell r="H711">
            <v>1945</v>
          </cell>
          <cell r="I711">
            <v>157545</v>
          </cell>
          <cell r="J711">
            <v>157545</v>
          </cell>
          <cell r="K711">
            <v>1</v>
          </cell>
          <cell r="L711">
            <v>1245</v>
          </cell>
          <cell r="M711">
            <v>100845</v>
          </cell>
          <cell r="N711">
            <v>700</v>
          </cell>
          <cell r="O711">
            <v>56700</v>
          </cell>
          <cell r="P711">
            <v>0</v>
          </cell>
          <cell r="Q711">
            <v>0</v>
          </cell>
        </row>
        <row r="712">
          <cell r="D712" t="str">
            <v>지수판</v>
          </cell>
          <cell r="E712" t="str">
            <v>(200*5)</v>
          </cell>
          <cell r="F712" t="str">
            <v>M</v>
          </cell>
          <cell r="G712">
            <v>21</v>
          </cell>
          <cell r="H712">
            <v>12228</v>
          </cell>
          <cell r="I712">
            <v>256788</v>
          </cell>
          <cell r="J712">
            <v>256788</v>
          </cell>
          <cell r="K712">
            <v>1</v>
          </cell>
          <cell r="L712">
            <v>11646</v>
          </cell>
          <cell r="M712">
            <v>244566</v>
          </cell>
          <cell r="N712">
            <v>582</v>
          </cell>
          <cell r="O712">
            <v>12222</v>
          </cell>
          <cell r="P712">
            <v>0</v>
          </cell>
          <cell r="Q712">
            <v>0</v>
          </cell>
        </row>
        <row r="713">
          <cell r="C713" t="str">
            <v>3.32</v>
          </cell>
          <cell r="D713" t="str">
            <v>노치(NOTCH)</v>
          </cell>
          <cell r="E713" t="str">
            <v>30mm*20mm</v>
          </cell>
          <cell r="F713" t="str">
            <v>M</v>
          </cell>
          <cell r="G713">
            <v>600</v>
          </cell>
          <cell r="H713">
            <v>1361</v>
          </cell>
          <cell r="I713">
            <v>816600</v>
          </cell>
          <cell r="J713">
            <v>816600</v>
          </cell>
          <cell r="K713">
            <v>1</v>
          </cell>
          <cell r="L713">
            <v>650</v>
          </cell>
          <cell r="M713">
            <v>390000</v>
          </cell>
          <cell r="N713">
            <v>711</v>
          </cell>
          <cell r="O713">
            <v>426600</v>
          </cell>
          <cell r="P713">
            <v>0</v>
          </cell>
          <cell r="Q713">
            <v>0</v>
          </cell>
        </row>
        <row r="714">
          <cell r="C714" t="str">
            <v>3.33</v>
          </cell>
          <cell r="D714" t="str">
            <v>교량유지관리용표지판</v>
          </cell>
          <cell r="E714" t="str">
            <v>(교각용)</v>
          </cell>
          <cell r="F714" t="str">
            <v>개</v>
          </cell>
          <cell r="G714">
            <v>4</v>
          </cell>
          <cell r="H714">
            <v>10804</v>
          </cell>
          <cell r="I714">
            <v>43216</v>
          </cell>
          <cell r="J714">
            <v>43216</v>
          </cell>
          <cell r="K714">
            <v>1</v>
          </cell>
          <cell r="L714">
            <v>8683</v>
          </cell>
          <cell r="M714">
            <v>34732</v>
          </cell>
          <cell r="N714">
            <v>1965</v>
          </cell>
          <cell r="O714">
            <v>7860</v>
          </cell>
          <cell r="P714">
            <v>156</v>
          </cell>
          <cell r="Q714">
            <v>624</v>
          </cell>
        </row>
        <row r="715">
          <cell r="C715" t="str">
            <v>3.34</v>
          </cell>
          <cell r="D715" t="str">
            <v>가시설공</v>
          </cell>
          <cell r="E715" t="str">
            <v>(흙막이용)</v>
          </cell>
          <cell r="I715">
            <v>0</v>
          </cell>
          <cell r="J715">
            <v>0</v>
          </cell>
          <cell r="K715">
            <v>1</v>
          </cell>
          <cell r="M715">
            <v>0</v>
          </cell>
          <cell r="O715">
            <v>0</v>
          </cell>
          <cell r="Q715">
            <v>0</v>
          </cell>
        </row>
        <row r="716">
          <cell r="D716" t="str">
            <v>가시설</v>
          </cell>
          <cell r="E716" t="str">
            <v>(미호육교)</v>
          </cell>
          <cell r="F716" t="str">
            <v>식</v>
          </cell>
          <cell r="G716">
            <v>1</v>
          </cell>
          <cell r="H716">
            <v>9000000</v>
          </cell>
          <cell r="I716">
            <v>9000000</v>
          </cell>
          <cell r="J716">
            <v>9000000</v>
          </cell>
          <cell r="K716">
            <v>1</v>
          </cell>
          <cell r="L716">
            <v>5000000</v>
          </cell>
          <cell r="M716">
            <v>5000000</v>
          </cell>
          <cell r="N716">
            <v>2000000</v>
          </cell>
          <cell r="O716">
            <v>2000000</v>
          </cell>
          <cell r="P716">
            <v>2000000</v>
          </cell>
          <cell r="Q716">
            <v>2000000</v>
          </cell>
        </row>
        <row r="717">
          <cell r="C717" t="str">
            <v>3.35</v>
          </cell>
          <cell r="D717" t="str">
            <v>콘크리트구입</v>
          </cell>
          <cell r="E717" t="str">
            <v>(레미콘)</v>
          </cell>
          <cell r="I717">
            <v>0</v>
          </cell>
          <cell r="J717">
            <v>0</v>
          </cell>
          <cell r="K717">
            <v>1</v>
          </cell>
          <cell r="M717">
            <v>0</v>
          </cell>
          <cell r="O717">
            <v>0</v>
          </cell>
          <cell r="Q717">
            <v>0</v>
          </cell>
        </row>
        <row r="718">
          <cell r="D718" t="str">
            <v>레미콘</v>
          </cell>
          <cell r="E718" t="str">
            <v>(25-270-15)</v>
          </cell>
          <cell r="F718" t="str">
            <v>M3</v>
          </cell>
          <cell r="G718">
            <v>1179</v>
          </cell>
          <cell r="H718">
            <v>45390</v>
          </cell>
          <cell r="I718">
            <v>53514810</v>
          </cell>
          <cell r="J718">
            <v>53514810</v>
          </cell>
          <cell r="K718">
            <v>1</v>
          </cell>
          <cell r="L718">
            <v>45390</v>
          </cell>
          <cell r="M718">
            <v>53514810</v>
          </cell>
          <cell r="N718">
            <v>0</v>
          </cell>
          <cell r="O718">
            <v>0</v>
          </cell>
          <cell r="P718">
            <v>0</v>
          </cell>
          <cell r="Q718">
            <v>0</v>
          </cell>
        </row>
        <row r="719">
          <cell r="D719" t="str">
            <v>레미콘</v>
          </cell>
          <cell r="E719" t="str">
            <v>(25-240-15)</v>
          </cell>
          <cell r="F719" t="str">
            <v>M3</v>
          </cell>
          <cell r="G719">
            <v>2670</v>
          </cell>
          <cell r="H719">
            <v>44272</v>
          </cell>
          <cell r="I719">
            <v>118206240</v>
          </cell>
          <cell r="J719">
            <v>118206240</v>
          </cell>
          <cell r="K719">
            <v>1</v>
          </cell>
          <cell r="L719">
            <v>44272</v>
          </cell>
          <cell r="M719">
            <v>118206240</v>
          </cell>
          <cell r="N719">
            <v>0</v>
          </cell>
          <cell r="O719">
            <v>0</v>
          </cell>
          <cell r="P719">
            <v>0</v>
          </cell>
          <cell r="Q719">
            <v>0</v>
          </cell>
        </row>
        <row r="720">
          <cell r="D720" t="str">
            <v>레미콘</v>
          </cell>
          <cell r="E720" t="str">
            <v>(25-210-15)</v>
          </cell>
          <cell r="F720" t="str">
            <v>M3</v>
          </cell>
          <cell r="G720">
            <v>263</v>
          </cell>
          <cell r="H720">
            <v>43754</v>
          </cell>
          <cell r="I720">
            <v>11507302</v>
          </cell>
          <cell r="J720">
            <v>11507302</v>
          </cell>
          <cell r="K720">
            <v>1</v>
          </cell>
          <cell r="L720">
            <v>43754</v>
          </cell>
          <cell r="M720">
            <v>11507302</v>
          </cell>
          <cell r="N720">
            <v>0</v>
          </cell>
          <cell r="O720">
            <v>0</v>
          </cell>
          <cell r="P720">
            <v>0</v>
          </cell>
          <cell r="Q720">
            <v>0</v>
          </cell>
        </row>
        <row r="721">
          <cell r="D721" t="str">
            <v>레미콘</v>
          </cell>
          <cell r="E721" t="str">
            <v>(25-160-15)</v>
          </cell>
          <cell r="F721" t="str">
            <v>M3</v>
          </cell>
          <cell r="G721">
            <v>91</v>
          </cell>
          <cell r="H721">
            <v>38982</v>
          </cell>
          <cell r="I721">
            <v>3547362</v>
          </cell>
          <cell r="J721">
            <v>3547362</v>
          </cell>
          <cell r="K721">
            <v>1</v>
          </cell>
          <cell r="L721">
            <v>38982</v>
          </cell>
          <cell r="M721">
            <v>3547362</v>
          </cell>
          <cell r="N721">
            <v>0</v>
          </cell>
          <cell r="O721">
            <v>0</v>
          </cell>
          <cell r="P721">
            <v>0</v>
          </cell>
          <cell r="Q721">
            <v>0</v>
          </cell>
        </row>
        <row r="722">
          <cell r="C722" t="str">
            <v>3.36</v>
          </cell>
          <cell r="D722" t="str">
            <v>철근구입</v>
          </cell>
          <cell r="I722">
            <v>0</v>
          </cell>
          <cell r="J722">
            <v>0</v>
          </cell>
          <cell r="K722">
            <v>1</v>
          </cell>
          <cell r="M722">
            <v>0</v>
          </cell>
          <cell r="O722">
            <v>0</v>
          </cell>
          <cell r="Q722">
            <v>0</v>
          </cell>
        </row>
        <row r="723">
          <cell r="D723" t="str">
            <v>고강(SD40)</v>
          </cell>
          <cell r="I723">
            <v>0</v>
          </cell>
          <cell r="J723">
            <v>0</v>
          </cell>
          <cell r="K723">
            <v>1</v>
          </cell>
          <cell r="M723">
            <v>0</v>
          </cell>
          <cell r="O723">
            <v>0</v>
          </cell>
          <cell r="Q723">
            <v>0</v>
          </cell>
        </row>
        <row r="724">
          <cell r="D724" t="str">
            <v>철근</v>
          </cell>
          <cell r="E724" t="str">
            <v>(SD40,D=13MM)</v>
          </cell>
          <cell r="F724" t="str">
            <v>TON</v>
          </cell>
          <cell r="G724">
            <v>7.4219999999999997</v>
          </cell>
          <cell r="H724">
            <v>360000</v>
          </cell>
          <cell r="I724">
            <v>2671920</v>
          </cell>
          <cell r="J724">
            <v>2671920</v>
          </cell>
          <cell r="K724">
            <v>1</v>
          </cell>
          <cell r="L724">
            <v>360000</v>
          </cell>
          <cell r="M724">
            <v>2671920</v>
          </cell>
          <cell r="N724">
            <v>0</v>
          </cell>
          <cell r="O724">
            <v>0</v>
          </cell>
          <cell r="P724">
            <v>0</v>
          </cell>
          <cell r="Q724">
            <v>0</v>
          </cell>
        </row>
        <row r="725">
          <cell r="D725" t="str">
            <v>철근</v>
          </cell>
          <cell r="E725" t="str">
            <v>(SD40,D=16-32MM)</v>
          </cell>
          <cell r="F725" t="str">
            <v>TON</v>
          </cell>
          <cell r="G725">
            <v>610.01099999999997</v>
          </cell>
          <cell r="H725">
            <v>360000</v>
          </cell>
          <cell r="I725">
            <v>219603960</v>
          </cell>
          <cell r="J725">
            <v>219603960</v>
          </cell>
          <cell r="K725">
            <v>1</v>
          </cell>
          <cell r="L725">
            <v>360000</v>
          </cell>
          <cell r="M725">
            <v>219603960</v>
          </cell>
          <cell r="N725">
            <v>0</v>
          </cell>
          <cell r="O725">
            <v>0</v>
          </cell>
          <cell r="P725">
            <v>0</v>
          </cell>
          <cell r="Q725">
            <v>0</v>
          </cell>
        </row>
        <row r="726">
          <cell r="D726" t="str">
            <v>연강(SD30)</v>
          </cell>
          <cell r="I726">
            <v>0</v>
          </cell>
          <cell r="J726">
            <v>0</v>
          </cell>
          <cell r="K726">
            <v>1</v>
          </cell>
          <cell r="M726">
            <v>0</v>
          </cell>
          <cell r="O726">
            <v>0</v>
          </cell>
          <cell r="Q726">
            <v>0</v>
          </cell>
        </row>
        <row r="727">
          <cell r="D727" t="str">
            <v>철근</v>
          </cell>
          <cell r="E727" t="str">
            <v>(SD30,D13M/M이하)</v>
          </cell>
          <cell r="F727" t="str">
            <v>TON</v>
          </cell>
          <cell r="G727">
            <v>17.268000000000001</v>
          </cell>
          <cell r="H727">
            <v>350000</v>
          </cell>
          <cell r="I727">
            <v>6043800</v>
          </cell>
          <cell r="J727">
            <v>6043800</v>
          </cell>
          <cell r="K727">
            <v>1</v>
          </cell>
          <cell r="L727">
            <v>350000</v>
          </cell>
          <cell r="M727">
            <v>6043800</v>
          </cell>
          <cell r="N727">
            <v>0</v>
          </cell>
          <cell r="O727">
            <v>0</v>
          </cell>
          <cell r="P727">
            <v>0</v>
          </cell>
          <cell r="Q727">
            <v>0</v>
          </cell>
        </row>
        <row r="728">
          <cell r="D728" t="str">
            <v>철근</v>
          </cell>
          <cell r="E728" t="str">
            <v>(SD30,D16-32M/M)</v>
          </cell>
          <cell r="F728" t="str">
            <v>TON</v>
          </cell>
          <cell r="G728">
            <v>107.43300000000001</v>
          </cell>
          <cell r="H728">
            <v>350000</v>
          </cell>
          <cell r="I728">
            <v>37601550</v>
          </cell>
          <cell r="J728">
            <v>37601550</v>
          </cell>
          <cell r="K728">
            <v>1</v>
          </cell>
          <cell r="L728">
            <v>350000</v>
          </cell>
          <cell r="M728">
            <v>37601550</v>
          </cell>
          <cell r="N728">
            <v>0</v>
          </cell>
          <cell r="O728">
            <v>0</v>
          </cell>
          <cell r="P728">
            <v>0</v>
          </cell>
          <cell r="Q728">
            <v>0</v>
          </cell>
        </row>
        <row r="729">
          <cell r="D729" t="str">
            <v>고재</v>
          </cell>
          <cell r="E729" t="str">
            <v>(3%)</v>
          </cell>
          <cell r="F729" t="str">
            <v>TON</v>
          </cell>
          <cell r="G729">
            <v>21.625</v>
          </cell>
          <cell r="H729">
            <v>-98000</v>
          </cell>
          <cell r="I729">
            <v>-2119250</v>
          </cell>
          <cell r="J729">
            <v>-2119250</v>
          </cell>
          <cell r="K729">
            <v>1</v>
          </cell>
          <cell r="L729">
            <v>-98000</v>
          </cell>
          <cell r="M729">
            <v>-2119250</v>
          </cell>
          <cell r="N729">
            <v>0</v>
          </cell>
          <cell r="O729">
            <v>0</v>
          </cell>
          <cell r="P729">
            <v>0</v>
          </cell>
          <cell r="Q729">
            <v>0</v>
          </cell>
        </row>
        <row r="730">
          <cell r="C730" t="str">
            <v>3.37</v>
          </cell>
          <cell r="D730" t="str">
            <v>시멘트구입</v>
          </cell>
          <cell r="I730">
            <v>0</v>
          </cell>
          <cell r="J730">
            <v>0</v>
          </cell>
          <cell r="K730">
            <v>1</v>
          </cell>
          <cell r="M730">
            <v>0</v>
          </cell>
          <cell r="O730">
            <v>0</v>
          </cell>
          <cell r="Q730">
            <v>0</v>
          </cell>
        </row>
        <row r="731">
          <cell r="D731" t="str">
            <v>시멘트</v>
          </cell>
          <cell r="E731" t="str">
            <v>(40㎏)</v>
          </cell>
          <cell r="F731" t="str">
            <v>대</v>
          </cell>
          <cell r="G731">
            <v>150</v>
          </cell>
          <cell r="H731">
            <v>2600</v>
          </cell>
          <cell r="I731">
            <v>390000</v>
          </cell>
          <cell r="J731">
            <v>390000</v>
          </cell>
          <cell r="K731">
            <v>1</v>
          </cell>
          <cell r="L731">
            <v>2600</v>
          </cell>
          <cell r="M731">
            <v>390000</v>
          </cell>
          <cell r="N731">
            <v>0</v>
          </cell>
          <cell r="O731">
            <v>0</v>
          </cell>
          <cell r="P731">
            <v>0</v>
          </cell>
          <cell r="Q731">
            <v>0</v>
          </cell>
        </row>
        <row r="732">
          <cell r="C732" t="str">
            <v>3.38</v>
          </cell>
          <cell r="D732" t="str">
            <v>자갈구입</v>
          </cell>
          <cell r="I732">
            <v>0</v>
          </cell>
          <cell r="J732">
            <v>0</v>
          </cell>
          <cell r="K732">
            <v>1</v>
          </cell>
          <cell r="M732">
            <v>0</v>
          </cell>
          <cell r="O732">
            <v>0</v>
          </cell>
          <cell r="Q732">
            <v>0</v>
          </cell>
        </row>
        <row r="733">
          <cell r="D733" t="str">
            <v>골재 현장도착도</v>
          </cell>
          <cell r="E733" t="str">
            <v>(D=19MM)</v>
          </cell>
          <cell r="F733" t="str">
            <v>M3</v>
          </cell>
          <cell r="G733">
            <v>4.1280000000000001</v>
          </cell>
          <cell r="H733">
            <v>27909</v>
          </cell>
          <cell r="I733">
            <v>115208</v>
          </cell>
          <cell r="J733">
            <v>115206</v>
          </cell>
          <cell r="K733" t="str">
            <v>##</v>
          </cell>
          <cell r="L733">
            <v>6935</v>
          </cell>
          <cell r="M733">
            <v>28627</v>
          </cell>
          <cell r="N733">
            <v>11179</v>
          </cell>
          <cell r="O733">
            <v>46146</v>
          </cell>
          <cell r="P733">
            <v>9795</v>
          </cell>
          <cell r="Q733">
            <v>40433</v>
          </cell>
        </row>
        <row r="734">
          <cell r="C734" t="str">
            <v>3.E</v>
          </cell>
          <cell r="D734" t="str">
            <v>봉계1교</v>
          </cell>
          <cell r="E734" t="str">
            <v>(RC RAHMEN)</v>
          </cell>
          <cell r="I734">
            <v>0</v>
          </cell>
          <cell r="J734">
            <v>0</v>
          </cell>
          <cell r="K734">
            <v>1</v>
          </cell>
          <cell r="M734">
            <v>0</v>
          </cell>
          <cell r="O734">
            <v>0</v>
          </cell>
          <cell r="Q734">
            <v>0</v>
          </cell>
        </row>
        <row r="735">
          <cell r="C735" t="str">
            <v>3.01</v>
          </cell>
          <cell r="D735" t="str">
            <v>터 파 기</v>
          </cell>
          <cell r="I735">
            <v>0</v>
          </cell>
          <cell r="J735">
            <v>0</v>
          </cell>
          <cell r="K735">
            <v>1</v>
          </cell>
          <cell r="M735">
            <v>0</v>
          </cell>
          <cell r="O735">
            <v>0</v>
          </cell>
          <cell r="Q735">
            <v>0</v>
          </cell>
        </row>
        <row r="736">
          <cell r="C736" t="str">
            <v>1)</v>
          </cell>
          <cell r="D736" t="str">
            <v>육상토사</v>
          </cell>
          <cell r="I736">
            <v>0</v>
          </cell>
          <cell r="J736">
            <v>0</v>
          </cell>
          <cell r="K736">
            <v>1</v>
          </cell>
          <cell r="M736">
            <v>0</v>
          </cell>
          <cell r="O736">
            <v>0</v>
          </cell>
          <cell r="Q736">
            <v>0</v>
          </cell>
        </row>
        <row r="737">
          <cell r="D737" t="str">
            <v>구조물터파기</v>
          </cell>
          <cell r="E737" t="str">
            <v>(토사 육상 0-4m)</v>
          </cell>
          <cell r="F737" t="str">
            <v>M3</v>
          </cell>
          <cell r="G737">
            <v>2237</v>
          </cell>
          <cell r="H737">
            <v>4134</v>
          </cell>
          <cell r="I737">
            <v>9247758</v>
          </cell>
          <cell r="J737">
            <v>9247758</v>
          </cell>
          <cell r="K737">
            <v>1</v>
          </cell>
          <cell r="L737">
            <v>173</v>
          </cell>
          <cell r="M737">
            <v>387001</v>
          </cell>
          <cell r="N737">
            <v>3634</v>
          </cell>
          <cell r="O737">
            <v>8129258</v>
          </cell>
          <cell r="P737">
            <v>327</v>
          </cell>
          <cell r="Q737">
            <v>731499</v>
          </cell>
        </row>
        <row r="738">
          <cell r="D738" t="str">
            <v>구조물터파기</v>
          </cell>
          <cell r="E738" t="str">
            <v>(토사 육상 4-8m)</v>
          </cell>
          <cell r="F738" t="str">
            <v>M3</v>
          </cell>
          <cell r="G738">
            <v>368</v>
          </cell>
          <cell r="H738">
            <v>6367</v>
          </cell>
          <cell r="I738">
            <v>2343056</v>
          </cell>
          <cell r="J738">
            <v>2343056</v>
          </cell>
          <cell r="K738">
            <v>1</v>
          </cell>
          <cell r="L738">
            <v>173</v>
          </cell>
          <cell r="M738">
            <v>63664</v>
          </cell>
          <cell r="N738">
            <v>5867</v>
          </cell>
          <cell r="O738">
            <v>2159056</v>
          </cell>
          <cell r="P738">
            <v>327</v>
          </cell>
          <cell r="Q738">
            <v>120336</v>
          </cell>
        </row>
        <row r="739">
          <cell r="C739" t="str">
            <v>3.02</v>
          </cell>
          <cell r="D739" t="str">
            <v>되메우기 다짐</v>
          </cell>
          <cell r="E739" t="str">
            <v>(백호우+램머)</v>
          </cell>
          <cell r="F739" t="str">
            <v>M3</v>
          </cell>
          <cell r="G739">
            <v>1713</v>
          </cell>
          <cell r="H739">
            <v>4340</v>
          </cell>
          <cell r="I739">
            <v>7434420</v>
          </cell>
          <cell r="J739">
            <v>7434420</v>
          </cell>
          <cell r="K739">
            <v>1</v>
          </cell>
          <cell r="L739">
            <v>354</v>
          </cell>
          <cell r="M739">
            <v>606402</v>
          </cell>
          <cell r="N739">
            <v>3591</v>
          </cell>
          <cell r="O739">
            <v>6151383</v>
          </cell>
          <cell r="P739">
            <v>395</v>
          </cell>
          <cell r="Q739">
            <v>676635</v>
          </cell>
        </row>
        <row r="740">
          <cell r="C740" t="str">
            <v>3.03</v>
          </cell>
          <cell r="D740" t="str">
            <v>뒷채움</v>
          </cell>
          <cell r="E740" t="str">
            <v>(발파암유용)</v>
          </cell>
          <cell r="F740" t="str">
            <v>M3</v>
          </cell>
          <cell r="G740">
            <v>2061</v>
          </cell>
          <cell r="H740">
            <v>1473</v>
          </cell>
          <cell r="I740">
            <v>3035853</v>
          </cell>
          <cell r="J740">
            <v>3035853</v>
          </cell>
          <cell r="K740">
            <v>1</v>
          </cell>
          <cell r="L740">
            <v>366</v>
          </cell>
          <cell r="M740">
            <v>754326</v>
          </cell>
          <cell r="N740">
            <v>590</v>
          </cell>
          <cell r="O740">
            <v>1215990</v>
          </cell>
          <cell r="P740">
            <v>517</v>
          </cell>
          <cell r="Q740">
            <v>1065537</v>
          </cell>
        </row>
        <row r="741">
          <cell r="C741" t="str">
            <v>3.04</v>
          </cell>
          <cell r="D741" t="str">
            <v>거 푸 집</v>
          </cell>
          <cell r="I741">
            <v>0</v>
          </cell>
          <cell r="J741">
            <v>0</v>
          </cell>
          <cell r="K741">
            <v>1</v>
          </cell>
          <cell r="M741">
            <v>0</v>
          </cell>
          <cell r="O741">
            <v>0</v>
          </cell>
          <cell r="Q741">
            <v>0</v>
          </cell>
        </row>
        <row r="742">
          <cell r="C742" t="str">
            <v>1)</v>
          </cell>
          <cell r="D742" t="str">
            <v>합판거푸집</v>
          </cell>
          <cell r="I742">
            <v>0</v>
          </cell>
          <cell r="J742">
            <v>0</v>
          </cell>
          <cell r="K742">
            <v>1</v>
          </cell>
          <cell r="M742">
            <v>0</v>
          </cell>
          <cell r="O742">
            <v>0</v>
          </cell>
          <cell r="Q742">
            <v>0</v>
          </cell>
        </row>
        <row r="743">
          <cell r="C743" t="str">
            <v>-1</v>
          </cell>
          <cell r="D743" t="str">
            <v>거푸집</v>
          </cell>
          <cell r="E743" t="str">
            <v>(3회 0-7M)</v>
          </cell>
          <cell r="F743" t="str">
            <v>M2</v>
          </cell>
          <cell r="G743">
            <v>486</v>
          </cell>
          <cell r="H743">
            <v>22167</v>
          </cell>
          <cell r="I743">
            <v>10773162</v>
          </cell>
          <cell r="J743">
            <v>10773162</v>
          </cell>
          <cell r="K743">
            <v>1</v>
          </cell>
          <cell r="L743">
            <v>9585</v>
          </cell>
          <cell r="M743">
            <v>4658310</v>
          </cell>
          <cell r="N743">
            <v>12263</v>
          </cell>
          <cell r="O743">
            <v>5959818</v>
          </cell>
          <cell r="P743">
            <v>319</v>
          </cell>
          <cell r="Q743">
            <v>155034</v>
          </cell>
        </row>
        <row r="744">
          <cell r="D744" t="str">
            <v>거푸집</v>
          </cell>
          <cell r="E744" t="str">
            <v>(3회 7-10M)</v>
          </cell>
          <cell r="F744" t="str">
            <v>M2</v>
          </cell>
          <cell r="G744">
            <v>520</v>
          </cell>
          <cell r="H744">
            <v>23386</v>
          </cell>
          <cell r="I744">
            <v>12160720</v>
          </cell>
          <cell r="J744">
            <v>12160720</v>
          </cell>
          <cell r="K744">
            <v>1</v>
          </cell>
          <cell r="L744">
            <v>9585</v>
          </cell>
          <cell r="M744">
            <v>4984200</v>
          </cell>
          <cell r="N744">
            <v>13482</v>
          </cell>
          <cell r="O744">
            <v>7010640</v>
          </cell>
          <cell r="P744">
            <v>319</v>
          </cell>
          <cell r="Q744">
            <v>165880</v>
          </cell>
        </row>
        <row r="745">
          <cell r="D745" t="str">
            <v>거푸집</v>
          </cell>
          <cell r="E745" t="str">
            <v>(3회 10-13M)</v>
          </cell>
          <cell r="F745" t="str">
            <v>M2</v>
          </cell>
          <cell r="G745">
            <v>4</v>
          </cell>
          <cell r="H745">
            <v>24606</v>
          </cell>
          <cell r="I745">
            <v>98424</v>
          </cell>
          <cell r="J745">
            <v>98424</v>
          </cell>
          <cell r="K745">
            <v>1</v>
          </cell>
          <cell r="L745">
            <v>9585</v>
          </cell>
          <cell r="M745">
            <v>38340</v>
          </cell>
          <cell r="N745">
            <v>14702</v>
          </cell>
          <cell r="O745">
            <v>58808</v>
          </cell>
          <cell r="P745">
            <v>319</v>
          </cell>
          <cell r="Q745">
            <v>1276</v>
          </cell>
        </row>
        <row r="746">
          <cell r="C746" t="str">
            <v>-2</v>
          </cell>
          <cell r="D746" t="str">
            <v>거푸집</v>
          </cell>
          <cell r="E746" t="str">
            <v>(4회 0-7M)</v>
          </cell>
          <cell r="F746" t="str">
            <v>M2</v>
          </cell>
          <cell r="G746">
            <v>147</v>
          </cell>
          <cell r="H746">
            <v>19081</v>
          </cell>
          <cell r="I746">
            <v>2804907</v>
          </cell>
          <cell r="J746">
            <v>2804907</v>
          </cell>
          <cell r="K746">
            <v>1</v>
          </cell>
          <cell r="L746">
            <v>8337</v>
          </cell>
          <cell r="M746">
            <v>1225539</v>
          </cell>
          <cell r="N746">
            <v>10425</v>
          </cell>
          <cell r="O746">
            <v>1532475</v>
          </cell>
          <cell r="P746">
            <v>319</v>
          </cell>
          <cell r="Q746">
            <v>46893</v>
          </cell>
        </row>
        <row r="747">
          <cell r="C747" t="str">
            <v>-3</v>
          </cell>
          <cell r="D747" t="str">
            <v>거푸집</v>
          </cell>
          <cell r="E747" t="str">
            <v>(6회 0-7M)</v>
          </cell>
          <cell r="F747" t="str">
            <v>M2</v>
          </cell>
          <cell r="G747">
            <v>145</v>
          </cell>
          <cell r="H747">
            <v>15886</v>
          </cell>
          <cell r="I747">
            <v>2303470</v>
          </cell>
          <cell r="J747">
            <v>2303470</v>
          </cell>
          <cell r="K747">
            <v>1</v>
          </cell>
          <cell r="L747">
            <v>7214</v>
          </cell>
          <cell r="M747">
            <v>1046030</v>
          </cell>
          <cell r="N747">
            <v>8353</v>
          </cell>
          <cell r="O747">
            <v>1211185</v>
          </cell>
          <cell r="P747">
            <v>319</v>
          </cell>
          <cell r="Q747">
            <v>46255</v>
          </cell>
        </row>
        <row r="748">
          <cell r="C748" t="str">
            <v>2)</v>
          </cell>
          <cell r="D748" t="str">
            <v>무늬거푸집</v>
          </cell>
          <cell r="E748" t="str">
            <v>(합판3회)</v>
          </cell>
          <cell r="I748">
            <v>0</v>
          </cell>
          <cell r="J748">
            <v>0</v>
          </cell>
          <cell r="K748">
            <v>1</v>
          </cell>
          <cell r="M748">
            <v>0</v>
          </cell>
          <cell r="O748">
            <v>0</v>
          </cell>
          <cell r="Q748">
            <v>0</v>
          </cell>
        </row>
        <row r="749">
          <cell r="D749" t="str">
            <v>무늬거푸집</v>
          </cell>
          <cell r="E749" t="str">
            <v>(0-7M)</v>
          </cell>
          <cell r="F749" t="str">
            <v>M2</v>
          </cell>
          <cell r="G749">
            <v>391</v>
          </cell>
          <cell r="H749">
            <v>23069</v>
          </cell>
          <cell r="I749">
            <v>9019979</v>
          </cell>
          <cell r="J749">
            <v>9019979</v>
          </cell>
          <cell r="K749">
            <v>1</v>
          </cell>
          <cell r="L749">
            <v>12569</v>
          </cell>
          <cell r="M749">
            <v>4914479</v>
          </cell>
          <cell r="N749">
            <v>10380</v>
          </cell>
          <cell r="O749">
            <v>4058580</v>
          </cell>
          <cell r="P749">
            <v>120</v>
          </cell>
          <cell r="Q749">
            <v>46920</v>
          </cell>
        </row>
        <row r="750">
          <cell r="D750" t="str">
            <v>무늬거푸집</v>
          </cell>
          <cell r="E750" t="str">
            <v>(7-10M)</v>
          </cell>
          <cell r="F750" t="str">
            <v>M2</v>
          </cell>
          <cell r="G750">
            <v>109</v>
          </cell>
          <cell r="H750">
            <v>24104</v>
          </cell>
          <cell r="I750">
            <v>2627336</v>
          </cell>
          <cell r="J750">
            <v>2627336</v>
          </cell>
          <cell r="K750">
            <v>1</v>
          </cell>
          <cell r="L750">
            <v>12568</v>
          </cell>
          <cell r="M750">
            <v>1369912</v>
          </cell>
          <cell r="N750">
            <v>11416</v>
          </cell>
          <cell r="O750">
            <v>1244344</v>
          </cell>
          <cell r="P750">
            <v>120</v>
          </cell>
          <cell r="Q750">
            <v>13080</v>
          </cell>
        </row>
        <row r="751">
          <cell r="D751" t="str">
            <v>무늬거푸집</v>
          </cell>
          <cell r="E751" t="str">
            <v>(10-13M)</v>
          </cell>
          <cell r="F751" t="str">
            <v>M2</v>
          </cell>
          <cell r="G751">
            <v>4</v>
          </cell>
          <cell r="H751">
            <v>25204</v>
          </cell>
          <cell r="I751">
            <v>100816</v>
          </cell>
          <cell r="J751">
            <v>100816</v>
          </cell>
          <cell r="K751">
            <v>1</v>
          </cell>
          <cell r="L751">
            <v>12568</v>
          </cell>
          <cell r="M751">
            <v>50272</v>
          </cell>
          <cell r="N751">
            <v>12516</v>
          </cell>
          <cell r="O751">
            <v>50064</v>
          </cell>
          <cell r="P751">
            <v>120</v>
          </cell>
          <cell r="Q751">
            <v>480</v>
          </cell>
        </row>
        <row r="752">
          <cell r="C752" t="str">
            <v>3.05</v>
          </cell>
          <cell r="D752" t="str">
            <v>강관비계공</v>
          </cell>
          <cell r="I752">
            <v>0</v>
          </cell>
          <cell r="J752">
            <v>0</v>
          </cell>
          <cell r="K752">
            <v>1</v>
          </cell>
          <cell r="M752">
            <v>0</v>
          </cell>
          <cell r="O752">
            <v>0</v>
          </cell>
          <cell r="Q752">
            <v>0</v>
          </cell>
        </row>
        <row r="753">
          <cell r="D753" t="str">
            <v>강관비계</v>
          </cell>
          <cell r="E753" t="str">
            <v>(0-30M)</v>
          </cell>
          <cell r="F753" t="str">
            <v>M2</v>
          </cell>
          <cell r="G753">
            <v>633</v>
          </cell>
          <cell r="H753">
            <v>11356</v>
          </cell>
          <cell r="I753">
            <v>7188348</v>
          </cell>
          <cell r="J753">
            <v>7188348</v>
          </cell>
          <cell r="K753">
            <v>1</v>
          </cell>
          <cell r="L753">
            <v>2817</v>
          </cell>
          <cell r="M753">
            <v>1783161</v>
          </cell>
          <cell r="N753">
            <v>8194</v>
          </cell>
          <cell r="O753">
            <v>5186802</v>
          </cell>
          <cell r="P753">
            <v>345</v>
          </cell>
          <cell r="Q753">
            <v>218385</v>
          </cell>
        </row>
        <row r="754">
          <cell r="C754" t="str">
            <v>3.06</v>
          </cell>
          <cell r="D754" t="str">
            <v>동바리공</v>
          </cell>
          <cell r="I754">
            <v>0</v>
          </cell>
          <cell r="J754">
            <v>0</v>
          </cell>
          <cell r="K754">
            <v>1</v>
          </cell>
          <cell r="M754">
            <v>0</v>
          </cell>
          <cell r="O754">
            <v>0</v>
          </cell>
          <cell r="Q754">
            <v>0</v>
          </cell>
        </row>
        <row r="755">
          <cell r="D755" t="str">
            <v>강관동바리</v>
          </cell>
          <cell r="E755" t="str">
            <v>(교량용)</v>
          </cell>
          <cell r="F755" t="str">
            <v>공/M3</v>
          </cell>
          <cell r="G755">
            <v>2445</v>
          </cell>
          <cell r="H755">
            <v>16460</v>
          </cell>
          <cell r="I755">
            <v>40244700</v>
          </cell>
          <cell r="J755">
            <v>40244700</v>
          </cell>
          <cell r="K755">
            <v>1</v>
          </cell>
          <cell r="L755">
            <v>532</v>
          </cell>
          <cell r="M755">
            <v>1300740</v>
          </cell>
          <cell r="N755">
            <v>15928</v>
          </cell>
          <cell r="O755">
            <v>38943960</v>
          </cell>
          <cell r="P755">
            <v>0</v>
          </cell>
          <cell r="Q755">
            <v>0</v>
          </cell>
        </row>
        <row r="756">
          <cell r="C756" t="str">
            <v>3.07</v>
          </cell>
          <cell r="D756" t="str">
            <v>철근가공조립</v>
          </cell>
          <cell r="I756">
            <v>0</v>
          </cell>
          <cell r="J756">
            <v>0</v>
          </cell>
          <cell r="K756">
            <v>1</v>
          </cell>
          <cell r="M756">
            <v>0</v>
          </cell>
          <cell r="O756">
            <v>0</v>
          </cell>
          <cell r="Q756">
            <v>0</v>
          </cell>
        </row>
        <row r="757">
          <cell r="D757" t="str">
            <v>철근가공조립</v>
          </cell>
          <cell r="E757" t="str">
            <v>(보통)</v>
          </cell>
          <cell r="F757" t="str">
            <v>TON</v>
          </cell>
          <cell r="G757">
            <v>21.478000000000002</v>
          </cell>
          <cell r="H757">
            <v>348721</v>
          </cell>
          <cell r="I757">
            <v>7489829</v>
          </cell>
          <cell r="J757">
            <v>7489829</v>
          </cell>
          <cell r="K757">
            <v>1</v>
          </cell>
          <cell r="L757">
            <v>5655</v>
          </cell>
          <cell r="M757">
            <v>121458</v>
          </cell>
          <cell r="N757">
            <v>343066</v>
          </cell>
          <cell r="O757">
            <v>7368371</v>
          </cell>
          <cell r="P757">
            <v>0</v>
          </cell>
          <cell r="Q757">
            <v>0</v>
          </cell>
        </row>
        <row r="758">
          <cell r="D758" t="str">
            <v>철근가공조립</v>
          </cell>
          <cell r="E758" t="str">
            <v>(복잡)</v>
          </cell>
          <cell r="F758" t="str">
            <v>TON</v>
          </cell>
          <cell r="G758">
            <v>129.70099999999999</v>
          </cell>
          <cell r="H758">
            <v>437434</v>
          </cell>
          <cell r="I758">
            <v>56735627</v>
          </cell>
          <cell r="J758">
            <v>56735626</v>
          </cell>
          <cell r="K758" t="str">
            <v>##</v>
          </cell>
          <cell r="L758">
            <v>6960</v>
          </cell>
          <cell r="M758">
            <v>902718</v>
          </cell>
          <cell r="N758">
            <v>430474</v>
          </cell>
          <cell r="O758">
            <v>55832908</v>
          </cell>
          <cell r="P758">
            <v>0</v>
          </cell>
          <cell r="Q758">
            <v>0</v>
          </cell>
        </row>
        <row r="759">
          <cell r="C759" t="str">
            <v>3.08</v>
          </cell>
          <cell r="D759" t="str">
            <v>콘크리트타설</v>
          </cell>
          <cell r="E759" t="str">
            <v>(레미콘)</v>
          </cell>
          <cell r="I759">
            <v>0</v>
          </cell>
          <cell r="J759">
            <v>0</v>
          </cell>
          <cell r="K759">
            <v>1</v>
          </cell>
          <cell r="M759">
            <v>0</v>
          </cell>
          <cell r="O759">
            <v>0</v>
          </cell>
          <cell r="Q759">
            <v>0</v>
          </cell>
        </row>
        <row r="760">
          <cell r="C760" t="str">
            <v>1)</v>
          </cell>
          <cell r="D760" t="str">
            <v>레미콘</v>
          </cell>
          <cell r="I760">
            <v>0</v>
          </cell>
          <cell r="J760">
            <v>0</v>
          </cell>
          <cell r="K760">
            <v>1</v>
          </cell>
          <cell r="M760">
            <v>0</v>
          </cell>
          <cell r="O760">
            <v>0</v>
          </cell>
          <cell r="Q760">
            <v>0</v>
          </cell>
        </row>
        <row r="761">
          <cell r="D761" t="str">
            <v>레미콘타설</v>
          </cell>
          <cell r="E761" t="str">
            <v>(무근 기계)</v>
          </cell>
          <cell r="F761" t="str">
            <v>M3</v>
          </cell>
          <cell r="G761">
            <v>283</v>
          </cell>
          <cell r="H761">
            <v>23716</v>
          </cell>
          <cell r="I761">
            <v>6711628</v>
          </cell>
          <cell r="J761">
            <v>6711628</v>
          </cell>
          <cell r="K761">
            <v>1</v>
          </cell>
          <cell r="L761">
            <v>2764</v>
          </cell>
          <cell r="M761">
            <v>782212</v>
          </cell>
          <cell r="N761">
            <v>6664</v>
          </cell>
          <cell r="O761">
            <v>1885912</v>
          </cell>
          <cell r="P761">
            <v>14288</v>
          </cell>
          <cell r="Q761">
            <v>4043504</v>
          </cell>
        </row>
        <row r="762">
          <cell r="D762" t="str">
            <v>레미콘타설</v>
          </cell>
          <cell r="E762" t="str">
            <v>(무근 인력)</v>
          </cell>
          <cell r="F762" t="str">
            <v>M3</v>
          </cell>
          <cell r="G762">
            <v>26</v>
          </cell>
          <cell r="H762">
            <v>28651</v>
          </cell>
          <cell r="I762">
            <v>744926</v>
          </cell>
          <cell r="J762">
            <v>744926</v>
          </cell>
          <cell r="K762">
            <v>1</v>
          </cell>
          <cell r="L762">
            <v>0</v>
          </cell>
          <cell r="M762">
            <v>0</v>
          </cell>
          <cell r="N762">
            <v>28651</v>
          </cell>
          <cell r="O762">
            <v>744926</v>
          </cell>
          <cell r="P762">
            <v>0</v>
          </cell>
          <cell r="Q762">
            <v>0</v>
          </cell>
        </row>
        <row r="763">
          <cell r="C763" t="str">
            <v>2)</v>
          </cell>
          <cell r="D763" t="str">
            <v>펌프카타설</v>
          </cell>
          <cell r="I763">
            <v>0</v>
          </cell>
          <cell r="J763">
            <v>0</v>
          </cell>
          <cell r="K763">
            <v>1</v>
          </cell>
          <cell r="M763">
            <v>0</v>
          </cell>
          <cell r="O763">
            <v>0</v>
          </cell>
          <cell r="Q763">
            <v>0</v>
          </cell>
        </row>
        <row r="764">
          <cell r="D764" t="str">
            <v>펌프카타설</v>
          </cell>
          <cell r="E764" t="str">
            <v>(철근 15M이하)</v>
          </cell>
          <cell r="F764" t="str">
            <v>M3</v>
          </cell>
          <cell r="G764">
            <v>1022</v>
          </cell>
          <cell r="H764">
            <v>14673</v>
          </cell>
          <cell r="I764">
            <v>14995806</v>
          </cell>
          <cell r="J764">
            <v>14995806</v>
          </cell>
          <cell r="K764">
            <v>1</v>
          </cell>
          <cell r="L764">
            <v>3410</v>
          </cell>
          <cell r="M764">
            <v>3485020</v>
          </cell>
          <cell r="N764">
            <v>6529</v>
          </cell>
          <cell r="O764">
            <v>6672638</v>
          </cell>
          <cell r="P764">
            <v>4734</v>
          </cell>
          <cell r="Q764">
            <v>4838148</v>
          </cell>
        </row>
        <row r="765">
          <cell r="C765" t="str">
            <v>3.09</v>
          </cell>
          <cell r="D765" t="str">
            <v>표면처리</v>
          </cell>
          <cell r="I765">
            <v>0</v>
          </cell>
          <cell r="J765">
            <v>0</v>
          </cell>
          <cell r="K765">
            <v>1</v>
          </cell>
          <cell r="M765">
            <v>0</v>
          </cell>
          <cell r="O765">
            <v>0</v>
          </cell>
          <cell r="Q765">
            <v>0</v>
          </cell>
        </row>
        <row r="766">
          <cell r="D766" t="str">
            <v>슬라브 양생</v>
          </cell>
          <cell r="E766" t="str">
            <v>(피막양생)</v>
          </cell>
          <cell r="F766" t="str">
            <v>M2</v>
          </cell>
          <cell r="G766">
            <v>301</v>
          </cell>
          <cell r="H766">
            <v>382</v>
          </cell>
          <cell r="I766">
            <v>114982</v>
          </cell>
          <cell r="J766">
            <v>114982</v>
          </cell>
          <cell r="K766">
            <v>1</v>
          </cell>
          <cell r="L766">
            <v>270</v>
          </cell>
          <cell r="M766">
            <v>81270</v>
          </cell>
          <cell r="N766">
            <v>110</v>
          </cell>
          <cell r="O766">
            <v>33110</v>
          </cell>
          <cell r="P766">
            <v>2</v>
          </cell>
          <cell r="Q766">
            <v>602</v>
          </cell>
        </row>
        <row r="767">
          <cell r="D767" t="str">
            <v>데크휘니샤 면고르기</v>
          </cell>
          <cell r="F767" t="str">
            <v>M2</v>
          </cell>
          <cell r="G767">
            <v>301</v>
          </cell>
          <cell r="H767">
            <v>482</v>
          </cell>
          <cell r="I767">
            <v>145082</v>
          </cell>
          <cell r="J767">
            <v>145082</v>
          </cell>
          <cell r="K767">
            <v>1</v>
          </cell>
          <cell r="L767">
            <v>42</v>
          </cell>
          <cell r="M767">
            <v>12642</v>
          </cell>
          <cell r="N767">
            <v>120</v>
          </cell>
          <cell r="O767">
            <v>36120</v>
          </cell>
          <cell r="P767">
            <v>320</v>
          </cell>
          <cell r="Q767">
            <v>96320</v>
          </cell>
        </row>
        <row r="768">
          <cell r="C768" t="str">
            <v>3.10</v>
          </cell>
          <cell r="D768" t="str">
            <v>방수공</v>
          </cell>
          <cell r="I768">
            <v>0</v>
          </cell>
          <cell r="J768">
            <v>0</v>
          </cell>
          <cell r="K768">
            <v>1</v>
          </cell>
          <cell r="M768">
            <v>0</v>
          </cell>
          <cell r="O768">
            <v>0</v>
          </cell>
          <cell r="Q768">
            <v>0</v>
          </cell>
        </row>
        <row r="769">
          <cell r="D769" t="str">
            <v>교면방수</v>
          </cell>
          <cell r="I769">
            <v>0</v>
          </cell>
          <cell r="J769">
            <v>0</v>
          </cell>
          <cell r="K769">
            <v>1</v>
          </cell>
          <cell r="M769">
            <v>0</v>
          </cell>
          <cell r="O769">
            <v>0</v>
          </cell>
          <cell r="Q769">
            <v>0</v>
          </cell>
        </row>
        <row r="770">
          <cell r="D770" t="str">
            <v>교면방수</v>
          </cell>
          <cell r="E770" t="str">
            <v>(도막식)</v>
          </cell>
          <cell r="F770" t="str">
            <v>M2</v>
          </cell>
          <cell r="G770">
            <v>301</v>
          </cell>
          <cell r="H770">
            <v>27537</v>
          </cell>
          <cell r="I770">
            <v>8288637</v>
          </cell>
          <cell r="J770">
            <v>8288637</v>
          </cell>
          <cell r="K770">
            <v>1</v>
          </cell>
          <cell r="L770">
            <v>18423</v>
          </cell>
          <cell r="M770">
            <v>5545323</v>
          </cell>
          <cell r="N770">
            <v>8849</v>
          </cell>
          <cell r="O770">
            <v>2663549</v>
          </cell>
          <cell r="P770">
            <v>265</v>
          </cell>
          <cell r="Q770">
            <v>79765</v>
          </cell>
        </row>
        <row r="771">
          <cell r="C771" t="str">
            <v>3.11</v>
          </cell>
          <cell r="D771" t="str">
            <v>다웰바설치</v>
          </cell>
          <cell r="E771" t="str">
            <v>(접속슬라브용)</v>
          </cell>
          <cell r="F771" t="str">
            <v>EA</v>
          </cell>
          <cell r="G771">
            <v>103</v>
          </cell>
          <cell r="H771">
            <v>8780</v>
          </cell>
          <cell r="I771">
            <v>904340</v>
          </cell>
          <cell r="J771">
            <v>904340</v>
          </cell>
          <cell r="K771">
            <v>1</v>
          </cell>
          <cell r="L771">
            <v>2592</v>
          </cell>
          <cell r="M771">
            <v>266976</v>
          </cell>
          <cell r="N771">
            <v>6188</v>
          </cell>
          <cell r="O771">
            <v>637364</v>
          </cell>
          <cell r="P771">
            <v>0</v>
          </cell>
          <cell r="Q771">
            <v>0</v>
          </cell>
        </row>
        <row r="772">
          <cell r="C772" t="str">
            <v>3.12</v>
          </cell>
          <cell r="D772" t="str">
            <v>시공이음</v>
          </cell>
          <cell r="I772">
            <v>0</v>
          </cell>
          <cell r="J772">
            <v>0</v>
          </cell>
          <cell r="K772">
            <v>1</v>
          </cell>
          <cell r="M772">
            <v>0</v>
          </cell>
          <cell r="O772">
            <v>0</v>
          </cell>
          <cell r="Q772">
            <v>0</v>
          </cell>
        </row>
        <row r="773">
          <cell r="D773" t="str">
            <v>스치로풀</v>
          </cell>
          <cell r="E773" t="str">
            <v>(T=20m/m)</v>
          </cell>
          <cell r="F773" t="str">
            <v>M2</v>
          </cell>
          <cell r="G773">
            <v>17</v>
          </cell>
          <cell r="H773">
            <v>6574</v>
          </cell>
          <cell r="I773">
            <v>111758</v>
          </cell>
          <cell r="J773">
            <v>111758</v>
          </cell>
          <cell r="K773">
            <v>1</v>
          </cell>
          <cell r="L773">
            <v>6261</v>
          </cell>
          <cell r="M773">
            <v>106437</v>
          </cell>
          <cell r="N773">
            <v>313</v>
          </cell>
          <cell r="O773">
            <v>5321</v>
          </cell>
          <cell r="P773">
            <v>0</v>
          </cell>
          <cell r="Q773">
            <v>0</v>
          </cell>
        </row>
        <row r="774">
          <cell r="C774" t="str">
            <v>3.13</v>
          </cell>
          <cell r="D774" t="str">
            <v>아스팔트방수</v>
          </cell>
          <cell r="E774" t="str">
            <v>(배면방수)</v>
          </cell>
          <cell r="F774" t="str">
            <v>M2</v>
          </cell>
          <cell r="G774">
            <v>437</v>
          </cell>
          <cell r="H774">
            <v>4459</v>
          </cell>
          <cell r="I774">
            <v>1948583</v>
          </cell>
          <cell r="J774">
            <v>1948583</v>
          </cell>
          <cell r="K774">
            <v>1</v>
          </cell>
          <cell r="L774">
            <v>1440</v>
          </cell>
          <cell r="M774">
            <v>629280</v>
          </cell>
          <cell r="N774">
            <v>3019</v>
          </cell>
          <cell r="O774">
            <v>1319303</v>
          </cell>
          <cell r="P774">
            <v>0</v>
          </cell>
          <cell r="Q774">
            <v>0</v>
          </cell>
        </row>
        <row r="775">
          <cell r="C775" t="str">
            <v>3.14</v>
          </cell>
          <cell r="D775" t="str">
            <v>거푸집간격제</v>
          </cell>
          <cell r="I775">
            <v>0</v>
          </cell>
          <cell r="J775">
            <v>0</v>
          </cell>
          <cell r="K775">
            <v>1</v>
          </cell>
          <cell r="M775">
            <v>0</v>
          </cell>
          <cell r="O775">
            <v>0</v>
          </cell>
          <cell r="Q775">
            <v>0</v>
          </cell>
        </row>
        <row r="776">
          <cell r="D776" t="str">
            <v>스페이샤설치</v>
          </cell>
          <cell r="E776" t="str">
            <v>(벽체용)</v>
          </cell>
          <cell r="F776" t="str">
            <v>M2</v>
          </cell>
          <cell r="G776">
            <v>1091</v>
          </cell>
          <cell r="H776">
            <v>2688</v>
          </cell>
          <cell r="I776">
            <v>2932608</v>
          </cell>
          <cell r="J776">
            <v>2932608</v>
          </cell>
          <cell r="K776">
            <v>1</v>
          </cell>
          <cell r="L776">
            <v>2560</v>
          </cell>
          <cell r="M776">
            <v>2792960</v>
          </cell>
          <cell r="N776">
            <v>128</v>
          </cell>
          <cell r="O776">
            <v>139648</v>
          </cell>
          <cell r="P776">
            <v>0</v>
          </cell>
          <cell r="Q776">
            <v>0</v>
          </cell>
        </row>
        <row r="777">
          <cell r="D777" t="str">
            <v>스페이샤설치</v>
          </cell>
          <cell r="E777" t="str">
            <v>(슬라브)</v>
          </cell>
          <cell r="F777" t="str">
            <v>M2</v>
          </cell>
          <cell r="G777">
            <v>431</v>
          </cell>
          <cell r="H777">
            <v>360</v>
          </cell>
          <cell r="I777">
            <v>155160</v>
          </cell>
          <cell r="J777">
            <v>155160</v>
          </cell>
          <cell r="K777">
            <v>1</v>
          </cell>
          <cell r="L777">
            <v>360</v>
          </cell>
          <cell r="M777">
            <v>155160</v>
          </cell>
          <cell r="N777">
            <v>0</v>
          </cell>
          <cell r="O777">
            <v>0</v>
          </cell>
          <cell r="P777">
            <v>0</v>
          </cell>
          <cell r="Q777">
            <v>0</v>
          </cell>
        </row>
        <row r="778">
          <cell r="C778" t="str">
            <v>3.15</v>
          </cell>
          <cell r="D778" t="str">
            <v>교량명판공</v>
          </cell>
          <cell r="I778">
            <v>0</v>
          </cell>
          <cell r="J778">
            <v>0</v>
          </cell>
          <cell r="K778">
            <v>1</v>
          </cell>
          <cell r="M778">
            <v>0</v>
          </cell>
          <cell r="O778">
            <v>0</v>
          </cell>
          <cell r="Q778">
            <v>0</v>
          </cell>
        </row>
        <row r="779">
          <cell r="D779" t="str">
            <v>교명판</v>
          </cell>
          <cell r="E779" t="str">
            <v>(황동)</v>
          </cell>
          <cell r="F779" t="str">
            <v>EA</v>
          </cell>
          <cell r="G779">
            <v>2</v>
          </cell>
          <cell r="H779">
            <v>444675</v>
          </cell>
          <cell r="I779">
            <v>889350</v>
          </cell>
          <cell r="J779">
            <v>889350</v>
          </cell>
          <cell r="K779">
            <v>1</v>
          </cell>
          <cell r="L779">
            <v>423500</v>
          </cell>
          <cell r="M779">
            <v>847000</v>
          </cell>
          <cell r="N779">
            <v>21175</v>
          </cell>
          <cell r="O779">
            <v>42350</v>
          </cell>
          <cell r="P779">
            <v>0</v>
          </cell>
          <cell r="Q779">
            <v>0</v>
          </cell>
        </row>
        <row r="780">
          <cell r="D780" t="str">
            <v>설명판</v>
          </cell>
          <cell r="E780" t="str">
            <v>(황동)</v>
          </cell>
          <cell r="F780" t="str">
            <v>EA</v>
          </cell>
          <cell r="G780">
            <v>2</v>
          </cell>
          <cell r="H780">
            <v>444675</v>
          </cell>
          <cell r="I780">
            <v>889350</v>
          </cell>
          <cell r="J780">
            <v>889350</v>
          </cell>
          <cell r="K780">
            <v>1</v>
          </cell>
          <cell r="L780">
            <v>423500</v>
          </cell>
          <cell r="M780">
            <v>847000</v>
          </cell>
          <cell r="N780">
            <v>21175</v>
          </cell>
          <cell r="O780">
            <v>42350</v>
          </cell>
          <cell r="P780">
            <v>0</v>
          </cell>
          <cell r="Q780">
            <v>0</v>
          </cell>
        </row>
        <row r="781">
          <cell r="D781" t="str">
            <v>교명주</v>
          </cell>
          <cell r="E781" t="str">
            <v>(화강암)</v>
          </cell>
          <cell r="F781" t="str">
            <v>EA</v>
          </cell>
          <cell r="G781">
            <v>4</v>
          </cell>
          <cell r="H781">
            <v>972259</v>
          </cell>
          <cell r="I781">
            <v>3889036</v>
          </cell>
          <cell r="J781">
            <v>3889036</v>
          </cell>
          <cell r="K781">
            <v>1</v>
          </cell>
          <cell r="L781">
            <v>627264</v>
          </cell>
          <cell r="M781">
            <v>2509056</v>
          </cell>
          <cell r="N781">
            <v>344995</v>
          </cell>
          <cell r="O781">
            <v>1379980</v>
          </cell>
          <cell r="P781">
            <v>0</v>
          </cell>
          <cell r="Q781">
            <v>0</v>
          </cell>
        </row>
        <row r="782">
          <cell r="C782" t="str">
            <v>3.16</v>
          </cell>
          <cell r="D782" t="str">
            <v>측량기준점</v>
          </cell>
          <cell r="E782" t="str">
            <v>(황동주물)</v>
          </cell>
          <cell r="F782" t="str">
            <v>EA</v>
          </cell>
          <cell r="G782">
            <v>1</v>
          </cell>
          <cell r="H782">
            <v>22837</v>
          </cell>
          <cell r="I782">
            <v>22837</v>
          </cell>
          <cell r="J782">
            <v>22837</v>
          </cell>
          <cell r="K782">
            <v>1</v>
          </cell>
          <cell r="L782">
            <v>21750</v>
          </cell>
          <cell r="M782">
            <v>21750</v>
          </cell>
          <cell r="N782">
            <v>1087</v>
          </cell>
          <cell r="O782">
            <v>1087</v>
          </cell>
          <cell r="P782">
            <v>0</v>
          </cell>
          <cell r="Q782">
            <v>0</v>
          </cell>
        </row>
        <row r="783">
          <cell r="C783" t="str">
            <v>3.17</v>
          </cell>
          <cell r="D783" t="str">
            <v>교량난간설치</v>
          </cell>
          <cell r="E783" t="str">
            <v>(알루미늄)</v>
          </cell>
          <cell r="I783">
            <v>0</v>
          </cell>
          <cell r="J783">
            <v>0</v>
          </cell>
          <cell r="K783">
            <v>1</v>
          </cell>
          <cell r="M783">
            <v>0</v>
          </cell>
          <cell r="O783">
            <v>0</v>
          </cell>
          <cell r="Q783">
            <v>0</v>
          </cell>
        </row>
        <row r="784">
          <cell r="D784" t="str">
            <v>난간</v>
          </cell>
          <cell r="E784" t="str">
            <v>(H=400)</v>
          </cell>
          <cell r="F784" t="str">
            <v>M</v>
          </cell>
          <cell r="G784">
            <v>42</v>
          </cell>
          <cell r="H784">
            <v>222000</v>
          </cell>
          <cell r="I784">
            <v>9324000</v>
          </cell>
          <cell r="J784">
            <v>9324000</v>
          </cell>
          <cell r="K784">
            <v>1</v>
          </cell>
          <cell r="L784">
            <v>185000</v>
          </cell>
          <cell r="M784">
            <v>7770000</v>
          </cell>
          <cell r="N784">
            <v>0</v>
          </cell>
          <cell r="O784">
            <v>0</v>
          </cell>
          <cell r="P784">
            <v>37000</v>
          </cell>
          <cell r="Q784">
            <v>1554000</v>
          </cell>
        </row>
        <row r="785">
          <cell r="C785" t="str">
            <v>3.18</v>
          </cell>
          <cell r="D785" t="str">
            <v>전선관</v>
          </cell>
          <cell r="I785">
            <v>0</v>
          </cell>
          <cell r="J785">
            <v>0</v>
          </cell>
          <cell r="K785">
            <v>1</v>
          </cell>
          <cell r="M785">
            <v>0</v>
          </cell>
          <cell r="O785">
            <v>0</v>
          </cell>
          <cell r="Q785">
            <v>0</v>
          </cell>
        </row>
        <row r="786">
          <cell r="D786" t="str">
            <v>전선관</v>
          </cell>
          <cell r="E786" t="str">
            <v>(D=100MM)</v>
          </cell>
          <cell r="F786" t="str">
            <v>M</v>
          </cell>
          <cell r="G786">
            <v>42</v>
          </cell>
          <cell r="H786">
            <v>2982</v>
          </cell>
          <cell r="I786">
            <v>125244</v>
          </cell>
          <cell r="J786">
            <v>125244</v>
          </cell>
          <cell r="K786">
            <v>1</v>
          </cell>
          <cell r="L786">
            <v>2840</v>
          </cell>
          <cell r="M786">
            <v>119280</v>
          </cell>
          <cell r="N786">
            <v>142</v>
          </cell>
          <cell r="O786">
            <v>5964</v>
          </cell>
          <cell r="P786">
            <v>0</v>
          </cell>
          <cell r="Q786">
            <v>0</v>
          </cell>
        </row>
        <row r="787">
          <cell r="D787" t="str">
            <v>전선관</v>
          </cell>
          <cell r="E787" t="str">
            <v>(D=150MM)</v>
          </cell>
          <cell r="F787" t="str">
            <v>M</v>
          </cell>
          <cell r="G787">
            <v>42</v>
          </cell>
          <cell r="H787">
            <v>4560</v>
          </cell>
          <cell r="I787">
            <v>191520</v>
          </cell>
          <cell r="J787">
            <v>191520</v>
          </cell>
          <cell r="K787">
            <v>1</v>
          </cell>
          <cell r="L787">
            <v>4260</v>
          </cell>
          <cell r="M787">
            <v>178920</v>
          </cell>
          <cell r="N787">
            <v>300</v>
          </cell>
          <cell r="O787">
            <v>12600</v>
          </cell>
          <cell r="P787">
            <v>0</v>
          </cell>
          <cell r="Q787">
            <v>0</v>
          </cell>
        </row>
        <row r="788">
          <cell r="C788" t="str">
            <v>3.19</v>
          </cell>
          <cell r="D788" t="str">
            <v>가시설공</v>
          </cell>
          <cell r="E788" t="str">
            <v>(흙막이용)</v>
          </cell>
          <cell r="I788">
            <v>0</v>
          </cell>
          <cell r="J788">
            <v>0</v>
          </cell>
          <cell r="K788">
            <v>1</v>
          </cell>
          <cell r="M788">
            <v>0</v>
          </cell>
          <cell r="O788">
            <v>0</v>
          </cell>
          <cell r="Q788">
            <v>0</v>
          </cell>
        </row>
        <row r="789">
          <cell r="D789" t="str">
            <v>가시설</v>
          </cell>
          <cell r="E789" t="str">
            <v>(봉계1교)</v>
          </cell>
          <cell r="F789" t="str">
            <v>식</v>
          </cell>
          <cell r="G789">
            <v>1</v>
          </cell>
          <cell r="H789">
            <v>3500000</v>
          </cell>
          <cell r="I789">
            <v>3500000</v>
          </cell>
          <cell r="J789">
            <v>3500000</v>
          </cell>
          <cell r="K789">
            <v>1</v>
          </cell>
          <cell r="L789">
            <v>2000000</v>
          </cell>
          <cell r="M789">
            <v>2000000</v>
          </cell>
          <cell r="N789">
            <v>500000</v>
          </cell>
          <cell r="O789">
            <v>500000</v>
          </cell>
          <cell r="P789">
            <v>1000000</v>
          </cell>
          <cell r="Q789">
            <v>1000000</v>
          </cell>
        </row>
        <row r="790">
          <cell r="C790" t="str">
            <v>3.20</v>
          </cell>
          <cell r="D790" t="str">
            <v>콘크리트구입</v>
          </cell>
          <cell r="E790" t="str">
            <v>(레미콘)</v>
          </cell>
          <cell r="I790">
            <v>0</v>
          </cell>
          <cell r="J790">
            <v>0</v>
          </cell>
          <cell r="K790">
            <v>1</v>
          </cell>
          <cell r="M790">
            <v>0</v>
          </cell>
          <cell r="O790">
            <v>0</v>
          </cell>
          <cell r="Q790">
            <v>0</v>
          </cell>
        </row>
        <row r="791">
          <cell r="D791" t="str">
            <v>레미콘</v>
          </cell>
          <cell r="E791" t="str">
            <v>(25-270-15)</v>
          </cell>
          <cell r="F791" t="str">
            <v>M3</v>
          </cell>
          <cell r="G791">
            <v>916</v>
          </cell>
          <cell r="H791">
            <v>45390</v>
          </cell>
          <cell r="I791">
            <v>41577240</v>
          </cell>
          <cell r="J791">
            <v>41577240</v>
          </cell>
          <cell r="K791">
            <v>1</v>
          </cell>
          <cell r="L791">
            <v>45390</v>
          </cell>
          <cell r="M791">
            <v>41577240</v>
          </cell>
          <cell r="N791">
            <v>0</v>
          </cell>
          <cell r="O791">
            <v>0</v>
          </cell>
          <cell r="P791">
            <v>0</v>
          </cell>
          <cell r="Q791">
            <v>0</v>
          </cell>
        </row>
        <row r="792">
          <cell r="D792" t="str">
            <v>레미콘</v>
          </cell>
          <cell r="E792" t="str">
            <v>(25-240-15)</v>
          </cell>
          <cell r="F792" t="str">
            <v>M3</v>
          </cell>
          <cell r="G792">
            <v>116</v>
          </cell>
          <cell r="H792">
            <v>44272</v>
          </cell>
          <cell r="I792">
            <v>5135552</v>
          </cell>
          <cell r="J792">
            <v>5135552</v>
          </cell>
          <cell r="K792">
            <v>1</v>
          </cell>
          <cell r="L792">
            <v>44272</v>
          </cell>
          <cell r="M792">
            <v>5135552</v>
          </cell>
          <cell r="N792">
            <v>0</v>
          </cell>
          <cell r="O792">
            <v>0</v>
          </cell>
          <cell r="P792">
            <v>0</v>
          </cell>
          <cell r="Q792">
            <v>0</v>
          </cell>
        </row>
        <row r="793">
          <cell r="D793" t="str">
            <v>레미콘</v>
          </cell>
          <cell r="E793" t="str">
            <v>(25-210-15)</v>
          </cell>
          <cell r="F793" t="str">
            <v>M3</v>
          </cell>
          <cell r="G793">
            <v>290</v>
          </cell>
          <cell r="H793">
            <v>43754</v>
          </cell>
          <cell r="I793">
            <v>12688660</v>
          </cell>
          <cell r="J793">
            <v>12688660</v>
          </cell>
          <cell r="K793">
            <v>1</v>
          </cell>
          <cell r="L793">
            <v>43754</v>
          </cell>
          <cell r="M793">
            <v>12688660</v>
          </cell>
          <cell r="N793">
            <v>0</v>
          </cell>
          <cell r="O793">
            <v>0</v>
          </cell>
          <cell r="P793">
            <v>0</v>
          </cell>
          <cell r="Q793">
            <v>0</v>
          </cell>
        </row>
        <row r="794">
          <cell r="D794" t="str">
            <v>레미콘</v>
          </cell>
          <cell r="E794" t="str">
            <v>(25-160-15)</v>
          </cell>
          <cell r="F794" t="str">
            <v>M3</v>
          </cell>
          <cell r="G794">
            <v>27</v>
          </cell>
          <cell r="H794">
            <v>38982</v>
          </cell>
          <cell r="I794">
            <v>1052514</v>
          </cell>
          <cell r="J794">
            <v>1052514</v>
          </cell>
          <cell r="K794">
            <v>1</v>
          </cell>
          <cell r="L794">
            <v>38982</v>
          </cell>
          <cell r="M794">
            <v>1052514</v>
          </cell>
          <cell r="N794">
            <v>0</v>
          </cell>
          <cell r="O794">
            <v>0</v>
          </cell>
          <cell r="P794">
            <v>0</v>
          </cell>
          <cell r="Q794">
            <v>0</v>
          </cell>
        </row>
        <row r="795">
          <cell r="C795" t="str">
            <v>3.21</v>
          </cell>
          <cell r="D795" t="str">
            <v>철근구입</v>
          </cell>
          <cell r="I795">
            <v>0</v>
          </cell>
          <cell r="J795">
            <v>0</v>
          </cell>
          <cell r="K795">
            <v>1</v>
          </cell>
          <cell r="M795">
            <v>0</v>
          </cell>
          <cell r="O795">
            <v>0</v>
          </cell>
          <cell r="Q795">
            <v>0</v>
          </cell>
        </row>
        <row r="796">
          <cell r="D796" t="str">
            <v>고강(SD40)</v>
          </cell>
          <cell r="I796">
            <v>0</v>
          </cell>
          <cell r="J796">
            <v>0</v>
          </cell>
          <cell r="K796">
            <v>1</v>
          </cell>
          <cell r="M796">
            <v>0</v>
          </cell>
          <cell r="O796">
            <v>0</v>
          </cell>
          <cell r="Q796">
            <v>0</v>
          </cell>
        </row>
        <row r="797">
          <cell r="D797" t="str">
            <v>철근</v>
          </cell>
          <cell r="E797" t="str">
            <v>(SD40,D=13MM)</v>
          </cell>
          <cell r="F797" t="str">
            <v>TON</v>
          </cell>
          <cell r="G797">
            <v>9.6370000000000005</v>
          </cell>
          <cell r="H797">
            <v>360000</v>
          </cell>
          <cell r="I797">
            <v>3469320</v>
          </cell>
          <cell r="J797">
            <v>3469320</v>
          </cell>
          <cell r="K797">
            <v>1</v>
          </cell>
          <cell r="L797">
            <v>360000</v>
          </cell>
          <cell r="M797">
            <v>3469320</v>
          </cell>
          <cell r="N797">
            <v>0</v>
          </cell>
          <cell r="O797">
            <v>0</v>
          </cell>
          <cell r="P797">
            <v>0</v>
          </cell>
          <cell r="Q797">
            <v>0</v>
          </cell>
        </row>
        <row r="798">
          <cell r="D798" t="str">
            <v>철근</v>
          </cell>
          <cell r="E798" t="str">
            <v>(SD40,D=16-32MM)</v>
          </cell>
          <cell r="F798" t="str">
            <v>TON</v>
          </cell>
          <cell r="G798">
            <v>143.435</v>
          </cell>
          <cell r="H798">
            <v>360000</v>
          </cell>
          <cell r="I798">
            <v>51636600</v>
          </cell>
          <cell r="J798">
            <v>51636600</v>
          </cell>
          <cell r="K798">
            <v>1</v>
          </cell>
          <cell r="L798">
            <v>360000</v>
          </cell>
          <cell r="M798">
            <v>51636600</v>
          </cell>
          <cell r="N798">
            <v>0</v>
          </cell>
          <cell r="O798">
            <v>0</v>
          </cell>
          <cell r="P798">
            <v>0</v>
          </cell>
          <cell r="Q798">
            <v>0</v>
          </cell>
        </row>
        <row r="799">
          <cell r="D799" t="str">
            <v>연강(SD30)</v>
          </cell>
          <cell r="I799">
            <v>0</v>
          </cell>
          <cell r="J799">
            <v>0</v>
          </cell>
          <cell r="K799">
            <v>1</v>
          </cell>
          <cell r="M799">
            <v>0</v>
          </cell>
          <cell r="O799">
            <v>0</v>
          </cell>
          <cell r="Q799">
            <v>0</v>
          </cell>
        </row>
        <row r="800">
          <cell r="D800" t="str">
            <v>철근</v>
          </cell>
          <cell r="E800" t="str">
            <v>(SD30,D13M/M이하)</v>
          </cell>
          <cell r="F800" t="str">
            <v>TON</v>
          </cell>
          <cell r="G800">
            <v>0.49299999999999999</v>
          </cell>
          <cell r="H800">
            <v>350000</v>
          </cell>
          <cell r="I800">
            <v>172550</v>
          </cell>
          <cell r="J800">
            <v>172550</v>
          </cell>
          <cell r="K800">
            <v>1</v>
          </cell>
          <cell r="L800">
            <v>350000</v>
          </cell>
          <cell r="M800">
            <v>172550</v>
          </cell>
          <cell r="N800">
            <v>0</v>
          </cell>
          <cell r="O800">
            <v>0</v>
          </cell>
          <cell r="P800">
            <v>0</v>
          </cell>
          <cell r="Q800">
            <v>0</v>
          </cell>
        </row>
        <row r="801">
          <cell r="D801" t="str">
            <v>철근</v>
          </cell>
          <cell r="E801" t="str">
            <v>(SD30,D16-32M/M)</v>
          </cell>
          <cell r="F801" t="str">
            <v>TON</v>
          </cell>
          <cell r="G801">
            <v>2.1480000000000001</v>
          </cell>
          <cell r="H801">
            <v>350000</v>
          </cell>
          <cell r="I801">
            <v>751800</v>
          </cell>
          <cell r="J801">
            <v>751800</v>
          </cell>
          <cell r="K801">
            <v>1</v>
          </cell>
          <cell r="L801">
            <v>350000</v>
          </cell>
          <cell r="M801">
            <v>751800</v>
          </cell>
          <cell r="N801">
            <v>0</v>
          </cell>
          <cell r="O801">
            <v>0</v>
          </cell>
          <cell r="P801">
            <v>0</v>
          </cell>
          <cell r="Q801">
            <v>0</v>
          </cell>
        </row>
        <row r="802">
          <cell r="D802" t="str">
            <v>고재</v>
          </cell>
          <cell r="E802" t="str">
            <v>(3%)</v>
          </cell>
          <cell r="F802" t="str">
            <v>TON</v>
          </cell>
          <cell r="G802">
            <v>4.5350000000000001</v>
          </cell>
          <cell r="H802">
            <v>-98000</v>
          </cell>
          <cell r="I802">
            <v>-444430</v>
          </cell>
          <cell r="J802">
            <v>-444430</v>
          </cell>
          <cell r="K802">
            <v>1</v>
          </cell>
          <cell r="L802">
            <v>-98000</v>
          </cell>
          <cell r="M802">
            <v>-444430</v>
          </cell>
          <cell r="N802">
            <v>0</v>
          </cell>
          <cell r="O802">
            <v>0</v>
          </cell>
          <cell r="P802">
            <v>0</v>
          </cell>
          <cell r="Q802">
            <v>0</v>
          </cell>
        </row>
        <row r="803">
          <cell r="C803" t="str">
            <v>3.F</v>
          </cell>
          <cell r="D803" t="str">
            <v>봉계2교</v>
          </cell>
          <cell r="E803" t="str">
            <v>(PSC BEAM)</v>
          </cell>
          <cell r="I803">
            <v>0</v>
          </cell>
          <cell r="J803">
            <v>0</v>
          </cell>
          <cell r="K803">
            <v>1</v>
          </cell>
          <cell r="M803">
            <v>0</v>
          </cell>
          <cell r="O803">
            <v>0</v>
          </cell>
          <cell r="Q803">
            <v>0</v>
          </cell>
        </row>
        <row r="804">
          <cell r="C804" t="str">
            <v>3.01</v>
          </cell>
          <cell r="D804" t="str">
            <v>터 파 기</v>
          </cell>
          <cell r="I804">
            <v>0</v>
          </cell>
          <cell r="J804">
            <v>0</v>
          </cell>
          <cell r="K804">
            <v>1</v>
          </cell>
          <cell r="M804">
            <v>0</v>
          </cell>
          <cell r="O804">
            <v>0</v>
          </cell>
          <cell r="Q804">
            <v>0</v>
          </cell>
        </row>
        <row r="805">
          <cell r="C805" t="str">
            <v>1)</v>
          </cell>
          <cell r="D805" t="str">
            <v>육상토사</v>
          </cell>
          <cell r="I805">
            <v>0</v>
          </cell>
          <cell r="J805">
            <v>0</v>
          </cell>
          <cell r="K805">
            <v>1</v>
          </cell>
          <cell r="M805">
            <v>0</v>
          </cell>
          <cell r="O805">
            <v>0</v>
          </cell>
          <cell r="Q805">
            <v>0</v>
          </cell>
        </row>
        <row r="806">
          <cell r="D806" t="str">
            <v>구조물터파기</v>
          </cell>
          <cell r="E806" t="str">
            <v>(토사 육상 0-4m)</v>
          </cell>
          <cell r="F806" t="str">
            <v>M3</v>
          </cell>
          <cell r="G806">
            <v>2486</v>
          </cell>
          <cell r="H806">
            <v>4134</v>
          </cell>
          <cell r="I806">
            <v>10277124</v>
          </cell>
          <cell r="J806">
            <v>10277124</v>
          </cell>
          <cell r="K806">
            <v>1</v>
          </cell>
          <cell r="L806">
            <v>173</v>
          </cell>
          <cell r="M806">
            <v>430078</v>
          </cell>
          <cell r="N806">
            <v>3634</v>
          </cell>
          <cell r="O806">
            <v>9034124</v>
          </cell>
          <cell r="P806">
            <v>327</v>
          </cell>
          <cell r="Q806">
            <v>812922</v>
          </cell>
        </row>
        <row r="807">
          <cell r="D807" t="str">
            <v>구조물터파기</v>
          </cell>
          <cell r="E807" t="str">
            <v>(토사 육상 4-8m)</v>
          </cell>
          <cell r="F807" t="str">
            <v>M3</v>
          </cell>
          <cell r="G807">
            <v>33</v>
          </cell>
          <cell r="H807">
            <v>6367</v>
          </cell>
          <cell r="I807">
            <v>210111</v>
          </cell>
          <cell r="J807">
            <v>210111</v>
          </cell>
          <cell r="K807">
            <v>1</v>
          </cell>
          <cell r="L807">
            <v>173</v>
          </cell>
          <cell r="M807">
            <v>5709</v>
          </cell>
          <cell r="N807">
            <v>5867</v>
          </cell>
          <cell r="O807">
            <v>193611</v>
          </cell>
          <cell r="P807">
            <v>327</v>
          </cell>
          <cell r="Q807">
            <v>10791</v>
          </cell>
        </row>
        <row r="808">
          <cell r="C808" t="str">
            <v>2)</v>
          </cell>
          <cell r="D808" t="str">
            <v>육상풍화암</v>
          </cell>
          <cell r="I808">
            <v>0</v>
          </cell>
          <cell r="J808">
            <v>0</v>
          </cell>
          <cell r="K808">
            <v>1</v>
          </cell>
          <cell r="M808">
            <v>0</v>
          </cell>
          <cell r="O808">
            <v>0</v>
          </cell>
          <cell r="Q808">
            <v>0</v>
          </cell>
        </row>
        <row r="809">
          <cell r="D809" t="str">
            <v>구조물터파기</v>
          </cell>
          <cell r="E809" t="str">
            <v>(풍화 육상 0-4M)</v>
          </cell>
          <cell r="F809" t="str">
            <v>M3</v>
          </cell>
          <cell r="G809">
            <v>222</v>
          </cell>
          <cell r="H809">
            <v>60354</v>
          </cell>
          <cell r="I809">
            <v>13398588</v>
          </cell>
          <cell r="J809">
            <v>13398588</v>
          </cell>
          <cell r="K809">
            <v>1</v>
          </cell>
          <cell r="L809">
            <v>2165</v>
          </cell>
          <cell r="M809">
            <v>480630</v>
          </cell>
          <cell r="N809">
            <v>51536</v>
          </cell>
          <cell r="O809">
            <v>11440992</v>
          </cell>
          <cell r="P809">
            <v>6653</v>
          </cell>
          <cell r="Q809">
            <v>1476966</v>
          </cell>
        </row>
        <row r="810">
          <cell r="D810" t="str">
            <v>구조물터파기</v>
          </cell>
          <cell r="E810" t="str">
            <v>(풍화 육상 4-8M)</v>
          </cell>
          <cell r="F810" t="str">
            <v>M3</v>
          </cell>
          <cell r="G810">
            <v>393</v>
          </cell>
          <cell r="H810">
            <v>75480</v>
          </cell>
          <cell r="I810">
            <v>29663640</v>
          </cell>
          <cell r="J810">
            <v>29663640</v>
          </cell>
          <cell r="K810">
            <v>1</v>
          </cell>
          <cell r="L810">
            <v>2165</v>
          </cell>
          <cell r="M810">
            <v>850845</v>
          </cell>
          <cell r="N810">
            <v>66662</v>
          </cell>
          <cell r="O810">
            <v>26198166</v>
          </cell>
          <cell r="P810">
            <v>6653</v>
          </cell>
          <cell r="Q810">
            <v>2614629</v>
          </cell>
        </row>
        <row r="811">
          <cell r="C811" t="str">
            <v>3.02</v>
          </cell>
          <cell r="D811" t="str">
            <v>되메우기 다짐</v>
          </cell>
          <cell r="E811" t="str">
            <v>(백호우+램머)</v>
          </cell>
          <cell r="F811" t="str">
            <v>M3</v>
          </cell>
          <cell r="G811">
            <v>2290</v>
          </cell>
          <cell r="H811">
            <v>4340</v>
          </cell>
          <cell r="I811">
            <v>9938600</v>
          </cell>
          <cell r="J811">
            <v>9938600</v>
          </cell>
          <cell r="K811">
            <v>1</v>
          </cell>
          <cell r="L811">
            <v>354</v>
          </cell>
          <cell r="M811">
            <v>810660</v>
          </cell>
          <cell r="N811">
            <v>3591</v>
          </cell>
          <cell r="O811">
            <v>8223390</v>
          </cell>
          <cell r="P811">
            <v>395</v>
          </cell>
          <cell r="Q811">
            <v>904550</v>
          </cell>
        </row>
        <row r="812">
          <cell r="C812" t="str">
            <v>3.03</v>
          </cell>
          <cell r="D812" t="str">
            <v>뒷채움</v>
          </cell>
          <cell r="E812" t="str">
            <v>(발파암유용)</v>
          </cell>
          <cell r="F812" t="str">
            <v>M3</v>
          </cell>
          <cell r="G812">
            <v>1063</v>
          </cell>
          <cell r="H812">
            <v>1473</v>
          </cell>
          <cell r="I812">
            <v>1565799</v>
          </cell>
          <cell r="J812">
            <v>1565799</v>
          </cell>
          <cell r="K812">
            <v>1</v>
          </cell>
          <cell r="L812">
            <v>366</v>
          </cell>
          <cell r="M812">
            <v>389058</v>
          </cell>
          <cell r="N812">
            <v>590</v>
          </cell>
          <cell r="O812">
            <v>627170</v>
          </cell>
          <cell r="P812">
            <v>517</v>
          </cell>
          <cell r="Q812">
            <v>549571</v>
          </cell>
        </row>
        <row r="813">
          <cell r="C813" t="str">
            <v>3.04</v>
          </cell>
          <cell r="D813" t="str">
            <v>거 푸 집</v>
          </cell>
          <cell r="I813">
            <v>0</v>
          </cell>
          <cell r="J813">
            <v>0</v>
          </cell>
          <cell r="K813">
            <v>1</v>
          </cell>
          <cell r="M813">
            <v>0</v>
          </cell>
          <cell r="O813">
            <v>0</v>
          </cell>
          <cell r="Q813">
            <v>0</v>
          </cell>
        </row>
        <row r="814">
          <cell r="C814" t="str">
            <v>1)</v>
          </cell>
          <cell r="D814" t="str">
            <v>합판거푸집</v>
          </cell>
          <cell r="I814">
            <v>0</v>
          </cell>
          <cell r="J814">
            <v>0</v>
          </cell>
          <cell r="K814">
            <v>1</v>
          </cell>
          <cell r="M814">
            <v>0</v>
          </cell>
          <cell r="O814">
            <v>0</v>
          </cell>
          <cell r="Q814">
            <v>0</v>
          </cell>
        </row>
        <row r="815">
          <cell r="C815" t="str">
            <v>-1</v>
          </cell>
          <cell r="D815" t="str">
            <v>거푸집</v>
          </cell>
          <cell r="E815" t="str">
            <v>(3회 0-7M)</v>
          </cell>
          <cell r="F815" t="str">
            <v>M2</v>
          </cell>
          <cell r="G815">
            <v>253</v>
          </cell>
          <cell r="H815">
            <v>22167</v>
          </cell>
          <cell r="I815">
            <v>5608251</v>
          </cell>
          <cell r="J815">
            <v>5608251</v>
          </cell>
          <cell r="K815">
            <v>1</v>
          </cell>
          <cell r="L815">
            <v>9585</v>
          </cell>
          <cell r="M815">
            <v>2425005</v>
          </cell>
          <cell r="N815">
            <v>12263</v>
          </cell>
          <cell r="O815">
            <v>3102539</v>
          </cell>
          <cell r="P815">
            <v>319</v>
          </cell>
          <cell r="Q815">
            <v>80707</v>
          </cell>
        </row>
        <row r="816">
          <cell r="D816" t="str">
            <v>거푸집</v>
          </cell>
          <cell r="E816" t="str">
            <v>(3회 7-10M)</v>
          </cell>
          <cell r="F816" t="str">
            <v>M2</v>
          </cell>
          <cell r="G816">
            <v>989</v>
          </cell>
          <cell r="H816">
            <v>23386</v>
          </cell>
          <cell r="I816">
            <v>23128754</v>
          </cell>
          <cell r="J816">
            <v>23128754</v>
          </cell>
          <cell r="K816">
            <v>1</v>
          </cell>
          <cell r="L816">
            <v>9585</v>
          </cell>
          <cell r="M816">
            <v>9479565</v>
          </cell>
          <cell r="N816">
            <v>13482</v>
          </cell>
          <cell r="O816">
            <v>13333698</v>
          </cell>
          <cell r="P816">
            <v>319</v>
          </cell>
          <cell r="Q816">
            <v>315491</v>
          </cell>
        </row>
        <row r="817">
          <cell r="C817" t="str">
            <v>-2</v>
          </cell>
          <cell r="D817" t="str">
            <v>거푸집</v>
          </cell>
          <cell r="E817" t="str">
            <v>(4회 0-7M)</v>
          </cell>
          <cell r="F817" t="str">
            <v>M2</v>
          </cell>
          <cell r="G817">
            <v>224</v>
          </cell>
          <cell r="H817">
            <v>19081</v>
          </cell>
          <cell r="I817">
            <v>4274144</v>
          </cell>
          <cell r="J817">
            <v>4274144</v>
          </cell>
          <cell r="K817">
            <v>1</v>
          </cell>
          <cell r="L817">
            <v>8337</v>
          </cell>
          <cell r="M817">
            <v>1867488</v>
          </cell>
          <cell r="N817">
            <v>10425</v>
          </cell>
          <cell r="O817">
            <v>2335200</v>
          </cell>
          <cell r="P817">
            <v>319</v>
          </cell>
          <cell r="Q817">
            <v>71456</v>
          </cell>
        </row>
        <row r="818">
          <cell r="C818" t="str">
            <v>-3</v>
          </cell>
          <cell r="D818" t="str">
            <v>거푸집</v>
          </cell>
          <cell r="E818" t="str">
            <v>(6회 0-7M)</v>
          </cell>
          <cell r="F818" t="str">
            <v>M2</v>
          </cell>
          <cell r="G818">
            <v>127</v>
          </cell>
          <cell r="H818">
            <v>15886</v>
          </cell>
          <cell r="I818">
            <v>2017522</v>
          </cell>
          <cell r="J818">
            <v>2017522</v>
          </cell>
          <cell r="K818">
            <v>1</v>
          </cell>
          <cell r="L818">
            <v>7214</v>
          </cell>
          <cell r="M818">
            <v>916178</v>
          </cell>
          <cell r="N818">
            <v>8353</v>
          </cell>
          <cell r="O818">
            <v>1060831</v>
          </cell>
          <cell r="P818">
            <v>319</v>
          </cell>
          <cell r="Q818">
            <v>40513</v>
          </cell>
        </row>
        <row r="819">
          <cell r="C819" t="str">
            <v>-4</v>
          </cell>
          <cell r="D819" t="str">
            <v>무늬거푸집</v>
          </cell>
          <cell r="E819" t="str">
            <v>(0-7M)</v>
          </cell>
          <cell r="F819" t="str">
            <v>M2</v>
          </cell>
          <cell r="G819">
            <v>869</v>
          </cell>
          <cell r="H819">
            <v>23069</v>
          </cell>
          <cell r="I819">
            <v>20046961</v>
          </cell>
          <cell r="J819">
            <v>20046961</v>
          </cell>
          <cell r="K819">
            <v>1</v>
          </cell>
          <cell r="L819">
            <v>12569</v>
          </cell>
          <cell r="M819">
            <v>10922461</v>
          </cell>
          <cell r="N819">
            <v>10380</v>
          </cell>
          <cell r="O819">
            <v>9020220</v>
          </cell>
          <cell r="P819">
            <v>120</v>
          </cell>
          <cell r="Q819">
            <v>104280</v>
          </cell>
        </row>
        <row r="820">
          <cell r="C820" t="str">
            <v>-5</v>
          </cell>
          <cell r="D820" t="str">
            <v>무늬거푸집</v>
          </cell>
          <cell r="E820" t="str">
            <v>(7-10M)</v>
          </cell>
          <cell r="F820" t="str">
            <v>M2</v>
          </cell>
          <cell r="G820">
            <v>80</v>
          </cell>
          <cell r="H820">
            <v>24104</v>
          </cell>
          <cell r="I820">
            <v>1928320</v>
          </cell>
          <cell r="J820">
            <v>1928320</v>
          </cell>
          <cell r="K820">
            <v>1</v>
          </cell>
          <cell r="L820">
            <v>12568</v>
          </cell>
          <cell r="M820">
            <v>1005440</v>
          </cell>
          <cell r="N820">
            <v>11416</v>
          </cell>
          <cell r="O820">
            <v>913280</v>
          </cell>
          <cell r="P820">
            <v>120</v>
          </cell>
          <cell r="Q820">
            <v>9600</v>
          </cell>
        </row>
        <row r="821">
          <cell r="C821" t="str">
            <v>3.05</v>
          </cell>
          <cell r="D821" t="str">
            <v>강관비계공</v>
          </cell>
          <cell r="I821">
            <v>0</v>
          </cell>
          <cell r="J821">
            <v>0</v>
          </cell>
          <cell r="K821">
            <v>1</v>
          </cell>
          <cell r="M821">
            <v>0</v>
          </cell>
          <cell r="O821">
            <v>0</v>
          </cell>
          <cell r="Q821">
            <v>0</v>
          </cell>
        </row>
        <row r="822">
          <cell r="D822" t="str">
            <v>강관비계</v>
          </cell>
          <cell r="E822" t="str">
            <v>(0-30M)</v>
          </cell>
          <cell r="F822" t="str">
            <v>M2</v>
          </cell>
          <cell r="G822">
            <v>781</v>
          </cell>
          <cell r="H822">
            <v>11356</v>
          </cell>
          <cell r="I822">
            <v>8869036</v>
          </cell>
          <cell r="J822">
            <v>8869036</v>
          </cell>
          <cell r="K822">
            <v>1</v>
          </cell>
          <cell r="L822">
            <v>2817</v>
          </cell>
          <cell r="M822">
            <v>2200077</v>
          </cell>
          <cell r="N822">
            <v>8194</v>
          </cell>
          <cell r="O822">
            <v>6399514</v>
          </cell>
          <cell r="P822">
            <v>345</v>
          </cell>
          <cell r="Q822">
            <v>269445</v>
          </cell>
        </row>
        <row r="823">
          <cell r="C823" t="str">
            <v>3.06</v>
          </cell>
          <cell r="D823" t="str">
            <v>동바리공</v>
          </cell>
          <cell r="I823">
            <v>0</v>
          </cell>
          <cell r="J823">
            <v>0</v>
          </cell>
          <cell r="K823">
            <v>1</v>
          </cell>
          <cell r="M823">
            <v>0</v>
          </cell>
          <cell r="O823">
            <v>0</v>
          </cell>
          <cell r="Q823">
            <v>0</v>
          </cell>
        </row>
        <row r="824">
          <cell r="D824" t="str">
            <v>강관동바리</v>
          </cell>
          <cell r="E824" t="str">
            <v>(교량용)</v>
          </cell>
          <cell r="F824" t="str">
            <v>공/M3</v>
          </cell>
          <cell r="G824">
            <v>106</v>
          </cell>
          <cell r="H824">
            <v>16460</v>
          </cell>
          <cell r="I824">
            <v>1744760</v>
          </cell>
          <cell r="J824">
            <v>1744760</v>
          </cell>
          <cell r="K824">
            <v>1</v>
          </cell>
          <cell r="L824">
            <v>532</v>
          </cell>
          <cell r="M824">
            <v>56392</v>
          </cell>
          <cell r="N824">
            <v>15928</v>
          </cell>
          <cell r="O824">
            <v>1688368</v>
          </cell>
          <cell r="P824">
            <v>0</v>
          </cell>
          <cell r="Q824">
            <v>0</v>
          </cell>
        </row>
        <row r="825">
          <cell r="D825" t="str">
            <v>목재동바리공</v>
          </cell>
          <cell r="E825" t="str">
            <v>(목재4회,0-7M)</v>
          </cell>
          <cell r="F825" t="str">
            <v>공/M3</v>
          </cell>
          <cell r="G825">
            <v>824</v>
          </cell>
          <cell r="H825">
            <v>20437</v>
          </cell>
          <cell r="I825">
            <v>16840088</v>
          </cell>
          <cell r="J825">
            <v>16840088</v>
          </cell>
          <cell r="K825">
            <v>1</v>
          </cell>
          <cell r="L825">
            <v>2041</v>
          </cell>
          <cell r="M825">
            <v>1681784</v>
          </cell>
          <cell r="N825">
            <v>18396</v>
          </cell>
          <cell r="O825">
            <v>15158304</v>
          </cell>
          <cell r="P825">
            <v>0</v>
          </cell>
          <cell r="Q825">
            <v>0</v>
          </cell>
        </row>
        <row r="826">
          <cell r="C826" t="str">
            <v>3.07</v>
          </cell>
          <cell r="D826" t="str">
            <v>철근가공조립</v>
          </cell>
          <cell r="I826">
            <v>0</v>
          </cell>
          <cell r="J826">
            <v>0</v>
          </cell>
          <cell r="K826">
            <v>1</v>
          </cell>
          <cell r="M826">
            <v>0</v>
          </cell>
          <cell r="O826">
            <v>0</v>
          </cell>
          <cell r="Q826">
            <v>0</v>
          </cell>
        </row>
        <row r="827">
          <cell r="D827" t="str">
            <v>철근가공조립</v>
          </cell>
          <cell r="E827" t="str">
            <v>(보통)</v>
          </cell>
          <cell r="F827" t="str">
            <v>TON</v>
          </cell>
          <cell r="G827">
            <v>103.10899999999999</v>
          </cell>
          <cell r="H827">
            <v>348721</v>
          </cell>
          <cell r="I827">
            <v>35956273</v>
          </cell>
          <cell r="J827">
            <v>35956273</v>
          </cell>
          <cell r="K827">
            <v>1</v>
          </cell>
          <cell r="L827">
            <v>5655</v>
          </cell>
          <cell r="M827">
            <v>583081</v>
          </cell>
          <cell r="N827">
            <v>343066</v>
          </cell>
          <cell r="O827">
            <v>35373192</v>
          </cell>
          <cell r="P827">
            <v>0</v>
          </cell>
          <cell r="Q827">
            <v>0</v>
          </cell>
        </row>
        <row r="828">
          <cell r="D828" t="str">
            <v>철근가공조립</v>
          </cell>
          <cell r="E828" t="str">
            <v>(복잡)</v>
          </cell>
          <cell r="F828" t="str">
            <v>TON</v>
          </cell>
          <cell r="G828">
            <v>82.793999999999997</v>
          </cell>
          <cell r="H828">
            <v>437434</v>
          </cell>
          <cell r="I828">
            <v>36216910</v>
          </cell>
          <cell r="J828">
            <v>36216910</v>
          </cell>
          <cell r="K828">
            <v>1</v>
          </cell>
          <cell r="L828">
            <v>6960</v>
          </cell>
          <cell r="M828">
            <v>576246</v>
          </cell>
          <cell r="N828">
            <v>430474</v>
          </cell>
          <cell r="O828">
            <v>35640664</v>
          </cell>
          <cell r="P828">
            <v>0</v>
          </cell>
          <cell r="Q828">
            <v>0</v>
          </cell>
        </row>
        <row r="829">
          <cell r="C829" t="str">
            <v>3.08</v>
          </cell>
          <cell r="D829" t="str">
            <v>콘크리트타설</v>
          </cell>
          <cell r="E829" t="str">
            <v>(레미콘)</v>
          </cell>
          <cell r="I829">
            <v>0</v>
          </cell>
          <cell r="J829">
            <v>0</v>
          </cell>
          <cell r="K829">
            <v>1</v>
          </cell>
          <cell r="M829">
            <v>0</v>
          </cell>
          <cell r="O829">
            <v>0</v>
          </cell>
          <cell r="Q829">
            <v>0</v>
          </cell>
        </row>
        <row r="830">
          <cell r="C830" t="str">
            <v>1)</v>
          </cell>
          <cell r="D830" t="str">
            <v>레미콘</v>
          </cell>
          <cell r="I830">
            <v>0</v>
          </cell>
          <cell r="J830">
            <v>0</v>
          </cell>
          <cell r="K830">
            <v>1</v>
          </cell>
          <cell r="M830">
            <v>0</v>
          </cell>
          <cell r="O830">
            <v>0</v>
          </cell>
          <cell r="Q830">
            <v>0</v>
          </cell>
        </row>
        <row r="831">
          <cell r="D831" t="str">
            <v>레미콘타설</v>
          </cell>
          <cell r="E831" t="str">
            <v>(무근 기계)</v>
          </cell>
          <cell r="F831" t="str">
            <v>M3</v>
          </cell>
          <cell r="G831">
            <v>276</v>
          </cell>
          <cell r="H831">
            <v>23716</v>
          </cell>
          <cell r="I831">
            <v>6545616</v>
          </cell>
          <cell r="J831">
            <v>6545616</v>
          </cell>
          <cell r="K831">
            <v>1</v>
          </cell>
          <cell r="L831">
            <v>2764</v>
          </cell>
          <cell r="M831">
            <v>762864</v>
          </cell>
          <cell r="N831">
            <v>6664</v>
          </cell>
          <cell r="O831">
            <v>1839264</v>
          </cell>
          <cell r="P831">
            <v>14288</v>
          </cell>
          <cell r="Q831">
            <v>3943488</v>
          </cell>
        </row>
        <row r="832">
          <cell r="D832" t="str">
            <v>레미콘타설</v>
          </cell>
          <cell r="E832" t="str">
            <v>(무근 인력)</v>
          </cell>
          <cell r="F832" t="str">
            <v>M3</v>
          </cell>
          <cell r="G832">
            <v>39</v>
          </cell>
          <cell r="H832">
            <v>28651</v>
          </cell>
          <cell r="I832">
            <v>1117389</v>
          </cell>
          <cell r="J832">
            <v>1117389</v>
          </cell>
          <cell r="K832">
            <v>1</v>
          </cell>
          <cell r="L832">
            <v>0</v>
          </cell>
          <cell r="M832">
            <v>0</v>
          </cell>
          <cell r="N832">
            <v>28651</v>
          </cell>
          <cell r="O832">
            <v>1117389</v>
          </cell>
          <cell r="P832">
            <v>0</v>
          </cell>
          <cell r="Q832">
            <v>0</v>
          </cell>
        </row>
        <row r="833">
          <cell r="D833" t="str">
            <v>레미콘타설</v>
          </cell>
          <cell r="E833" t="str">
            <v>(철근 기계)</v>
          </cell>
          <cell r="F833" t="str">
            <v>M3</v>
          </cell>
          <cell r="G833">
            <v>196</v>
          </cell>
          <cell r="H833">
            <v>14673</v>
          </cell>
          <cell r="I833">
            <v>2875908</v>
          </cell>
          <cell r="J833">
            <v>2875908</v>
          </cell>
          <cell r="K833">
            <v>1</v>
          </cell>
          <cell r="L833">
            <v>3410</v>
          </cell>
          <cell r="M833">
            <v>668360</v>
          </cell>
          <cell r="N833">
            <v>6529</v>
          </cell>
          <cell r="O833">
            <v>1279684</v>
          </cell>
          <cell r="P833">
            <v>4734</v>
          </cell>
          <cell r="Q833">
            <v>927864</v>
          </cell>
        </row>
        <row r="834">
          <cell r="C834" t="str">
            <v>2)</v>
          </cell>
          <cell r="D834" t="str">
            <v>펌프카타설</v>
          </cell>
          <cell r="I834">
            <v>0</v>
          </cell>
          <cell r="J834">
            <v>0</v>
          </cell>
          <cell r="K834">
            <v>1</v>
          </cell>
          <cell r="M834">
            <v>0</v>
          </cell>
          <cell r="O834">
            <v>0</v>
          </cell>
          <cell r="Q834">
            <v>0</v>
          </cell>
        </row>
        <row r="835">
          <cell r="D835" t="str">
            <v>펌프카타설</v>
          </cell>
          <cell r="E835" t="str">
            <v>(철근 15M이하)</v>
          </cell>
          <cell r="F835" t="str">
            <v>M3</v>
          </cell>
          <cell r="G835">
            <v>1431</v>
          </cell>
          <cell r="H835">
            <v>14673</v>
          </cell>
          <cell r="I835">
            <v>20997063</v>
          </cell>
          <cell r="J835">
            <v>20997063</v>
          </cell>
          <cell r="K835">
            <v>1</v>
          </cell>
          <cell r="L835">
            <v>3410</v>
          </cell>
          <cell r="M835">
            <v>4879710</v>
          </cell>
          <cell r="N835">
            <v>6529</v>
          </cell>
          <cell r="O835">
            <v>9342999</v>
          </cell>
          <cell r="P835">
            <v>4734</v>
          </cell>
          <cell r="Q835">
            <v>6774354</v>
          </cell>
        </row>
        <row r="836">
          <cell r="C836" t="str">
            <v>3.09</v>
          </cell>
          <cell r="D836" t="str">
            <v>표면처리</v>
          </cell>
          <cell r="I836">
            <v>0</v>
          </cell>
          <cell r="J836">
            <v>0</v>
          </cell>
          <cell r="K836">
            <v>1</v>
          </cell>
          <cell r="M836">
            <v>0</v>
          </cell>
          <cell r="O836">
            <v>0</v>
          </cell>
          <cell r="Q836">
            <v>0</v>
          </cell>
        </row>
        <row r="837">
          <cell r="D837" t="str">
            <v>슬라브 양생</v>
          </cell>
          <cell r="E837" t="str">
            <v>(피막양생)</v>
          </cell>
          <cell r="F837" t="str">
            <v>M2</v>
          </cell>
          <cell r="G837">
            <v>565</v>
          </cell>
          <cell r="H837">
            <v>382</v>
          </cell>
          <cell r="I837">
            <v>215830</v>
          </cell>
          <cell r="J837">
            <v>215830</v>
          </cell>
          <cell r="K837">
            <v>1</v>
          </cell>
          <cell r="L837">
            <v>270</v>
          </cell>
          <cell r="M837">
            <v>152550</v>
          </cell>
          <cell r="N837">
            <v>110</v>
          </cell>
          <cell r="O837">
            <v>62150</v>
          </cell>
          <cell r="P837">
            <v>2</v>
          </cell>
          <cell r="Q837">
            <v>1130</v>
          </cell>
        </row>
        <row r="838">
          <cell r="D838" t="str">
            <v>데크휘니샤 면고르기</v>
          </cell>
          <cell r="F838" t="str">
            <v>M2</v>
          </cell>
          <cell r="G838">
            <v>565</v>
          </cell>
          <cell r="H838">
            <v>482</v>
          </cell>
          <cell r="I838">
            <v>272330</v>
          </cell>
          <cell r="J838">
            <v>272330</v>
          </cell>
          <cell r="K838">
            <v>1</v>
          </cell>
          <cell r="L838">
            <v>42</v>
          </cell>
          <cell r="M838">
            <v>23730</v>
          </cell>
          <cell r="N838">
            <v>120</v>
          </cell>
          <cell r="O838">
            <v>67800</v>
          </cell>
          <cell r="P838">
            <v>320</v>
          </cell>
          <cell r="Q838">
            <v>180800</v>
          </cell>
        </row>
        <row r="839">
          <cell r="C839" t="str">
            <v>3.10</v>
          </cell>
          <cell r="D839" t="str">
            <v>교량받침</v>
          </cell>
          <cell r="I839">
            <v>0</v>
          </cell>
          <cell r="J839">
            <v>0</v>
          </cell>
          <cell r="K839">
            <v>1</v>
          </cell>
          <cell r="M839">
            <v>0</v>
          </cell>
          <cell r="O839">
            <v>0</v>
          </cell>
          <cell r="Q839">
            <v>0</v>
          </cell>
        </row>
        <row r="840">
          <cell r="D840" t="str">
            <v>탄성받침</v>
          </cell>
          <cell r="E840" t="str">
            <v>PSC</v>
          </cell>
          <cell r="I840">
            <v>0</v>
          </cell>
          <cell r="J840">
            <v>0</v>
          </cell>
          <cell r="K840">
            <v>1</v>
          </cell>
          <cell r="M840">
            <v>0</v>
          </cell>
          <cell r="O840">
            <v>0</v>
          </cell>
          <cell r="Q840">
            <v>0</v>
          </cell>
        </row>
        <row r="841">
          <cell r="C841" t="str">
            <v>1)</v>
          </cell>
          <cell r="D841" t="str">
            <v>고정단</v>
          </cell>
          <cell r="E841" t="str">
            <v>탄성</v>
          </cell>
          <cell r="I841">
            <v>0</v>
          </cell>
          <cell r="J841">
            <v>0</v>
          </cell>
          <cell r="K841">
            <v>1</v>
          </cell>
          <cell r="M841">
            <v>0</v>
          </cell>
          <cell r="O841">
            <v>0</v>
          </cell>
          <cell r="Q841">
            <v>0</v>
          </cell>
        </row>
        <row r="842">
          <cell r="D842" t="str">
            <v>교좌장치 탄성</v>
          </cell>
          <cell r="E842" t="str">
            <v>(고정단 135TON)</v>
          </cell>
          <cell r="F842" t="str">
            <v>EA</v>
          </cell>
          <cell r="G842">
            <v>1</v>
          </cell>
          <cell r="H842">
            <v>2534136</v>
          </cell>
          <cell r="I842">
            <v>2534136</v>
          </cell>
          <cell r="J842">
            <v>2534136</v>
          </cell>
          <cell r="K842">
            <v>1</v>
          </cell>
          <cell r="L842">
            <v>2284136</v>
          </cell>
          <cell r="M842">
            <v>2284136</v>
          </cell>
          <cell r="N842">
            <v>250000</v>
          </cell>
          <cell r="O842">
            <v>250000</v>
          </cell>
          <cell r="P842">
            <v>0</v>
          </cell>
          <cell r="Q842">
            <v>0</v>
          </cell>
        </row>
        <row r="843">
          <cell r="C843" t="str">
            <v>2)</v>
          </cell>
          <cell r="D843" t="str">
            <v>종방향</v>
          </cell>
          <cell r="E843" t="str">
            <v>탄성</v>
          </cell>
          <cell r="I843">
            <v>0</v>
          </cell>
          <cell r="J843">
            <v>0</v>
          </cell>
          <cell r="K843">
            <v>1</v>
          </cell>
          <cell r="M843">
            <v>0</v>
          </cell>
          <cell r="O843">
            <v>0</v>
          </cell>
          <cell r="Q843">
            <v>0</v>
          </cell>
        </row>
        <row r="844">
          <cell r="D844" t="str">
            <v>교좌장치 탄성</v>
          </cell>
          <cell r="E844" t="str">
            <v>(종방향 135TON)</v>
          </cell>
          <cell r="F844" t="str">
            <v>EA</v>
          </cell>
          <cell r="G844">
            <v>1</v>
          </cell>
          <cell r="H844">
            <v>2498138</v>
          </cell>
          <cell r="I844">
            <v>2498138</v>
          </cell>
          <cell r="J844">
            <v>2498138</v>
          </cell>
          <cell r="K844">
            <v>1</v>
          </cell>
          <cell r="L844">
            <v>2248138</v>
          </cell>
          <cell r="M844">
            <v>2248138</v>
          </cell>
          <cell r="N844">
            <v>250000</v>
          </cell>
          <cell r="O844">
            <v>250000</v>
          </cell>
          <cell r="P844">
            <v>0</v>
          </cell>
          <cell r="Q844">
            <v>0</v>
          </cell>
        </row>
        <row r="845">
          <cell r="C845" t="str">
            <v>3)</v>
          </cell>
          <cell r="D845" t="str">
            <v>횡방향</v>
          </cell>
          <cell r="E845" t="str">
            <v>탄성</v>
          </cell>
          <cell r="I845">
            <v>0</v>
          </cell>
          <cell r="J845">
            <v>0</v>
          </cell>
          <cell r="K845">
            <v>1</v>
          </cell>
          <cell r="M845">
            <v>0</v>
          </cell>
          <cell r="O845">
            <v>0</v>
          </cell>
          <cell r="Q845">
            <v>0</v>
          </cell>
        </row>
        <row r="846">
          <cell r="D846" t="str">
            <v>교좌장치 탄성</v>
          </cell>
          <cell r="E846" t="str">
            <v>(횡방향 135TON)</v>
          </cell>
          <cell r="F846" t="str">
            <v>EA</v>
          </cell>
          <cell r="G846">
            <v>7</v>
          </cell>
          <cell r="H846">
            <v>2498138</v>
          </cell>
          <cell r="I846">
            <v>17486966</v>
          </cell>
          <cell r="J846">
            <v>17486966</v>
          </cell>
          <cell r="K846">
            <v>1</v>
          </cell>
          <cell r="L846">
            <v>2248138</v>
          </cell>
          <cell r="M846">
            <v>15736966</v>
          </cell>
          <cell r="N846">
            <v>250000</v>
          </cell>
          <cell r="O846">
            <v>1750000</v>
          </cell>
          <cell r="P846">
            <v>0</v>
          </cell>
          <cell r="Q846">
            <v>0</v>
          </cell>
        </row>
        <row r="847">
          <cell r="C847" t="str">
            <v>4)</v>
          </cell>
          <cell r="D847" t="str">
            <v>양방향</v>
          </cell>
          <cell r="I847">
            <v>0</v>
          </cell>
          <cell r="J847">
            <v>0</v>
          </cell>
          <cell r="K847">
            <v>1</v>
          </cell>
          <cell r="M847">
            <v>0</v>
          </cell>
          <cell r="O847">
            <v>0</v>
          </cell>
          <cell r="Q847">
            <v>0</v>
          </cell>
        </row>
        <row r="848">
          <cell r="D848" t="str">
            <v>교좌장치 탄성</v>
          </cell>
          <cell r="E848" t="str">
            <v>(양방향 135TON)</v>
          </cell>
          <cell r="F848" t="str">
            <v>EA</v>
          </cell>
          <cell r="G848">
            <v>7</v>
          </cell>
          <cell r="H848">
            <v>2132136</v>
          </cell>
          <cell r="I848">
            <v>14924952</v>
          </cell>
          <cell r="J848">
            <v>14924952</v>
          </cell>
          <cell r="K848">
            <v>1</v>
          </cell>
          <cell r="L848">
            <v>1882136</v>
          </cell>
          <cell r="M848">
            <v>13174952</v>
          </cell>
          <cell r="N848">
            <v>250000</v>
          </cell>
          <cell r="O848">
            <v>1750000</v>
          </cell>
          <cell r="P848">
            <v>0</v>
          </cell>
          <cell r="Q848">
            <v>0</v>
          </cell>
        </row>
        <row r="849">
          <cell r="C849" t="str">
            <v>3.11</v>
          </cell>
          <cell r="D849" t="str">
            <v>P.S.C 빔</v>
          </cell>
          <cell r="E849" t="str">
            <v>(L=30M)</v>
          </cell>
          <cell r="I849">
            <v>0</v>
          </cell>
          <cell r="J849">
            <v>0</v>
          </cell>
          <cell r="K849">
            <v>1</v>
          </cell>
          <cell r="M849">
            <v>0</v>
          </cell>
          <cell r="O849">
            <v>0</v>
          </cell>
          <cell r="Q849">
            <v>0</v>
          </cell>
        </row>
        <row r="850">
          <cell r="D850" t="str">
            <v>30 m 표준빔 제작</v>
          </cell>
          <cell r="E850" t="str">
            <v>(DB-24)</v>
          </cell>
          <cell r="F850" t="str">
            <v>EA</v>
          </cell>
          <cell r="G850">
            <v>8</v>
          </cell>
          <cell r="H850">
            <v>7928082</v>
          </cell>
          <cell r="I850">
            <v>63424656</v>
          </cell>
          <cell r="J850">
            <v>63424656</v>
          </cell>
          <cell r="K850">
            <v>1</v>
          </cell>
          <cell r="L850">
            <v>1979376</v>
          </cell>
          <cell r="M850">
            <v>15835008</v>
          </cell>
          <cell r="N850">
            <v>5736042</v>
          </cell>
          <cell r="O850">
            <v>45888336</v>
          </cell>
          <cell r="P850">
            <v>212664</v>
          </cell>
          <cell r="Q850">
            <v>1701312</v>
          </cell>
        </row>
        <row r="851">
          <cell r="D851" t="str">
            <v>P.S.C 빔 가설</v>
          </cell>
          <cell r="E851" t="str">
            <v>(L=30M,DB-24)</v>
          </cell>
          <cell r="F851" t="str">
            <v>EA</v>
          </cell>
          <cell r="G851">
            <v>8</v>
          </cell>
          <cell r="H851">
            <v>1196818</v>
          </cell>
          <cell r="I851">
            <v>9574544</v>
          </cell>
          <cell r="J851">
            <v>9574544</v>
          </cell>
          <cell r="K851">
            <v>1</v>
          </cell>
          <cell r="L851">
            <v>127804</v>
          </cell>
          <cell r="M851">
            <v>1022432</v>
          </cell>
          <cell r="N851">
            <v>168864</v>
          </cell>
          <cell r="O851">
            <v>1350912</v>
          </cell>
          <cell r="P851">
            <v>900150</v>
          </cell>
          <cell r="Q851">
            <v>7201200</v>
          </cell>
        </row>
        <row r="852">
          <cell r="C852" t="str">
            <v>3.12</v>
          </cell>
          <cell r="D852" t="str">
            <v>신축이음장치</v>
          </cell>
          <cell r="I852">
            <v>0</v>
          </cell>
          <cell r="J852">
            <v>0</v>
          </cell>
          <cell r="K852">
            <v>1</v>
          </cell>
          <cell r="M852">
            <v>0</v>
          </cell>
          <cell r="O852">
            <v>0</v>
          </cell>
          <cell r="Q852">
            <v>0</v>
          </cell>
        </row>
        <row r="853">
          <cell r="D853" t="str">
            <v>신축이음장치</v>
          </cell>
          <cell r="E853" t="str">
            <v>( EXP. 50)</v>
          </cell>
          <cell r="F853" t="str">
            <v>M</v>
          </cell>
          <cell r="G853">
            <v>43</v>
          </cell>
          <cell r="H853">
            <v>971145</v>
          </cell>
          <cell r="I853">
            <v>41759235</v>
          </cell>
          <cell r="J853">
            <v>41759235</v>
          </cell>
          <cell r="K853">
            <v>1</v>
          </cell>
          <cell r="L853">
            <v>944541</v>
          </cell>
          <cell r="M853">
            <v>40615263</v>
          </cell>
          <cell r="N853">
            <v>26287</v>
          </cell>
          <cell r="O853">
            <v>1130341</v>
          </cell>
          <cell r="P853">
            <v>317</v>
          </cell>
          <cell r="Q853">
            <v>13631</v>
          </cell>
        </row>
        <row r="854">
          <cell r="C854" t="str">
            <v>3.13</v>
          </cell>
          <cell r="D854" t="str">
            <v>방수공</v>
          </cell>
          <cell r="I854">
            <v>0</v>
          </cell>
          <cell r="J854">
            <v>0</v>
          </cell>
          <cell r="K854">
            <v>1</v>
          </cell>
          <cell r="M854">
            <v>0</v>
          </cell>
          <cell r="O854">
            <v>0</v>
          </cell>
          <cell r="Q854">
            <v>0</v>
          </cell>
        </row>
        <row r="855">
          <cell r="D855" t="str">
            <v>교면방수</v>
          </cell>
          <cell r="I855">
            <v>0</v>
          </cell>
          <cell r="J855">
            <v>0</v>
          </cell>
          <cell r="K855">
            <v>1</v>
          </cell>
          <cell r="M855">
            <v>0</v>
          </cell>
          <cell r="O855">
            <v>0</v>
          </cell>
          <cell r="Q855">
            <v>0</v>
          </cell>
        </row>
        <row r="856">
          <cell r="D856" t="str">
            <v>교면방수</v>
          </cell>
          <cell r="E856" t="str">
            <v>(도막식)</v>
          </cell>
          <cell r="F856" t="str">
            <v>M2</v>
          </cell>
          <cell r="G856">
            <v>565</v>
          </cell>
          <cell r="H856">
            <v>27537</v>
          </cell>
          <cell r="I856">
            <v>15558405</v>
          </cell>
          <cell r="J856">
            <v>15558405</v>
          </cell>
          <cell r="K856">
            <v>1</v>
          </cell>
          <cell r="L856">
            <v>18423</v>
          </cell>
          <cell r="M856">
            <v>10408995</v>
          </cell>
          <cell r="N856">
            <v>8849</v>
          </cell>
          <cell r="O856">
            <v>4999685</v>
          </cell>
          <cell r="P856">
            <v>265</v>
          </cell>
          <cell r="Q856">
            <v>149725</v>
          </cell>
        </row>
        <row r="857">
          <cell r="C857" t="str">
            <v>3.14</v>
          </cell>
          <cell r="D857" t="str">
            <v>다웰바설치</v>
          </cell>
          <cell r="E857" t="str">
            <v>(접속슬라브용)</v>
          </cell>
          <cell r="F857" t="str">
            <v>EA</v>
          </cell>
          <cell r="G857">
            <v>94</v>
          </cell>
          <cell r="H857">
            <v>8780</v>
          </cell>
          <cell r="I857">
            <v>825320</v>
          </cell>
          <cell r="J857">
            <v>825320</v>
          </cell>
          <cell r="K857">
            <v>1</v>
          </cell>
          <cell r="L857">
            <v>2592</v>
          </cell>
          <cell r="M857">
            <v>243648</v>
          </cell>
          <cell r="N857">
            <v>6188</v>
          </cell>
          <cell r="O857">
            <v>581672</v>
          </cell>
          <cell r="P857">
            <v>0</v>
          </cell>
          <cell r="Q857">
            <v>0</v>
          </cell>
        </row>
        <row r="858">
          <cell r="C858" t="str">
            <v>3.15</v>
          </cell>
          <cell r="D858" t="str">
            <v>무수축콘크리트공</v>
          </cell>
          <cell r="I858">
            <v>0</v>
          </cell>
          <cell r="J858">
            <v>0</v>
          </cell>
          <cell r="K858">
            <v>1</v>
          </cell>
          <cell r="M858">
            <v>0</v>
          </cell>
          <cell r="O858">
            <v>0</v>
          </cell>
          <cell r="Q858">
            <v>0</v>
          </cell>
        </row>
        <row r="859">
          <cell r="D859" t="str">
            <v>무수축 몰탈</v>
          </cell>
          <cell r="F859" t="str">
            <v>M3</v>
          </cell>
          <cell r="G859">
            <v>0.71899999999999997</v>
          </cell>
          <cell r="H859">
            <v>124887</v>
          </cell>
          <cell r="I859">
            <v>89793</v>
          </cell>
          <cell r="J859">
            <v>89792</v>
          </cell>
          <cell r="K859" t="str">
            <v>##</v>
          </cell>
          <cell r="L859">
            <v>88667</v>
          </cell>
          <cell r="M859">
            <v>63751</v>
          </cell>
          <cell r="N859">
            <v>35209</v>
          </cell>
          <cell r="O859">
            <v>25315</v>
          </cell>
          <cell r="P859">
            <v>1011</v>
          </cell>
          <cell r="Q859">
            <v>726</v>
          </cell>
        </row>
        <row r="860">
          <cell r="D860" t="str">
            <v>무수축콘크리트</v>
          </cell>
          <cell r="F860" t="str">
            <v>M3</v>
          </cell>
          <cell r="G860">
            <v>8.4580000000000002</v>
          </cell>
          <cell r="H860">
            <v>198806</v>
          </cell>
          <cell r="I860">
            <v>1681501</v>
          </cell>
          <cell r="J860">
            <v>1681499</v>
          </cell>
          <cell r="K860" t="str">
            <v>##</v>
          </cell>
          <cell r="L860">
            <v>69873</v>
          </cell>
          <cell r="M860">
            <v>590985</v>
          </cell>
          <cell r="N860">
            <v>125917</v>
          </cell>
          <cell r="O860">
            <v>1065005</v>
          </cell>
          <cell r="P860">
            <v>3016</v>
          </cell>
          <cell r="Q860">
            <v>25509</v>
          </cell>
        </row>
        <row r="861">
          <cell r="C861" t="str">
            <v>3.16</v>
          </cell>
          <cell r="D861" t="str">
            <v>시공이음</v>
          </cell>
          <cell r="I861">
            <v>0</v>
          </cell>
          <cell r="J861">
            <v>0</v>
          </cell>
          <cell r="K861">
            <v>1</v>
          </cell>
          <cell r="M861">
            <v>0</v>
          </cell>
          <cell r="O861">
            <v>0</v>
          </cell>
          <cell r="Q861">
            <v>0</v>
          </cell>
        </row>
        <row r="862">
          <cell r="D862" t="str">
            <v>스치로풀</v>
          </cell>
          <cell r="E862" t="str">
            <v>(T=20m/m)</v>
          </cell>
          <cell r="F862" t="str">
            <v>M2</v>
          </cell>
          <cell r="G862">
            <v>6.5170000000000003</v>
          </cell>
          <cell r="H862">
            <v>6574</v>
          </cell>
          <cell r="I862">
            <v>42842</v>
          </cell>
          <cell r="J862">
            <v>42841</v>
          </cell>
          <cell r="K862" t="str">
            <v>##</v>
          </cell>
          <cell r="L862">
            <v>6261</v>
          </cell>
          <cell r="M862">
            <v>40802</v>
          </cell>
          <cell r="N862">
            <v>313</v>
          </cell>
          <cell r="O862">
            <v>2039</v>
          </cell>
          <cell r="P862">
            <v>0</v>
          </cell>
          <cell r="Q862">
            <v>0</v>
          </cell>
        </row>
        <row r="863">
          <cell r="C863" t="str">
            <v>3.17</v>
          </cell>
          <cell r="D863" t="str">
            <v>배수시설공</v>
          </cell>
          <cell r="I863">
            <v>0</v>
          </cell>
          <cell r="J863">
            <v>0</v>
          </cell>
          <cell r="K863">
            <v>1</v>
          </cell>
          <cell r="M863">
            <v>0</v>
          </cell>
          <cell r="O863">
            <v>0</v>
          </cell>
          <cell r="Q863">
            <v>0</v>
          </cell>
        </row>
        <row r="864">
          <cell r="C864" t="str">
            <v>1)</v>
          </cell>
          <cell r="D864" t="str">
            <v>육교용</v>
          </cell>
          <cell r="I864">
            <v>0</v>
          </cell>
          <cell r="J864">
            <v>0</v>
          </cell>
          <cell r="K864">
            <v>1</v>
          </cell>
          <cell r="M864">
            <v>0</v>
          </cell>
          <cell r="O864">
            <v>0</v>
          </cell>
          <cell r="Q864">
            <v>0</v>
          </cell>
        </row>
        <row r="865">
          <cell r="D865" t="str">
            <v>집수구</v>
          </cell>
          <cell r="E865" t="str">
            <v>(교량용주철)</v>
          </cell>
          <cell r="F865" t="str">
            <v>EA</v>
          </cell>
          <cell r="G865">
            <v>2</v>
          </cell>
          <cell r="H865">
            <v>61178</v>
          </cell>
          <cell r="I865">
            <v>122356</v>
          </cell>
          <cell r="J865">
            <v>122356</v>
          </cell>
          <cell r="K865">
            <v>1</v>
          </cell>
          <cell r="L865">
            <v>30971</v>
          </cell>
          <cell r="M865">
            <v>61942</v>
          </cell>
          <cell r="N865">
            <v>28526</v>
          </cell>
          <cell r="O865">
            <v>57052</v>
          </cell>
          <cell r="P865">
            <v>1681</v>
          </cell>
          <cell r="Q865">
            <v>3362</v>
          </cell>
        </row>
        <row r="866">
          <cell r="D866" t="str">
            <v>육교용연결집수거</v>
          </cell>
          <cell r="E866" t="str">
            <v>(스텐레스)</v>
          </cell>
          <cell r="F866" t="str">
            <v>EA</v>
          </cell>
          <cell r="G866">
            <v>2</v>
          </cell>
          <cell r="H866">
            <v>108005</v>
          </cell>
          <cell r="I866">
            <v>216010</v>
          </cell>
          <cell r="J866">
            <v>216010</v>
          </cell>
          <cell r="K866">
            <v>1</v>
          </cell>
          <cell r="L866">
            <v>106747</v>
          </cell>
          <cell r="M866">
            <v>213494</v>
          </cell>
          <cell r="N866">
            <v>1258</v>
          </cell>
          <cell r="O866">
            <v>2516</v>
          </cell>
          <cell r="P866">
            <v>0</v>
          </cell>
          <cell r="Q866">
            <v>0</v>
          </cell>
        </row>
        <row r="867">
          <cell r="D867" t="str">
            <v>육교용직관</v>
          </cell>
          <cell r="E867" t="str">
            <v>(▣150)</v>
          </cell>
          <cell r="F867" t="str">
            <v>M</v>
          </cell>
          <cell r="G867">
            <v>14</v>
          </cell>
          <cell r="H867">
            <v>12667</v>
          </cell>
          <cell r="I867">
            <v>177338</v>
          </cell>
          <cell r="J867">
            <v>177338</v>
          </cell>
          <cell r="K867">
            <v>1</v>
          </cell>
          <cell r="L867">
            <v>12064</v>
          </cell>
          <cell r="M867">
            <v>168896</v>
          </cell>
          <cell r="N867">
            <v>603</v>
          </cell>
          <cell r="O867">
            <v>8442</v>
          </cell>
          <cell r="P867">
            <v>0</v>
          </cell>
          <cell r="Q867">
            <v>0</v>
          </cell>
        </row>
        <row r="868">
          <cell r="D868" t="str">
            <v>육교용곡관</v>
          </cell>
          <cell r="F868" t="str">
            <v>EA</v>
          </cell>
          <cell r="G868">
            <v>4</v>
          </cell>
          <cell r="H868">
            <v>27235</v>
          </cell>
          <cell r="I868">
            <v>108940</v>
          </cell>
          <cell r="J868">
            <v>108940</v>
          </cell>
          <cell r="K868">
            <v>1</v>
          </cell>
          <cell r="L868">
            <v>26632</v>
          </cell>
          <cell r="M868">
            <v>106528</v>
          </cell>
          <cell r="N868">
            <v>603</v>
          </cell>
          <cell r="O868">
            <v>2412</v>
          </cell>
          <cell r="P868">
            <v>0</v>
          </cell>
          <cell r="Q868">
            <v>0</v>
          </cell>
        </row>
        <row r="869">
          <cell r="D869" t="str">
            <v>육교용연결배수구</v>
          </cell>
          <cell r="E869" t="str">
            <v>(이음부)</v>
          </cell>
          <cell r="F869" t="str">
            <v>EA</v>
          </cell>
          <cell r="G869">
            <v>15</v>
          </cell>
          <cell r="H869">
            <v>8389</v>
          </cell>
          <cell r="I869">
            <v>125835</v>
          </cell>
          <cell r="J869">
            <v>125835</v>
          </cell>
          <cell r="K869">
            <v>1</v>
          </cell>
          <cell r="L869">
            <v>7786</v>
          </cell>
          <cell r="M869">
            <v>116790</v>
          </cell>
          <cell r="N869">
            <v>603</v>
          </cell>
          <cell r="O869">
            <v>9045</v>
          </cell>
          <cell r="P869">
            <v>0</v>
          </cell>
          <cell r="Q869">
            <v>0</v>
          </cell>
        </row>
        <row r="870">
          <cell r="C870" t="str">
            <v>3.18</v>
          </cell>
          <cell r="D870" t="str">
            <v>거푸집간격제</v>
          </cell>
          <cell r="I870">
            <v>0</v>
          </cell>
          <cell r="J870">
            <v>0</v>
          </cell>
          <cell r="K870">
            <v>1</v>
          </cell>
          <cell r="M870">
            <v>0</v>
          </cell>
          <cell r="O870">
            <v>0</v>
          </cell>
          <cell r="Q870">
            <v>0</v>
          </cell>
        </row>
        <row r="871">
          <cell r="D871" t="str">
            <v>스페이샤설치</v>
          </cell>
          <cell r="E871" t="str">
            <v>(벽체용)</v>
          </cell>
          <cell r="F871" t="str">
            <v>M2</v>
          </cell>
          <cell r="G871">
            <v>224</v>
          </cell>
          <cell r="H871">
            <v>2688</v>
          </cell>
          <cell r="I871">
            <v>602112</v>
          </cell>
          <cell r="J871">
            <v>602112</v>
          </cell>
          <cell r="K871">
            <v>1</v>
          </cell>
          <cell r="L871">
            <v>2560</v>
          </cell>
          <cell r="M871">
            <v>573440</v>
          </cell>
          <cell r="N871">
            <v>128</v>
          </cell>
          <cell r="O871">
            <v>28672</v>
          </cell>
          <cell r="P871">
            <v>0</v>
          </cell>
          <cell r="Q871">
            <v>0</v>
          </cell>
        </row>
        <row r="872">
          <cell r="D872" t="str">
            <v>스페이샤설치</v>
          </cell>
          <cell r="E872" t="str">
            <v>(슬라브)</v>
          </cell>
          <cell r="F872" t="str">
            <v>M2</v>
          </cell>
          <cell r="G872">
            <v>1422</v>
          </cell>
          <cell r="H872">
            <v>360</v>
          </cell>
          <cell r="I872">
            <v>511920</v>
          </cell>
          <cell r="J872">
            <v>511920</v>
          </cell>
          <cell r="K872">
            <v>1</v>
          </cell>
          <cell r="L872">
            <v>360</v>
          </cell>
          <cell r="M872">
            <v>511920</v>
          </cell>
          <cell r="N872">
            <v>0</v>
          </cell>
          <cell r="O872">
            <v>0</v>
          </cell>
          <cell r="P872">
            <v>0</v>
          </cell>
          <cell r="Q872">
            <v>0</v>
          </cell>
        </row>
        <row r="873">
          <cell r="C873" t="str">
            <v>3.19</v>
          </cell>
          <cell r="D873" t="str">
            <v>교량명판공</v>
          </cell>
          <cell r="I873">
            <v>0</v>
          </cell>
          <cell r="J873">
            <v>0</v>
          </cell>
          <cell r="K873">
            <v>1</v>
          </cell>
          <cell r="M873">
            <v>0</v>
          </cell>
          <cell r="O873">
            <v>0</v>
          </cell>
          <cell r="Q873">
            <v>0</v>
          </cell>
        </row>
        <row r="874">
          <cell r="D874" t="str">
            <v>교명판</v>
          </cell>
          <cell r="E874" t="str">
            <v>(황동)</v>
          </cell>
          <cell r="F874" t="str">
            <v>EA</v>
          </cell>
          <cell r="G874">
            <v>2</v>
          </cell>
          <cell r="H874">
            <v>444675</v>
          </cell>
          <cell r="I874">
            <v>889350</v>
          </cell>
          <cell r="J874">
            <v>889350</v>
          </cell>
          <cell r="K874">
            <v>1</v>
          </cell>
          <cell r="L874">
            <v>423500</v>
          </cell>
          <cell r="M874">
            <v>847000</v>
          </cell>
          <cell r="N874">
            <v>21175</v>
          </cell>
          <cell r="O874">
            <v>42350</v>
          </cell>
          <cell r="P874">
            <v>0</v>
          </cell>
          <cell r="Q874">
            <v>0</v>
          </cell>
        </row>
        <row r="875">
          <cell r="D875" t="str">
            <v>설명판</v>
          </cell>
          <cell r="E875" t="str">
            <v>(황동)</v>
          </cell>
          <cell r="F875" t="str">
            <v>EA</v>
          </cell>
          <cell r="G875">
            <v>2</v>
          </cell>
          <cell r="H875">
            <v>444675</v>
          </cell>
          <cell r="I875">
            <v>889350</v>
          </cell>
          <cell r="J875">
            <v>889350</v>
          </cell>
          <cell r="K875">
            <v>1</v>
          </cell>
          <cell r="L875">
            <v>423500</v>
          </cell>
          <cell r="M875">
            <v>847000</v>
          </cell>
          <cell r="N875">
            <v>21175</v>
          </cell>
          <cell r="O875">
            <v>42350</v>
          </cell>
          <cell r="P875">
            <v>0</v>
          </cell>
          <cell r="Q875">
            <v>0</v>
          </cell>
        </row>
        <row r="876">
          <cell r="D876" t="str">
            <v>교명주</v>
          </cell>
          <cell r="E876" t="str">
            <v>(화강암)</v>
          </cell>
          <cell r="F876" t="str">
            <v>EA</v>
          </cell>
          <cell r="G876">
            <v>4</v>
          </cell>
          <cell r="H876">
            <v>972259</v>
          </cell>
          <cell r="I876">
            <v>3889036</v>
          </cell>
          <cell r="J876">
            <v>3889036</v>
          </cell>
          <cell r="K876">
            <v>1</v>
          </cell>
          <cell r="L876">
            <v>627264</v>
          </cell>
          <cell r="M876">
            <v>2509056</v>
          </cell>
          <cell r="N876">
            <v>344995</v>
          </cell>
          <cell r="O876">
            <v>1379980</v>
          </cell>
          <cell r="P876">
            <v>0</v>
          </cell>
          <cell r="Q876">
            <v>0</v>
          </cell>
        </row>
        <row r="877">
          <cell r="C877" t="str">
            <v>3.20</v>
          </cell>
          <cell r="D877" t="str">
            <v>측량기준점</v>
          </cell>
          <cell r="E877" t="str">
            <v>(황동주물)</v>
          </cell>
          <cell r="F877" t="str">
            <v>EA</v>
          </cell>
          <cell r="G877">
            <v>1</v>
          </cell>
          <cell r="H877">
            <v>22837</v>
          </cell>
          <cell r="I877">
            <v>22837</v>
          </cell>
          <cell r="J877">
            <v>22837</v>
          </cell>
          <cell r="K877">
            <v>1</v>
          </cell>
          <cell r="L877">
            <v>21750</v>
          </cell>
          <cell r="M877">
            <v>21750</v>
          </cell>
          <cell r="N877">
            <v>1087</v>
          </cell>
          <cell r="O877">
            <v>1087</v>
          </cell>
          <cell r="P877">
            <v>0</v>
          </cell>
          <cell r="Q877">
            <v>0</v>
          </cell>
        </row>
        <row r="878">
          <cell r="C878" t="str">
            <v>3.21</v>
          </cell>
          <cell r="D878" t="str">
            <v>교량난간설치</v>
          </cell>
          <cell r="E878" t="str">
            <v>(알루미늄)</v>
          </cell>
          <cell r="I878">
            <v>0</v>
          </cell>
          <cell r="J878">
            <v>0</v>
          </cell>
          <cell r="K878">
            <v>1</v>
          </cell>
          <cell r="M878">
            <v>0</v>
          </cell>
          <cell r="O878">
            <v>0</v>
          </cell>
          <cell r="Q878">
            <v>0</v>
          </cell>
        </row>
        <row r="879">
          <cell r="D879" t="str">
            <v>난간</v>
          </cell>
          <cell r="E879" t="str">
            <v>(H=400)</v>
          </cell>
          <cell r="F879" t="str">
            <v>M</v>
          </cell>
          <cell r="G879">
            <v>75</v>
          </cell>
          <cell r="H879">
            <v>222000</v>
          </cell>
          <cell r="I879">
            <v>16650000</v>
          </cell>
          <cell r="J879">
            <v>16650000</v>
          </cell>
          <cell r="K879">
            <v>1</v>
          </cell>
          <cell r="L879">
            <v>185000</v>
          </cell>
          <cell r="M879">
            <v>13875000</v>
          </cell>
          <cell r="N879">
            <v>0</v>
          </cell>
          <cell r="O879">
            <v>0</v>
          </cell>
          <cell r="P879">
            <v>37000</v>
          </cell>
          <cell r="Q879">
            <v>2775000</v>
          </cell>
        </row>
        <row r="880">
          <cell r="C880" t="str">
            <v>3.22</v>
          </cell>
          <cell r="D880" t="str">
            <v>전선관</v>
          </cell>
          <cell r="I880">
            <v>0</v>
          </cell>
          <cell r="J880">
            <v>0</v>
          </cell>
          <cell r="K880">
            <v>1</v>
          </cell>
          <cell r="M880">
            <v>0</v>
          </cell>
          <cell r="O880">
            <v>0</v>
          </cell>
          <cell r="Q880">
            <v>0</v>
          </cell>
        </row>
        <row r="881">
          <cell r="D881" t="str">
            <v>전선관</v>
          </cell>
          <cell r="E881" t="str">
            <v>(D=100MM)</v>
          </cell>
          <cell r="F881" t="str">
            <v>M</v>
          </cell>
          <cell r="G881">
            <v>75</v>
          </cell>
          <cell r="H881">
            <v>2982</v>
          </cell>
          <cell r="I881">
            <v>223650</v>
          </cell>
          <cell r="J881">
            <v>223650</v>
          </cell>
          <cell r="K881">
            <v>1</v>
          </cell>
          <cell r="L881">
            <v>2840</v>
          </cell>
          <cell r="M881">
            <v>213000</v>
          </cell>
          <cell r="N881">
            <v>142</v>
          </cell>
          <cell r="O881">
            <v>10650</v>
          </cell>
          <cell r="P881">
            <v>0</v>
          </cell>
          <cell r="Q881">
            <v>0</v>
          </cell>
        </row>
        <row r="882">
          <cell r="D882" t="str">
            <v>전선관</v>
          </cell>
          <cell r="E882" t="str">
            <v>(D=150MM)</v>
          </cell>
          <cell r="F882" t="str">
            <v>M</v>
          </cell>
          <cell r="G882">
            <v>75</v>
          </cell>
          <cell r="H882">
            <v>4560</v>
          </cell>
          <cell r="I882">
            <v>342000</v>
          </cell>
          <cell r="J882">
            <v>342000</v>
          </cell>
          <cell r="K882">
            <v>1</v>
          </cell>
          <cell r="L882">
            <v>4260</v>
          </cell>
          <cell r="M882">
            <v>319500</v>
          </cell>
          <cell r="N882">
            <v>300</v>
          </cell>
          <cell r="O882">
            <v>22500</v>
          </cell>
          <cell r="P882">
            <v>0</v>
          </cell>
          <cell r="Q882">
            <v>0</v>
          </cell>
        </row>
        <row r="883">
          <cell r="C883" t="str">
            <v>3.23</v>
          </cell>
          <cell r="D883" t="str">
            <v>노치(NOTCH)</v>
          </cell>
          <cell r="E883" t="str">
            <v>30mm*20mm</v>
          </cell>
          <cell r="F883" t="str">
            <v>M</v>
          </cell>
          <cell r="G883">
            <v>61</v>
          </cell>
          <cell r="H883">
            <v>1361</v>
          </cell>
          <cell r="I883">
            <v>83021</v>
          </cell>
          <cell r="J883">
            <v>83021</v>
          </cell>
          <cell r="K883">
            <v>1</v>
          </cell>
          <cell r="L883">
            <v>650</v>
          </cell>
          <cell r="M883">
            <v>39650</v>
          </cell>
          <cell r="N883">
            <v>711</v>
          </cell>
          <cell r="O883">
            <v>43371</v>
          </cell>
          <cell r="P883">
            <v>0</v>
          </cell>
          <cell r="Q883">
            <v>0</v>
          </cell>
        </row>
        <row r="884">
          <cell r="C884" t="str">
            <v>3.24</v>
          </cell>
          <cell r="D884" t="str">
            <v>콘크리트구입</v>
          </cell>
          <cell r="E884" t="str">
            <v>(레미콘)</v>
          </cell>
          <cell r="I884">
            <v>0</v>
          </cell>
          <cell r="J884">
            <v>0</v>
          </cell>
          <cell r="K884">
            <v>1</v>
          </cell>
          <cell r="M884">
            <v>0</v>
          </cell>
          <cell r="O884">
            <v>0</v>
          </cell>
          <cell r="Q884">
            <v>0</v>
          </cell>
        </row>
        <row r="885">
          <cell r="D885" t="str">
            <v>레미콘</v>
          </cell>
          <cell r="E885" t="str">
            <v>(19-350-15)</v>
          </cell>
          <cell r="F885" t="str">
            <v>M3</v>
          </cell>
          <cell r="G885">
            <v>199</v>
          </cell>
          <cell r="H885">
            <v>48890</v>
          </cell>
          <cell r="I885">
            <v>9729110</v>
          </cell>
          <cell r="J885">
            <v>9729110</v>
          </cell>
          <cell r="K885">
            <v>1</v>
          </cell>
          <cell r="L885">
            <v>48890</v>
          </cell>
          <cell r="M885">
            <v>9729110</v>
          </cell>
          <cell r="N885">
            <v>0</v>
          </cell>
          <cell r="O885">
            <v>0</v>
          </cell>
          <cell r="P885">
            <v>0</v>
          </cell>
          <cell r="Q885">
            <v>0</v>
          </cell>
        </row>
        <row r="886">
          <cell r="D886" t="str">
            <v>레미콘</v>
          </cell>
          <cell r="E886" t="str">
            <v>(25-270-15)</v>
          </cell>
          <cell r="F886" t="str">
            <v>M3</v>
          </cell>
          <cell r="G886">
            <v>195</v>
          </cell>
          <cell r="H886">
            <v>45390</v>
          </cell>
          <cell r="I886">
            <v>8851050</v>
          </cell>
          <cell r="J886">
            <v>8851050</v>
          </cell>
          <cell r="K886">
            <v>1</v>
          </cell>
          <cell r="L886">
            <v>45390</v>
          </cell>
          <cell r="M886">
            <v>8851050</v>
          </cell>
          <cell r="N886">
            <v>0</v>
          </cell>
          <cell r="O886">
            <v>0</v>
          </cell>
          <cell r="P886">
            <v>0</v>
          </cell>
          <cell r="Q886">
            <v>0</v>
          </cell>
        </row>
        <row r="887">
          <cell r="D887" t="str">
            <v>레미콘</v>
          </cell>
          <cell r="E887" t="str">
            <v>(25-240-15)</v>
          </cell>
          <cell r="F887" t="str">
            <v>M3</v>
          </cell>
          <cell r="G887">
            <v>1251</v>
          </cell>
          <cell r="H887">
            <v>44272</v>
          </cell>
          <cell r="I887">
            <v>55384272</v>
          </cell>
          <cell r="J887">
            <v>55384272</v>
          </cell>
          <cell r="K887">
            <v>1</v>
          </cell>
          <cell r="L887">
            <v>44272</v>
          </cell>
          <cell r="M887">
            <v>55384272</v>
          </cell>
          <cell r="N887">
            <v>0</v>
          </cell>
          <cell r="O887">
            <v>0</v>
          </cell>
          <cell r="P887">
            <v>0</v>
          </cell>
          <cell r="Q887">
            <v>0</v>
          </cell>
        </row>
        <row r="888">
          <cell r="D888" t="str">
            <v>레미콘</v>
          </cell>
          <cell r="E888" t="str">
            <v>(25-210-15)</v>
          </cell>
          <cell r="F888" t="str">
            <v>M3</v>
          </cell>
          <cell r="G888">
            <v>282</v>
          </cell>
          <cell r="H888">
            <v>43754</v>
          </cell>
          <cell r="I888">
            <v>12338628</v>
          </cell>
          <cell r="J888">
            <v>12338628</v>
          </cell>
          <cell r="K888">
            <v>1</v>
          </cell>
          <cell r="L888">
            <v>43754</v>
          </cell>
          <cell r="M888">
            <v>12338628</v>
          </cell>
          <cell r="N888">
            <v>0</v>
          </cell>
          <cell r="O888">
            <v>0</v>
          </cell>
          <cell r="P888">
            <v>0</v>
          </cell>
          <cell r="Q888">
            <v>0</v>
          </cell>
        </row>
        <row r="889">
          <cell r="D889" t="str">
            <v>레미콘</v>
          </cell>
          <cell r="E889" t="str">
            <v>(25-160-15)</v>
          </cell>
          <cell r="F889" t="str">
            <v>M3</v>
          </cell>
          <cell r="G889">
            <v>40</v>
          </cell>
          <cell r="H889">
            <v>38982</v>
          </cell>
          <cell r="I889">
            <v>1559280</v>
          </cell>
          <cell r="J889">
            <v>1559280</v>
          </cell>
          <cell r="K889">
            <v>1</v>
          </cell>
          <cell r="L889">
            <v>38982</v>
          </cell>
          <cell r="M889">
            <v>1559280</v>
          </cell>
          <cell r="N889">
            <v>0</v>
          </cell>
          <cell r="O889">
            <v>0</v>
          </cell>
          <cell r="P889">
            <v>0</v>
          </cell>
          <cell r="Q889">
            <v>0</v>
          </cell>
        </row>
        <row r="890">
          <cell r="C890" t="str">
            <v>3.25</v>
          </cell>
          <cell r="D890" t="str">
            <v>철근구입</v>
          </cell>
          <cell r="I890">
            <v>0</v>
          </cell>
          <cell r="J890">
            <v>0</v>
          </cell>
          <cell r="K890">
            <v>1</v>
          </cell>
          <cell r="M890">
            <v>0</v>
          </cell>
          <cell r="O890">
            <v>0</v>
          </cell>
          <cell r="Q890">
            <v>0</v>
          </cell>
        </row>
        <row r="891">
          <cell r="D891" t="str">
            <v>고강(SD40)</v>
          </cell>
          <cell r="I891">
            <v>0</v>
          </cell>
          <cell r="J891">
            <v>0</v>
          </cell>
          <cell r="K891">
            <v>1</v>
          </cell>
          <cell r="M891">
            <v>0</v>
          </cell>
          <cell r="O891">
            <v>0</v>
          </cell>
          <cell r="Q891">
            <v>0</v>
          </cell>
        </row>
        <row r="892">
          <cell r="D892" t="str">
            <v>철근</v>
          </cell>
          <cell r="E892" t="str">
            <v>(SD40,D=13MM)</v>
          </cell>
          <cell r="F892" t="str">
            <v>TON</v>
          </cell>
          <cell r="G892">
            <v>1.6559999999999999</v>
          </cell>
          <cell r="H892">
            <v>360000</v>
          </cell>
          <cell r="I892">
            <v>596160</v>
          </cell>
          <cell r="J892">
            <v>596160</v>
          </cell>
          <cell r="K892">
            <v>1</v>
          </cell>
          <cell r="L892">
            <v>360000</v>
          </cell>
          <cell r="M892">
            <v>596160</v>
          </cell>
          <cell r="N892">
            <v>0</v>
          </cell>
          <cell r="O892">
            <v>0</v>
          </cell>
          <cell r="P892">
            <v>0</v>
          </cell>
          <cell r="Q892">
            <v>0</v>
          </cell>
        </row>
        <row r="893">
          <cell r="D893" t="str">
            <v>철근</v>
          </cell>
          <cell r="E893" t="str">
            <v>(SD40,D=16-32MM)</v>
          </cell>
          <cell r="F893" t="str">
            <v>TON</v>
          </cell>
          <cell r="G893">
            <v>50.406999999999996</v>
          </cell>
          <cell r="H893">
            <v>360000</v>
          </cell>
          <cell r="I893">
            <v>18146520</v>
          </cell>
          <cell r="J893">
            <v>18146520</v>
          </cell>
          <cell r="K893">
            <v>1</v>
          </cell>
          <cell r="L893">
            <v>360000</v>
          </cell>
          <cell r="M893">
            <v>18146520</v>
          </cell>
          <cell r="N893">
            <v>0</v>
          </cell>
          <cell r="O893">
            <v>0</v>
          </cell>
          <cell r="P893">
            <v>0</v>
          </cell>
          <cell r="Q893">
            <v>0</v>
          </cell>
        </row>
        <row r="894">
          <cell r="D894" t="str">
            <v>연강(SD30)</v>
          </cell>
          <cell r="I894">
            <v>0</v>
          </cell>
          <cell r="J894">
            <v>0</v>
          </cell>
          <cell r="K894">
            <v>1</v>
          </cell>
          <cell r="M894">
            <v>0</v>
          </cell>
          <cell r="O894">
            <v>0</v>
          </cell>
          <cell r="Q894">
            <v>0</v>
          </cell>
        </row>
        <row r="895">
          <cell r="D895" t="str">
            <v>철근</v>
          </cell>
          <cell r="E895" t="str">
            <v>SD30,D=10</v>
          </cell>
          <cell r="F895" t="str">
            <v>KG</v>
          </cell>
          <cell r="G895">
            <v>0.45300000000000001</v>
          </cell>
          <cell r="H895">
            <v>360000</v>
          </cell>
          <cell r="I895">
            <v>163080</v>
          </cell>
          <cell r="J895">
            <v>163080</v>
          </cell>
          <cell r="K895">
            <v>1</v>
          </cell>
          <cell r="L895">
            <v>360000</v>
          </cell>
          <cell r="M895">
            <v>163080</v>
          </cell>
          <cell r="N895">
            <v>0</v>
          </cell>
          <cell r="O895">
            <v>0</v>
          </cell>
          <cell r="P895">
            <v>0</v>
          </cell>
          <cell r="Q895">
            <v>0</v>
          </cell>
        </row>
        <row r="896">
          <cell r="D896" t="str">
            <v>철근</v>
          </cell>
          <cell r="E896" t="str">
            <v>(SD30,D13M/M이하)</v>
          </cell>
          <cell r="F896" t="str">
            <v>TON</v>
          </cell>
          <cell r="G896">
            <v>5.9850000000000003</v>
          </cell>
          <cell r="H896">
            <v>350000</v>
          </cell>
          <cell r="I896">
            <v>2094750</v>
          </cell>
          <cell r="J896">
            <v>2094750</v>
          </cell>
          <cell r="K896">
            <v>1</v>
          </cell>
          <cell r="L896">
            <v>350000</v>
          </cell>
          <cell r="M896">
            <v>2094750</v>
          </cell>
          <cell r="N896">
            <v>0</v>
          </cell>
          <cell r="O896">
            <v>0</v>
          </cell>
          <cell r="P896">
            <v>0</v>
          </cell>
          <cell r="Q896">
            <v>0</v>
          </cell>
        </row>
        <row r="897">
          <cell r="D897" t="str">
            <v>철근</v>
          </cell>
          <cell r="E897" t="str">
            <v>(SD30,D16-32M/M)</v>
          </cell>
          <cell r="F897" t="str">
            <v>TON</v>
          </cell>
          <cell r="G897">
            <v>158.852</v>
          </cell>
          <cell r="H897">
            <v>350000</v>
          </cell>
          <cell r="I897">
            <v>55598200</v>
          </cell>
          <cell r="J897">
            <v>55598200</v>
          </cell>
          <cell r="K897">
            <v>1</v>
          </cell>
          <cell r="L897">
            <v>350000</v>
          </cell>
          <cell r="M897">
            <v>55598200</v>
          </cell>
          <cell r="N897">
            <v>0</v>
          </cell>
          <cell r="O897">
            <v>0</v>
          </cell>
          <cell r="P897">
            <v>0</v>
          </cell>
          <cell r="Q897">
            <v>0</v>
          </cell>
        </row>
        <row r="898">
          <cell r="D898" t="str">
            <v>고재</v>
          </cell>
          <cell r="E898" t="str">
            <v>(3%)</v>
          </cell>
          <cell r="F898" t="str">
            <v>TON</v>
          </cell>
          <cell r="G898">
            <v>6.3869999999999996</v>
          </cell>
          <cell r="H898">
            <v>-98000</v>
          </cell>
          <cell r="I898">
            <v>-625926</v>
          </cell>
          <cell r="J898">
            <v>-625926</v>
          </cell>
          <cell r="K898">
            <v>1</v>
          </cell>
          <cell r="L898">
            <v>-98000</v>
          </cell>
          <cell r="M898">
            <v>-625926</v>
          </cell>
          <cell r="N898">
            <v>0</v>
          </cell>
          <cell r="O898">
            <v>0</v>
          </cell>
          <cell r="P898">
            <v>0</v>
          </cell>
          <cell r="Q898">
            <v>0</v>
          </cell>
        </row>
        <row r="899">
          <cell r="C899" t="str">
            <v>3.26</v>
          </cell>
          <cell r="D899" t="str">
            <v>시멘트구입</v>
          </cell>
          <cell r="I899">
            <v>0</v>
          </cell>
          <cell r="J899">
            <v>0</v>
          </cell>
          <cell r="K899">
            <v>1</v>
          </cell>
          <cell r="M899">
            <v>0</v>
          </cell>
          <cell r="O899">
            <v>0</v>
          </cell>
          <cell r="Q899">
            <v>0</v>
          </cell>
        </row>
        <row r="900">
          <cell r="D900" t="str">
            <v>시멘트</v>
          </cell>
          <cell r="E900" t="str">
            <v>(40㎏)</v>
          </cell>
          <cell r="F900" t="str">
            <v>대</v>
          </cell>
          <cell r="G900">
            <v>241</v>
          </cell>
          <cell r="H900">
            <v>2600</v>
          </cell>
          <cell r="I900">
            <v>626600</v>
          </cell>
          <cell r="J900">
            <v>626600</v>
          </cell>
          <cell r="K900">
            <v>1</v>
          </cell>
          <cell r="L900">
            <v>2600</v>
          </cell>
          <cell r="M900">
            <v>626600</v>
          </cell>
          <cell r="N900">
            <v>0</v>
          </cell>
          <cell r="O900">
            <v>0</v>
          </cell>
          <cell r="P900">
            <v>0</v>
          </cell>
          <cell r="Q900">
            <v>0</v>
          </cell>
        </row>
        <row r="901">
          <cell r="C901" t="str">
            <v>3.27</v>
          </cell>
          <cell r="D901" t="str">
            <v>자갈구입</v>
          </cell>
          <cell r="I901">
            <v>0</v>
          </cell>
          <cell r="J901">
            <v>0</v>
          </cell>
          <cell r="K901">
            <v>1</v>
          </cell>
          <cell r="M901">
            <v>0</v>
          </cell>
          <cell r="O901">
            <v>0</v>
          </cell>
          <cell r="Q901">
            <v>0</v>
          </cell>
        </row>
        <row r="902">
          <cell r="D902" t="str">
            <v>골재 현장도착도</v>
          </cell>
          <cell r="E902" t="str">
            <v>(D=19MM)</v>
          </cell>
          <cell r="F902" t="str">
            <v>M3</v>
          </cell>
          <cell r="G902">
            <v>4.9749999999999996</v>
          </cell>
          <cell r="H902">
            <v>27909</v>
          </cell>
          <cell r="I902">
            <v>138847</v>
          </cell>
          <cell r="J902">
            <v>138846</v>
          </cell>
          <cell r="K902" t="str">
            <v>##</v>
          </cell>
          <cell r="L902">
            <v>6935</v>
          </cell>
          <cell r="M902">
            <v>34501</v>
          </cell>
          <cell r="N902">
            <v>11179</v>
          </cell>
          <cell r="O902">
            <v>55615</v>
          </cell>
          <cell r="P902">
            <v>9795</v>
          </cell>
          <cell r="Q902">
            <v>48730</v>
          </cell>
        </row>
        <row r="903">
          <cell r="C903" t="str">
            <v>3.G</v>
          </cell>
          <cell r="D903" t="str">
            <v>복안천교</v>
          </cell>
          <cell r="E903" t="str">
            <v>(PSC BEAM)</v>
          </cell>
          <cell r="I903">
            <v>0</v>
          </cell>
          <cell r="J903">
            <v>0</v>
          </cell>
          <cell r="K903">
            <v>1</v>
          </cell>
          <cell r="M903">
            <v>0</v>
          </cell>
          <cell r="O903">
            <v>0</v>
          </cell>
          <cell r="Q903">
            <v>0</v>
          </cell>
        </row>
        <row r="904">
          <cell r="C904" t="str">
            <v>3.01</v>
          </cell>
          <cell r="D904" t="str">
            <v>터 파 기</v>
          </cell>
          <cell r="I904">
            <v>0</v>
          </cell>
          <cell r="J904">
            <v>0</v>
          </cell>
          <cell r="K904">
            <v>1</v>
          </cell>
          <cell r="M904">
            <v>0</v>
          </cell>
          <cell r="O904">
            <v>0</v>
          </cell>
          <cell r="Q904">
            <v>0</v>
          </cell>
        </row>
        <row r="905">
          <cell r="C905" t="str">
            <v>1)</v>
          </cell>
          <cell r="D905" t="str">
            <v>육상토사</v>
          </cell>
          <cell r="I905">
            <v>0</v>
          </cell>
          <cell r="J905">
            <v>0</v>
          </cell>
          <cell r="K905">
            <v>1</v>
          </cell>
          <cell r="M905">
            <v>0</v>
          </cell>
          <cell r="O905">
            <v>0</v>
          </cell>
          <cell r="Q905">
            <v>0</v>
          </cell>
        </row>
        <row r="906">
          <cell r="D906" t="str">
            <v>구조물터파기</v>
          </cell>
          <cell r="E906" t="str">
            <v>(토사 육상 0-4m)</v>
          </cell>
          <cell r="F906" t="str">
            <v>M3</v>
          </cell>
          <cell r="G906">
            <v>2072</v>
          </cell>
          <cell r="H906">
            <v>4134</v>
          </cell>
          <cell r="I906">
            <v>8565648</v>
          </cell>
          <cell r="J906">
            <v>8565648</v>
          </cell>
          <cell r="K906">
            <v>1</v>
          </cell>
          <cell r="L906">
            <v>173</v>
          </cell>
          <cell r="M906">
            <v>358456</v>
          </cell>
          <cell r="N906">
            <v>3634</v>
          </cell>
          <cell r="O906">
            <v>7529648</v>
          </cell>
          <cell r="P906">
            <v>327</v>
          </cell>
          <cell r="Q906">
            <v>677544</v>
          </cell>
        </row>
        <row r="907">
          <cell r="D907" t="str">
            <v>구조물터파기</v>
          </cell>
          <cell r="E907" t="str">
            <v>(토사 육상 4-8m)</v>
          </cell>
          <cell r="F907" t="str">
            <v>M3</v>
          </cell>
          <cell r="G907">
            <v>98</v>
          </cell>
          <cell r="H907">
            <v>6367</v>
          </cell>
          <cell r="I907">
            <v>623966</v>
          </cell>
          <cell r="J907">
            <v>623966</v>
          </cell>
          <cell r="K907">
            <v>1</v>
          </cell>
          <cell r="L907">
            <v>173</v>
          </cell>
          <cell r="M907">
            <v>16954</v>
          </cell>
          <cell r="N907">
            <v>5867</v>
          </cell>
          <cell r="O907">
            <v>574966</v>
          </cell>
          <cell r="P907">
            <v>327</v>
          </cell>
          <cell r="Q907">
            <v>32046</v>
          </cell>
        </row>
        <row r="908">
          <cell r="C908" t="str">
            <v>2)</v>
          </cell>
          <cell r="D908" t="str">
            <v>수중토사</v>
          </cell>
          <cell r="I908">
            <v>0</v>
          </cell>
          <cell r="J908">
            <v>0</v>
          </cell>
          <cell r="K908">
            <v>1</v>
          </cell>
          <cell r="M908">
            <v>0</v>
          </cell>
          <cell r="O908">
            <v>0</v>
          </cell>
          <cell r="Q908">
            <v>0</v>
          </cell>
        </row>
        <row r="909">
          <cell r="D909" t="str">
            <v>구조물터파기</v>
          </cell>
          <cell r="E909" t="str">
            <v>(토사 수중 0-4M)</v>
          </cell>
          <cell r="F909" t="str">
            <v>M3</v>
          </cell>
          <cell r="G909">
            <v>1088</v>
          </cell>
          <cell r="H909">
            <v>7670</v>
          </cell>
          <cell r="I909">
            <v>8344960</v>
          </cell>
          <cell r="J909">
            <v>8344960</v>
          </cell>
          <cell r="K909">
            <v>1</v>
          </cell>
          <cell r="L909">
            <v>223</v>
          </cell>
          <cell r="M909">
            <v>242624</v>
          </cell>
          <cell r="N909">
            <v>7027</v>
          </cell>
          <cell r="O909">
            <v>7645376</v>
          </cell>
          <cell r="P909">
            <v>420</v>
          </cell>
          <cell r="Q909">
            <v>456960</v>
          </cell>
        </row>
        <row r="910">
          <cell r="C910" t="str">
            <v>3)</v>
          </cell>
          <cell r="D910" t="str">
            <v>수중풍화암</v>
          </cell>
          <cell r="I910">
            <v>0</v>
          </cell>
          <cell r="J910">
            <v>0</v>
          </cell>
          <cell r="K910">
            <v>1</v>
          </cell>
          <cell r="M910">
            <v>0</v>
          </cell>
          <cell r="O910">
            <v>0</v>
          </cell>
          <cell r="Q910">
            <v>0</v>
          </cell>
        </row>
        <row r="911">
          <cell r="D911" t="str">
            <v>구조물터파기</v>
          </cell>
          <cell r="E911" t="str">
            <v>(풍화 수중 0 - 4M)</v>
          </cell>
          <cell r="F911" t="str">
            <v>M3</v>
          </cell>
          <cell r="G911">
            <v>614</v>
          </cell>
          <cell r="H911">
            <v>108254</v>
          </cell>
          <cell r="I911">
            <v>66467956</v>
          </cell>
          <cell r="J911">
            <v>66467956</v>
          </cell>
          <cell r="K911">
            <v>1</v>
          </cell>
          <cell r="L911">
            <v>2165</v>
          </cell>
          <cell r="M911">
            <v>1329310</v>
          </cell>
          <cell r="N911">
            <v>99436</v>
          </cell>
          <cell r="O911">
            <v>61053704</v>
          </cell>
          <cell r="P911">
            <v>6653</v>
          </cell>
          <cell r="Q911">
            <v>4084942</v>
          </cell>
        </row>
        <row r="912">
          <cell r="C912" t="str">
            <v>3.02</v>
          </cell>
          <cell r="D912" t="str">
            <v>되메우기 다짐</v>
          </cell>
          <cell r="E912" t="str">
            <v>(백호우+램머)</v>
          </cell>
          <cell r="F912" t="str">
            <v>M3</v>
          </cell>
          <cell r="G912">
            <v>1868</v>
          </cell>
          <cell r="H912">
            <v>4340</v>
          </cell>
          <cell r="I912">
            <v>8107120</v>
          </cell>
          <cell r="J912">
            <v>8107120</v>
          </cell>
          <cell r="K912">
            <v>1</v>
          </cell>
          <cell r="L912">
            <v>354</v>
          </cell>
          <cell r="M912">
            <v>661272</v>
          </cell>
          <cell r="N912">
            <v>3591</v>
          </cell>
          <cell r="O912">
            <v>6707988</v>
          </cell>
          <cell r="P912">
            <v>395</v>
          </cell>
          <cell r="Q912">
            <v>737860</v>
          </cell>
        </row>
        <row r="913">
          <cell r="C913" t="str">
            <v>3.03</v>
          </cell>
          <cell r="D913" t="str">
            <v>뒷채움</v>
          </cell>
          <cell r="E913" t="str">
            <v>(발파암유용)</v>
          </cell>
          <cell r="F913" t="str">
            <v>M3</v>
          </cell>
          <cell r="G913">
            <v>805</v>
          </cell>
          <cell r="H913">
            <v>1473</v>
          </cell>
          <cell r="I913">
            <v>1185765</v>
          </cell>
          <cell r="J913">
            <v>1185765</v>
          </cell>
          <cell r="K913">
            <v>1</v>
          </cell>
          <cell r="L913">
            <v>366</v>
          </cell>
          <cell r="M913">
            <v>294630</v>
          </cell>
          <cell r="N913">
            <v>590</v>
          </cell>
          <cell r="O913">
            <v>474950</v>
          </cell>
          <cell r="P913">
            <v>517</v>
          </cell>
          <cell r="Q913">
            <v>416185</v>
          </cell>
        </row>
        <row r="914">
          <cell r="C914" t="str">
            <v>3.04</v>
          </cell>
          <cell r="D914" t="str">
            <v>세굴방지용사석채움</v>
          </cell>
          <cell r="E914" t="str">
            <v>(발파암유용)</v>
          </cell>
          <cell r="F914" t="str">
            <v>M3</v>
          </cell>
          <cell r="G914">
            <v>1236</v>
          </cell>
          <cell r="H914">
            <v>21258</v>
          </cell>
          <cell r="I914">
            <v>26274888</v>
          </cell>
          <cell r="J914">
            <v>26274888</v>
          </cell>
          <cell r="K914">
            <v>1</v>
          </cell>
          <cell r="L914">
            <v>1601</v>
          </cell>
          <cell r="M914">
            <v>1978836</v>
          </cell>
          <cell r="N914">
            <v>16772</v>
          </cell>
          <cell r="O914">
            <v>20730192</v>
          </cell>
          <cell r="P914">
            <v>2885</v>
          </cell>
          <cell r="Q914">
            <v>3565860</v>
          </cell>
        </row>
        <row r="915">
          <cell r="C915" t="str">
            <v>3.05</v>
          </cell>
          <cell r="D915" t="str">
            <v>거 푸 집</v>
          </cell>
          <cell r="I915">
            <v>0</v>
          </cell>
          <cell r="J915">
            <v>0</v>
          </cell>
          <cell r="K915">
            <v>1</v>
          </cell>
          <cell r="M915">
            <v>0</v>
          </cell>
          <cell r="O915">
            <v>0</v>
          </cell>
          <cell r="Q915">
            <v>0</v>
          </cell>
        </row>
        <row r="916">
          <cell r="C916" t="str">
            <v>1)</v>
          </cell>
          <cell r="D916" t="str">
            <v>합판거푸집</v>
          </cell>
          <cell r="I916">
            <v>0</v>
          </cell>
          <cell r="J916">
            <v>0</v>
          </cell>
          <cell r="K916">
            <v>1</v>
          </cell>
          <cell r="M916">
            <v>0</v>
          </cell>
          <cell r="O916">
            <v>0</v>
          </cell>
          <cell r="Q916">
            <v>0</v>
          </cell>
        </row>
        <row r="917">
          <cell r="C917" t="str">
            <v>-1</v>
          </cell>
          <cell r="D917" t="str">
            <v>거푸집</v>
          </cell>
          <cell r="E917" t="str">
            <v>(3회 0-7M)</v>
          </cell>
          <cell r="F917" t="str">
            <v>M2</v>
          </cell>
          <cell r="G917">
            <v>253</v>
          </cell>
          <cell r="H917">
            <v>22167</v>
          </cell>
          <cell r="I917">
            <v>5608251</v>
          </cell>
          <cell r="J917">
            <v>5608251</v>
          </cell>
          <cell r="K917">
            <v>1</v>
          </cell>
          <cell r="L917">
            <v>9585</v>
          </cell>
          <cell r="M917">
            <v>2425005</v>
          </cell>
          <cell r="N917">
            <v>12263</v>
          </cell>
          <cell r="O917">
            <v>3102539</v>
          </cell>
          <cell r="P917">
            <v>319</v>
          </cell>
          <cell r="Q917">
            <v>80707</v>
          </cell>
        </row>
        <row r="918">
          <cell r="D918" t="str">
            <v>거푸집</v>
          </cell>
          <cell r="E918" t="str">
            <v>(3회 7-10M)</v>
          </cell>
          <cell r="F918" t="str">
            <v>M2</v>
          </cell>
          <cell r="G918">
            <v>1790</v>
          </cell>
          <cell r="H918">
            <v>23386</v>
          </cell>
          <cell r="I918">
            <v>41860940</v>
          </cell>
          <cell r="J918">
            <v>41860940</v>
          </cell>
          <cell r="K918">
            <v>1</v>
          </cell>
          <cell r="L918">
            <v>9585</v>
          </cell>
          <cell r="M918">
            <v>17157150</v>
          </cell>
          <cell r="N918">
            <v>13482</v>
          </cell>
          <cell r="O918">
            <v>24132780</v>
          </cell>
          <cell r="P918">
            <v>319</v>
          </cell>
          <cell r="Q918">
            <v>571010</v>
          </cell>
        </row>
        <row r="919">
          <cell r="C919" t="str">
            <v>-2</v>
          </cell>
          <cell r="D919" t="str">
            <v>거푸집</v>
          </cell>
          <cell r="E919" t="str">
            <v>(4회 0-7M)</v>
          </cell>
          <cell r="F919" t="str">
            <v>M2</v>
          </cell>
          <cell r="G919">
            <v>555</v>
          </cell>
          <cell r="H919">
            <v>19081</v>
          </cell>
          <cell r="I919">
            <v>10589955</v>
          </cell>
          <cell r="J919">
            <v>10589955</v>
          </cell>
          <cell r="K919">
            <v>1</v>
          </cell>
          <cell r="L919">
            <v>8337</v>
          </cell>
          <cell r="M919">
            <v>4627035</v>
          </cell>
          <cell r="N919">
            <v>10425</v>
          </cell>
          <cell r="O919">
            <v>5785875</v>
          </cell>
          <cell r="P919">
            <v>319</v>
          </cell>
          <cell r="Q919">
            <v>177045</v>
          </cell>
        </row>
        <row r="920">
          <cell r="C920" t="str">
            <v>-3</v>
          </cell>
          <cell r="D920" t="str">
            <v>거푸집</v>
          </cell>
          <cell r="E920" t="str">
            <v>(6회 0-7M)</v>
          </cell>
          <cell r="F920" t="str">
            <v>M2</v>
          </cell>
          <cell r="G920">
            <v>49</v>
          </cell>
          <cell r="H920">
            <v>15886</v>
          </cell>
          <cell r="I920">
            <v>778414</v>
          </cell>
          <cell r="J920">
            <v>778414</v>
          </cell>
          <cell r="K920">
            <v>1</v>
          </cell>
          <cell r="L920">
            <v>7214</v>
          </cell>
          <cell r="M920">
            <v>353486</v>
          </cell>
          <cell r="N920">
            <v>8353</v>
          </cell>
          <cell r="O920">
            <v>409297</v>
          </cell>
          <cell r="P920">
            <v>319</v>
          </cell>
          <cell r="Q920">
            <v>15631</v>
          </cell>
        </row>
        <row r="921">
          <cell r="C921" t="str">
            <v>2)</v>
          </cell>
          <cell r="D921" t="str">
            <v>무늬거푸집</v>
          </cell>
          <cell r="E921" t="str">
            <v>합판3회</v>
          </cell>
          <cell r="I921">
            <v>0</v>
          </cell>
          <cell r="J921">
            <v>0</v>
          </cell>
          <cell r="K921">
            <v>1</v>
          </cell>
          <cell r="M921">
            <v>0</v>
          </cell>
          <cell r="O921">
            <v>0</v>
          </cell>
          <cell r="Q921">
            <v>0</v>
          </cell>
        </row>
        <row r="922">
          <cell r="C922" t="str">
            <v>-1</v>
          </cell>
          <cell r="D922" t="str">
            <v>무늬거푸집</v>
          </cell>
          <cell r="E922" t="str">
            <v>(0-7M)</v>
          </cell>
          <cell r="F922" t="str">
            <v>M2</v>
          </cell>
          <cell r="G922">
            <v>438</v>
          </cell>
          <cell r="H922">
            <v>23069</v>
          </cell>
          <cell r="I922">
            <v>10104222</v>
          </cell>
          <cell r="J922">
            <v>10104222</v>
          </cell>
          <cell r="K922">
            <v>1</v>
          </cell>
          <cell r="L922">
            <v>12569</v>
          </cell>
          <cell r="M922">
            <v>5505222</v>
          </cell>
          <cell r="N922">
            <v>10380</v>
          </cell>
          <cell r="O922">
            <v>4546440</v>
          </cell>
          <cell r="P922">
            <v>120</v>
          </cell>
          <cell r="Q922">
            <v>52560</v>
          </cell>
        </row>
        <row r="923">
          <cell r="C923" t="str">
            <v>-2</v>
          </cell>
          <cell r="D923" t="str">
            <v>무늬거푸집</v>
          </cell>
          <cell r="E923" t="str">
            <v>(7-10M)</v>
          </cell>
          <cell r="F923" t="str">
            <v>M2</v>
          </cell>
          <cell r="G923">
            <v>143</v>
          </cell>
          <cell r="H923">
            <v>24104</v>
          </cell>
          <cell r="I923">
            <v>3446872</v>
          </cell>
          <cell r="J923">
            <v>3446872</v>
          </cell>
          <cell r="K923">
            <v>1</v>
          </cell>
          <cell r="L923">
            <v>12568</v>
          </cell>
          <cell r="M923">
            <v>1797224</v>
          </cell>
          <cell r="N923">
            <v>11416</v>
          </cell>
          <cell r="O923">
            <v>1632488</v>
          </cell>
          <cell r="P923">
            <v>120</v>
          </cell>
          <cell r="Q923">
            <v>17160</v>
          </cell>
        </row>
        <row r="924">
          <cell r="C924" t="str">
            <v>2)</v>
          </cell>
          <cell r="D924" t="str">
            <v>원형거푸집</v>
          </cell>
          <cell r="I924">
            <v>0</v>
          </cell>
          <cell r="J924">
            <v>0</v>
          </cell>
          <cell r="K924">
            <v>1</v>
          </cell>
          <cell r="M924">
            <v>0</v>
          </cell>
          <cell r="O924">
            <v>0</v>
          </cell>
          <cell r="Q924">
            <v>0</v>
          </cell>
        </row>
        <row r="925">
          <cell r="D925" t="str">
            <v>원형거푸집</v>
          </cell>
          <cell r="E925" t="str">
            <v>(3회) 0-7M</v>
          </cell>
          <cell r="F925" t="str">
            <v>M2</v>
          </cell>
          <cell r="G925">
            <v>124</v>
          </cell>
          <cell r="H925">
            <v>46444</v>
          </cell>
          <cell r="I925">
            <v>5759056</v>
          </cell>
          <cell r="J925">
            <v>5759056</v>
          </cell>
          <cell r="K925">
            <v>1</v>
          </cell>
          <cell r="L925">
            <v>17636</v>
          </cell>
          <cell r="M925">
            <v>2186864</v>
          </cell>
          <cell r="N925">
            <v>28155</v>
          </cell>
          <cell r="O925">
            <v>3491220</v>
          </cell>
          <cell r="P925">
            <v>653</v>
          </cell>
          <cell r="Q925">
            <v>80972</v>
          </cell>
        </row>
        <row r="926">
          <cell r="C926" t="str">
            <v>3.06</v>
          </cell>
          <cell r="D926" t="str">
            <v>강관비계공</v>
          </cell>
          <cell r="I926">
            <v>0</v>
          </cell>
          <cell r="J926">
            <v>0</v>
          </cell>
          <cell r="K926">
            <v>1</v>
          </cell>
          <cell r="M926">
            <v>0</v>
          </cell>
          <cell r="O926">
            <v>0</v>
          </cell>
          <cell r="Q926">
            <v>0</v>
          </cell>
        </row>
        <row r="927">
          <cell r="D927" t="str">
            <v>강관비계</v>
          </cell>
          <cell r="E927" t="str">
            <v>(0-30M)</v>
          </cell>
          <cell r="F927" t="str">
            <v>M2</v>
          </cell>
          <cell r="G927">
            <v>2088</v>
          </cell>
          <cell r="H927">
            <v>11356</v>
          </cell>
          <cell r="I927">
            <v>23711328</v>
          </cell>
          <cell r="J927">
            <v>23711328</v>
          </cell>
          <cell r="K927">
            <v>1</v>
          </cell>
          <cell r="L927">
            <v>2817</v>
          </cell>
          <cell r="M927">
            <v>5881896</v>
          </cell>
          <cell r="N927">
            <v>8194</v>
          </cell>
          <cell r="O927">
            <v>17109072</v>
          </cell>
          <cell r="P927">
            <v>345</v>
          </cell>
          <cell r="Q927">
            <v>720360</v>
          </cell>
        </row>
        <row r="928">
          <cell r="C928" t="str">
            <v>3.07</v>
          </cell>
          <cell r="D928" t="str">
            <v>동바리공</v>
          </cell>
          <cell r="I928">
            <v>0</v>
          </cell>
          <cell r="J928">
            <v>0</v>
          </cell>
          <cell r="K928">
            <v>1</v>
          </cell>
          <cell r="M928">
            <v>0</v>
          </cell>
          <cell r="O928">
            <v>0</v>
          </cell>
          <cell r="Q928">
            <v>0</v>
          </cell>
        </row>
        <row r="929">
          <cell r="D929" t="str">
            <v>강관동바리</v>
          </cell>
          <cell r="E929" t="str">
            <v>(교량용)</v>
          </cell>
          <cell r="F929" t="str">
            <v>공/M3</v>
          </cell>
          <cell r="G929">
            <v>216</v>
          </cell>
          <cell r="H929">
            <v>16460</v>
          </cell>
          <cell r="I929">
            <v>3555360</v>
          </cell>
          <cell r="J929">
            <v>3555360</v>
          </cell>
          <cell r="K929">
            <v>1</v>
          </cell>
          <cell r="L929">
            <v>532</v>
          </cell>
          <cell r="M929">
            <v>114912</v>
          </cell>
          <cell r="N929">
            <v>15928</v>
          </cell>
          <cell r="O929">
            <v>3440448</v>
          </cell>
          <cell r="P929">
            <v>0</v>
          </cell>
          <cell r="Q929">
            <v>0</v>
          </cell>
        </row>
        <row r="930">
          <cell r="D930" t="str">
            <v>목재동바리공</v>
          </cell>
          <cell r="E930" t="str">
            <v>(목재4회,0-7M)</v>
          </cell>
          <cell r="F930" t="str">
            <v>공/M3</v>
          </cell>
          <cell r="G930">
            <v>2069</v>
          </cell>
          <cell r="H930">
            <v>20437</v>
          </cell>
          <cell r="I930">
            <v>42284153</v>
          </cell>
          <cell r="J930">
            <v>42284153</v>
          </cell>
          <cell r="K930">
            <v>1</v>
          </cell>
          <cell r="L930">
            <v>2041</v>
          </cell>
          <cell r="M930">
            <v>4222829</v>
          </cell>
          <cell r="N930">
            <v>18396</v>
          </cell>
          <cell r="O930">
            <v>38061324</v>
          </cell>
          <cell r="P930">
            <v>0</v>
          </cell>
          <cell r="Q930">
            <v>0</v>
          </cell>
        </row>
        <row r="931">
          <cell r="C931" t="str">
            <v>3.08</v>
          </cell>
          <cell r="D931" t="str">
            <v>철근가공조립</v>
          </cell>
          <cell r="I931">
            <v>0</v>
          </cell>
          <cell r="J931">
            <v>0</v>
          </cell>
          <cell r="K931">
            <v>1</v>
          </cell>
          <cell r="M931">
            <v>0</v>
          </cell>
          <cell r="O931">
            <v>0</v>
          </cell>
          <cell r="Q931">
            <v>0</v>
          </cell>
        </row>
        <row r="932">
          <cell r="D932" t="str">
            <v>철근가공조립</v>
          </cell>
          <cell r="E932" t="str">
            <v>(보통)</v>
          </cell>
          <cell r="F932" t="str">
            <v>TON</v>
          </cell>
          <cell r="G932">
            <v>171.60400000000001</v>
          </cell>
          <cell r="H932">
            <v>348721</v>
          </cell>
          <cell r="I932">
            <v>59841918</v>
          </cell>
          <cell r="J932">
            <v>59841917</v>
          </cell>
          <cell r="K932" t="str">
            <v>##</v>
          </cell>
          <cell r="L932">
            <v>5655</v>
          </cell>
          <cell r="M932">
            <v>970420</v>
          </cell>
          <cell r="N932">
            <v>343066</v>
          </cell>
          <cell r="O932">
            <v>58871497</v>
          </cell>
          <cell r="P932">
            <v>0</v>
          </cell>
          <cell r="Q932">
            <v>0</v>
          </cell>
        </row>
        <row r="933">
          <cell r="D933" t="str">
            <v>철근가공조립</v>
          </cell>
          <cell r="E933" t="str">
            <v>(복잡)</v>
          </cell>
          <cell r="F933" t="str">
            <v>TON</v>
          </cell>
          <cell r="G933">
            <v>425.13299999999998</v>
          </cell>
          <cell r="H933">
            <v>437434</v>
          </cell>
          <cell r="I933">
            <v>185967628</v>
          </cell>
          <cell r="J933">
            <v>185967628</v>
          </cell>
          <cell r="K933">
            <v>1</v>
          </cell>
          <cell r="L933">
            <v>6960</v>
          </cell>
          <cell r="M933">
            <v>2958925</v>
          </cell>
          <cell r="N933">
            <v>430474</v>
          </cell>
          <cell r="O933">
            <v>183008703</v>
          </cell>
          <cell r="P933">
            <v>0</v>
          </cell>
          <cell r="Q933">
            <v>0</v>
          </cell>
        </row>
        <row r="934">
          <cell r="C934" t="str">
            <v>3.09</v>
          </cell>
          <cell r="D934" t="str">
            <v>콘크리트타설</v>
          </cell>
          <cell r="E934" t="str">
            <v>(레미콘)</v>
          </cell>
          <cell r="I934">
            <v>0</v>
          </cell>
          <cell r="J934">
            <v>0</v>
          </cell>
          <cell r="K934">
            <v>1</v>
          </cell>
          <cell r="M934">
            <v>0</v>
          </cell>
          <cell r="O934">
            <v>0</v>
          </cell>
          <cell r="Q934">
            <v>0</v>
          </cell>
        </row>
        <row r="935">
          <cell r="C935" t="str">
            <v>1)</v>
          </cell>
          <cell r="D935" t="str">
            <v>레미콘</v>
          </cell>
          <cell r="I935">
            <v>0</v>
          </cell>
          <cell r="J935">
            <v>0</v>
          </cell>
          <cell r="K935">
            <v>1</v>
          </cell>
          <cell r="M935">
            <v>0</v>
          </cell>
          <cell r="O935">
            <v>0</v>
          </cell>
          <cell r="Q935">
            <v>0</v>
          </cell>
        </row>
        <row r="936">
          <cell r="D936" t="str">
            <v>레미콘타설</v>
          </cell>
          <cell r="E936" t="str">
            <v>(무근 인력)</v>
          </cell>
          <cell r="F936" t="str">
            <v>M3</v>
          </cell>
          <cell r="G936">
            <v>86</v>
          </cell>
          <cell r="H936">
            <v>28651</v>
          </cell>
          <cell r="I936">
            <v>2463986</v>
          </cell>
          <cell r="J936">
            <v>2463986</v>
          </cell>
          <cell r="K936">
            <v>1</v>
          </cell>
          <cell r="L936">
            <v>0</v>
          </cell>
          <cell r="M936">
            <v>0</v>
          </cell>
          <cell r="N936">
            <v>28651</v>
          </cell>
          <cell r="O936">
            <v>2463986</v>
          </cell>
          <cell r="P936">
            <v>0</v>
          </cell>
          <cell r="Q936">
            <v>0</v>
          </cell>
        </row>
        <row r="937">
          <cell r="D937" t="str">
            <v>레미콘타설</v>
          </cell>
          <cell r="E937" t="str">
            <v>(철근 기계)</v>
          </cell>
          <cell r="F937" t="str">
            <v>M3</v>
          </cell>
          <cell r="G937">
            <v>738</v>
          </cell>
          <cell r="H937">
            <v>14673</v>
          </cell>
          <cell r="I937">
            <v>10828674</v>
          </cell>
          <cell r="J937">
            <v>10828674</v>
          </cell>
          <cell r="K937">
            <v>1</v>
          </cell>
          <cell r="L937">
            <v>3410</v>
          </cell>
          <cell r="M937">
            <v>2516580</v>
          </cell>
          <cell r="N937">
            <v>6529</v>
          </cell>
          <cell r="O937">
            <v>4818402</v>
          </cell>
          <cell r="P937">
            <v>4734</v>
          </cell>
          <cell r="Q937">
            <v>3493692</v>
          </cell>
        </row>
        <row r="938">
          <cell r="C938" t="str">
            <v>2)</v>
          </cell>
          <cell r="D938" t="str">
            <v>펌프카타설</v>
          </cell>
          <cell r="I938">
            <v>0</v>
          </cell>
          <cell r="J938">
            <v>0</v>
          </cell>
          <cell r="K938">
            <v>1</v>
          </cell>
          <cell r="M938">
            <v>0</v>
          </cell>
          <cell r="O938">
            <v>0</v>
          </cell>
          <cell r="Q938">
            <v>0</v>
          </cell>
        </row>
        <row r="939">
          <cell r="D939" t="str">
            <v>펌프카타설</v>
          </cell>
          <cell r="E939" t="str">
            <v>(철근 15M이하)</v>
          </cell>
          <cell r="F939" t="str">
            <v>M3</v>
          </cell>
          <cell r="G939">
            <v>2846</v>
          </cell>
          <cell r="H939">
            <v>14673</v>
          </cell>
          <cell r="I939">
            <v>41759358</v>
          </cell>
          <cell r="J939">
            <v>41759358</v>
          </cell>
          <cell r="K939">
            <v>1</v>
          </cell>
          <cell r="L939">
            <v>3410</v>
          </cell>
          <cell r="M939">
            <v>9704860</v>
          </cell>
          <cell r="N939">
            <v>6529</v>
          </cell>
          <cell r="O939">
            <v>18581534</v>
          </cell>
          <cell r="P939">
            <v>4734</v>
          </cell>
          <cell r="Q939">
            <v>13472964</v>
          </cell>
        </row>
        <row r="940">
          <cell r="C940" t="str">
            <v>3.10</v>
          </cell>
          <cell r="D940" t="str">
            <v>표면처리</v>
          </cell>
          <cell r="I940">
            <v>0</v>
          </cell>
          <cell r="J940">
            <v>0</v>
          </cell>
          <cell r="K940">
            <v>1</v>
          </cell>
          <cell r="M940">
            <v>0</v>
          </cell>
          <cell r="O940">
            <v>0</v>
          </cell>
          <cell r="Q940">
            <v>0</v>
          </cell>
        </row>
        <row r="941">
          <cell r="D941" t="str">
            <v>슬라브 양생</v>
          </cell>
          <cell r="E941" t="str">
            <v>(피막양생)</v>
          </cell>
          <cell r="F941" t="str">
            <v>M2</v>
          </cell>
          <cell r="G941">
            <v>1769</v>
          </cell>
          <cell r="H941">
            <v>382</v>
          </cell>
          <cell r="I941">
            <v>675758</v>
          </cell>
          <cell r="J941">
            <v>675758</v>
          </cell>
          <cell r="K941">
            <v>1</v>
          </cell>
          <cell r="L941">
            <v>270</v>
          </cell>
          <cell r="M941">
            <v>477630</v>
          </cell>
          <cell r="N941">
            <v>110</v>
          </cell>
          <cell r="O941">
            <v>194590</v>
          </cell>
          <cell r="P941">
            <v>2</v>
          </cell>
          <cell r="Q941">
            <v>3538</v>
          </cell>
        </row>
        <row r="942">
          <cell r="D942" t="str">
            <v>데크휘니샤 면고르기</v>
          </cell>
          <cell r="F942" t="str">
            <v>M2</v>
          </cell>
          <cell r="G942">
            <v>1769</v>
          </cell>
          <cell r="H942">
            <v>482</v>
          </cell>
          <cell r="I942">
            <v>852658</v>
          </cell>
          <cell r="J942">
            <v>852658</v>
          </cell>
          <cell r="K942">
            <v>1</v>
          </cell>
          <cell r="L942">
            <v>42</v>
          </cell>
          <cell r="M942">
            <v>74298</v>
          </cell>
          <cell r="N942">
            <v>120</v>
          </cell>
          <cell r="O942">
            <v>212280</v>
          </cell>
          <cell r="P942">
            <v>320</v>
          </cell>
          <cell r="Q942">
            <v>566080</v>
          </cell>
        </row>
        <row r="943">
          <cell r="C943" t="str">
            <v>3.11</v>
          </cell>
          <cell r="D943" t="str">
            <v>교량받침</v>
          </cell>
          <cell r="I943">
            <v>0</v>
          </cell>
          <cell r="J943">
            <v>0</v>
          </cell>
          <cell r="K943">
            <v>1</v>
          </cell>
          <cell r="M943">
            <v>0</v>
          </cell>
          <cell r="O943">
            <v>0</v>
          </cell>
          <cell r="Q943">
            <v>0</v>
          </cell>
        </row>
        <row r="944">
          <cell r="D944" t="str">
            <v>탄성받침</v>
          </cell>
          <cell r="E944" t="str">
            <v>PSC</v>
          </cell>
          <cell r="I944">
            <v>0</v>
          </cell>
          <cell r="J944">
            <v>0</v>
          </cell>
          <cell r="K944">
            <v>1</v>
          </cell>
          <cell r="M944">
            <v>0</v>
          </cell>
          <cell r="O944">
            <v>0</v>
          </cell>
          <cell r="Q944">
            <v>0</v>
          </cell>
        </row>
        <row r="945">
          <cell r="C945" t="str">
            <v>1)</v>
          </cell>
          <cell r="D945" t="str">
            <v>고정단</v>
          </cell>
          <cell r="E945" t="str">
            <v>탄성</v>
          </cell>
          <cell r="I945">
            <v>0</v>
          </cell>
          <cell r="J945">
            <v>0</v>
          </cell>
          <cell r="K945">
            <v>1</v>
          </cell>
          <cell r="M945">
            <v>0</v>
          </cell>
          <cell r="O945">
            <v>0</v>
          </cell>
          <cell r="Q945">
            <v>0</v>
          </cell>
        </row>
        <row r="946">
          <cell r="D946" t="str">
            <v>교좌장치 탄성</v>
          </cell>
          <cell r="E946" t="str">
            <v>(고정단 135TON)</v>
          </cell>
          <cell r="F946" t="str">
            <v>EA</v>
          </cell>
          <cell r="G946">
            <v>2</v>
          </cell>
          <cell r="H946">
            <v>2534136</v>
          </cell>
          <cell r="I946">
            <v>5068272</v>
          </cell>
          <cell r="J946">
            <v>5068272</v>
          </cell>
          <cell r="K946">
            <v>1</v>
          </cell>
          <cell r="L946">
            <v>2284136</v>
          </cell>
          <cell r="M946">
            <v>4568272</v>
          </cell>
          <cell r="N946">
            <v>250000</v>
          </cell>
          <cell r="O946">
            <v>500000</v>
          </cell>
          <cell r="P946">
            <v>0</v>
          </cell>
          <cell r="Q946">
            <v>0</v>
          </cell>
        </row>
        <row r="947">
          <cell r="C947" t="str">
            <v>2)</v>
          </cell>
          <cell r="D947" t="str">
            <v>종방향</v>
          </cell>
          <cell r="E947" t="str">
            <v>탄성</v>
          </cell>
          <cell r="I947">
            <v>0</v>
          </cell>
          <cell r="J947">
            <v>0</v>
          </cell>
          <cell r="K947">
            <v>1</v>
          </cell>
          <cell r="M947">
            <v>0</v>
          </cell>
          <cell r="O947">
            <v>0</v>
          </cell>
          <cell r="Q947">
            <v>0</v>
          </cell>
        </row>
        <row r="948">
          <cell r="D948" t="str">
            <v>교좌장치 탄성</v>
          </cell>
          <cell r="E948" t="str">
            <v>(종방향 135TON)</v>
          </cell>
          <cell r="F948" t="str">
            <v>EA</v>
          </cell>
          <cell r="G948">
            <v>10</v>
          </cell>
          <cell r="H948">
            <v>2498138</v>
          </cell>
          <cell r="I948">
            <v>24981380</v>
          </cell>
          <cell r="J948">
            <v>24981380</v>
          </cell>
          <cell r="K948">
            <v>1</v>
          </cell>
          <cell r="L948">
            <v>2248138</v>
          </cell>
          <cell r="M948">
            <v>22481380</v>
          </cell>
          <cell r="N948">
            <v>250000</v>
          </cell>
          <cell r="O948">
            <v>2500000</v>
          </cell>
          <cell r="P948">
            <v>0</v>
          </cell>
          <cell r="Q948">
            <v>0</v>
          </cell>
        </row>
        <row r="949">
          <cell r="C949" t="str">
            <v>3)</v>
          </cell>
          <cell r="D949" t="str">
            <v>횡방향</v>
          </cell>
          <cell r="E949" t="str">
            <v>탄성</v>
          </cell>
          <cell r="I949">
            <v>0</v>
          </cell>
          <cell r="J949">
            <v>0</v>
          </cell>
          <cell r="K949">
            <v>1</v>
          </cell>
          <cell r="M949">
            <v>0</v>
          </cell>
          <cell r="O949">
            <v>0</v>
          </cell>
          <cell r="Q949">
            <v>0</v>
          </cell>
        </row>
        <row r="950">
          <cell r="D950" t="str">
            <v>교좌장치 탄성</v>
          </cell>
          <cell r="E950" t="str">
            <v>(횡방향 135TON)</v>
          </cell>
          <cell r="F950" t="str">
            <v>EA</v>
          </cell>
          <cell r="G950">
            <v>8</v>
          </cell>
          <cell r="H950">
            <v>2498138</v>
          </cell>
          <cell r="I950">
            <v>19985104</v>
          </cell>
          <cell r="J950">
            <v>19985104</v>
          </cell>
          <cell r="K950">
            <v>1</v>
          </cell>
          <cell r="L950">
            <v>2248138</v>
          </cell>
          <cell r="M950">
            <v>17985104</v>
          </cell>
          <cell r="N950">
            <v>250000</v>
          </cell>
          <cell r="O950">
            <v>2000000</v>
          </cell>
          <cell r="P950">
            <v>0</v>
          </cell>
          <cell r="Q950">
            <v>0</v>
          </cell>
        </row>
        <row r="951">
          <cell r="C951" t="str">
            <v>4)</v>
          </cell>
          <cell r="D951" t="str">
            <v>양방향</v>
          </cell>
          <cell r="I951">
            <v>0</v>
          </cell>
          <cell r="J951">
            <v>0</v>
          </cell>
          <cell r="K951">
            <v>1</v>
          </cell>
          <cell r="M951">
            <v>0</v>
          </cell>
          <cell r="O951">
            <v>0</v>
          </cell>
          <cell r="Q951">
            <v>0</v>
          </cell>
        </row>
        <row r="952">
          <cell r="D952" t="str">
            <v>교좌장치 탄성</v>
          </cell>
          <cell r="E952" t="str">
            <v>(양방향 135TON)</v>
          </cell>
          <cell r="F952" t="str">
            <v>EA</v>
          </cell>
          <cell r="G952">
            <v>40</v>
          </cell>
          <cell r="H952">
            <v>2132136</v>
          </cell>
          <cell r="I952">
            <v>85285440</v>
          </cell>
          <cell r="J952">
            <v>85285440</v>
          </cell>
          <cell r="K952">
            <v>1</v>
          </cell>
          <cell r="L952">
            <v>1882136</v>
          </cell>
          <cell r="M952">
            <v>75285440</v>
          </cell>
          <cell r="N952">
            <v>250000</v>
          </cell>
          <cell r="O952">
            <v>10000000</v>
          </cell>
          <cell r="P952">
            <v>0</v>
          </cell>
          <cell r="Q952">
            <v>0</v>
          </cell>
        </row>
        <row r="953">
          <cell r="C953" t="str">
            <v>3.12</v>
          </cell>
          <cell r="D953" t="str">
            <v>P.S.C 빔</v>
          </cell>
          <cell r="E953" t="str">
            <v>(L=30M)</v>
          </cell>
          <cell r="I953">
            <v>0</v>
          </cell>
          <cell r="J953">
            <v>0</v>
          </cell>
          <cell r="K953">
            <v>1</v>
          </cell>
          <cell r="M953">
            <v>0</v>
          </cell>
          <cell r="O953">
            <v>0</v>
          </cell>
          <cell r="Q953">
            <v>0</v>
          </cell>
        </row>
        <row r="954">
          <cell r="D954" t="str">
            <v>30 m 표준빔 제작</v>
          </cell>
          <cell r="E954" t="str">
            <v>(DB-24)</v>
          </cell>
          <cell r="F954" t="str">
            <v>EA</v>
          </cell>
          <cell r="G954">
            <v>30</v>
          </cell>
          <cell r="H954">
            <v>7928082</v>
          </cell>
          <cell r="I954">
            <v>237842460</v>
          </cell>
          <cell r="J954">
            <v>237842460</v>
          </cell>
          <cell r="K954">
            <v>1</v>
          </cell>
          <cell r="L954">
            <v>1979376</v>
          </cell>
          <cell r="M954">
            <v>59381280</v>
          </cell>
          <cell r="N954">
            <v>5736042</v>
          </cell>
          <cell r="O954">
            <v>172081260</v>
          </cell>
          <cell r="P954">
            <v>212664</v>
          </cell>
          <cell r="Q954">
            <v>6379920</v>
          </cell>
        </row>
        <row r="955">
          <cell r="D955" t="str">
            <v>P.S.C 빔 가설</v>
          </cell>
          <cell r="E955" t="str">
            <v>(L=30M,DB-24)</v>
          </cell>
          <cell r="F955" t="str">
            <v>EA</v>
          </cell>
          <cell r="G955">
            <v>30</v>
          </cell>
          <cell r="H955">
            <v>1196818</v>
          </cell>
          <cell r="I955">
            <v>35904540</v>
          </cell>
          <cell r="J955">
            <v>35904540</v>
          </cell>
          <cell r="K955">
            <v>1</v>
          </cell>
          <cell r="L955">
            <v>127804</v>
          </cell>
          <cell r="M955">
            <v>3834120</v>
          </cell>
          <cell r="N955">
            <v>168864</v>
          </cell>
          <cell r="O955">
            <v>5065920</v>
          </cell>
          <cell r="P955">
            <v>900150</v>
          </cell>
          <cell r="Q955">
            <v>27004500</v>
          </cell>
        </row>
        <row r="956">
          <cell r="C956" t="str">
            <v>3.13</v>
          </cell>
          <cell r="D956" t="str">
            <v>신축이음장치</v>
          </cell>
          <cell r="I956">
            <v>0</v>
          </cell>
          <cell r="J956">
            <v>0</v>
          </cell>
          <cell r="K956">
            <v>1</v>
          </cell>
          <cell r="M956">
            <v>0</v>
          </cell>
          <cell r="O956">
            <v>0</v>
          </cell>
          <cell r="Q956">
            <v>0</v>
          </cell>
        </row>
        <row r="957">
          <cell r="D957" t="str">
            <v>신축이음장치</v>
          </cell>
          <cell r="E957" t="str">
            <v>( EXP. 50)</v>
          </cell>
          <cell r="F957" t="str">
            <v>M</v>
          </cell>
          <cell r="G957">
            <v>27</v>
          </cell>
          <cell r="H957">
            <v>971145</v>
          </cell>
          <cell r="I957">
            <v>26220915</v>
          </cell>
          <cell r="J957">
            <v>26220915</v>
          </cell>
          <cell r="K957">
            <v>1</v>
          </cell>
          <cell r="L957">
            <v>944541</v>
          </cell>
          <cell r="M957">
            <v>25502607</v>
          </cell>
          <cell r="N957">
            <v>26287</v>
          </cell>
          <cell r="O957">
            <v>709749</v>
          </cell>
          <cell r="P957">
            <v>317</v>
          </cell>
          <cell r="Q957">
            <v>8559</v>
          </cell>
        </row>
        <row r="958">
          <cell r="D958" t="str">
            <v>신축이음장치</v>
          </cell>
          <cell r="E958" t="str">
            <v>( EXP. 80)</v>
          </cell>
          <cell r="F958" t="str">
            <v>M</v>
          </cell>
          <cell r="G958">
            <v>27</v>
          </cell>
          <cell r="H958">
            <v>1055845</v>
          </cell>
          <cell r="I958">
            <v>28507815</v>
          </cell>
          <cell r="J958">
            <v>28507815</v>
          </cell>
          <cell r="K958">
            <v>1</v>
          </cell>
          <cell r="L958">
            <v>1029241</v>
          </cell>
          <cell r="M958">
            <v>27789507</v>
          </cell>
          <cell r="N958">
            <v>26287</v>
          </cell>
          <cell r="O958">
            <v>709749</v>
          </cell>
          <cell r="P958">
            <v>317</v>
          </cell>
          <cell r="Q958">
            <v>8559</v>
          </cell>
        </row>
        <row r="959">
          <cell r="C959" t="str">
            <v>3.14</v>
          </cell>
          <cell r="D959" t="str">
            <v>방수공</v>
          </cell>
          <cell r="I959">
            <v>0</v>
          </cell>
          <cell r="J959">
            <v>0</v>
          </cell>
          <cell r="K959">
            <v>1</v>
          </cell>
          <cell r="M959">
            <v>0</v>
          </cell>
          <cell r="O959">
            <v>0</v>
          </cell>
          <cell r="Q959">
            <v>0</v>
          </cell>
        </row>
        <row r="960">
          <cell r="D960" t="str">
            <v>교면방수</v>
          </cell>
          <cell r="I960">
            <v>0</v>
          </cell>
          <cell r="J960">
            <v>0</v>
          </cell>
          <cell r="K960">
            <v>1</v>
          </cell>
          <cell r="M960">
            <v>0</v>
          </cell>
          <cell r="O960">
            <v>0</v>
          </cell>
          <cell r="Q960">
            <v>0</v>
          </cell>
        </row>
        <row r="961">
          <cell r="D961" t="str">
            <v>교면방수</v>
          </cell>
          <cell r="E961" t="str">
            <v>(도막식)</v>
          </cell>
          <cell r="F961" t="str">
            <v>M2</v>
          </cell>
          <cell r="G961">
            <v>1769</v>
          </cell>
          <cell r="H961">
            <v>27537</v>
          </cell>
          <cell r="I961">
            <v>48712953</v>
          </cell>
          <cell r="J961">
            <v>48712953</v>
          </cell>
          <cell r="K961">
            <v>1</v>
          </cell>
          <cell r="L961">
            <v>18423</v>
          </cell>
          <cell r="M961">
            <v>32590287</v>
          </cell>
          <cell r="N961">
            <v>8849</v>
          </cell>
          <cell r="O961">
            <v>15653881</v>
          </cell>
          <cell r="P961">
            <v>265</v>
          </cell>
          <cell r="Q961">
            <v>468785</v>
          </cell>
        </row>
        <row r="962">
          <cell r="C962" t="str">
            <v>3.15</v>
          </cell>
          <cell r="D962" t="str">
            <v>다웰바설치</v>
          </cell>
          <cell r="E962" t="str">
            <v>(접속슬라브용)</v>
          </cell>
          <cell r="F962" t="str">
            <v>EA</v>
          </cell>
          <cell r="G962">
            <v>128</v>
          </cell>
          <cell r="H962">
            <v>8780</v>
          </cell>
          <cell r="I962">
            <v>1123840</v>
          </cell>
          <cell r="J962">
            <v>1123840</v>
          </cell>
          <cell r="K962">
            <v>1</v>
          </cell>
          <cell r="L962">
            <v>2592</v>
          </cell>
          <cell r="M962">
            <v>331776</v>
          </cell>
          <cell r="N962">
            <v>6188</v>
          </cell>
          <cell r="O962">
            <v>792064</v>
          </cell>
          <cell r="P962">
            <v>0</v>
          </cell>
          <cell r="Q962">
            <v>0</v>
          </cell>
        </row>
        <row r="963">
          <cell r="C963" t="str">
            <v>3.16</v>
          </cell>
          <cell r="D963" t="str">
            <v>무수축콘크리트공</v>
          </cell>
          <cell r="I963">
            <v>0</v>
          </cell>
          <cell r="J963">
            <v>0</v>
          </cell>
          <cell r="K963">
            <v>1</v>
          </cell>
          <cell r="M963">
            <v>0</v>
          </cell>
          <cell r="O963">
            <v>0</v>
          </cell>
          <cell r="Q963">
            <v>0</v>
          </cell>
        </row>
        <row r="964">
          <cell r="D964" t="str">
            <v>무수축 몰탈</v>
          </cell>
          <cell r="F964" t="str">
            <v>M3</v>
          </cell>
          <cell r="G964">
            <v>2.669</v>
          </cell>
          <cell r="H964">
            <v>124887</v>
          </cell>
          <cell r="I964">
            <v>333323</v>
          </cell>
          <cell r="J964">
            <v>333322</v>
          </cell>
          <cell r="K964" t="str">
            <v>##</v>
          </cell>
          <cell r="L964">
            <v>88667</v>
          </cell>
          <cell r="M964">
            <v>236652</v>
          </cell>
          <cell r="N964">
            <v>35209</v>
          </cell>
          <cell r="O964">
            <v>93972</v>
          </cell>
          <cell r="P964">
            <v>1011</v>
          </cell>
          <cell r="Q964">
            <v>2698</v>
          </cell>
        </row>
        <row r="965">
          <cell r="D965" t="str">
            <v>무수축콘크리트</v>
          </cell>
          <cell r="F965" t="str">
            <v>M3</v>
          </cell>
          <cell r="G965">
            <v>11.843999999999999</v>
          </cell>
          <cell r="H965">
            <v>198806</v>
          </cell>
          <cell r="I965">
            <v>2354658</v>
          </cell>
          <cell r="J965">
            <v>2354656</v>
          </cell>
          <cell r="K965" t="str">
            <v>##</v>
          </cell>
          <cell r="L965">
            <v>69873</v>
          </cell>
          <cell r="M965">
            <v>827575</v>
          </cell>
          <cell r="N965">
            <v>125917</v>
          </cell>
          <cell r="O965">
            <v>1491360</v>
          </cell>
          <cell r="P965">
            <v>3016</v>
          </cell>
          <cell r="Q965">
            <v>35721</v>
          </cell>
        </row>
        <row r="966">
          <cell r="C966" t="str">
            <v>3.17</v>
          </cell>
          <cell r="D966" t="str">
            <v>시공이음</v>
          </cell>
          <cell r="I966">
            <v>0</v>
          </cell>
          <cell r="J966">
            <v>0</v>
          </cell>
          <cell r="K966">
            <v>1</v>
          </cell>
          <cell r="M966">
            <v>0</v>
          </cell>
          <cell r="O966">
            <v>0</v>
          </cell>
          <cell r="Q966">
            <v>0</v>
          </cell>
        </row>
        <row r="967">
          <cell r="D967" t="str">
            <v>스치로풀</v>
          </cell>
          <cell r="E967" t="str">
            <v>(T=10m/m)</v>
          </cell>
          <cell r="F967" t="str">
            <v>M2</v>
          </cell>
          <cell r="G967">
            <v>46</v>
          </cell>
          <cell r="H967">
            <v>4684</v>
          </cell>
          <cell r="I967">
            <v>215464</v>
          </cell>
          <cell r="J967">
            <v>215464</v>
          </cell>
          <cell r="K967">
            <v>1</v>
          </cell>
          <cell r="L967">
            <v>4461</v>
          </cell>
          <cell r="M967">
            <v>205206</v>
          </cell>
          <cell r="N967">
            <v>223</v>
          </cell>
          <cell r="O967">
            <v>10258</v>
          </cell>
          <cell r="P967">
            <v>0</v>
          </cell>
          <cell r="Q967">
            <v>0</v>
          </cell>
        </row>
        <row r="968">
          <cell r="D968" t="str">
            <v>스치로풀</v>
          </cell>
          <cell r="E968" t="str">
            <v>(T=20m/m)</v>
          </cell>
          <cell r="F968" t="str">
            <v>M2</v>
          </cell>
          <cell r="G968">
            <v>25</v>
          </cell>
          <cell r="H968">
            <v>6574</v>
          </cell>
          <cell r="I968">
            <v>164350</v>
          </cell>
          <cell r="J968">
            <v>164350</v>
          </cell>
          <cell r="K968">
            <v>1</v>
          </cell>
          <cell r="L968">
            <v>6261</v>
          </cell>
          <cell r="M968">
            <v>156525</v>
          </cell>
          <cell r="N968">
            <v>313</v>
          </cell>
          <cell r="O968">
            <v>7825</v>
          </cell>
          <cell r="P968">
            <v>0</v>
          </cell>
          <cell r="Q968">
            <v>0</v>
          </cell>
        </row>
        <row r="969">
          <cell r="C969" t="str">
            <v>3.18</v>
          </cell>
          <cell r="D969" t="str">
            <v>배수시설공</v>
          </cell>
          <cell r="I969">
            <v>0</v>
          </cell>
          <cell r="J969">
            <v>0</v>
          </cell>
          <cell r="K969">
            <v>1</v>
          </cell>
          <cell r="M969">
            <v>0</v>
          </cell>
          <cell r="O969">
            <v>0</v>
          </cell>
          <cell r="Q969">
            <v>0</v>
          </cell>
        </row>
        <row r="970">
          <cell r="D970" t="str">
            <v>하천용</v>
          </cell>
          <cell r="I970">
            <v>0</v>
          </cell>
          <cell r="J970">
            <v>0</v>
          </cell>
          <cell r="K970">
            <v>1</v>
          </cell>
          <cell r="M970">
            <v>0</v>
          </cell>
          <cell r="O970">
            <v>0</v>
          </cell>
          <cell r="Q970">
            <v>0</v>
          </cell>
        </row>
        <row r="971">
          <cell r="D971" t="str">
            <v>집수구</v>
          </cell>
          <cell r="E971" t="str">
            <v>(교량용주철)</v>
          </cell>
          <cell r="F971" t="str">
            <v>EA</v>
          </cell>
          <cell r="G971">
            <v>10</v>
          </cell>
          <cell r="H971">
            <v>61178</v>
          </cell>
          <cell r="I971">
            <v>611780</v>
          </cell>
          <cell r="J971">
            <v>611780</v>
          </cell>
          <cell r="K971">
            <v>1</v>
          </cell>
          <cell r="L971">
            <v>30971</v>
          </cell>
          <cell r="M971">
            <v>309710</v>
          </cell>
          <cell r="N971">
            <v>28526</v>
          </cell>
          <cell r="O971">
            <v>285260</v>
          </cell>
          <cell r="P971">
            <v>1681</v>
          </cell>
          <cell r="Q971">
            <v>16810</v>
          </cell>
        </row>
        <row r="972">
          <cell r="D972" t="str">
            <v>배수 PIPE</v>
          </cell>
          <cell r="E972" t="str">
            <v>(스테레스관D=150MM)</v>
          </cell>
          <cell r="F972" t="str">
            <v>M</v>
          </cell>
          <cell r="G972">
            <v>30</v>
          </cell>
          <cell r="H972">
            <v>12667</v>
          </cell>
          <cell r="I972">
            <v>380010</v>
          </cell>
          <cell r="J972">
            <v>380010</v>
          </cell>
          <cell r="K972">
            <v>1</v>
          </cell>
          <cell r="L972">
            <v>12064</v>
          </cell>
          <cell r="M972">
            <v>361920</v>
          </cell>
          <cell r="N972">
            <v>603</v>
          </cell>
          <cell r="O972">
            <v>18090</v>
          </cell>
          <cell r="P972">
            <v>0</v>
          </cell>
          <cell r="Q972">
            <v>0</v>
          </cell>
        </row>
        <row r="973">
          <cell r="C973" t="str">
            <v>3.19</v>
          </cell>
          <cell r="D973" t="str">
            <v>거푸집간격제</v>
          </cell>
          <cell r="I973">
            <v>0</v>
          </cell>
          <cell r="J973">
            <v>0</v>
          </cell>
          <cell r="K973">
            <v>1</v>
          </cell>
          <cell r="M973">
            <v>0</v>
          </cell>
          <cell r="O973">
            <v>0</v>
          </cell>
          <cell r="Q973">
            <v>0</v>
          </cell>
        </row>
        <row r="974">
          <cell r="D974" t="str">
            <v>스페이샤설치</v>
          </cell>
          <cell r="E974" t="str">
            <v>(벽체용)</v>
          </cell>
          <cell r="F974" t="str">
            <v>M2</v>
          </cell>
          <cell r="G974">
            <v>1596</v>
          </cell>
          <cell r="H974">
            <v>2688</v>
          </cell>
          <cell r="I974">
            <v>4290048</v>
          </cell>
          <cell r="J974">
            <v>4290048</v>
          </cell>
          <cell r="K974">
            <v>1</v>
          </cell>
          <cell r="L974">
            <v>2560</v>
          </cell>
          <cell r="M974">
            <v>4085760</v>
          </cell>
          <cell r="N974">
            <v>128</v>
          </cell>
          <cell r="O974">
            <v>204288</v>
          </cell>
          <cell r="P974">
            <v>0</v>
          </cell>
          <cell r="Q974">
            <v>0</v>
          </cell>
        </row>
        <row r="975">
          <cell r="D975" t="str">
            <v>스페이샤설치</v>
          </cell>
          <cell r="E975" t="str">
            <v>(슬라브)</v>
          </cell>
          <cell r="F975" t="str">
            <v>M2</v>
          </cell>
          <cell r="G975">
            <v>2457</v>
          </cell>
          <cell r="H975">
            <v>360</v>
          </cell>
          <cell r="I975">
            <v>884520</v>
          </cell>
          <cell r="J975">
            <v>884520</v>
          </cell>
          <cell r="K975">
            <v>1</v>
          </cell>
          <cell r="L975">
            <v>360</v>
          </cell>
          <cell r="M975">
            <v>884520</v>
          </cell>
          <cell r="N975">
            <v>0</v>
          </cell>
          <cell r="O975">
            <v>0</v>
          </cell>
          <cell r="P975">
            <v>0</v>
          </cell>
          <cell r="Q975">
            <v>0</v>
          </cell>
        </row>
        <row r="976">
          <cell r="C976" t="str">
            <v>3.20</v>
          </cell>
          <cell r="D976" t="str">
            <v>교량명판공</v>
          </cell>
          <cell r="I976">
            <v>0</v>
          </cell>
          <cell r="J976">
            <v>0</v>
          </cell>
          <cell r="K976">
            <v>1</v>
          </cell>
          <cell r="M976">
            <v>0</v>
          </cell>
          <cell r="O976">
            <v>0</v>
          </cell>
          <cell r="Q976">
            <v>0</v>
          </cell>
        </row>
        <row r="977">
          <cell r="D977" t="str">
            <v>교명판</v>
          </cell>
          <cell r="E977" t="str">
            <v>(황동)</v>
          </cell>
          <cell r="F977" t="str">
            <v>EA</v>
          </cell>
          <cell r="G977">
            <v>2</v>
          </cell>
          <cell r="H977">
            <v>444675</v>
          </cell>
          <cell r="I977">
            <v>889350</v>
          </cell>
          <cell r="J977">
            <v>889350</v>
          </cell>
          <cell r="K977">
            <v>1</v>
          </cell>
          <cell r="L977">
            <v>423500</v>
          </cell>
          <cell r="M977">
            <v>847000</v>
          </cell>
          <cell r="N977">
            <v>21175</v>
          </cell>
          <cell r="O977">
            <v>42350</v>
          </cell>
          <cell r="P977">
            <v>0</v>
          </cell>
          <cell r="Q977">
            <v>0</v>
          </cell>
        </row>
        <row r="978">
          <cell r="D978" t="str">
            <v>설명판</v>
          </cell>
          <cell r="E978" t="str">
            <v>(황동)</v>
          </cell>
          <cell r="F978" t="str">
            <v>EA</v>
          </cell>
          <cell r="G978">
            <v>2</v>
          </cell>
          <cell r="H978">
            <v>444675</v>
          </cell>
          <cell r="I978">
            <v>889350</v>
          </cell>
          <cell r="J978">
            <v>889350</v>
          </cell>
          <cell r="K978">
            <v>1</v>
          </cell>
          <cell r="L978">
            <v>423500</v>
          </cell>
          <cell r="M978">
            <v>847000</v>
          </cell>
          <cell r="N978">
            <v>21175</v>
          </cell>
          <cell r="O978">
            <v>42350</v>
          </cell>
          <cell r="P978">
            <v>0</v>
          </cell>
          <cell r="Q978">
            <v>0</v>
          </cell>
        </row>
        <row r="979">
          <cell r="D979" t="str">
            <v>교명주</v>
          </cell>
          <cell r="E979" t="str">
            <v>(화강암)</v>
          </cell>
          <cell r="F979" t="str">
            <v>EA</v>
          </cell>
          <cell r="G979">
            <v>4</v>
          </cell>
          <cell r="H979">
            <v>972259</v>
          </cell>
          <cell r="I979">
            <v>3889036</v>
          </cell>
          <cell r="J979">
            <v>3889036</v>
          </cell>
          <cell r="K979">
            <v>1</v>
          </cell>
          <cell r="L979">
            <v>627264</v>
          </cell>
          <cell r="M979">
            <v>2509056</v>
          </cell>
          <cell r="N979">
            <v>344995</v>
          </cell>
          <cell r="O979">
            <v>1379980</v>
          </cell>
          <cell r="P979">
            <v>0</v>
          </cell>
          <cell r="Q979">
            <v>0</v>
          </cell>
        </row>
        <row r="980">
          <cell r="C980" t="str">
            <v>3.21</v>
          </cell>
          <cell r="D980" t="str">
            <v>측량기준점</v>
          </cell>
          <cell r="E980" t="str">
            <v>(황동주물)</v>
          </cell>
          <cell r="F980" t="str">
            <v>EA</v>
          </cell>
          <cell r="G980">
            <v>1</v>
          </cell>
          <cell r="H980">
            <v>22837</v>
          </cell>
          <cell r="I980">
            <v>22837</v>
          </cell>
          <cell r="J980">
            <v>22837</v>
          </cell>
          <cell r="K980">
            <v>1</v>
          </cell>
          <cell r="L980">
            <v>21750</v>
          </cell>
          <cell r="M980">
            <v>21750</v>
          </cell>
          <cell r="N980">
            <v>1087</v>
          </cell>
          <cell r="O980">
            <v>1087</v>
          </cell>
          <cell r="P980">
            <v>0</v>
          </cell>
          <cell r="Q980">
            <v>0</v>
          </cell>
        </row>
        <row r="981">
          <cell r="C981" t="str">
            <v>3.22</v>
          </cell>
          <cell r="D981" t="str">
            <v>교량난간설치</v>
          </cell>
          <cell r="E981" t="str">
            <v>(알루미늄)</v>
          </cell>
          <cell r="I981">
            <v>0</v>
          </cell>
          <cell r="J981">
            <v>0</v>
          </cell>
          <cell r="K981">
            <v>1</v>
          </cell>
          <cell r="M981">
            <v>0</v>
          </cell>
          <cell r="O981">
            <v>0</v>
          </cell>
          <cell r="Q981">
            <v>0</v>
          </cell>
        </row>
        <row r="982">
          <cell r="D982" t="str">
            <v>난간</v>
          </cell>
          <cell r="E982" t="str">
            <v>(H=400)</v>
          </cell>
          <cell r="F982" t="str">
            <v>M</v>
          </cell>
          <cell r="G982">
            <v>205</v>
          </cell>
          <cell r="H982">
            <v>222000</v>
          </cell>
          <cell r="I982">
            <v>45510000</v>
          </cell>
          <cell r="J982">
            <v>45510000</v>
          </cell>
          <cell r="K982">
            <v>1</v>
          </cell>
          <cell r="L982">
            <v>185000</v>
          </cell>
          <cell r="M982">
            <v>37925000</v>
          </cell>
          <cell r="N982">
            <v>0</v>
          </cell>
          <cell r="O982">
            <v>0</v>
          </cell>
          <cell r="P982">
            <v>37000</v>
          </cell>
          <cell r="Q982">
            <v>7585000</v>
          </cell>
        </row>
        <row r="983">
          <cell r="C983" t="str">
            <v>3.23</v>
          </cell>
          <cell r="D983" t="str">
            <v>전선관</v>
          </cell>
          <cell r="I983">
            <v>0</v>
          </cell>
          <cell r="J983">
            <v>0</v>
          </cell>
          <cell r="K983">
            <v>1</v>
          </cell>
          <cell r="M983">
            <v>0</v>
          </cell>
          <cell r="O983">
            <v>0</v>
          </cell>
          <cell r="Q983">
            <v>0</v>
          </cell>
        </row>
        <row r="984">
          <cell r="D984" t="str">
            <v>전선관</v>
          </cell>
          <cell r="E984" t="str">
            <v>(D=100MM)</v>
          </cell>
          <cell r="F984" t="str">
            <v>M</v>
          </cell>
          <cell r="G984">
            <v>205</v>
          </cell>
          <cell r="H984">
            <v>2982</v>
          </cell>
          <cell r="I984">
            <v>611310</v>
          </cell>
          <cell r="J984">
            <v>611310</v>
          </cell>
          <cell r="K984">
            <v>1</v>
          </cell>
          <cell r="L984">
            <v>2840</v>
          </cell>
          <cell r="M984">
            <v>582200</v>
          </cell>
          <cell r="N984">
            <v>142</v>
          </cell>
          <cell r="O984">
            <v>29110</v>
          </cell>
          <cell r="P984">
            <v>0</v>
          </cell>
          <cell r="Q984">
            <v>0</v>
          </cell>
        </row>
        <row r="985">
          <cell r="D985" t="str">
            <v>전선관</v>
          </cell>
          <cell r="E985" t="str">
            <v>(D=150MM)</v>
          </cell>
          <cell r="F985" t="str">
            <v>M</v>
          </cell>
          <cell r="G985">
            <v>205</v>
          </cell>
          <cell r="H985">
            <v>4560</v>
          </cell>
          <cell r="I985">
            <v>934800</v>
          </cell>
          <cell r="J985">
            <v>934800</v>
          </cell>
          <cell r="K985">
            <v>1</v>
          </cell>
          <cell r="L985">
            <v>4260</v>
          </cell>
          <cell r="M985">
            <v>873300</v>
          </cell>
          <cell r="N985">
            <v>300</v>
          </cell>
          <cell r="O985">
            <v>61500</v>
          </cell>
          <cell r="P985">
            <v>0</v>
          </cell>
          <cell r="Q985">
            <v>0</v>
          </cell>
        </row>
        <row r="986">
          <cell r="C986" t="str">
            <v>3.24</v>
          </cell>
          <cell r="D986" t="str">
            <v>물푸기</v>
          </cell>
          <cell r="E986" t="str">
            <v>(교량 대형구조물)</v>
          </cell>
          <cell r="F986" t="str">
            <v>HR</v>
          </cell>
          <cell r="G986">
            <v>123</v>
          </cell>
          <cell r="H986">
            <v>23643</v>
          </cell>
          <cell r="I986">
            <v>2908089</v>
          </cell>
          <cell r="J986">
            <v>2908089</v>
          </cell>
          <cell r="K986">
            <v>1</v>
          </cell>
          <cell r="L986">
            <v>8080</v>
          </cell>
          <cell r="M986">
            <v>993840</v>
          </cell>
          <cell r="N986">
            <v>11523</v>
          </cell>
          <cell r="O986">
            <v>1417329</v>
          </cell>
          <cell r="P986">
            <v>4040</v>
          </cell>
          <cell r="Q986">
            <v>496920</v>
          </cell>
        </row>
        <row r="987">
          <cell r="C987" t="str">
            <v>3.25</v>
          </cell>
          <cell r="D987" t="str">
            <v>노치(NOTCH)</v>
          </cell>
          <cell r="E987" t="str">
            <v>30mm*20mm</v>
          </cell>
          <cell r="F987" t="str">
            <v>M</v>
          </cell>
          <cell r="G987">
            <v>362</v>
          </cell>
          <cell r="H987">
            <v>1361</v>
          </cell>
          <cell r="I987">
            <v>492682</v>
          </cell>
          <cell r="J987">
            <v>492682</v>
          </cell>
          <cell r="K987">
            <v>1</v>
          </cell>
          <cell r="L987">
            <v>650</v>
          </cell>
          <cell r="M987">
            <v>235300</v>
          </cell>
          <cell r="N987">
            <v>711</v>
          </cell>
          <cell r="O987">
            <v>257382</v>
          </cell>
          <cell r="P987">
            <v>0</v>
          </cell>
          <cell r="Q987">
            <v>0</v>
          </cell>
        </row>
        <row r="988">
          <cell r="C988" t="str">
            <v>3.26</v>
          </cell>
          <cell r="D988" t="str">
            <v>교량유지관리용표지판</v>
          </cell>
          <cell r="E988" t="str">
            <v>(교각용)</v>
          </cell>
          <cell r="F988" t="str">
            <v>개</v>
          </cell>
          <cell r="G988">
            <v>4</v>
          </cell>
          <cell r="H988">
            <v>10804</v>
          </cell>
          <cell r="I988">
            <v>43216</v>
          </cell>
          <cell r="J988">
            <v>43216</v>
          </cell>
          <cell r="K988">
            <v>1</v>
          </cell>
          <cell r="L988">
            <v>8683</v>
          </cell>
          <cell r="M988">
            <v>34732</v>
          </cell>
          <cell r="N988">
            <v>1965</v>
          </cell>
          <cell r="O988">
            <v>7860</v>
          </cell>
          <cell r="P988">
            <v>156</v>
          </cell>
          <cell r="Q988">
            <v>624</v>
          </cell>
        </row>
        <row r="989">
          <cell r="C989" t="str">
            <v>3.27</v>
          </cell>
          <cell r="D989" t="str">
            <v>콘크리트구입</v>
          </cell>
          <cell r="E989" t="str">
            <v>(레미콘)</v>
          </cell>
          <cell r="I989">
            <v>0</v>
          </cell>
          <cell r="J989">
            <v>0</v>
          </cell>
          <cell r="K989">
            <v>1</v>
          </cell>
          <cell r="M989">
            <v>0</v>
          </cell>
          <cell r="O989">
            <v>0</v>
          </cell>
          <cell r="Q989">
            <v>0</v>
          </cell>
        </row>
        <row r="990">
          <cell r="D990" t="str">
            <v>레미콘</v>
          </cell>
          <cell r="E990" t="str">
            <v>(19-350-15)</v>
          </cell>
          <cell r="F990" t="str">
            <v>M3</v>
          </cell>
          <cell r="G990">
            <v>746</v>
          </cell>
          <cell r="H990">
            <v>48890</v>
          </cell>
          <cell r="I990">
            <v>36471940</v>
          </cell>
          <cell r="J990">
            <v>36471940</v>
          </cell>
          <cell r="K990">
            <v>1</v>
          </cell>
          <cell r="L990">
            <v>48890</v>
          </cell>
          <cell r="M990">
            <v>36471940</v>
          </cell>
          <cell r="N990">
            <v>0</v>
          </cell>
          <cell r="O990">
            <v>0</v>
          </cell>
          <cell r="P990">
            <v>0</v>
          </cell>
          <cell r="Q990">
            <v>0</v>
          </cell>
        </row>
        <row r="991">
          <cell r="D991" t="str">
            <v>레미콘</v>
          </cell>
          <cell r="E991" t="str">
            <v>(25-270-15)</v>
          </cell>
          <cell r="F991" t="str">
            <v>M3</v>
          </cell>
          <cell r="G991">
            <v>656</v>
          </cell>
          <cell r="H991">
            <v>45390</v>
          </cell>
          <cell r="I991">
            <v>29775840</v>
          </cell>
          <cell r="J991">
            <v>29775840</v>
          </cell>
          <cell r="K991">
            <v>1</v>
          </cell>
          <cell r="L991">
            <v>45390</v>
          </cell>
          <cell r="M991">
            <v>29775840</v>
          </cell>
          <cell r="N991">
            <v>0</v>
          </cell>
          <cell r="O991">
            <v>0</v>
          </cell>
          <cell r="P991">
            <v>0</v>
          </cell>
          <cell r="Q991">
            <v>0</v>
          </cell>
        </row>
        <row r="992">
          <cell r="D992" t="str">
            <v>레미콘</v>
          </cell>
          <cell r="E992" t="str">
            <v>(25-240-15)</v>
          </cell>
          <cell r="F992" t="str">
            <v>M3</v>
          </cell>
          <cell r="G992">
            <v>2219</v>
          </cell>
          <cell r="H992">
            <v>44272</v>
          </cell>
          <cell r="I992">
            <v>98239568</v>
          </cell>
          <cell r="J992">
            <v>98239568</v>
          </cell>
          <cell r="K992">
            <v>1</v>
          </cell>
          <cell r="L992">
            <v>44272</v>
          </cell>
          <cell r="M992">
            <v>98239568</v>
          </cell>
          <cell r="N992">
            <v>0</v>
          </cell>
          <cell r="O992">
            <v>0</v>
          </cell>
          <cell r="P992">
            <v>0</v>
          </cell>
          <cell r="Q992">
            <v>0</v>
          </cell>
        </row>
        <row r="993">
          <cell r="D993" t="str">
            <v>레미콘</v>
          </cell>
          <cell r="E993" t="str">
            <v>(25-160-15)</v>
          </cell>
          <cell r="F993" t="str">
            <v>M3</v>
          </cell>
          <cell r="G993">
            <v>88</v>
          </cell>
          <cell r="H993">
            <v>38982</v>
          </cell>
          <cell r="I993">
            <v>3430416</v>
          </cell>
          <cell r="J993">
            <v>3430416</v>
          </cell>
          <cell r="K993">
            <v>1</v>
          </cell>
          <cell r="L993">
            <v>38982</v>
          </cell>
          <cell r="M993">
            <v>3430416</v>
          </cell>
          <cell r="N993">
            <v>0</v>
          </cell>
          <cell r="O993">
            <v>0</v>
          </cell>
          <cell r="P993">
            <v>0</v>
          </cell>
          <cell r="Q993">
            <v>0</v>
          </cell>
        </row>
        <row r="994">
          <cell r="C994" t="str">
            <v>3.28</v>
          </cell>
          <cell r="D994" t="str">
            <v>철근구입</v>
          </cell>
          <cell r="I994">
            <v>0</v>
          </cell>
          <cell r="J994">
            <v>0</v>
          </cell>
          <cell r="K994">
            <v>1</v>
          </cell>
          <cell r="M994">
            <v>0</v>
          </cell>
          <cell r="O994">
            <v>0</v>
          </cell>
          <cell r="Q994">
            <v>0</v>
          </cell>
        </row>
        <row r="995">
          <cell r="D995" t="str">
            <v>고강(SD40)</v>
          </cell>
          <cell r="I995">
            <v>0</v>
          </cell>
          <cell r="J995">
            <v>0</v>
          </cell>
          <cell r="K995">
            <v>1</v>
          </cell>
          <cell r="M995">
            <v>0</v>
          </cell>
          <cell r="O995">
            <v>0</v>
          </cell>
          <cell r="Q995">
            <v>0</v>
          </cell>
        </row>
        <row r="996">
          <cell r="D996" t="str">
            <v>철근</v>
          </cell>
          <cell r="E996" t="str">
            <v>(SD40,D=13MM)</v>
          </cell>
          <cell r="F996" t="str">
            <v>TON</v>
          </cell>
          <cell r="G996">
            <v>5.9370000000000003</v>
          </cell>
          <cell r="H996">
            <v>360000</v>
          </cell>
          <cell r="I996">
            <v>2137320</v>
          </cell>
          <cell r="J996">
            <v>2137320</v>
          </cell>
          <cell r="K996">
            <v>1</v>
          </cell>
          <cell r="L996">
            <v>360000</v>
          </cell>
          <cell r="M996">
            <v>2137320</v>
          </cell>
          <cell r="N996">
            <v>0</v>
          </cell>
          <cell r="O996">
            <v>0</v>
          </cell>
          <cell r="P996">
            <v>0</v>
          </cell>
          <cell r="Q996">
            <v>0</v>
          </cell>
        </row>
        <row r="997">
          <cell r="D997" t="str">
            <v>철근</v>
          </cell>
          <cell r="E997" t="str">
            <v>(SD40,D=16-32MM)</v>
          </cell>
          <cell r="F997" t="str">
            <v>TON</v>
          </cell>
          <cell r="G997">
            <v>182.749</v>
          </cell>
          <cell r="H997">
            <v>360000</v>
          </cell>
          <cell r="I997">
            <v>65789640</v>
          </cell>
          <cell r="J997">
            <v>65789640</v>
          </cell>
          <cell r="K997">
            <v>1</v>
          </cell>
          <cell r="L997">
            <v>360000</v>
          </cell>
          <cell r="M997">
            <v>65789640</v>
          </cell>
          <cell r="N997">
            <v>0</v>
          </cell>
          <cell r="O997">
            <v>0</v>
          </cell>
          <cell r="P997">
            <v>0</v>
          </cell>
          <cell r="Q997">
            <v>0</v>
          </cell>
        </row>
        <row r="998">
          <cell r="D998" t="str">
            <v>연강(SD30)</v>
          </cell>
          <cell r="I998">
            <v>0</v>
          </cell>
          <cell r="J998">
            <v>0</v>
          </cell>
          <cell r="K998">
            <v>1</v>
          </cell>
          <cell r="M998">
            <v>0</v>
          </cell>
          <cell r="O998">
            <v>0</v>
          </cell>
          <cell r="Q998">
            <v>0</v>
          </cell>
        </row>
        <row r="999">
          <cell r="D999" t="str">
            <v>철근</v>
          </cell>
          <cell r="E999" t="str">
            <v>(SD30,D=10M/M)</v>
          </cell>
          <cell r="F999" t="str">
            <v>TON</v>
          </cell>
          <cell r="G999">
            <v>1.7</v>
          </cell>
          <cell r="H999">
            <v>360000</v>
          </cell>
          <cell r="I999">
            <v>612000</v>
          </cell>
          <cell r="J999">
            <v>612000</v>
          </cell>
          <cell r="K999">
            <v>1</v>
          </cell>
          <cell r="L999">
            <v>360000</v>
          </cell>
          <cell r="M999">
            <v>612000</v>
          </cell>
          <cell r="N999">
            <v>0</v>
          </cell>
          <cell r="O999">
            <v>0</v>
          </cell>
          <cell r="P999">
            <v>0</v>
          </cell>
          <cell r="Q999">
            <v>0</v>
          </cell>
        </row>
        <row r="1000">
          <cell r="D1000" t="str">
            <v>철근</v>
          </cell>
          <cell r="E1000" t="str">
            <v>(SD30,D13M/M이하)</v>
          </cell>
          <cell r="F1000" t="str">
            <v>TON</v>
          </cell>
          <cell r="G1000">
            <v>4.8070000000000004</v>
          </cell>
          <cell r="H1000">
            <v>350000</v>
          </cell>
          <cell r="I1000">
            <v>1682450</v>
          </cell>
          <cell r="J1000">
            <v>1682450</v>
          </cell>
          <cell r="K1000">
            <v>1</v>
          </cell>
          <cell r="L1000">
            <v>350000</v>
          </cell>
          <cell r="M1000">
            <v>1682450</v>
          </cell>
          <cell r="N1000">
            <v>0</v>
          </cell>
          <cell r="O1000">
            <v>0</v>
          </cell>
          <cell r="P1000">
            <v>0</v>
          </cell>
          <cell r="Q1000">
            <v>0</v>
          </cell>
        </row>
        <row r="1001">
          <cell r="D1001" t="str">
            <v>철근</v>
          </cell>
          <cell r="E1001" t="str">
            <v>(SD30,D16-32M/M)</v>
          </cell>
          <cell r="F1001" t="str">
            <v>TON</v>
          </cell>
          <cell r="G1001">
            <v>417.89499999999998</v>
          </cell>
          <cell r="H1001">
            <v>350000</v>
          </cell>
          <cell r="I1001">
            <v>146263250</v>
          </cell>
          <cell r="J1001">
            <v>146263250</v>
          </cell>
          <cell r="K1001">
            <v>1</v>
          </cell>
          <cell r="L1001">
            <v>350000</v>
          </cell>
          <cell r="M1001">
            <v>146263250</v>
          </cell>
          <cell r="N1001">
            <v>0</v>
          </cell>
          <cell r="O1001">
            <v>0</v>
          </cell>
          <cell r="P1001">
            <v>0</v>
          </cell>
          <cell r="Q1001">
            <v>0</v>
          </cell>
        </row>
        <row r="1002">
          <cell r="D1002" t="str">
            <v>고재</v>
          </cell>
          <cell r="E1002" t="str">
            <v>(3%)</v>
          </cell>
          <cell r="F1002" t="str">
            <v>TON</v>
          </cell>
          <cell r="G1002">
            <v>17.902000000000001</v>
          </cell>
          <cell r="H1002">
            <v>-98000</v>
          </cell>
          <cell r="I1002">
            <v>-1754396</v>
          </cell>
          <cell r="J1002">
            <v>-1754396</v>
          </cell>
          <cell r="K1002">
            <v>1</v>
          </cell>
          <cell r="L1002">
            <v>-98000</v>
          </cell>
          <cell r="M1002">
            <v>-1754396</v>
          </cell>
          <cell r="N1002">
            <v>0</v>
          </cell>
          <cell r="O1002">
            <v>0</v>
          </cell>
          <cell r="P1002">
            <v>0</v>
          </cell>
          <cell r="Q1002">
            <v>0</v>
          </cell>
        </row>
        <row r="1003">
          <cell r="C1003" t="str">
            <v>3.29</v>
          </cell>
          <cell r="D1003" t="str">
            <v>시멘트구입</v>
          </cell>
          <cell r="I1003">
            <v>0</v>
          </cell>
          <cell r="J1003">
            <v>0</v>
          </cell>
          <cell r="K1003">
            <v>1</v>
          </cell>
          <cell r="M1003">
            <v>0</v>
          </cell>
          <cell r="O1003">
            <v>0</v>
          </cell>
          <cell r="Q1003">
            <v>0</v>
          </cell>
        </row>
        <row r="1004">
          <cell r="D1004" t="str">
            <v>시멘트</v>
          </cell>
          <cell r="E1004" t="str">
            <v>(40㎏)</v>
          </cell>
          <cell r="F1004" t="str">
            <v>대</v>
          </cell>
          <cell r="G1004">
            <v>606</v>
          </cell>
          <cell r="H1004">
            <v>2600</v>
          </cell>
          <cell r="I1004">
            <v>1575600</v>
          </cell>
          <cell r="J1004">
            <v>1575600</v>
          </cell>
          <cell r="K1004">
            <v>1</v>
          </cell>
          <cell r="L1004">
            <v>2600</v>
          </cell>
          <cell r="M1004">
            <v>1575600</v>
          </cell>
          <cell r="N1004">
            <v>0</v>
          </cell>
          <cell r="O1004">
            <v>0</v>
          </cell>
          <cell r="P1004">
            <v>0</v>
          </cell>
          <cell r="Q1004">
            <v>0</v>
          </cell>
        </row>
        <row r="1005">
          <cell r="C1005" t="str">
            <v>3.30</v>
          </cell>
          <cell r="D1005" t="str">
            <v>자갈구입</v>
          </cell>
          <cell r="I1005">
            <v>0</v>
          </cell>
          <cell r="J1005">
            <v>0</v>
          </cell>
          <cell r="K1005">
            <v>1</v>
          </cell>
          <cell r="M1005">
            <v>0</v>
          </cell>
          <cell r="O1005">
            <v>0</v>
          </cell>
          <cell r="Q1005">
            <v>0</v>
          </cell>
        </row>
        <row r="1006">
          <cell r="D1006" t="str">
            <v>골재 현장도착도</v>
          </cell>
          <cell r="E1006" t="str">
            <v>(D=19MM)</v>
          </cell>
          <cell r="F1006" t="str">
            <v>M3</v>
          </cell>
          <cell r="G1006">
            <v>6.9669999999999996</v>
          </cell>
          <cell r="H1006">
            <v>27909</v>
          </cell>
          <cell r="I1006">
            <v>194442</v>
          </cell>
          <cell r="J1006">
            <v>194441</v>
          </cell>
          <cell r="K1006" t="str">
            <v>##</v>
          </cell>
          <cell r="L1006">
            <v>6935</v>
          </cell>
          <cell r="M1006">
            <v>48316</v>
          </cell>
          <cell r="N1006">
            <v>11179</v>
          </cell>
          <cell r="O1006">
            <v>77884</v>
          </cell>
          <cell r="P1006">
            <v>9795</v>
          </cell>
          <cell r="Q1006">
            <v>68241</v>
          </cell>
        </row>
        <row r="1007">
          <cell r="C1007" t="str">
            <v>3.H</v>
          </cell>
          <cell r="D1007" t="str">
            <v>옹벽공</v>
          </cell>
          <cell r="I1007">
            <v>0</v>
          </cell>
          <cell r="J1007">
            <v>0</v>
          </cell>
          <cell r="K1007">
            <v>1</v>
          </cell>
          <cell r="M1007">
            <v>0</v>
          </cell>
          <cell r="O1007">
            <v>0</v>
          </cell>
          <cell r="Q1007">
            <v>0</v>
          </cell>
        </row>
        <row r="1008">
          <cell r="C1008" t="str">
            <v>3.01</v>
          </cell>
          <cell r="D1008" t="str">
            <v>터 파 기</v>
          </cell>
          <cell r="I1008">
            <v>0</v>
          </cell>
          <cell r="J1008">
            <v>0</v>
          </cell>
          <cell r="K1008">
            <v>1</v>
          </cell>
          <cell r="M1008">
            <v>0</v>
          </cell>
          <cell r="O1008">
            <v>0</v>
          </cell>
          <cell r="Q1008">
            <v>0</v>
          </cell>
        </row>
        <row r="1009">
          <cell r="C1009" t="str">
            <v>1)</v>
          </cell>
          <cell r="D1009" t="str">
            <v>육상토사</v>
          </cell>
          <cell r="I1009">
            <v>0</v>
          </cell>
          <cell r="J1009">
            <v>0</v>
          </cell>
          <cell r="K1009">
            <v>1</v>
          </cell>
          <cell r="M1009">
            <v>0</v>
          </cell>
          <cell r="O1009">
            <v>0</v>
          </cell>
          <cell r="Q1009">
            <v>0</v>
          </cell>
        </row>
        <row r="1010">
          <cell r="D1010" t="str">
            <v>구조물터파기</v>
          </cell>
          <cell r="E1010" t="str">
            <v>(토사 육상 0-4m)</v>
          </cell>
          <cell r="F1010" t="str">
            <v>M3</v>
          </cell>
          <cell r="G1010">
            <v>8060</v>
          </cell>
          <cell r="H1010">
            <v>4134</v>
          </cell>
          <cell r="I1010">
            <v>33320040</v>
          </cell>
          <cell r="J1010">
            <v>33320040</v>
          </cell>
          <cell r="K1010">
            <v>1</v>
          </cell>
          <cell r="L1010">
            <v>173</v>
          </cell>
          <cell r="M1010">
            <v>1394380</v>
          </cell>
          <cell r="N1010">
            <v>3634</v>
          </cell>
          <cell r="O1010">
            <v>29290040</v>
          </cell>
          <cell r="P1010">
            <v>327</v>
          </cell>
          <cell r="Q1010">
            <v>2635620</v>
          </cell>
        </row>
        <row r="1011">
          <cell r="C1011" t="str">
            <v>2)</v>
          </cell>
          <cell r="D1011" t="str">
            <v>육상발파암</v>
          </cell>
          <cell r="I1011">
            <v>0</v>
          </cell>
          <cell r="J1011">
            <v>0</v>
          </cell>
          <cell r="K1011">
            <v>1</v>
          </cell>
          <cell r="M1011">
            <v>0</v>
          </cell>
          <cell r="O1011">
            <v>0</v>
          </cell>
          <cell r="Q1011">
            <v>0</v>
          </cell>
        </row>
        <row r="1012">
          <cell r="D1012" t="str">
            <v>구조물터파기</v>
          </cell>
          <cell r="E1012" t="str">
            <v>(발파 육상 0-4M)</v>
          </cell>
          <cell r="F1012" t="str">
            <v>M3</v>
          </cell>
          <cell r="G1012">
            <v>284</v>
          </cell>
          <cell r="H1012">
            <v>140000</v>
          </cell>
          <cell r="I1012">
            <v>39760000</v>
          </cell>
          <cell r="J1012">
            <v>39760000</v>
          </cell>
          <cell r="K1012">
            <v>1</v>
          </cell>
          <cell r="L1012">
            <v>3921</v>
          </cell>
          <cell r="M1012">
            <v>1113564</v>
          </cell>
          <cell r="N1012">
            <v>126402</v>
          </cell>
          <cell r="O1012">
            <v>35898168</v>
          </cell>
          <cell r="P1012">
            <v>9677</v>
          </cell>
          <cell r="Q1012">
            <v>2748268</v>
          </cell>
        </row>
        <row r="1013">
          <cell r="C1013" t="str">
            <v>3.02</v>
          </cell>
          <cell r="D1013" t="str">
            <v>면정리 및 청소</v>
          </cell>
          <cell r="F1013" t="str">
            <v>M2</v>
          </cell>
          <cell r="G1013">
            <v>284</v>
          </cell>
          <cell r="H1013">
            <v>25851</v>
          </cell>
          <cell r="I1013">
            <v>7341684</v>
          </cell>
          <cell r="J1013">
            <v>7341684</v>
          </cell>
          <cell r="K1013">
            <v>1</v>
          </cell>
          <cell r="L1013">
            <v>1699</v>
          </cell>
          <cell r="M1013">
            <v>482516</v>
          </cell>
          <cell r="N1013">
            <v>22923</v>
          </cell>
          <cell r="O1013">
            <v>6510132</v>
          </cell>
          <cell r="P1013">
            <v>1229</v>
          </cell>
          <cell r="Q1013">
            <v>349036</v>
          </cell>
        </row>
        <row r="1014">
          <cell r="C1014" t="str">
            <v>3.03</v>
          </cell>
          <cell r="D1014" t="str">
            <v>거 푸 집</v>
          </cell>
          <cell r="I1014">
            <v>0</v>
          </cell>
          <cell r="J1014">
            <v>0</v>
          </cell>
          <cell r="K1014">
            <v>1</v>
          </cell>
          <cell r="M1014">
            <v>0</v>
          </cell>
          <cell r="O1014">
            <v>0</v>
          </cell>
          <cell r="Q1014">
            <v>0</v>
          </cell>
        </row>
        <row r="1015">
          <cell r="C1015" t="str">
            <v>1)</v>
          </cell>
          <cell r="D1015" t="str">
            <v>합판거푸집</v>
          </cell>
          <cell r="I1015">
            <v>0</v>
          </cell>
          <cell r="J1015">
            <v>0</v>
          </cell>
          <cell r="K1015">
            <v>1</v>
          </cell>
          <cell r="M1015">
            <v>0</v>
          </cell>
          <cell r="O1015">
            <v>0</v>
          </cell>
          <cell r="Q1015">
            <v>0</v>
          </cell>
        </row>
        <row r="1016">
          <cell r="C1016" t="str">
            <v>-1</v>
          </cell>
          <cell r="D1016" t="str">
            <v>거푸집</v>
          </cell>
          <cell r="E1016" t="str">
            <v>(3회 0-7M)</v>
          </cell>
          <cell r="F1016" t="str">
            <v>M2</v>
          </cell>
          <cell r="G1016">
            <v>7260</v>
          </cell>
          <cell r="H1016">
            <v>22167</v>
          </cell>
          <cell r="I1016">
            <v>160932420</v>
          </cell>
          <cell r="J1016">
            <v>160932420</v>
          </cell>
          <cell r="K1016">
            <v>1</v>
          </cell>
          <cell r="L1016">
            <v>9585</v>
          </cell>
          <cell r="M1016">
            <v>69587100</v>
          </cell>
          <cell r="N1016">
            <v>12263</v>
          </cell>
          <cell r="O1016">
            <v>89029380</v>
          </cell>
          <cell r="P1016">
            <v>319</v>
          </cell>
          <cell r="Q1016">
            <v>2315940</v>
          </cell>
        </row>
        <row r="1017">
          <cell r="C1017" t="str">
            <v>-2</v>
          </cell>
          <cell r="D1017" t="str">
            <v>거푸집</v>
          </cell>
          <cell r="E1017" t="str">
            <v>(4회 0-7M)</v>
          </cell>
          <cell r="F1017" t="str">
            <v>M2</v>
          </cell>
          <cell r="G1017">
            <v>995</v>
          </cell>
          <cell r="H1017">
            <v>19081</v>
          </cell>
          <cell r="I1017">
            <v>18985595</v>
          </cell>
          <cell r="J1017">
            <v>18985595</v>
          </cell>
          <cell r="K1017">
            <v>1</v>
          </cell>
          <cell r="L1017">
            <v>8337</v>
          </cell>
          <cell r="M1017">
            <v>8295315</v>
          </cell>
          <cell r="N1017">
            <v>10425</v>
          </cell>
          <cell r="O1017">
            <v>10372875</v>
          </cell>
          <cell r="P1017">
            <v>319</v>
          </cell>
          <cell r="Q1017">
            <v>317405</v>
          </cell>
        </row>
        <row r="1018">
          <cell r="C1018" t="str">
            <v>-3</v>
          </cell>
          <cell r="D1018" t="str">
            <v>거푸집</v>
          </cell>
          <cell r="E1018" t="str">
            <v>(6회 0-7M)</v>
          </cell>
          <cell r="F1018" t="str">
            <v>M2</v>
          </cell>
          <cell r="G1018">
            <v>919</v>
          </cell>
          <cell r="H1018">
            <v>15886</v>
          </cell>
          <cell r="I1018">
            <v>14599234</v>
          </cell>
          <cell r="J1018">
            <v>14599234</v>
          </cell>
          <cell r="K1018">
            <v>1</v>
          </cell>
          <cell r="L1018">
            <v>7214</v>
          </cell>
          <cell r="M1018">
            <v>6629666</v>
          </cell>
          <cell r="N1018">
            <v>8353</v>
          </cell>
          <cell r="O1018">
            <v>7676407</v>
          </cell>
          <cell r="P1018">
            <v>319</v>
          </cell>
          <cell r="Q1018">
            <v>293161</v>
          </cell>
        </row>
        <row r="1019">
          <cell r="C1019" t="str">
            <v>3.04</v>
          </cell>
          <cell r="D1019" t="str">
            <v>강관비계공</v>
          </cell>
          <cell r="I1019">
            <v>0</v>
          </cell>
          <cell r="J1019">
            <v>0</v>
          </cell>
          <cell r="K1019">
            <v>1</v>
          </cell>
          <cell r="M1019">
            <v>0</v>
          </cell>
          <cell r="O1019">
            <v>0</v>
          </cell>
          <cell r="Q1019">
            <v>0</v>
          </cell>
        </row>
        <row r="1020">
          <cell r="D1020" t="str">
            <v>강관비계</v>
          </cell>
          <cell r="E1020" t="str">
            <v>(0-30M)</v>
          </cell>
          <cell r="F1020" t="str">
            <v>M2</v>
          </cell>
          <cell r="G1020">
            <v>6956</v>
          </cell>
          <cell r="H1020">
            <v>11356</v>
          </cell>
          <cell r="I1020">
            <v>78992336</v>
          </cell>
          <cell r="J1020">
            <v>78992336</v>
          </cell>
          <cell r="K1020">
            <v>1</v>
          </cell>
          <cell r="L1020">
            <v>2817</v>
          </cell>
          <cell r="M1020">
            <v>19595052</v>
          </cell>
          <cell r="N1020">
            <v>8194</v>
          </cell>
          <cell r="O1020">
            <v>56997464</v>
          </cell>
          <cell r="P1020">
            <v>345</v>
          </cell>
          <cell r="Q1020">
            <v>2399820</v>
          </cell>
        </row>
        <row r="1021">
          <cell r="C1021" t="str">
            <v>3.05</v>
          </cell>
          <cell r="D1021" t="str">
            <v>철근가공조립</v>
          </cell>
          <cell r="I1021">
            <v>0</v>
          </cell>
          <cell r="J1021">
            <v>0</v>
          </cell>
          <cell r="K1021">
            <v>1</v>
          </cell>
          <cell r="M1021">
            <v>0</v>
          </cell>
          <cell r="O1021">
            <v>0</v>
          </cell>
          <cell r="Q1021">
            <v>0</v>
          </cell>
        </row>
        <row r="1022">
          <cell r="D1022" t="str">
            <v>철근가공조립</v>
          </cell>
          <cell r="E1022" t="str">
            <v>(복잡)</v>
          </cell>
          <cell r="F1022" t="str">
            <v>TON</v>
          </cell>
          <cell r="G1022">
            <v>448.53399999999999</v>
          </cell>
          <cell r="H1022">
            <v>437434</v>
          </cell>
          <cell r="I1022">
            <v>196204021</v>
          </cell>
          <cell r="J1022">
            <v>196204021</v>
          </cell>
          <cell r="K1022">
            <v>1</v>
          </cell>
          <cell r="L1022">
            <v>6960</v>
          </cell>
          <cell r="M1022">
            <v>3121796</v>
          </cell>
          <cell r="N1022">
            <v>430474</v>
          </cell>
          <cell r="O1022">
            <v>193082225</v>
          </cell>
          <cell r="P1022">
            <v>0</v>
          </cell>
          <cell r="Q1022">
            <v>0</v>
          </cell>
        </row>
        <row r="1023">
          <cell r="C1023" t="str">
            <v>3.06</v>
          </cell>
          <cell r="D1023" t="str">
            <v>콘크리트타설</v>
          </cell>
          <cell r="E1023" t="str">
            <v>(레미콘)</v>
          </cell>
          <cell r="I1023">
            <v>0</v>
          </cell>
          <cell r="J1023">
            <v>0</v>
          </cell>
          <cell r="K1023">
            <v>1</v>
          </cell>
          <cell r="M1023">
            <v>0</v>
          </cell>
          <cell r="O1023">
            <v>0</v>
          </cell>
          <cell r="Q1023">
            <v>0</v>
          </cell>
        </row>
        <row r="1024">
          <cell r="C1024" t="str">
            <v>1)</v>
          </cell>
          <cell r="D1024" t="str">
            <v>레미콘</v>
          </cell>
          <cell r="I1024">
            <v>0</v>
          </cell>
          <cell r="J1024">
            <v>0</v>
          </cell>
          <cell r="K1024">
            <v>1</v>
          </cell>
          <cell r="M1024">
            <v>0</v>
          </cell>
          <cell r="O1024">
            <v>0</v>
          </cell>
          <cell r="Q1024">
            <v>0</v>
          </cell>
        </row>
        <row r="1025">
          <cell r="D1025" t="str">
            <v>레미콘타설</v>
          </cell>
          <cell r="E1025" t="str">
            <v>(무근 인력)</v>
          </cell>
          <cell r="F1025" t="str">
            <v>M3</v>
          </cell>
          <cell r="G1025">
            <v>406</v>
          </cell>
          <cell r="H1025">
            <v>28651</v>
          </cell>
          <cell r="I1025">
            <v>11632306</v>
          </cell>
          <cell r="J1025">
            <v>11632306</v>
          </cell>
          <cell r="K1025">
            <v>1</v>
          </cell>
          <cell r="L1025">
            <v>0</v>
          </cell>
          <cell r="M1025">
            <v>0</v>
          </cell>
          <cell r="N1025">
            <v>28651</v>
          </cell>
          <cell r="O1025">
            <v>11632306</v>
          </cell>
          <cell r="P1025">
            <v>0</v>
          </cell>
          <cell r="Q1025">
            <v>0</v>
          </cell>
        </row>
        <row r="1026">
          <cell r="C1026" t="str">
            <v>2)</v>
          </cell>
          <cell r="D1026" t="str">
            <v>펌프카타설</v>
          </cell>
          <cell r="I1026">
            <v>0</v>
          </cell>
          <cell r="J1026">
            <v>0</v>
          </cell>
          <cell r="K1026">
            <v>1</v>
          </cell>
          <cell r="M1026">
            <v>0</v>
          </cell>
          <cell r="O1026">
            <v>0</v>
          </cell>
          <cell r="Q1026">
            <v>0</v>
          </cell>
        </row>
        <row r="1027">
          <cell r="D1027" t="str">
            <v>펌프카타설</v>
          </cell>
          <cell r="E1027" t="str">
            <v>(철근 15M이하)</v>
          </cell>
          <cell r="F1027" t="str">
            <v>M3</v>
          </cell>
          <cell r="G1027">
            <v>5348</v>
          </cell>
          <cell r="H1027">
            <v>14673</v>
          </cell>
          <cell r="I1027">
            <v>78471204</v>
          </cell>
          <cell r="J1027">
            <v>78471204</v>
          </cell>
          <cell r="K1027">
            <v>1</v>
          </cell>
          <cell r="L1027">
            <v>3410</v>
          </cell>
          <cell r="M1027">
            <v>18236680</v>
          </cell>
          <cell r="N1027">
            <v>6529</v>
          </cell>
          <cell r="O1027">
            <v>34917092</v>
          </cell>
          <cell r="P1027">
            <v>4734</v>
          </cell>
          <cell r="Q1027">
            <v>25317432</v>
          </cell>
        </row>
        <row r="1028">
          <cell r="C1028" t="str">
            <v>3.07</v>
          </cell>
          <cell r="D1028" t="str">
            <v>시공이음</v>
          </cell>
          <cell r="I1028">
            <v>0</v>
          </cell>
          <cell r="J1028">
            <v>0</v>
          </cell>
          <cell r="K1028">
            <v>1</v>
          </cell>
          <cell r="M1028">
            <v>0</v>
          </cell>
          <cell r="O1028">
            <v>0</v>
          </cell>
          <cell r="Q1028">
            <v>0</v>
          </cell>
        </row>
        <row r="1029">
          <cell r="D1029" t="str">
            <v>스치로풀</v>
          </cell>
          <cell r="E1029" t="str">
            <v>(T=20m/m)</v>
          </cell>
          <cell r="F1029" t="str">
            <v>M2</v>
          </cell>
          <cell r="G1029">
            <v>288</v>
          </cell>
          <cell r="H1029">
            <v>6574</v>
          </cell>
          <cell r="I1029">
            <v>1893312</v>
          </cell>
          <cell r="J1029">
            <v>1893312</v>
          </cell>
          <cell r="K1029">
            <v>1</v>
          </cell>
          <cell r="L1029">
            <v>6261</v>
          </cell>
          <cell r="M1029">
            <v>1803168</v>
          </cell>
          <cell r="N1029">
            <v>313</v>
          </cell>
          <cell r="O1029">
            <v>90144</v>
          </cell>
          <cell r="P1029">
            <v>0</v>
          </cell>
          <cell r="Q1029">
            <v>0</v>
          </cell>
        </row>
        <row r="1030">
          <cell r="C1030" t="str">
            <v>3.08</v>
          </cell>
          <cell r="D1030" t="str">
            <v>거푸집간격제</v>
          </cell>
          <cell r="I1030">
            <v>0</v>
          </cell>
          <cell r="J1030">
            <v>0</v>
          </cell>
          <cell r="K1030">
            <v>1</v>
          </cell>
          <cell r="M1030">
            <v>0</v>
          </cell>
          <cell r="O1030">
            <v>0</v>
          </cell>
          <cell r="Q1030">
            <v>0</v>
          </cell>
        </row>
        <row r="1031">
          <cell r="D1031" t="str">
            <v>스페이샤설치</v>
          </cell>
          <cell r="E1031" t="str">
            <v>(벽체용)</v>
          </cell>
          <cell r="F1031" t="str">
            <v>M2</v>
          </cell>
          <cell r="G1031">
            <v>2880</v>
          </cell>
          <cell r="H1031">
            <v>2688</v>
          </cell>
          <cell r="I1031">
            <v>7741440</v>
          </cell>
          <cell r="J1031">
            <v>7741440</v>
          </cell>
          <cell r="K1031">
            <v>1</v>
          </cell>
          <cell r="L1031">
            <v>2560</v>
          </cell>
          <cell r="M1031">
            <v>7372800</v>
          </cell>
          <cell r="N1031">
            <v>128</v>
          </cell>
          <cell r="O1031">
            <v>368640</v>
          </cell>
          <cell r="P1031">
            <v>0</v>
          </cell>
          <cell r="Q1031">
            <v>0</v>
          </cell>
        </row>
        <row r="1032">
          <cell r="C1032" t="str">
            <v>3.09</v>
          </cell>
          <cell r="D1032" t="str">
            <v>물푸기</v>
          </cell>
          <cell r="E1032" t="str">
            <v>(교량 대형구조물)</v>
          </cell>
          <cell r="F1032" t="str">
            <v>HR</v>
          </cell>
          <cell r="G1032">
            <v>174</v>
          </cell>
          <cell r="H1032">
            <v>23643</v>
          </cell>
          <cell r="I1032">
            <v>4113882</v>
          </cell>
          <cell r="J1032">
            <v>4113882</v>
          </cell>
          <cell r="K1032">
            <v>1</v>
          </cell>
          <cell r="L1032">
            <v>8080</v>
          </cell>
          <cell r="M1032">
            <v>1405920</v>
          </cell>
          <cell r="N1032">
            <v>11523</v>
          </cell>
          <cell r="O1032">
            <v>2005002</v>
          </cell>
          <cell r="P1032">
            <v>4040</v>
          </cell>
          <cell r="Q1032">
            <v>702960</v>
          </cell>
        </row>
        <row r="1033">
          <cell r="C1033" t="str">
            <v>3.10</v>
          </cell>
          <cell r="D1033" t="str">
            <v>옹벽배수시설공</v>
          </cell>
          <cell r="I1033">
            <v>0</v>
          </cell>
          <cell r="J1033">
            <v>0</v>
          </cell>
          <cell r="K1033">
            <v>1</v>
          </cell>
          <cell r="M1033">
            <v>0</v>
          </cell>
          <cell r="O1033">
            <v>0</v>
          </cell>
          <cell r="Q1033">
            <v>0</v>
          </cell>
        </row>
        <row r="1034">
          <cell r="D1034" t="str">
            <v>PVC PIPE</v>
          </cell>
          <cell r="E1034" t="str">
            <v>(D=100MM)</v>
          </cell>
          <cell r="F1034" t="str">
            <v>M</v>
          </cell>
          <cell r="G1034">
            <v>483</v>
          </cell>
          <cell r="H1034">
            <v>4474</v>
          </cell>
          <cell r="I1034">
            <v>2160942</v>
          </cell>
          <cell r="J1034">
            <v>2160942</v>
          </cell>
          <cell r="K1034">
            <v>1</v>
          </cell>
          <cell r="L1034">
            <v>4261</v>
          </cell>
          <cell r="M1034">
            <v>2058063</v>
          </cell>
          <cell r="N1034">
            <v>213</v>
          </cell>
          <cell r="O1034">
            <v>102879</v>
          </cell>
          <cell r="P1034">
            <v>0</v>
          </cell>
          <cell r="Q1034">
            <v>0</v>
          </cell>
        </row>
        <row r="1035">
          <cell r="D1035" t="str">
            <v>부직포</v>
          </cell>
          <cell r="E1035" t="str">
            <v>(세굴방지)</v>
          </cell>
          <cell r="F1035" t="str">
            <v>M2</v>
          </cell>
          <cell r="G1035">
            <v>1106</v>
          </cell>
          <cell r="H1035">
            <v>2278</v>
          </cell>
          <cell r="I1035">
            <v>2519468</v>
          </cell>
          <cell r="J1035">
            <v>2519468</v>
          </cell>
          <cell r="K1035">
            <v>1</v>
          </cell>
          <cell r="L1035">
            <v>2170</v>
          </cell>
          <cell r="M1035">
            <v>2400020</v>
          </cell>
          <cell r="N1035">
            <v>108</v>
          </cell>
          <cell r="O1035">
            <v>119448</v>
          </cell>
          <cell r="Q1035">
            <v>0</v>
          </cell>
        </row>
        <row r="1036">
          <cell r="D1036" t="str">
            <v>DRAIN BOARD</v>
          </cell>
          <cell r="F1036" t="str">
            <v>M2</v>
          </cell>
          <cell r="G1036">
            <v>3256</v>
          </cell>
          <cell r="H1036">
            <v>631</v>
          </cell>
          <cell r="I1036">
            <v>2054536</v>
          </cell>
          <cell r="J1036">
            <v>2054536</v>
          </cell>
          <cell r="K1036">
            <v>1</v>
          </cell>
          <cell r="L1036">
            <v>631</v>
          </cell>
          <cell r="M1036">
            <v>2054536</v>
          </cell>
          <cell r="N1036">
            <v>0</v>
          </cell>
          <cell r="O1036">
            <v>0</v>
          </cell>
          <cell r="P1036">
            <v>0</v>
          </cell>
          <cell r="Q1036">
            <v>0</v>
          </cell>
        </row>
        <row r="1037">
          <cell r="D1037" t="str">
            <v>잡석깔기</v>
          </cell>
          <cell r="E1037" t="str">
            <v>골재:별도</v>
          </cell>
          <cell r="F1037" t="str">
            <v>M3</v>
          </cell>
          <cell r="G1037">
            <v>106</v>
          </cell>
          <cell r="H1037">
            <v>29078</v>
          </cell>
          <cell r="I1037">
            <v>3082268</v>
          </cell>
          <cell r="J1037">
            <v>3082268</v>
          </cell>
          <cell r="K1037">
            <v>1</v>
          </cell>
          <cell r="L1037">
            <v>0</v>
          </cell>
          <cell r="M1037">
            <v>0</v>
          </cell>
          <cell r="N1037">
            <v>29078</v>
          </cell>
          <cell r="O1037">
            <v>3082268</v>
          </cell>
          <cell r="P1037">
            <v>0</v>
          </cell>
          <cell r="Q1037">
            <v>0</v>
          </cell>
        </row>
        <row r="1038">
          <cell r="C1038" t="str">
            <v>3.11</v>
          </cell>
          <cell r="D1038" t="str">
            <v>옹벽 신축장치</v>
          </cell>
          <cell r="I1038">
            <v>0</v>
          </cell>
          <cell r="J1038">
            <v>0</v>
          </cell>
          <cell r="K1038">
            <v>1</v>
          </cell>
          <cell r="M1038">
            <v>0</v>
          </cell>
          <cell r="O1038">
            <v>0</v>
          </cell>
          <cell r="Q1038">
            <v>0</v>
          </cell>
        </row>
        <row r="1039">
          <cell r="D1039" t="str">
            <v>다웰바설치</v>
          </cell>
          <cell r="E1039" t="str">
            <v>(옹벽용)</v>
          </cell>
          <cell r="F1039" t="str">
            <v>EA</v>
          </cell>
          <cell r="G1039">
            <v>437</v>
          </cell>
          <cell r="H1039">
            <v>10500</v>
          </cell>
          <cell r="I1039">
            <v>4588500</v>
          </cell>
          <cell r="J1039">
            <v>4588500</v>
          </cell>
          <cell r="K1039">
            <v>1</v>
          </cell>
          <cell r="L1039">
            <v>3100</v>
          </cell>
          <cell r="M1039">
            <v>1354700</v>
          </cell>
          <cell r="N1039">
            <v>7400</v>
          </cell>
          <cell r="O1039">
            <v>3233800</v>
          </cell>
          <cell r="P1039">
            <v>0</v>
          </cell>
          <cell r="Q1039">
            <v>0</v>
          </cell>
        </row>
        <row r="1040">
          <cell r="D1040" t="str">
            <v>실런트</v>
          </cell>
          <cell r="E1040" t="str">
            <v>(비중1.4)</v>
          </cell>
          <cell r="F1040" t="str">
            <v>M</v>
          </cell>
          <cell r="G1040">
            <v>10631</v>
          </cell>
          <cell r="H1040">
            <v>1945</v>
          </cell>
          <cell r="I1040">
            <v>20677295</v>
          </cell>
          <cell r="J1040">
            <v>20677295</v>
          </cell>
          <cell r="K1040">
            <v>1</v>
          </cell>
          <cell r="L1040">
            <v>1245</v>
          </cell>
          <cell r="M1040">
            <v>13235595</v>
          </cell>
          <cell r="N1040">
            <v>700</v>
          </cell>
          <cell r="O1040">
            <v>7441700</v>
          </cell>
          <cell r="P1040">
            <v>0</v>
          </cell>
          <cell r="Q1040">
            <v>0</v>
          </cell>
        </row>
        <row r="1041">
          <cell r="D1041" t="str">
            <v>지수판</v>
          </cell>
          <cell r="E1041" t="str">
            <v>(200*5)</v>
          </cell>
          <cell r="F1041" t="str">
            <v>M</v>
          </cell>
          <cell r="G1041">
            <v>534</v>
          </cell>
          <cell r="H1041">
            <v>12228</v>
          </cell>
          <cell r="I1041">
            <v>6529752</v>
          </cell>
          <cell r="J1041">
            <v>6529752</v>
          </cell>
          <cell r="K1041">
            <v>1</v>
          </cell>
          <cell r="L1041">
            <v>11646</v>
          </cell>
          <cell r="M1041">
            <v>6218964</v>
          </cell>
          <cell r="N1041">
            <v>582</v>
          </cell>
          <cell r="O1041">
            <v>310788</v>
          </cell>
          <cell r="P1041">
            <v>0</v>
          </cell>
          <cell r="Q1041">
            <v>0</v>
          </cell>
        </row>
        <row r="1042">
          <cell r="C1042" t="str">
            <v>3.12</v>
          </cell>
          <cell r="D1042" t="str">
            <v>가시설공</v>
          </cell>
          <cell r="E1042" t="str">
            <v>(흙막이용)</v>
          </cell>
          <cell r="I1042">
            <v>0</v>
          </cell>
          <cell r="J1042">
            <v>0</v>
          </cell>
          <cell r="K1042">
            <v>1</v>
          </cell>
          <cell r="M1042">
            <v>0</v>
          </cell>
          <cell r="O1042">
            <v>0</v>
          </cell>
          <cell r="Q1042">
            <v>0</v>
          </cell>
        </row>
        <row r="1043">
          <cell r="D1043" t="str">
            <v>가시설</v>
          </cell>
          <cell r="E1043" t="str">
            <v>(옹벽 EARTH ANCHOR)</v>
          </cell>
          <cell r="F1043" t="str">
            <v>식</v>
          </cell>
          <cell r="G1043">
            <v>1</v>
          </cell>
          <cell r="H1043">
            <v>342709000</v>
          </cell>
          <cell r="I1043">
            <v>342709000</v>
          </cell>
          <cell r="J1043">
            <v>342709000</v>
          </cell>
          <cell r="K1043">
            <v>1</v>
          </cell>
          <cell r="L1043">
            <v>145207250</v>
          </cell>
          <cell r="M1043">
            <v>145207250</v>
          </cell>
          <cell r="N1043">
            <v>173197000</v>
          </cell>
          <cell r="O1043">
            <v>173197000</v>
          </cell>
          <cell r="P1043">
            <v>24304750</v>
          </cell>
          <cell r="Q1043">
            <v>24304750</v>
          </cell>
        </row>
        <row r="1044">
          <cell r="C1044" t="str">
            <v>3.13</v>
          </cell>
          <cell r="D1044" t="str">
            <v>콘크리트구입</v>
          </cell>
          <cell r="E1044" t="str">
            <v>(레미콘)</v>
          </cell>
          <cell r="I1044">
            <v>0</v>
          </cell>
          <cell r="J1044">
            <v>0</v>
          </cell>
          <cell r="K1044">
            <v>1</v>
          </cell>
          <cell r="M1044">
            <v>0</v>
          </cell>
          <cell r="O1044">
            <v>0</v>
          </cell>
          <cell r="Q1044">
            <v>0</v>
          </cell>
        </row>
        <row r="1045">
          <cell r="D1045" t="str">
            <v>레미콘</v>
          </cell>
          <cell r="E1045" t="str">
            <v>(25-240-15)</v>
          </cell>
          <cell r="F1045" t="str">
            <v>M3</v>
          </cell>
          <cell r="G1045">
            <v>5402</v>
          </cell>
          <cell r="H1045">
            <v>44272</v>
          </cell>
          <cell r="I1045">
            <v>239157344</v>
          </cell>
          <cell r="J1045">
            <v>239157344</v>
          </cell>
          <cell r="K1045">
            <v>1</v>
          </cell>
          <cell r="L1045">
            <v>44272</v>
          </cell>
          <cell r="M1045">
            <v>239157344</v>
          </cell>
          <cell r="N1045">
            <v>0</v>
          </cell>
          <cell r="O1045">
            <v>0</v>
          </cell>
          <cell r="P1045">
            <v>0</v>
          </cell>
          <cell r="Q1045">
            <v>0</v>
          </cell>
        </row>
        <row r="1046">
          <cell r="D1046" t="str">
            <v>레미콘</v>
          </cell>
          <cell r="E1046" t="str">
            <v>(25-160-15)</v>
          </cell>
          <cell r="F1046" t="str">
            <v>M3</v>
          </cell>
          <cell r="G1046">
            <v>414</v>
          </cell>
          <cell r="H1046">
            <v>38982</v>
          </cell>
          <cell r="I1046">
            <v>16138548</v>
          </cell>
          <cell r="J1046">
            <v>16138548</v>
          </cell>
          <cell r="K1046">
            <v>1</v>
          </cell>
          <cell r="L1046">
            <v>38982</v>
          </cell>
          <cell r="M1046">
            <v>16138548</v>
          </cell>
          <cell r="N1046">
            <v>0</v>
          </cell>
          <cell r="O1046">
            <v>0</v>
          </cell>
          <cell r="P1046">
            <v>0</v>
          </cell>
          <cell r="Q1046">
            <v>0</v>
          </cell>
        </row>
        <row r="1047">
          <cell r="C1047" t="str">
            <v>3.14</v>
          </cell>
          <cell r="D1047" t="str">
            <v>철근구입</v>
          </cell>
          <cell r="I1047">
            <v>0</v>
          </cell>
          <cell r="J1047">
            <v>0</v>
          </cell>
          <cell r="K1047">
            <v>1</v>
          </cell>
          <cell r="M1047">
            <v>0</v>
          </cell>
          <cell r="O1047">
            <v>0</v>
          </cell>
          <cell r="Q1047">
            <v>0</v>
          </cell>
        </row>
        <row r="1048">
          <cell r="D1048" t="str">
            <v>연강(SD30)</v>
          </cell>
          <cell r="I1048">
            <v>0</v>
          </cell>
          <cell r="J1048">
            <v>0</v>
          </cell>
          <cell r="K1048">
            <v>1</v>
          </cell>
          <cell r="M1048">
            <v>0</v>
          </cell>
          <cell r="O1048">
            <v>0</v>
          </cell>
          <cell r="Q1048">
            <v>0</v>
          </cell>
        </row>
        <row r="1049">
          <cell r="D1049" t="str">
            <v>철근</v>
          </cell>
          <cell r="E1049" t="str">
            <v>(SD30,D=13M/M)</v>
          </cell>
          <cell r="F1049" t="str">
            <v>TON</v>
          </cell>
          <cell r="G1049">
            <v>111.104</v>
          </cell>
          <cell r="H1049">
            <v>350000</v>
          </cell>
          <cell r="I1049">
            <v>38886400</v>
          </cell>
          <cell r="J1049">
            <v>38886400</v>
          </cell>
          <cell r="K1049">
            <v>1</v>
          </cell>
          <cell r="L1049">
            <v>350000</v>
          </cell>
          <cell r="M1049">
            <v>38886400</v>
          </cell>
          <cell r="N1049">
            <v>0</v>
          </cell>
          <cell r="O1049">
            <v>0</v>
          </cell>
          <cell r="P1049">
            <v>0</v>
          </cell>
          <cell r="Q1049">
            <v>0</v>
          </cell>
        </row>
        <row r="1050">
          <cell r="D1050" t="str">
            <v>철근</v>
          </cell>
          <cell r="E1050" t="str">
            <v>(SD30,D=16-32M/M)</v>
          </cell>
          <cell r="F1050" t="str">
            <v>TON</v>
          </cell>
          <cell r="G1050">
            <v>350.887</v>
          </cell>
          <cell r="H1050">
            <v>350000</v>
          </cell>
          <cell r="I1050">
            <v>122810450</v>
          </cell>
          <cell r="J1050">
            <v>122810450</v>
          </cell>
          <cell r="K1050">
            <v>1</v>
          </cell>
          <cell r="L1050">
            <v>350000</v>
          </cell>
          <cell r="M1050">
            <v>122810450</v>
          </cell>
          <cell r="N1050">
            <v>0</v>
          </cell>
          <cell r="O1050">
            <v>0</v>
          </cell>
          <cell r="P1050">
            <v>0</v>
          </cell>
          <cell r="Q1050">
            <v>0</v>
          </cell>
        </row>
        <row r="1051">
          <cell r="D1051" t="str">
            <v>고재</v>
          </cell>
          <cell r="E1051" t="str">
            <v>(3%)</v>
          </cell>
          <cell r="F1051" t="str">
            <v>TON</v>
          </cell>
          <cell r="G1051">
            <v>13.456</v>
          </cell>
          <cell r="H1051">
            <v>-98000</v>
          </cell>
          <cell r="I1051">
            <v>-1318688</v>
          </cell>
          <cell r="J1051">
            <v>-1318688</v>
          </cell>
          <cell r="K1051">
            <v>1</v>
          </cell>
          <cell r="L1051">
            <v>-98000</v>
          </cell>
          <cell r="M1051">
            <v>-1318688</v>
          </cell>
          <cell r="N1051">
            <v>0</v>
          </cell>
          <cell r="O1051">
            <v>0</v>
          </cell>
          <cell r="P1051">
            <v>0</v>
          </cell>
          <cell r="Q1051">
            <v>0</v>
          </cell>
        </row>
        <row r="1052">
          <cell r="C1052" t="str">
            <v>3.I</v>
          </cell>
          <cell r="D1052" t="str">
            <v>보강토옹벽공</v>
          </cell>
          <cell r="I1052">
            <v>0</v>
          </cell>
          <cell r="J1052">
            <v>0</v>
          </cell>
          <cell r="K1052">
            <v>1</v>
          </cell>
          <cell r="M1052">
            <v>0</v>
          </cell>
          <cell r="O1052">
            <v>0</v>
          </cell>
          <cell r="Q1052">
            <v>0</v>
          </cell>
        </row>
        <row r="1053">
          <cell r="D1053" t="str">
            <v>블럭식옹벽</v>
          </cell>
          <cell r="I1053">
            <v>0</v>
          </cell>
          <cell r="J1053">
            <v>0</v>
          </cell>
          <cell r="K1053">
            <v>1</v>
          </cell>
          <cell r="M1053">
            <v>0</v>
          </cell>
          <cell r="O1053">
            <v>0</v>
          </cell>
          <cell r="Q1053">
            <v>0</v>
          </cell>
        </row>
        <row r="1054">
          <cell r="D1054" t="str">
            <v>구조물터파기</v>
          </cell>
          <cell r="E1054" t="str">
            <v>(토사-육상)</v>
          </cell>
          <cell r="F1054" t="str">
            <v>M3</v>
          </cell>
          <cell r="G1054">
            <v>2583</v>
          </cell>
          <cell r="H1054">
            <v>3336</v>
          </cell>
          <cell r="I1054">
            <v>8616888</v>
          </cell>
          <cell r="J1054">
            <v>8616888</v>
          </cell>
          <cell r="K1054">
            <v>1</v>
          </cell>
          <cell r="L1054">
            <v>173</v>
          </cell>
          <cell r="M1054">
            <v>446859</v>
          </cell>
          <cell r="N1054">
            <v>2836</v>
          </cell>
          <cell r="O1054">
            <v>7325388</v>
          </cell>
          <cell r="P1054">
            <v>327</v>
          </cell>
          <cell r="Q1054">
            <v>844641</v>
          </cell>
        </row>
        <row r="1055">
          <cell r="D1055" t="str">
            <v>되메우기 다짐</v>
          </cell>
          <cell r="E1055" t="str">
            <v>(백호우+램머)</v>
          </cell>
          <cell r="F1055" t="str">
            <v>M3</v>
          </cell>
          <cell r="G1055">
            <v>961</v>
          </cell>
          <cell r="H1055">
            <v>4340</v>
          </cell>
          <cell r="I1055">
            <v>4170740</v>
          </cell>
          <cell r="J1055">
            <v>4170740</v>
          </cell>
          <cell r="K1055">
            <v>1</v>
          </cell>
          <cell r="L1055">
            <v>354</v>
          </cell>
          <cell r="M1055">
            <v>340194</v>
          </cell>
          <cell r="N1055">
            <v>3591</v>
          </cell>
          <cell r="O1055">
            <v>3450951</v>
          </cell>
          <cell r="P1055">
            <v>395</v>
          </cell>
          <cell r="Q1055">
            <v>379595</v>
          </cell>
        </row>
        <row r="1056">
          <cell r="D1056" t="str">
            <v>잔토처리</v>
          </cell>
          <cell r="E1056" t="str">
            <v>(인력)</v>
          </cell>
          <cell r="F1056" t="str">
            <v>M3</v>
          </cell>
          <cell r="G1056">
            <v>664</v>
          </cell>
          <cell r="H1056">
            <v>7090</v>
          </cell>
          <cell r="I1056">
            <v>4707760</v>
          </cell>
          <cell r="J1056">
            <v>4707760</v>
          </cell>
          <cell r="K1056">
            <v>1</v>
          </cell>
          <cell r="L1056">
            <v>0</v>
          </cell>
          <cell r="M1056">
            <v>0</v>
          </cell>
          <cell r="N1056">
            <v>7090</v>
          </cell>
          <cell r="O1056">
            <v>4707760</v>
          </cell>
          <cell r="P1056">
            <v>0</v>
          </cell>
          <cell r="Q1056">
            <v>0</v>
          </cell>
        </row>
        <row r="1057">
          <cell r="D1057" t="str">
            <v>잡석기초</v>
          </cell>
          <cell r="E1057" t="str">
            <v>(5~75mm)</v>
          </cell>
          <cell r="F1057" t="str">
            <v>M3</v>
          </cell>
          <cell r="G1057">
            <v>133</v>
          </cell>
          <cell r="H1057">
            <v>29078</v>
          </cell>
          <cell r="I1057">
            <v>3867374</v>
          </cell>
          <cell r="J1057">
            <v>3867374</v>
          </cell>
          <cell r="K1057">
            <v>1</v>
          </cell>
          <cell r="L1057">
            <v>0</v>
          </cell>
          <cell r="M1057">
            <v>0</v>
          </cell>
          <cell r="N1057">
            <v>29078</v>
          </cell>
          <cell r="O1057">
            <v>3867374</v>
          </cell>
          <cell r="P1057">
            <v>0</v>
          </cell>
          <cell r="Q1057">
            <v>0</v>
          </cell>
        </row>
        <row r="1058">
          <cell r="D1058" t="str">
            <v>속채움잡석</v>
          </cell>
          <cell r="E1058" t="str">
            <v>(19mm)</v>
          </cell>
          <cell r="F1058" t="str">
            <v>M3</v>
          </cell>
          <cell r="G1058">
            <v>2659</v>
          </cell>
          <cell r="H1058">
            <v>1473</v>
          </cell>
          <cell r="I1058">
            <v>3916707</v>
          </cell>
          <cell r="J1058">
            <v>3916707</v>
          </cell>
          <cell r="K1058">
            <v>1</v>
          </cell>
          <cell r="L1058">
            <v>366</v>
          </cell>
          <cell r="M1058">
            <v>973194</v>
          </cell>
          <cell r="N1058">
            <v>590</v>
          </cell>
          <cell r="O1058">
            <v>1568810</v>
          </cell>
          <cell r="P1058">
            <v>517</v>
          </cell>
          <cell r="Q1058">
            <v>1374703</v>
          </cell>
        </row>
        <row r="1059">
          <cell r="D1059" t="str">
            <v>부설다짐</v>
          </cell>
          <cell r="E1059" t="str">
            <v>(보강토부)</v>
          </cell>
          <cell r="F1059" t="str">
            <v>M3</v>
          </cell>
          <cell r="G1059">
            <v>27624</v>
          </cell>
          <cell r="H1059">
            <v>3300</v>
          </cell>
          <cell r="I1059">
            <v>91159200</v>
          </cell>
          <cell r="J1059">
            <v>91159200</v>
          </cell>
          <cell r="K1059">
            <v>1</v>
          </cell>
          <cell r="L1059">
            <v>630</v>
          </cell>
          <cell r="M1059">
            <v>17403120</v>
          </cell>
          <cell r="N1059">
            <v>1550</v>
          </cell>
          <cell r="O1059">
            <v>42817200</v>
          </cell>
          <cell r="P1059">
            <v>1120</v>
          </cell>
          <cell r="Q1059">
            <v>30938880</v>
          </cell>
        </row>
        <row r="1060">
          <cell r="D1060" t="str">
            <v>보강토블럭쌓기</v>
          </cell>
          <cell r="E1060" t="str">
            <v>(마감용)</v>
          </cell>
          <cell r="F1060" t="str">
            <v>M2</v>
          </cell>
          <cell r="G1060">
            <v>53</v>
          </cell>
          <cell r="H1060">
            <v>190720</v>
          </cell>
          <cell r="I1060">
            <v>10108160</v>
          </cell>
          <cell r="J1060">
            <v>10108160</v>
          </cell>
          <cell r="K1060">
            <v>1</v>
          </cell>
          <cell r="L1060">
            <v>166280</v>
          </cell>
          <cell r="M1060">
            <v>8812840</v>
          </cell>
          <cell r="N1060">
            <v>24440</v>
          </cell>
          <cell r="O1060">
            <v>1295320</v>
          </cell>
          <cell r="P1060">
            <v>0</v>
          </cell>
          <cell r="Q1060">
            <v>0</v>
          </cell>
        </row>
        <row r="1061">
          <cell r="D1061" t="str">
            <v>보강토블럭쌓기</v>
          </cell>
          <cell r="E1061" t="str">
            <v>(일반형)</v>
          </cell>
          <cell r="F1061" t="str">
            <v>M2</v>
          </cell>
          <cell r="G1061">
            <v>6902</v>
          </cell>
          <cell r="H1061">
            <v>175320</v>
          </cell>
          <cell r="I1061">
            <v>1210058640</v>
          </cell>
          <cell r="J1061">
            <v>1210058640</v>
          </cell>
          <cell r="K1061">
            <v>1</v>
          </cell>
          <cell r="L1061">
            <v>131830</v>
          </cell>
          <cell r="M1061">
            <v>909890660</v>
          </cell>
          <cell r="N1061">
            <v>43490</v>
          </cell>
          <cell r="O1061">
            <v>300167980</v>
          </cell>
          <cell r="P1061">
            <v>0</v>
          </cell>
          <cell r="Q1061">
            <v>0</v>
          </cell>
        </row>
        <row r="1062">
          <cell r="D1062" t="str">
            <v>지오그리드설치</v>
          </cell>
          <cell r="E1062" t="str">
            <v>(TYPE A)</v>
          </cell>
          <cell r="F1062" t="str">
            <v>M2</v>
          </cell>
          <cell r="G1062">
            <v>1822</v>
          </cell>
          <cell r="H1062">
            <v>12401</v>
          </cell>
          <cell r="I1062">
            <v>22594622</v>
          </cell>
          <cell r="J1062">
            <v>22594622</v>
          </cell>
          <cell r="K1062">
            <v>1</v>
          </cell>
          <cell r="L1062">
            <v>6275</v>
          </cell>
          <cell r="M1062">
            <v>11433050</v>
          </cell>
          <cell r="N1062">
            <v>5785</v>
          </cell>
          <cell r="O1062">
            <v>10540270</v>
          </cell>
          <cell r="P1062">
            <v>341</v>
          </cell>
          <cell r="Q1062">
            <v>621302</v>
          </cell>
        </row>
        <row r="1063">
          <cell r="D1063" t="str">
            <v>지오그리드설치</v>
          </cell>
          <cell r="E1063" t="str">
            <v>(TYPE B)</v>
          </cell>
          <cell r="F1063" t="str">
            <v>M2</v>
          </cell>
          <cell r="G1063">
            <v>14876</v>
          </cell>
          <cell r="H1063">
            <v>16015</v>
          </cell>
          <cell r="I1063">
            <v>238239140</v>
          </cell>
          <cell r="J1063">
            <v>238239140</v>
          </cell>
          <cell r="K1063">
            <v>1</v>
          </cell>
          <cell r="L1063">
            <v>8108</v>
          </cell>
          <cell r="M1063">
            <v>120614608</v>
          </cell>
          <cell r="N1063">
            <v>7467</v>
          </cell>
          <cell r="O1063">
            <v>111079092</v>
          </cell>
          <cell r="P1063">
            <v>440</v>
          </cell>
          <cell r="Q1063">
            <v>6545440</v>
          </cell>
        </row>
        <row r="1064">
          <cell r="D1064" t="str">
            <v>지오그리드설치</v>
          </cell>
          <cell r="E1064" t="str">
            <v>(TYPE C)</v>
          </cell>
          <cell r="F1064" t="str">
            <v>M2</v>
          </cell>
          <cell r="G1064">
            <v>20279</v>
          </cell>
          <cell r="H1064">
            <v>21373</v>
          </cell>
          <cell r="I1064">
            <v>433423067</v>
          </cell>
          <cell r="J1064">
            <v>433423067</v>
          </cell>
          <cell r="K1064">
            <v>1</v>
          </cell>
          <cell r="L1064">
            <v>10820</v>
          </cell>
          <cell r="M1064">
            <v>219418780</v>
          </cell>
          <cell r="N1064">
            <v>9966</v>
          </cell>
          <cell r="O1064">
            <v>202100514</v>
          </cell>
          <cell r="P1064">
            <v>587</v>
          </cell>
          <cell r="Q1064">
            <v>11903773</v>
          </cell>
        </row>
        <row r="1065">
          <cell r="D1065" t="str">
            <v>보강토블럭운반</v>
          </cell>
          <cell r="E1065" t="str">
            <v>(마감형)</v>
          </cell>
          <cell r="F1065" t="str">
            <v>M2</v>
          </cell>
          <cell r="G1065">
            <v>53</v>
          </cell>
          <cell r="H1065">
            <v>840</v>
          </cell>
          <cell r="I1065">
            <v>44520</v>
          </cell>
          <cell r="J1065">
            <v>44520</v>
          </cell>
          <cell r="K1065">
            <v>1</v>
          </cell>
          <cell r="L1065">
            <v>0</v>
          </cell>
          <cell r="M1065">
            <v>0</v>
          </cell>
          <cell r="N1065">
            <v>0</v>
          </cell>
          <cell r="O1065">
            <v>0</v>
          </cell>
          <cell r="P1065">
            <v>840</v>
          </cell>
          <cell r="Q1065">
            <v>44520</v>
          </cell>
        </row>
        <row r="1066">
          <cell r="D1066" t="str">
            <v>보강토블럭운반</v>
          </cell>
          <cell r="E1066" t="str">
            <v>(일반형)</v>
          </cell>
          <cell r="F1066" t="str">
            <v>M2</v>
          </cell>
          <cell r="G1066">
            <v>6903</v>
          </cell>
          <cell r="H1066">
            <v>2120</v>
          </cell>
          <cell r="I1066">
            <v>14634360</v>
          </cell>
          <cell r="J1066">
            <v>14634360</v>
          </cell>
          <cell r="K1066">
            <v>1</v>
          </cell>
          <cell r="L1066">
            <v>0</v>
          </cell>
          <cell r="M1066">
            <v>0</v>
          </cell>
          <cell r="N1066">
            <v>0</v>
          </cell>
          <cell r="O1066">
            <v>0</v>
          </cell>
          <cell r="P1066">
            <v>2120</v>
          </cell>
          <cell r="Q1066">
            <v>14634360</v>
          </cell>
        </row>
        <row r="1067">
          <cell r="D1067" t="str">
            <v>케미칼 앙카</v>
          </cell>
          <cell r="F1067" t="str">
            <v>SET</v>
          </cell>
          <cell r="G1067">
            <v>190</v>
          </cell>
          <cell r="H1067">
            <v>2300</v>
          </cell>
          <cell r="I1067">
            <v>437000</v>
          </cell>
          <cell r="J1067">
            <v>437000</v>
          </cell>
          <cell r="K1067">
            <v>1</v>
          </cell>
          <cell r="L1067">
            <v>1300</v>
          </cell>
          <cell r="M1067">
            <v>247000</v>
          </cell>
          <cell r="N1067">
            <v>1000</v>
          </cell>
          <cell r="O1067">
            <v>190000</v>
          </cell>
          <cell r="P1067">
            <v>0</v>
          </cell>
          <cell r="Q1067">
            <v>0</v>
          </cell>
        </row>
        <row r="1068">
          <cell r="D1068" t="str">
            <v>앙카부잡석</v>
          </cell>
          <cell r="E1068" t="str">
            <v>(40MM)</v>
          </cell>
          <cell r="F1068" t="str">
            <v>M3</v>
          </cell>
          <cell r="G1068">
            <v>93</v>
          </cell>
          <cell r="H1068">
            <v>39238</v>
          </cell>
          <cell r="I1068">
            <v>3649134</v>
          </cell>
          <cell r="J1068">
            <v>3649134</v>
          </cell>
          <cell r="K1068">
            <v>1</v>
          </cell>
          <cell r="L1068">
            <v>853</v>
          </cell>
          <cell r="M1068">
            <v>79329</v>
          </cell>
          <cell r="N1068">
            <v>37938</v>
          </cell>
          <cell r="O1068">
            <v>3528234</v>
          </cell>
          <cell r="P1068">
            <v>447</v>
          </cell>
          <cell r="Q1068">
            <v>41571</v>
          </cell>
        </row>
        <row r="1069">
          <cell r="C1069" t="str">
            <v>4.</v>
          </cell>
          <cell r="D1069" t="str">
            <v>포장공</v>
          </cell>
          <cell r="I1069">
            <v>0</v>
          </cell>
          <cell r="J1069">
            <v>0</v>
          </cell>
          <cell r="K1069">
            <v>1</v>
          </cell>
          <cell r="M1069">
            <v>0</v>
          </cell>
          <cell r="O1069">
            <v>0</v>
          </cell>
          <cell r="Q1069">
            <v>0</v>
          </cell>
        </row>
        <row r="1070">
          <cell r="C1070" t="str">
            <v>4.01</v>
          </cell>
          <cell r="D1070" t="str">
            <v>보조기층</v>
          </cell>
          <cell r="I1070">
            <v>0</v>
          </cell>
          <cell r="J1070">
            <v>0</v>
          </cell>
          <cell r="K1070">
            <v>1</v>
          </cell>
          <cell r="M1070">
            <v>0</v>
          </cell>
          <cell r="O1070">
            <v>0</v>
          </cell>
          <cell r="Q1070">
            <v>0</v>
          </cell>
        </row>
        <row r="1071">
          <cell r="D1071" t="str">
            <v>보조기층포설다짐</v>
          </cell>
          <cell r="E1071" t="str">
            <v>(T=20Cm)</v>
          </cell>
          <cell r="F1071" t="str">
            <v>M3</v>
          </cell>
          <cell r="G1071">
            <v>4589</v>
          </cell>
          <cell r="H1071">
            <v>2627</v>
          </cell>
          <cell r="I1071">
            <v>12055303</v>
          </cell>
          <cell r="J1071">
            <v>12055303</v>
          </cell>
          <cell r="K1071">
            <v>1</v>
          </cell>
          <cell r="L1071">
            <v>546</v>
          </cell>
          <cell r="M1071">
            <v>2505594</v>
          </cell>
          <cell r="N1071">
            <v>1298</v>
          </cell>
          <cell r="O1071">
            <v>5956522</v>
          </cell>
          <cell r="P1071">
            <v>783</v>
          </cell>
          <cell r="Q1071">
            <v>3593187</v>
          </cell>
        </row>
        <row r="1072">
          <cell r="D1072" t="str">
            <v>보조기층포설및다짐</v>
          </cell>
          <cell r="E1072" t="str">
            <v>(T=30CM)</v>
          </cell>
          <cell r="F1072" t="str">
            <v>M3</v>
          </cell>
          <cell r="G1072">
            <v>57650</v>
          </cell>
          <cell r="H1072">
            <v>3234</v>
          </cell>
          <cell r="I1072">
            <v>186440100</v>
          </cell>
          <cell r="J1072">
            <v>186440100</v>
          </cell>
          <cell r="K1072">
            <v>1</v>
          </cell>
          <cell r="L1072">
            <v>569</v>
          </cell>
          <cell r="M1072">
            <v>32802850</v>
          </cell>
          <cell r="N1072">
            <v>1661</v>
          </cell>
          <cell r="O1072">
            <v>95756650</v>
          </cell>
          <cell r="P1072">
            <v>1004</v>
          </cell>
          <cell r="Q1072">
            <v>57880600</v>
          </cell>
        </row>
        <row r="1073">
          <cell r="D1073" t="str">
            <v>백호우포설및다짐</v>
          </cell>
          <cell r="E1073" t="str">
            <v>(보조기층)</v>
          </cell>
          <cell r="F1073" t="str">
            <v>M3</v>
          </cell>
          <cell r="G1073">
            <v>137</v>
          </cell>
          <cell r="H1073">
            <v>2384</v>
          </cell>
          <cell r="I1073">
            <v>326608</v>
          </cell>
          <cell r="J1073">
            <v>326608</v>
          </cell>
          <cell r="K1073">
            <v>1</v>
          </cell>
          <cell r="L1073">
            <v>0</v>
          </cell>
          <cell r="M1073">
            <v>0</v>
          </cell>
          <cell r="N1073">
            <v>0</v>
          </cell>
          <cell r="O1073">
            <v>0</v>
          </cell>
          <cell r="P1073">
            <v>2384</v>
          </cell>
          <cell r="Q1073">
            <v>326608</v>
          </cell>
        </row>
        <row r="1074">
          <cell r="D1074" t="str">
            <v>노견토부설및다짐</v>
          </cell>
          <cell r="E1074" t="str">
            <v>(백호우)</v>
          </cell>
          <cell r="F1074" t="str">
            <v>M3</v>
          </cell>
          <cell r="G1074">
            <v>770</v>
          </cell>
          <cell r="H1074">
            <v>1268</v>
          </cell>
          <cell r="I1074">
            <v>976360</v>
          </cell>
          <cell r="J1074">
            <v>976360</v>
          </cell>
          <cell r="K1074">
            <v>1</v>
          </cell>
          <cell r="L1074">
            <v>261</v>
          </cell>
          <cell r="M1074">
            <v>200970</v>
          </cell>
          <cell r="N1074">
            <v>627</v>
          </cell>
          <cell r="O1074">
            <v>482790</v>
          </cell>
          <cell r="P1074">
            <v>380</v>
          </cell>
          <cell r="Q1074">
            <v>292600</v>
          </cell>
        </row>
        <row r="1075">
          <cell r="C1075" t="str">
            <v>4.02</v>
          </cell>
          <cell r="D1075" t="str">
            <v>프라임코팅</v>
          </cell>
          <cell r="E1075" t="str">
            <v>(MC-1,75L/a)</v>
          </cell>
          <cell r="F1075" t="str">
            <v>a</v>
          </cell>
          <cell r="G1075">
            <v>1626</v>
          </cell>
          <cell r="H1075">
            <v>30247</v>
          </cell>
          <cell r="I1075">
            <v>49181622</v>
          </cell>
          <cell r="J1075">
            <v>49181622</v>
          </cell>
          <cell r="K1075">
            <v>1</v>
          </cell>
          <cell r="L1075">
            <v>21750</v>
          </cell>
          <cell r="M1075">
            <v>35365500</v>
          </cell>
          <cell r="N1075">
            <v>8497</v>
          </cell>
          <cell r="O1075">
            <v>13816122</v>
          </cell>
          <cell r="P1075">
            <v>0</v>
          </cell>
          <cell r="Q1075">
            <v>0</v>
          </cell>
        </row>
        <row r="1076">
          <cell r="C1076" t="str">
            <v>4.03</v>
          </cell>
          <cell r="D1076" t="str">
            <v>기 층</v>
          </cell>
          <cell r="I1076">
            <v>0</v>
          </cell>
          <cell r="J1076">
            <v>0</v>
          </cell>
          <cell r="K1076">
            <v>1</v>
          </cell>
          <cell r="M1076">
            <v>0</v>
          </cell>
          <cell r="O1076">
            <v>0</v>
          </cell>
          <cell r="Q1076">
            <v>0</v>
          </cell>
        </row>
        <row r="1077">
          <cell r="D1077" t="str">
            <v>기층포설및다짐</v>
          </cell>
          <cell r="E1077" t="str">
            <v>(T=14CM)</v>
          </cell>
          <cell r="F1077" t="str">
            <v>a</v>
          </cell>
          <cell r="G1077">
            <v>1362</v>
          </cell>
          <cell r="H1077">
            <v>96542</v>
          </cell>
          <cell r="I1077">
            <v>131490204</v>
          </cell>
          <cell r="J1077">
            <v>131490204</v>
          </cell>
          <cell r="K1077">
            <v>1</v>
          </cell>
          <cell r="L1077">
            <v>14736</v>
          </cell>
          <cell r="M1077">
            <v>20070432</v>
          </cell>
          <cell r="N1077">
            <v>49810</v>
          </cell>
          <cell r="O1077">
            <v>67841220</v>
          </cell>
          <cell r="P1077">
            <v>31996</v>
          </cell>
          <cell r="Q1077">
            <v>43578552</v>
          </cell>
        </row>
        <row r="1078">
          <cell r="D1078" t="str">
            <v>기층포설및다짐</v>
          </cell>
          <cell r="E1078" t="str">
            <v>(T=7CM)</v>
          </cell>
          <cell r="F1078" t="str">
            <v>a</v>
          </cell>
          <cell r="G1078">
            <v>598</v>
          </cell>
          <cell r="H1078">
            <v>48270</v>
          </cell>
          <cell r="I1078">
            <v>28865460</v>
          </cell>
          <cell r="J1078">
            <v>28865460</v>
          </cell>
          <cell r="K1078">
            <v>1</v>
          </cell>
          <cell r="L1078">
            <v>7368</v>
          </cell>
          <cell r="M1078">
            <v>4406064</v>
          </cell>
          <cell r="N1078">
            <v>24905</v>
          </cell>
          <cell r="O1078">
            <v>14893190</v>
          </cell>
          <cell r="P1078">
            <v>15997</v>
          </cell>
          <cell r="Q1078">
            <v>9566206</v>
          </cell>
        </row>
        <row r="1079">
          <cell r="D1079" t="str">
            <v>기층면 고르기</v>
          </cell>
          <cell r="E1079" t="str">
            <v>(조절층:T=4.58CM)</v>
          </cell>
          <cell r="F1079" t="str">
            <v>a</v>
          </cell>
          <cell r="G1079">
            <v>54</v>
          </cell>
          <cell r="H1079">
            <v>49058</v>
          </cell>
          <cell r="I1079">
            <v>2649132</v>
          </cell>
          <cell r="J1079">
            <v>2649132</v>
          </cell>
          <cell r="K1079">
            <v>1</v>
          </cell>
          <cell r="L1079">
            <v>25648</v>
          </cell>
          <cell r="M1079">
            <v>1384992</v>
          </cell>
          <cell r="N1079">
            <v>14323</v>
          </cell>
          <cell r="O1079">
            <v>773442</v>
          </cell>
          <cell r="P1079">
            <v>9087</v>
          </cell>
          <cell r="Q1079">
            <v>490698</v>
          </cell>
        </row>
        <row r="1080">
          <cell r="C1080" t="str">
            <v>4.04</v>
          </cell>
          <cell r="D1080" t="str">
            <v>택코팅</v>
          </cell>
          <cell r="I1080">
            <v>0</v>
          </cell>
          <cell r="J1080">
            <v>0</v>
          </cell>
          <cell r="K1080">
            <v>1</v>
          </cell>
          <cell r="M1080">
            <v>0</v>
          </cell>
          <cell r="O1080">
            <v>0</v>
          </cell>
          <cell r="Q1080">
            <v>0</v>
          </cell>
        </row>
        <row r="1081">
          <cell r="D1081" t="str">
            <v>택코팅</v>
          </cell>
          <cell r="E1081" t="str">
            <v>(RSC-4,30 L/a)</v>
          </cell>
          <cell r="F1081" t="str">
            <v>a</v>
          </cell>
          <cell r="G1081">
            <v>4343</v>
          </cell>
          <cell r="H1081">
            <v>21366</v>
          </cell>
          <cell r="I1081">
            <v>92792538</v>
          </cell>
          <cell r="J1081">
            <v>92792538</v>
          </cell>
          <cell r="K1081">
            <v>1</v>
          </cell>
          <cell r="L1081">
            <v>12750</v>
          </cell>
          <cell r="M1081">
            <v>55373250</v>
          </cell>
          <cell r="N1081">
            <v>8616</v>
          </cell>
          <cell r="O1081">
            <v>37419288</v>
          </cell>
          <cell r="P1081">
            <v>0</v>
          </cell>
          <cell r="Q1081">
            <v>0</v>
          </cell>
        </row>
        <row r="1082">
          <cell r="D1082" t="str">
            <v>택코팅</v>
          </cell>
          <cell r="E1082" t="str">
            <v>(RSC-4,30 L/a)</v>
          </cell>
          <cell r="F1082" t="str">
            <v>a</v>
          </cell>
          <cell r="G1082">
            <v>75</v>
          </cell>
          <cell r="H1082">
            <v>21366</v>
          </cell>
          <cell r="I1082">
            <v>1602450</v>
          </cell>
          <cell r="J1082">
            <v>1602450</v>
          </cell>
          <cell r="K1082">
            <v>1</v>
          </cell>
          <cell r="L1082">
            <v>12750</v>
          </cell>
          <cell r="M1082">
            <v>956250</v>
          </cell>
          <cell r="N1082">
            <v>8616</v>
          </cell>
          <cell r="O1082">
            <v>646200</v>
          </cell>
          <cell r="P1082">
            <v>0</v>
          </cell>
          <cell r="Q1082">
            <v>0</v>
          </cell>
        </row>
        <row r="1083">
          <cell r="C1083" t="str">
            <v>4.05</v>
          </cell>
          <cell r="D1083" t="str">
            <v>중 간 층</v>
          </cell>
          <cell r="I1083">
            <v>0</v>
          </cell>
          <cell r="J1083">
            <v>0</v>
          </cell>
          <cell r="K1083">
            <v>1</v>
          </cell>
          <cell r="M1083">
            <v>0</v>
          </cell>
          <cell r="O1083">
            <v>0</v>
          </cell>
          <cell r="Q1083">
            <v>0</v>
          </cell>
        </row>
        <row r="1084">
          <cell r="D1084" t="str">
            <v>중간층포설및다짐</v>
          </cell>
          <cell r="E1084" t="str">
            <v>(T=6CM)</v>
          </cell>
          <cell r="F1084" t="str">
            <v>a</v>
          </cell>
          <cell r="G1084">
            <v>1696</v>
          </cell>
          <cell r="H1084">
            <v>96542</v>
          </cell>
          <cell r="I1084">
            <v>163735232</v>
          </cell>
          <cell r="J1084">
            <v>163735232</v>
          </cell>
          <cell r="K1084">
            <v>1</v>
          </cell>
          <cell r="L1084">
            <v>14736</v>
          </cell>
          <cell r="M1084">
            <v>24992256</v>
          </cell>
          <cell r="N1084">
            <v>49810</v>
          </cell>
          <cell r="O1084">
            <v>84477760</v>
          </cell>
          <cell r="P1084">
            <v>31996</v>
          </cell>
          <cell r="Q1084">
            <v>54265216</v>
          </cell>
        </row>
        <row r="1085">
          <cell r="D1085" t="str">
            <v>중간층면고르기</v>
          </cell>
          <cell r="E1085" t="str">
            <v>(조절층:T=3.15CM)</v>
          </cell>
          <cell r="F1085" t="str">
            <v>a</v>
          </cell>
          <cell r="G1085">
            <v>10</v>
          </cell>
          <cell r="H1085">
            <v>48668</v>
          </cell>
          <cell r="I1085">
            <v>486680</v>
          </cell>
          <cell r="J1085">
            <v>486680</v>
          </cell>
          <cell r="K1085">
            <v>1</v>
          </cell>
          <cell r="L1085">
            <v>25648</v>
          </cell>
          <cell r="M1085">
            <v>256480</v>
          </cell>
          <cell r="N1085">
            <v>14323</v>
          </cell>
          <cell r="O1085">
            <v>143230</v>
          </cell>
          <cell r="P1085">
            <v>8697</v>
          </cell>
          <cell r="Q1085">
            <v>86970</v>
          </cell>
        </row>
        <row r="1086">
          <cell r="C1086" t="str">
            <v>4.06</v>
          </cell>
          <cell r="D1086" t="str">
            <v>표 층</v>
          </cell>
          <cell r="I1086">
            <v>0</v>
          </cell>
          <cell r="J1086">
            <v>0</v>
          </cell>
          <cell r="K1086">
            <v>1</v>
          </cell>
          <cell r="M1086">
            <v>0</v>
          </cell>
          <cell r="O1086">
            <v>0</v>
          </cell>
          <cell r="Q1086">
            <v>0</v>
          </cell>
        </row>
        <row r="1087">
          <cell r="D1087" t="str">
            <v>표층포설및다짐</v>
          </cell>
          <cell r="E1087" t="str">
            <v>(T=5Cm)</v>
          </cell>
          <cell r="F1087" t="str">
            <v>a</v>
          </cell>
          <cell r="G1087">
            <v>1696</v>
          </cell>
          <cell r="H1087">
            <v>50371</v>
          </cell>
          <cell r="I1087">
            <v>85429216</v>
          </cell>
          <cell r="J1087">
            <v>85429216</v>
          </cell>
          <cell r="K1087">
            <v>1</v>
          </cell>
          <cell r="L1087">
            <v>0</v>
          </cell>
          <cell r="M1087">
            <v>0</v>
          </cell>
          <cell r="N1087">
            <v>50371</v>
          </cell>
          <cell r="O1087">
            <v>85429216</v>
          </cell>
          <cell r="P1087">
            <v>0</v>
          </cell>
          <cell r="Q1087">
            <v>0</v>
          </cell>
        </row>
        <row r="1088">
          <cell r="D1088" t="str">
            <v>표층포설및다짐</v>
          </cell>
          <cell r="E1088" t="str">
            <v>(T=8CM)</v>
          </cell>
          <cell r="F1088" t="str">
            <v>a</v>
          </cell>
          <cell r="G1088">
            <v>94</v>
          </cell>
          <cell r="H1088">
            <v>84259</v>
          </cell>
          <cell r="I1088">
            <v>7920346</v>
          </cell>
          <cell r="J1088">
            <v>7920346</v>
          </cell>
          <cell r="K1088">
            <v>1</v>
          </cell>
          <cell r="L1088">
            <v>0</v>
          </cell>
          <cell r="M1088">
            <v>0</v>
          </cell>
          <cell r="N1088">
            <v>84259</v>
          </cell>
          <cell r="O1088">
            <v>7920346</v>
          </cell>
          <cell r="P1088">
            <v>0</v>
          </cell>
          <cell r="Q1088">
            <v>0</v>
          </cell>
        </row>
        <row r="1089">
          <cell r="C1089" t="str">
            <v>4.07</v>
          </cell>
          <cell r="D1089" t="str">
            <v>부체도로포장</v>
          </cell>
          <cell r="I1089">
            <v>0</v>
          </cell>
          <cell r="J1089">
            <v>0</v>
          </cell>
          <cell r="K1089">
            <v>1</v>
          </cell>
          <cell r="M1089">
            <v>0</v>
          </cell>
          <cell r="O1089">
            <v>0</v>
          </cell>
          <cell r="Q1089">
            <v>0</v>
          </cell>
        </row>
        <row r="1090">
          <cell r="D1090" t="str">
            <v>콘크리트포장</v>
          </cell>
          <cell r="E1090" t="str">
            <v>(T=20MM)</v>
          </cell>
          <cell r="F1090" t="str">
            <v>M3</v>
          </cell>
          <cell r="G1090">
            <v>3262</v>
          </cell>
          <cell r="H1090">
            <v>18412</v>
          </cell>
          <cell r="I1090">
            <v>60059944</v>
          </cell>
          <cell r="J1090">
            <v>60059944</v>
          </cell>
          <cell r="K1090">
            <v>1</v>
          </cell>
          <cell r="L1090">
            <v>0</v>
          </cell>
          <cell r="M1090">
            <v>0</v>
          </cell>
          <cell r="N1090">
            <v>15000</v>
          </cell>
          <cell r="O1090">
            <v>48930000</v>
          </cell>
          <cell r="P1090">
            <v>3412</v>
          </cell>
          <cell r="Q1090">
            <v>11129944</v>
          </cell>
        </row>
        <row r="1091">
          <cell r="D1091" t="str">
            <v>거푸집</v>
          </cell>
          <cell r="E1091" t="str">
            <v>(4회 0-7M)</v>
          </cell>
          <cell r="F1091" t="str">
            <v>M2</v>
          </cell>
          <cell r="G1091">
            <v>1830</v>
          </cell>
          <cell r="H1091">
            <v>19081</v>
          </cell>
          <cell r="I1091">
            <v>34918230</v>
          </cell>
          <cell r="J1091">
            <v>34918230</v>
          </cell>
          <cell r="K1091">
            <v>1</v>
          </cell>
          <cell r="L1091">
            <v>8337</v>
          </cell>
          <cell r="M1091">
            <v>15256710</v>
          </cell>
          <cell r="N1091">
            <v>10425</v>
          </cell>
          <cell r="O1091">
            <v>19077750</v>
          </cell>
          <cell r="P1091">
            <v>319</v>
          </cell>
          <cell r="Q1091">
            <v>583770</v>
          </cell>
        </row>
        <row r="1092">
          <cell r="D1092" t="str">
            <v>비닐깔기</v>
          </cell>
          <cell r="E1092" t="str">
            <v>(T=0.03)</v>
          </cell>
          <cell r="F1092" t="str">
            <v>M2</v>
          </cell>
          <cell r="G1092">
            <v>16312</v>
          </cell>
          <cell r="H1092">
            <v>141</v>
          </cell>
          <cell r="I1092">
            <v>2299992</v>
          </cell>
          <cell r="J1092">
            <v>2299992</v>
          </cell>
          <cell r="K1092">
            <v>1</v>
          </cell>
          <cell r="L1092">
            <v>10</v>
          </cell>
          <cell r="M1092">
            <v>163120</v>
          </cell>
          <cell r="N1092">
            <v>131</v>
          </cell>
          <cell r="O1092">
            <v>2136872</v>
          </cell>
          <cell r="P1092">
            <v>0</v>
          </cell>
          <cell r="Q1092">
            <v>0</v>
          </cell>
        </row>
        <row r="1093">
          <cell r="D1093" t="str">
            <v>가로수축줄눈</v>
          </cell>
          <cell r="E1093" t="str">
            <v>(판재12MM)</v>
          </cell>
          <cell r="F1093" t="str">
            <v>M</v>
          </cell>
          <cell r="G1093">
            <v>2637</v>
          </cell>
          <cell r="H1093">
            <v>1768</v>
          </cell>
          <cell r="I1093">
            <v>4662216</v>
          </cell>
          <cell r="J1093">
            <v>4662216</v>
          </cell>
          <cell r="K1093">
            <v>1</v>
          </cell>
          <cell r="L1093">
            <v>784</v>
          </cell>
          <cell r="M1093">
            <v>2067408</v>
          </cell>
          <cell r="N1093">
            <v>984</v>
          </cell>
          <cell r="O1093">
            <v>2594808</v>
          </cell>
          <cell r="P1093">
            <v>0</v>
          </cell>
          <cell r="Q1093">
            <v>0</v>
          </cell>
        </row>
        <row r="1094">
          <cell r="D1094" t="str">
            <v>와이어매쉬</v>
          </cell>
          <cell r="E1094" t="str">
            <v>(#4)</v>
          </cell>
          <cell r="F1094" t="str">
            <v>M2</v>
          </cell>
          <cell r="G1094">
            <v>16312</v>
          </cell>
          <cell r="H1094">
            <v>2113</v>
          </cell>
          <cell r="I1094">
            <v>34467256</v>
          </cell>
          <cell r="J1094">
            <v>34467256</v>
          </cell>
          <cell r="K1094">
            <v>1</v>
          </cell>
          <cell r="L1094">
            <v>1896</v>
          </cell>
          <cell r="M1094">
            <v>30927552</v>
          </cell>
          <cell r="N1094">
            <v>159</v>
          </cell>
          <cell r="O1094">
            <v>2593608</v>
          </cell>
          <cell r="P1094">
            <v>58</v>
          </cell>
          <cell r="Q1094">
            <v>946096</v>
          </cell>
        </row>
        <row r="1095">
          <cell r="C1095" t="str">
            <v>4.08</v>
          </cell>
          <cell r="D1095" t="str">
            <v>구 입 자 재 대</v>
          </cell>
          <cell r="I1095">
            <v>0</v>
          </cell>
          <cell r="J1095">
            <v>0</v>
          </cell>
          <cell r="K1095">
            <v>1</v>
          </cell>
          <cell r="M1095">
            <v>0</v>
          </cell>
          <cell r="O1095">
            <v>0</v>
          </cell>
          <cell r="Q1095">
            <v>0</v>
          </cell>
        </row>
        <row r="1096">
          <cell r="C1096" t="str">
            <v>1)</v>
          </cell>
          <cell r="D1096" t="str">
            <v>보조기층</v>
          </cell>
          <cell r="E1096" t="str">
            <v>(Φ50 MM)</v>
          </cell>
          <cell r="F1096" t="str">
            <v>M3</v>
          </cell>
          <cell r="G1096">
            <v>65671</v>
          </cell>
          <cell r="H1096">
            <v>12983</v>
          </cell>
          <cell r="I1096">
            <v>852606593</v>
          </cell>
          <cell r="J1096">
            <v>852606593</v>
          </cell>
          <cell r="K1096">
            <v>1</v>
          </cell>
          <cell r="L1096">
            <v>12983</v>
          </cell>
          <cell r="M1096">
            <v>852606593</v>
          </cell>
          <cell r="N1096">
            <v>0</v>
          </cell>
          <cell r="O1096">
            <v>0</v>
          </cell>
          <cell r="P1096">
            <v>0</v>
          </cell>
          <cell r="Q1096">
            <v>0</v>
          </cell>
        </row>
        <row r="1097">
          <cell r="C1097" t="str">
            <v>2)</v>
          </cell>
          <cell r="D1097" t="str">
            <v>아스팔트</v>
          </cell>
          <cell r="I1097">
            <v>0</v>
          </cell>
          <cell r="J1097">
            <v>0</v>
          </cell>
          <cell r="K1097">
            <v>1</v>
          </cell>
          <cell r="M1097">
            <v>0</v>
          </cell>
          <cell r="O1097">
            <v>0</v>
          </cell>
          <cell r="Q1097">
            <v>0</v>
          </cell>
        </row>
        <row r="1098">
          <cell r="D1098" t="str">
            <v>아스팔트</v>
          </cell>
          <cell r="E1098" t="str">
            <v>MC-1</v>
          </cell>
          <cell r="F1098" t="str">
            <v>D/M</v>
          </cell>
          <cell r="G1098">
            <v>628</v>
          </cell>
          <cell r="H1098">
            <v>53240</v>
          </cell>
          <cell r="I1098">
            <v>33434720</v>
          </cell>
          <cell r="J1098">
            <v>33434720</v>
          </cell>
          <cell r="K1098">
            <v>1</v>
          </cell>
          <cell r="L1098">
            <v>53240</v>
          </cell>
          <cell r="M1098">
            <v>33434720</v>
          </cell>
          <cell r="N1098">
            <v>0</v>
          </cell>
          <cell r="O1098">
            <v>0</v>
          </cell>
          <cell r="P1098">
            <v>0</v>
          </cell>
          <cell r="Q1098">
            <v>0</v>
          </cell>
        </row>
        <row r="1099">
          <cell r="D1099" t="str">
            <v>아스팔트</v>
          </cell>
          <cell r="E1099" t="str">
            <v>(RSC-4)</v>
          </cell>
          <cell r="F1099" t="str">
            <v>D/M</v>
          </cell>
          <cell r="G1099">
            <v>690</v>
          </cell>
          <cell r="H1099">
            <v>49160</v>
          </cell>
          <cell r="I1099">
            <v>33920400</v>
          </cell>
          <cell r="J1099">
            <v>33920400</v>
          </cell>
          <cell r="K1099">
            <v>1</v>
          </cell>
          <cell r="L1099">
            <v>49160</v>
          </cell>
          <cell r="M1099">
            <v>33920400</v>
          </cell>
          <cell r="N1099">
            <v>0</v>
          </cell>
          <cell r="O1099">
            <v>0</v>
          </cell>
          <cell r="P1099">
            <v>0</v>
          </cell>
          <cell r="Q1099">
            <v>0</v>
          </cell>
        </row>
        <row r="1100">
          <cell r="C1100" t="str">
            <v>3)</v>
          </cell>
          <cell r="D1100" t="str">
            <v>아 스 콘</v>
          </cell>
          <cell r="I1100">
            <v>0</v>
          </cell>
          <cell r="J1100">
            <v>0</v>
          </cell>
          <cell r="K1100">
            <v>1</v>
          </cell>
          <cell r="M1100">
            <v>0</v>
          </cell>
          <cell r="O1100">
            <v>0</v>
          </cell>
          <cell r="Q1100">
            <v>0</v>
          </cell>
        </row>
        <row r="1101">
          <cell r="D1101" t="str">
            <v>아스콘</v>
          </cell>
          <cell r="E1101" t="str">
            <v>(#78)</v>
          </cell>
          <cell r="F1101" t="str">
            <v>TON</v>
          </cell>
          <cell r="G1101">
            <v>21835</v>
          </cell>
          <cell r="H1101">
            <v>30454</v>
          </cell>
          <cell r="I1101">
            <v>664963090</v>
          </cell>
          <cell r="J1101">
            <v>664963090</v>
          </cell>
          <cell r="K1101">
            <v>1</v>
          </cell>
          <cell r="L1101">
            <v>30454</v>
          </cell>
          <cell r="M1101">
            <v>664963090</v>
          </cell>
          <cell r="N1101">
            <v>0</v>
          </cell>
          <cell r="O1101">
            <v>0</v>
          </cell>
          <cell r="P1101">
            <v>0</v>
          </cell>
          <cell r="Q1101">
            <v>0</v>
          </cell>
        </row>
        <row r="1102">
          <cell r="D1102" t="str">
            <v>아스콘</v>
          </cell>
          <cell r="E1102" t="str">
            <v>(#57)</v>
          </cell>
          <cell r="F1102" t="str">
            <v>TON</v>
          </cell>
          <cell r="G1102">
            <v>24157</v>
          </cell>
          <cell r="H1102">
            <v>36130</v>
          </cell>
          <cell r="I1102">
            <v>872792410</v>
          </cell>
          <cell r="J1102">
            <v>872792410</v>
          </cell>
          <cell r="K1102">
            <v>1</v>
          </cell>
          <cell r="L1102">
            <v>36130</v>
          </cell>
          <cell r="M1102">
            <v>872792410</v>
          </cell>
          <cell r="N1102">
            <v>0</v>
          </cell>
          <cell r="O1102">
            <v>0</v>
          </cell>
          <cell r="P1102">
            <v>0</v>
          </cell>
          <cell r="Q1102">
            <v>0</v>
          </cell>
        </row>
        <row r="1103">
          <cell r="D1103" t="str">
            <v>아스콘</v>
          </cell>
          <cell r="E1103" t="str">
            <v>(#467)</v>
          </cell>
          <cell r="F1103" t="str">
            <v>TON</v>
          </cell>
          <cell r="G1103">
            <v>56092</v>
          </cell>
          <cell r="H1103">
            <v>23640</v>
          </cell>
          <cell r="I1103">
            <v>1326014880</v>
          </cell>
          <cell r="J1103">
            <v>1326014880</v>
          </cell>
          <cell r="K1103">
            <v>1</v>
          </cell>
          <cell r="L1103">
            <v>23640</v>
          </cell>
          <cell r="M1103">
            <v>1326014880</v>
          </cell>
          <cell r="N1103">
            <v>0</v>
          </cell>
          <cell r="O1103">
            <v>0</v>
          </cell>
          <cell r="P1103">
            <v>0</v>
          </cell>
          <cell r="Q1103">
            <v>0</v>
          </cell>
        </row>
        <row r="1104">
          <cell r="C1104" t="str">
            <v>4)</v>
          </cell>
          <cell r="D1104" t="str">
            <v>레 미 콘</v>
          </cell>
          <cell r="I1104">
            <v>0</v>
          </cell>
          <cell r="J1104">
            <v>0</v>
          </cell>
          <cell r="K1104">
            <v>1</v>
          </cell>
          <cell r="M1104">
            <v>0</v>
          </cell>
          <cell r="O1104">
            <v>0</v>
          </cell>
          <cell r="Q1104">
            <v>0</v>
          </cell>
        </row>
        <row r="1105">
          <cell r="D1105" t="str">
            <v>레미콘</v>
          </cell>
          <cell r="E1105" t="str">
            <v>(25-210-8)</v>
          </cell>
          <cell r="F1105" t="str">
            <v>M3</v>
          </cell>
          <cell r="G1105">
            <v>3327</v>
          </cell>
          <cell r="H1105">
            <v>43454</v>
          </cell>
          <cell r="I1105">
            <v>144571458</v>
          </cell>
          <cell r="J1105">
            <v>144571458</v>
          </cell>
          <cell r="K1105">
            <v>1</v>
          </cell>
          <cell r="L1105">
            <v>43454</v>
          </cell>
          <cell r="M1105">
            <v>144571458</v>
          </cell>
          <cell r="N1105">
            <v>0</v>
          </cell>
          <cell r="O1105">
            <v>0</v>
          </cell>
          <cell r="P1105">
            <v>0</v>
          </cell>
          <cell r="Q1105">
            <v>0</v>
          </cell>
        </row>
        <row r="1106">
          <cell r="C1106" t="str">
            <v>5.</v>
          </cell>
          <cell r="D1106" t="str">
            <v>부 대 공</v>
          </cell>
          <cell r="I1106">
            <v>0</v>
          </cell>
          <cell r="J1106">
            <v>0</v>
          </cell>
          <cell r="K1106">
            <v>1</v>
          </cell>
          <cell r="M1106">
            <v>0</v>
          </cell>
          <cell r="O1106">
            <v>0</v>
          </cell>
          <cell r="Q1106">
            <v>0</v>
          </cell>
        </row>
        <row r="1107">
          <cell r="C1107" t="str">
            <v>5.01</v>
          </cell>
          <cell r="D1107" t="str">
            <v>표지판 기초</v>
          </cell>
          <cell r="I1107">
            <v>0</v>
          </cell>
          <cell r="J1107">
            <v>0</v>
          </cell>
          <cell r="K1107">
            <v>1</v>
          </cell>
          <cell r="M1107">
            <v>0</v>
          </cell>
          <cell r="O1107">
            <v>0</v>
          </cell>
          <cell r="Q1107">
            <v>0</v>
          </cell>
        </row>
        <row r="1108">
          <cell r="C1108" t="str">
            <v>1)</v>
          </cell>
          <cell r="D1108" t="str">
            <v>측구터파기</v>
          </cell>
          <cell r="E1108" t="str">
            <v>(토사 0-1M 50:50)</v>
          </cell>
          <cell r="F1108" t="str">
            <v>M3</v>
          </cell>
          <cell r="G1108">
            <v>691</v>
          </cell>
          <cell r="H1108">
            <v>5099</v>
          </cell>
          <cell r="I1108">
            <v>3523409</v>
          </cell>
          <cell r="J1108">
            <v>3523409</v>
          </cell>
          <cell r="K1108">
            <v>1</v>
          </cell>
          <cell r="L1108">
            <v>103</v>
          </cell>
          <cell r="M1108">
            <v>71173</v>
          </cell>
          <cell r="N1108">
            <v>4849</v>
          </cell>
          <cell r="O1108">
            <v>3350659</v>
          </cell>
          <cell r="P1108">
            <v>147</v>
          </cell>
          <cell r="Q1108">
            <v>101577</v>
          </cell>
        </row>
        <row r="1109">
          <cell r="C1109" t="str">
            <v>2)</v>
          </cell>
          <cell r="D1109" t="str">
            <v>되메우기 및 다짐</v>
          </cell>
          <cell r="E1109" t="str">
            <v>(인력)</v>
          </cell>
          <cell r="F1109" t="str">
            <v>M3</v>
          </cell>
          <cell r="G1109">
            <v>570</v>
          </cell>
          <cell r="H1109">
            <v>6894</v>
          </cell>
          <cell r="I1109">
            <v>3929580</v>
          </cell>
          <cell r="J1109">
            <v>3929580</v>
          </cell>
          <cell r="K1109">
            <v>1</v>
          </cell>
          <cell r="L1109">
            <v>0</v>
          </cell>
          <cell r="M1109">
            <v>0</v>
          </cell>
          <cell r="N1109">
            <v>6894</v>
          </cell>
          <cell r="O1109">
            <v>3929580</v>
          </cell>
          <cell r="P1109">
            <v>0</v>
          </cell>
          <cell r="Q1109">
            <v>0</v>
          </cell>
        </row>
        <row r="1110">
          <cell r="C1110" t="str">
            <v>3)</v>
          </cell>
          <cell r="D1110" t="str">
            <v>잔토처리.</v>
          </cell>
          <cell r="E1110" t="str">
            <v>(인력)</v>
          </cell>
          <cell r="F1110" t="str">
            <v>M3</v>
          </cell>
          <cell r="G1110">
            <v>121</v>
          </cell>
          <cell r="H1110">
            <v>7090</v>
          </cell>
          <cell r="I1110">
            <v>857890</v>
          </cell>
          <cell r="J1110">
            <v>857890</v>
          </cell>
          <cell r="K1110">
            <v>1</v>
          </cell>
          <cell r="L1110">
            <v>0</v>
          </cell>
          <cell r="M1110">
            <v>0</v>
          </cell>
          <cell r="N1110">
            <v>7090</v>
          </cell>
          <cell r="O1110">
            <v>857890</v>
          </cell>
          <cell r="P1110">
            <v>0</v>
          </cell>
          <cell r="Q1110">
            <v>0</v>
          </cell>
        </row>
        <row r="1111">
          <cell r="C1111" t="str">
            <v>4)</v>
          </cell>
          <cell r="D1111" t="str">
            <v>콘크리트타설</v>
          </cell>
          <cell r="I1111">
            <v>0</v>
          </cell>
          <cell r="J1111">
            <v>0</v>
          </cell>
          <cell r="K1111">
            <v>1</v>
          </cell>
          <cell r="M1111">
            <v>0</v>
          </cell>
          <cell r="O1111">
            <v>0</v>
          </cell>
          <cell r="Q1111">
            <v>0</v>
          </cell>
        </row>
        <row r="1112">
          <cell r="D1112" t="str">
            <v>레미콘타설</v>
          </cell>
          <cell r="E1112" t="str">
            <v>(철근,VIB포함)</v>
          </cell>
          <cell r="F1112" t="str">
            <v>M3</v>
          </cell>
          <cell r="G1112">
            <v>88</v>
          </cell>
          <cell r="H1112">
            <v>20322</v>
          </cell>
          <cell r="I1112">
            <v>1788336</v>
          </cell>
          <cell r="J1112">
            <v>1788336</v>
          </cell>
          <cell r="K1112">
            <v>1</v>
          </cell>
          <cell r="L1112">
            <v>227</v>
          </cell>
          <cell r="M1112">
            <v>19976</v>
          </cell>
          <cell r="N1112">
            <v>20049</v>
          </cell>
          <cell r="O1112">
            <v>1764312</v>
          </cell>
          <cell r="P1112">
            <v>46</v>
          </cell>
          <cell r="Q1112">
            <v>4048</v>
          </cell>
        </row>
        <row r="1113">
          <cell r="D1113" t="str">
            <v>레미콘타설</v>
          </cell>
          <cell r="E1113" t="str">
            <v>(소형,인력)</v>
          </cell>
          <cell r="F1113" t="str">
            <v>M3</v>
          </cell>
          <cell r="G1113">
            <v>33</v>
          </cell>
          <cell r="H1113">
            <v>28923</v>
          </cell>
          <cell r="I1113">
            <v>954459</v>
          </cell>
          <cell r="J1113">
            <v>954459</v>
          </cell>
          <cell r="K1113">
            <v>1</v>
          </cell>
          <cell r="L1113">
            <v>227</v>
          </cell>
          <cell r="M1113">
            <v>7491</v>
          </cell>
          <cell r="N1113">
            <v>28652</v>
          </cell>
          <cell r="O1113">
            <v>945516</v>
          </cell>
          <cell r="P1113">
            <v>44</v>
          </cell>
          <cell r="Q1113">
            <v>1452</v>
          </cell>
        </row>
        <row r="1114">
          <cell r="C1114" t="str">
            <v>5)</v>
          </cell>
          <cell r="D1114" t="str">
            <v>거푸집</v>
          </cell>
          <cell r="E1114" t="str">
            <v>(합판 소형 6 회)</v>
          </cell>
          <cell r="F1114" t="str">
            <v>M2</v>
          </cell>
          <cell r="G1114">
            <v>406</v>
          </cell>
          <cell r="H1114">
            <v>13381</v>
          </cell>
          <cell r="I1114">
            <v>5432686</v>
          </cell>
          <cell r="J1114">
            <v>5432686</v>
          </cell>
          <cell r="K1114">
            <v>1</v>
          </cell>
          <cell r="L1114">
            <v>6076</v>
          </cell>
          <cell r="M1114">
            <v>2466856</v>
          </cell>
          <cell r="N1114">
            <v>6986</v>
          </cell>
          <cell r="O1114">
            <v>2836316</v>
          </cell>
          <cell r="P1114">
            <v>319</v>
          </cell>
          <cell r="Q1114">
            <v>129514</v>
          </cell>
        </row>
        <row r="1115">
          <cell r="C1115" t="str">
            <v>6)</v>
          </cell>
          <cell r="D1115" t="str">
            <v>철근가공조립</v>
          </cell>
          <cell r="E1115" t="str">
            <v>(보통)</v>
          </cell>
          <cell r="F1115" t="str">
            <v>TON</v>
          </cell>
          <cell r="G1115">
            <v>6.5279999999999996</v>
          </cell>
          <cell r="H1115">
            <v>348721</v>
          </cell>
          <cell r="I1115">
            <v>2276450</v>
          </cell>
          <cell r="J1115">
            <v>2276449</v>
          </cell>
          <cell r="K1115" t="str">
            <v>##</v>
          </cell>
          <cell r="L1115">
            <v>5655</v>
          </cell>
          <cell r="M1115">
            <v>36915</v>
          </cell>
          <cell r="N1115">
            <v>343066</v>
          </cell>
          <cell r="O1115">
            <v>2239534</v>
          </cell>
          <cell r="P1115">
            <v>0</v>
          </cell>
          <cell r="Q1115">
            <v>0</v>
          </cell>
        </row>
        <row r="1116">
          <cell r="C1116" t="str">
            <v>5.02</v>
          </cell>
          <cell r="D1116" t="str">
            <v>표지판</v>
          </cell>
          <cell r="I1116">
            <v>0</v>
          </cell>
          <cell r="J1116">
            <v>0</v>
          </cell>
          <cell r="K1116">
            <v>1</v>
          </cell>
          <cell r="M1116">
            <v>0</v>
          </cell>
          <cell r="O1116">
            <v>0</v>
          </cell>
          <cell r="Q1116">
            <v>0</v>
          </cell>
        </row>
        <row r="1117">
          <cell r="C1117" t="str">
            <v>a.</v>
          </cell>
          <cell r="D1117" t="str">
            <v>교통표지판</v>
          </cell>
          <cell r="I1117">
            <v>0</v>
          </cell>
          <cell r="J1117">
            <v>0</v>
          </cell>
          <cell r="K1117">
            <v>1</v>
          </cell>
          <cell r="M1117">
            <v>0</v>
          </cell>
          <cell r="O1117">
            <v>0</v>
          </cell>
          <cell r="Q1117">
            <v>0</v>
          </cell>
        </row>
        <row r="1118">
          <cell r="D1118" t="str">
            <v>삼각표지판</v>
          </cell>
          <cell r="E1118" t="str">
            <v>(L1200)</v>
          </cell>
          <cell r="F1118" t="str">
            <v>EA</v>
          </cell>
          <cell r="G1118">
            <v>35</v>
          </cell>
          <cell r="H1118">
            <v>124488</v>
          </cell>
          <cell r="I1118">
            <v>4357080</v>
          </cell>
          <cell r="J1118">
            <v>4357080</v>
          </cell>
          <cell r="K1118">
            <v>1</v>
          </cell>
          <cell r="L1118">
            <v>100430</v>
          </cell>
          <cell r="M1118">
            <v>3515050</v>
          </cell>
          <cell r="N1118">
            <v>23325</v>
          </cell>
          <cell r="O1118">
            <v>816375</v>
          </cell>
          <cell r="P1118">
            <v>733</v>
          </cell>
          <cell r="Q1118">
            <v>25655</v>
          </cell>
        </row>
        <row r="1119">
          <cell r="D1119" t="str">
            <v>원형표지판</v>
          </cell>
          <cell r="E1119" t="str">
            <v>(D900)</v>
          </cell>
          <cell r="F1119" t="str">
            <v>EA</v>
          </cell>
          <cell r="G1119">
            <v>6</v>
          </cell>
          <cell r="H1119">
            <v>126431</v>
          </cell>
          <cell r="I1119">
            <v>758586</v>
          </cell>
          <cell r="J1119">
            <v>758586</v>
          </cell>
          <cell r="K1119">
            <v>1</v>
          </cell>
          <cell r="L1119">
            <v>71409</v>
          </cell>
          <cell r="M1119">
            <v>428454</v>
          </cell>
          <cell r="N1119">
            <v>55022</v>
          </cell>
          <cell r="O1119">
            <v>330132</v>
          </cell>
          <cell r="P1119">
            <v>0</v>
          </cell>
          <cell r="Q1119">
            <v>0</v>
          </cell>
        </row>
        <row r="1120">
          <cell r="D1120" t="str">
            <v>원형표지판(부착용)</v>
          </cell>
          <cell r="E1120" t="str">
            <v>(D900)</v>
          </cell>
          <cell r="F1120" t="str">
            <v>EA</v>
          </cell>
          <cell r="G1120">
            <v>8</v>
          </cell>
          <cell r="H1120">
            <v>51000</v>
          </cell>
          <cell r="I1120">
            <v>408000</v>
          </cell>
          <cell r="J1120">
            <v>408000</v>
          </cell>
          <cell r="K1120">
            <v>1</v>
          </cell>
          <cell r="L1120">
            <v>49000</v>
          </cell>
          <cell r="M1120">
            <v>392000</v>
          </cell>
          <cell r="N1120">
            <v>2000</v>
          </cell>
          <cell r="O1120">
            <v>16000</v>
          </cell>
          <cell r="P1120">
            <v>0</v>
          </cell>
          <cell r="Q1120">
            <v>0</v>
          </cell>
        </row>
        <row r="1121">
          <cell r="D1121" t="str">
            <v>원형및삼각표지판</v>
          </cell>
          <cell r="E1121" t="str">
            <v>(D900+L1200)</v>
          </cell>
          <cell r="F1121" t="str">
            <v>EA</v>
          </cell>
          <cell r="G1121">
            <v>5</v>
          </cell>
          <cell r="H1121">
            <v>181500</v>
          </cell>
          <cell r="I1121">
            <v>907500</v>
          </cell>
          <cell r="J1121">
            <v>907500</v>
          </cell>
          <cell r="K1121">
            <v>1</v>
          </cell>
          <cell r="L1121">
            <v>121562</v>
          </cell>
          <cell r="M1121">
            <v>607810</v>
          </cell>
          <cell r="N1121">
            <v>59938</v>
          </cell>
          <cell r="O1121">
            <v>299690</v>
          </cell>
          <cell r="P1121">
            <v>0</v>
          </cell>
          <cell r="Q1121">
            <v>0</v>
          </cell>
        </row>
        <row r="1122">
          <cell r="D1122" t="str">
            <v>원형및사각표지판</v>
          </cell>
          <cell r="E1122" t="str">
            <v>(D900+400*400)</v>
          </cell>
          <cell r="F1122" t="str">
            <v>EA</v>
          </cell>
          <cell r="G1122">
            <v>8</v>
          </cell>
          <cell r="H1122">
            <v>175500</v>
          </cell>
          <cell r="I1122">
            <v>1404000</v>
          </cell>
          <cell r="J1122">
            <v>1404000</v>
          </cell>
          <cell r="K1122">
            <v>1</v>
          </cell>
          <cell r="L1122">
            <v>115562</v>
          </cell>
          <cell r="M1122">
            <v>924496</v>
          </cell>
          <cell r="N1122">
            <v>59938</v>
          </cell>
          <cell r="O1122">
            <v>479504</v>
          </cell>
          <cell r="P1122">
            <v>0</v>
          </cell>
          <cell r="Q1122">
            <v>0</v>
          </cell>
        </row>
        <row r="1123">
          <cell r="D1123" t="str">
            <v>삼각및보조사각표지판</v>
          </cell>
          <cell r="E1123" t="str">
            <v>(L1200+1200*450)</v>
          </cell>
          <cell r="F1123" t="str">
            <v>EA</v>
          </cell>
          <cell r="G1123">
            <v>2</v>
          </cell>
          <cell r="H1123">
            <v>166838</v>
          </cell>
          <cell r="I1123">
            <v>333676</v>
          </cell>
          <cell r="J1123">
            <v>333676</v>
          </cell>
          <cell r="K1123">
            <v>1</v>
          </cell>
          <cell r="L1123">
            <v>142780</v>
          </cell>
          <cell r="M1123">
            <v>285560</v>
          </cell>
          <cell r="N1123">
            <v>23325</v>
          </cell>
          <cell r="O1123">
            <v>46650</v>
          </cell>
          <cell r="P1123">
            <v>733</v>
          </cell>
          <cell r="Q1123">
            <v>1466</v>
          </cell>
        </row>
        <row r="1124">
          <cell r="D1124" t="str">
            <v>2중 삼각표지판</v>
          </cell>
          <cell r="E1124" t="str">
            <v>(L120+L120)</v>
          </cell>
          <cell r="F1124" t="str">
            <v>EA</v>
          </cell>
          <cell r="G1124">
            <v>4</v>
          </cell>
          <cell r="H1124">
            <v>123755</v>
          </cell>
          <cell r="I1124">
            <v>495020</v>
          </cell>
          <cell r="J1124">
            <v>495020</v>
          </cell>
          <cell r="K1124">
            <v>1</v>
          </cell>
          <cell r="L1124">
            <v>0</v>
          </cell>
          <cell r="M1124">
            <v>0</v>
          </cell>
          <cell r="N1124">
            <v>100430</v>
          </cell>
          <cell r="O1124">
            <v>401720</v>
          </cell>
          <cell r="P1124">
            <v>23325</v>
          </cell>
          <cell r="Q1124">
            <v>93300</v>
          </cell>
        </row>
        <row r="1125">
          <cell r="C1125" t="str">
            <v>a.</v>
          </cell>
          <cell r="D1125" t="str">
            <v>안내표지판</v>
          </cell>
          <cell r="I1125">
            <v>0</v>
          </cell>
          <cell r="J1125">
            <v>0</v>
          </cell>
          <cell r="K1125">
            <v>1</v>
          </cell>
          <cell r="M1125">
            <v>0</v>
          </cell>
          <cell r="O1125">
            <v>0</v>
          </cell>
          <cell r="Q1125">
            <v>0</v>
          </cell>
        </row>
        <row r="1126">
          <cell r="D1126" t="str">
            <v>1지명방향표지</v>
          </cell>
          <cell r="E1126" t="str">
            <v>(403-7:160*60)</v>
          </cell>
          <cell r="F1126" t="str">
            <v>EA</v>
          </cell>
          <cell r="G1126">
            <v>10</v>
          </cell>
          <cell r="H1126">
            <v>775887</v>
          </cell>
          <cell r="I1126">
            <v>7758870</v>
          </cell>
          <cell r="J1126">
            <v>7758870</v>
          </cell>
          <cell r="K1126">
            <v>1</v>
          </cell>
          <cell r="L1126">
            <v>492762</v>
          </cell>
          <cell r="M1126">
            <v>4927620</v>
          </cell>
          <cell r="N1126">
            <v>247186</v>
          </cell>
          <cell r="O1126">
            <v>2471860</v>
          </cell>
          <cell r="P1126">
            <v>35939</v>
          </cell>
          <cell r="Q1126">
            <v>359390</v>
          </cell>
        </row>
        <row r="1127">
          <cell r="D1127" t="str">
            <v>2방향예고표지</v>
          </cell>
          <cell r="E1127" t="str">
            <v>(403-3:400*250)</v>
          </cell>
          <cell r="F1127" t="str">
            <v>EA</v>
          </cell>
          <cell r="G1127">
            <v>12</v>
          </cell>
          <cell r="H1127">
            <v>2977587</v>
          </cell>
          <cell r="I1127">
            <v>35731044</v>
          </cell>
          <cell r="J1127">
            <v>35731044</v>
          </cell>
          <cell r="K1127">
            <v>1</v>
          </cell>
          <cell r="L1127">
            <v>0</v>
          </cell>
          <cell r="M1127">
            <v>0</v>
          </cell>
          <cell r="N1127">
            <v>2541000</v>
          </cell>
          <cell r="O1127">
            <v>30492000</v>
          </cell>
          <cell r="P1127">
            <v>436587</v>
          </cell>
          <cell r="Q1127">
            <v>5239044</v>
          </cell>
        </row>
        <row r="1128">
          <cell r="D1128" t="str">
            <v>오르막차로표지판</v>
          </cell>
          <cell r="E1128" t="str">
            <v>(437-1:240*95)</v>
          </cell>
          <cell r="F1128" t="str">
            <v>EA</v>
          </cell>
          <cell r="G1128">
            <v>1</v>
          </cell>
          <cell r="H1128">
            <v>1082753</v>
          </cell>
          <cell r="I1128">
            <v>1082753</v>
          </cell>
          <cell r="J1128">
            <v>1082753</v>
          </cell>
          <cell r="K1128">
            <v>1</v>
          </cell>
          <cell r="L1128">
            <v>621990</v>
          </cell>
          <cell r="M1128">
            <v>621990</v>
          </cell>
          <cell r="N1128">
            <v>424824</v>
          </cell>
          <cell r="O1128">
            <v>424824</v>
          </cell>
          <cell r="P1128">
            <v>35939</v>
          </cell>
          <cell r="Q1128">
            <v>35939</v>
          </cell>
        </row>
        <row r="1129">
          <cell r="E1129" t="str">
            <v>(437-2:240*95)</v>
          </cell>
          <cell r="F1129" t="str">
            <v>EA</v>
          </cell>
          <cell r="G1129">
            <v>1</v>
          </cell>
          <cell r="H1129">
            <v>202794</v>
          </cell>
          <cell r="I1129">
            <v>202794</v>
          </cell>
          <cell r="J1129">
            <v>202794</v>
          </cell>
          <cell r="K1129">
            <v>1</v>
          </cell>
          <cell r="L1129">
            <v>106873</v>
          </cell>
          <cell r="M1129">
            <v>106873</v>
          </cell>
          <cell r="N1129">
            <v>59682</v>
          </cell>
          <cell r="O1129">
            <v>59682</v>
          </cell>
          <cell r="P1129">
            <v>36239</v>
          </cell>
          <cell r="Q1129">
            <v>36239</v>
          </cell>
        </row>
        <row r="1130">
          <cell r="E1130" t="str">
            <v>(437-3:240*95)</v>
          </cell>
          <cell r="F1130" t="str">
            <v>EA</v>
          </cell>
          <cell r="G1130">
            <v>1</v>
          </cell>
          <cell r="H1130">
            <v>197794</v>
          </cell>
          <cell r="I1130">
            <v>197794</v>
          </cell>
          <cell r="J1130">
            <v>197794</v>
          </cell>
          <cell r="K1130">
            <v>1</v>
          </cell>
          <cell r="L1130">
            <v>106603</v>
          </cell>
          <cell r="M1130">
            <v>106603</v>
          </cell>
          <cell r="N1130">
            <v>56739</v>
          </cell>
          <cell r="O1130">
            <v>56739</v>
          </cell>
          <cell r="P1130">
            <v>34452</v>
          </cell>
          <cell r="Q1130">
            <v>34452</v>
          </cell>
        </row>
        <row r="1131">
          <cell r="D1131" t="str">
            <v>버스정류장표지판</v>
          </cell>
          <cell r="E1131" t="str">
            <v>(437-5:242*120)</v>
          </cell>
          <cell r="F1131" t="str">
            <v>EA</v>
          </cell>
          <cell r="G1131">
            <v>6</v>
          </cell>
          <cell r="H1131">
            <v>1293146</v>
          </cell>
          <cell r="I1131">
            <v>7758876</v>
          </cell>
          <cell r="J1131">
            <v>7758876</v>
          </cell>
          <cell r="K1131">
            <v>1</v>
          </cell>
          <cell r="L1131">
            <v>821270</v>
          </cell>
          <cell r="M1131">
            <v>4927620</v>
          </cell>
          <cell r="N1131">
            <v>435937</v>
          </cell>
          <cell r="O1131">
            <v>2615622</v>
          </cell>
          <cell r="P1131">
            <v>35939</v>
          </cell>
          <cell r="Q1131">
            <v>215634</v>
          </cell>
        </row>
        <row r="1132">
          <cell r="D1132" t="str">
            <v>방향표지(1방향)</v>
          </cell>
          <cell r="E1132" t="str">
            <v>(425-1:185*100)</v>
          </cell>
          <cell r="F1132" t="str">
            <v>EA</v>
          </cell>
          <cell r="G1132">
            <v>6</v>
          </cell>
          <cell r="H1132">
            <v>1293146</v>
          </cell>
          <cell r="I1132">
            <v>7758876</v>
          </cell>
          <cell r="J1132">
            <v>7758876</v>
          </cell>
          <cell r="K1132">
            <v>1</v>
          </cell>
          <cell r="L1132">
            <v>821270</v>
          </cell>
          <cell r="M1132">
            <v>4927620</v>
          </cell>
          <cell r="N1132">
            <v>435937</v>
          </cell>
          <cell r="O1132">
            <v>2615622</v>
          </cell>
          <cell r="P1132">
            <v>35939</v>
          </cell>
          <cell r="Q1132">
            <v>215634</v>
          </cell>
        </row>
        <row r="1133">
          <cell r="D1133" t="str">
            <v>방향표지(2방향)</v>
          </cell>
          <cell r="E1133" t="str">
            <v>(425-2:370*100)</v>
          </cell>
          <cell r="F1133" t="str">
            <v>EA</v>
          </cell>
          <cell r="G1133">
            <v>7</v>
          </cell>
          <cell r="H1133">
            <v>2030290</v>
          </cell>
          <cell r="I1133">
            <v>14212030</v>
          </cell>
          <cell r="J1133">
            <v>14212030</v>
          </cell>
          <cell r="K1133">
            <v>1</v>
          </cell>
          <cell r="L1133">
            <v>1712235</v>
          </cell>
          <cell r="M1133">
            <v>11985645</v>
          </cell>
          <cell r="N1133">
            <v>294139</v>
          </cell>
          <cell r="O1133">
            <v>2058973</v>
          </cell>
          <cell r="P1133">
            <v>23916</v>
          </cell>
          <cell r="Q1133">
            <v>167412</v>
          </cell>
        </row>
        <row r="1134">
          <cell r="D1134" t="str">
            <v>반사경</v>
          </cell>
          <cell r="E1134" t="str">
            <v>(D800)</v>
          </cell>
          <cell r="F1134" t="str">
            <v>EA</v>
          </cell>
          <cell r="G1134">
            <v>1</v>
          </cell>
          <cell r="H1134">
            <v>335272</v>
          </cell>
          <cell r="I1134">
            <v>335272</v>
          </cell>
          <cell r="J1134">
            <v>335272</v>
          </cell>
          <cell r="K1134">
            <v>1</v>
          </cell>
          <cell r="L1134">
            <v>335272</v>
          </cell>
          <cell r="M1134">
            <v>335272</v>
          </cell>
          <cell r="N1134">
            <v>0</v>
          </cell>
          <cell r="O1134">
            <v>0</v>
          </cell>
          <cell r="P1134">
            <v>0</v>
          </cell>
          <cell r="Q1134">
            <v>0</v>
          </cell>
        </row>
        <row r="1135">
          <cell r="C1135" t="str">
            <v>5.03</v>
          </cell>
          <cell r="D1135" t="str">
            <v>시선유도표시</v>
          </cell>
          <cell r="I1135">
            <v>0</v>
          </cell>
          <cell r="J1135">
            <v>0</v>
          </cell>
          <cell r="K1135">
            <v>1</v>
          </cell>
          <cell r="M1135">
            <v>0</v>
          </cell>
          <cell r="O1135">
            <v>0</v>
          </cell>
          <cell r="Q1135">
            <v>0</v>
          </cell>
        </row>
        <row r="1136">
          <cell r="C1136" t="str">
            <v>1)</v>
          </cell>
          <cell r="D1136" t="str">
            <v>데리네이타</v>
          </cell>
          <cell r="I1136">
            <v>0</v>
          </cell>
          <cell r="J1136">
            <v>0</v>
          </cell>
          <cell r="K1136">
            <v>1</v>
          </cell>
          <cell r="M1136">
            <v>0</v>
          </cell>
          <cell r="O1136">
            <v>0</v>
          </cell>
          <cell r="Q1136">
            <v>0</v>
          </cell>
        </row>
        <row r="1137">
          <cell r="D1137" t="str">
            <v>데리네이터</v>
          </cell>
          <cell r="E1137" t="str">
            <v>(가드레일용)</v>
          </cell>
          <cell r="F1137" t="str">
            <v>EA</v>
          </cell>
          <cell r="G1137">
            <v>285</v>
          </cell>
          <cell r="H1137">
            <v>27312</v>
          </cell>
          <cell r="I1137">
            <v>7783920</v>
          </cell>
          <cell r="J1137">
            <v>7783920</v>
          </cell>
          <cell r="K1137">
            <v>1</v>
          </cell>
          <cell r="L1137">
            <v>25500</v>
          </cell>
          <cell r="M1137">
            <v>7267500</v>
          </cell>
          <cell r="N1137">
            <v>1812</v>
          </cell>
          <cell r="O1137">
            <v>516420</v>
          </cell>
          <cell r="P1137">
            <v>0</v>
          </cell>
          <cell r="Q1137">
            <v>0</v>
          </cell>
        </row>
        <row r="1138">
          <cell r="D1138" t="str">
            <v>데리네이터</v>
          </cell>
          <cell r="E1138" t="str">
            <v>(교량용)</v>
          </cell>
          <cell r="F1138" t="str">
            <v>EA</v>
          </cell>
          <cell r="G1138">
            <v>39</v>
          </cell>
          <cell r="H1138">
            <v>27312</v>
          </cell>
          <cell r="I1138">
            <v>1065168</v>
          </cell>
          <cell r="J1138">
            <v>1065168</v>
          </cell>
          <cell r="K1138">
            <v>1</v>
          </cell>
          <cell r="L1138">
            <v>25410</v>
          </cell>
          <cell r="M1138">
            <v>990990</v>
          </cell>
          <cell r="N1138">
            <v>1902</v>
          </cell>
          <cell r="O1138">
            <v>74178</v>
          </cell>
          <cell r="P1138">
            <v>0</v>
          </cell>
          <cell r="Q1138">
            <v>0</v>
          </cell>
        </row>
        <row r="1139">
          <cell r="D1139" t="str">
            <v>데리네이터</v>
          </cell>
          <cell r="E1139" t="str">
            <v>(옹벽용)</v>
          </cell>
          <cell r="F1139" t="str">
            <v>EA</v>
          </cell>
          <cell r="G1139">
            <v>133</v>
          </cell>
          <cell r="H1139">
            <v>28522</v>
          </cell>
          <cell r="I1139">
            <v>3793426</v>
          </cell>
          <cell r="J1139">
            <v>3793426</v>
          </cell>
          <cell r="K1139">
            <v>1</v>
          </cell>
          <cell r="L1139">
            <v>26710</v>
          </cell>
          <cell r="M1139">
            <v>3552430</v>
          </cell>
          <cell r="N1139">
            <v>1812</v>
          </cell>
          <cell r="O1139">
            <v>240996</v>
          </cell>
          <cell r="P1139">
            <v>0</v>
          </cell>
          <cell r="Q1139">
            <v>0</v>
          </cell>
        </row>
        <row r="1140">
          <cell r="D1140" t="str">
            <v>데리네이타</v>
          </cell>
          <cell r="E1140" t="str">
            <v>(토공용)</v>
          </cell>
          <cell r="F1140" t="str">
            <v>EA</v>
          </cell>
          <cell r="G1140">
            <v>145</v>
          </cell>
          <cell r="H1140">
            <v>39570</v>
          </cell>
          <cell r="I1140">
            <v>5737650</v>
          </cell>
          <cell r="J1140">
            <v>5737650</v>
          </cell>
          <cell r="K1140">
            <v>1</v>
          </cell>
          <cell r="L1140">
            <v>35090</v>
          </cell>
          <cell r="M1140">
            <v>5088050</v>
          </cell>
          <cell r="N1140">
            <v>4480</v>
          </cell>
          <cell r="O1140">
            <v>649600</v>
          </cell>
          <cell r="P1140">
            <v>0</v>
          </cell>
          <cell r="Q1140">
            <v>0</v>
          </cell>
        </row>
        <row r="1141">
          <cell r="C1141" t="str">
            <v>2)</v>
          </cell>
          <cell r="D1141" t="str">
            <v>도로표지병</v>
          </cell>
          <cell r="I1141">
            <v>0</v>
          </cell>
          <cell r="J1141">
            <v>0</v>
          </cell>
          <cell r="K1141">
            <v>1</v>
          </cell>
          <cell r="M1141">
            <v>0</v>
          </cell>
          <cell r="O1141">
            <v>0</v>
          </cell>
          <cell r="Q1141">
            <v>0</v>
          </cell>
        </row>
        <row r="1142">
          <cell r="D1142" t="str">
            <v>도로표지병</v>
          </cell>
          <cell r="E1142" t="str">
            <v>(양면)</v>
          </cell>
          <cell r="F1142" t="str">
            <v>EA</v>
          </cell>
          <cell r="G1142">
            <v>5390</v>
          </cell>
          <cell r="H1142">
            <v>17469</v>
          </cell>
          <cell r="I1142">
            <v>94157910</v>
          </cell>
          <cell r="J1142">
            <v>94157910</v>
          </cell>
          <cell r="K1142">
            <v>1</v>
          </cell>
          <cell r="L1142">
            <v>16382</v>
          </cell>
          <cell r="M1142">
            <v>88298980</v>
          </cell>
          <cell r="N1142">
            <v>1087</v>
          </cell>
          <cell r="O1142">
            <v>5858930</v>
          </cell>
          <cell r="P1142">
            <v>0</v>
          </cell>
          <cell r="Q1142">
            <v>0</v>
          </cell>
        </row>
        <row r="1143">
          <cell r="C1143" t="str">
            <v>3)</v>
          </cell>
          <cell r="D1143" t="str">
            <v>갈매기표지판</v>
          </cell>
          <cell r="I1143">
            <v>0</v>
          </cell>
          <cell r="J1143">
            <v>0</v>
          </cell>
          <cell r="K1143">
            <v>1</v>
          </cell>
          <cell r="M1143">
            <v>0</v>
          </cell>
          <cell r="O1143">
            <v>0</v>
          </cell>
          <cell r="Q1143">
            <v>0</v>
          </cell>
        </row>
        <row r="1144">
          <cell r="D1144" t="str">
            <v>갈매기표지판</v>
          </cell>
          <cell r="E1144" t="str">
            <v>(600*300)</v>
          </cell>
          <cell r="F1144" t="str">
            <v>EA</v>
          </cell>
          <cell r="G1144">
            <v>47</v>
          </cell>
          <cell r="H1144">
            <v>207548</v>
          </cell>
          <cell r="I1144">
            <v>9754756</v>
          </cell>
          <cell r="J1144">
            <v>9754756</v>
          </cell>
          <cell r="K1144">
            <v>1</v>
          </cell>
          <cell r="L1144">
            <v>149679</v>
          </cell>
          <cell r="M1144">
            <v>7034913</v>
          </cell>
          <cell r="N1144">
            <v>57465</v>
          </cell>
          <cell r="O1144">
            <v>2700855</v>
          </cell>
          <cell r="P1144">
            <v>404</v>
          </cell>
          <cell r="Q1144">
            <v>18988</v>
          </cell>
        </row>
        <row r="1145">
          <cell r="D1145" t="str">
            <v>갈매기(구조물용)</v>
          </cell>
          <cell r="E1145" t="str">
            <v>(600*300)</v>
          </cell>
          <cell r="F1145" t="str">
            <v>EA</v>
          </cell>
          <cell r="G1145">
            <v>15</v>
          </cell>
          <cell r="H1145">
            <v>207548</v>
          </cell>
          <cell r="I1145">
            <v>3113220</v>
          </cell>
          <cell r="J1145">
            <v>3113220</v>
          </cell>
          <cell r="K1145">
            <v>1</v>
          </cell>
          <cell r="L1145">
            <v>149679</v>
          </cell>
          <cell r="M1145">
            <v>2245185</v>
          </cell>
          <cell r="N1145">
            <v>57465</v>
          </cell>
          <cell r="O1145">
            <v>861975</v>
          </cell>
          <cell r="P1145">
            <v>404</v>
          </cell>
          <cell r="Q1145">
            <v>6060</v>
          </cell>
        </row>
        <row r="1146">
          <cell r="C1146" t="str">
            <v>5.04</v>
          </cell>
          <cell r="D1146" t="str">
            <v>가드레일</v>
          </cell>
          <cell r="I1146">
            <v>0</v>
          </cell>
          <cell r="J1146">
            <v>0</v>
          </cell>
          <cell r="K1146">
            <v>1</v>
          </cell>
          <cell r="M1146">
            <v>0</v>
          </cell>
          <cell r="O1146">
            <v>0</v>
          </cell>
          <cell r="Q1146">
            <v>0</v>
          </cell>
        </row>
        <row r="1147">
          <cell r="C1147" t="str">
            <v>1)</v>
          </cell>
          <cell r="D1147" t="str">
            <v>레일 포스트</v>
          </cell>
          <cell r="I1147">
            <v>0</v>
          </cell>
          <cell r="J1147">
            <v>0</v>
          </cell>
          <cell r="K1147">
            <v>1</v>
          </cell>
          <cell r="M1147">
            <v>0</v>
          </cell>
          <cell r="O1147">
            <v>0</v>
          </cell>
          <cell r="Q1147">
            <v>0</v>
          </cell>
        </row>
        <row r="1148">
          <cell r="D1148" t="str">
            <v>1단 레일포스트</v>
          </cell>
          <cell r="E1148" t="str">
            <v>(L=2.2m,Φ139.8mm)</v>
          </cell>
          <cell r="F1148" t="str">
            <v>경간</v>
          </cell>
          <cell r="G1148">
            <v>1440</v>
          </cell>
          <cell r="H1148">
            <v>39930</v>
          </cell>
          <cell r="I1148">
            <v>57499200</v>
          </cell>
          <cell r="J1148">
            <v>57499200</v>
          </cell>
          <cell r="K1148">
            <v>1</v>
          </cell>
          <cell r="L1148">
            <v>39930</v>
          </cell>
          <cell r="M1148">
            <v>57499200</v>
          </cell>
          <cell r="N1148">
            <v>0</v>
          </cell>
          <cell r="O1148">
            <v>0</v>
          </cell>
          <cell r="P1148">
            <v>0</v>
          </cell>
          <cell r="Q1148">
            <v>0</v>
          </cell>
        </row>
        <row r="1149">
          <cell r="D1149" t="str">
            <v>2단 레일포스트</v>
          </cell>
          <cell r="E1149" t="str">
            <v>(L=2.5m,Φ139.8mm)</v>
          </cell>
          <cell r="F1149" t="str">
            <v>EA</v>
          </cell>
          <cell r="G1149">
            <v>586</v>
          </cell>
          <cell r="H1149">
            <v>45380</v>
          </cell>
          <cell r="I1149">
            <v>26592680</v>
          </cell>
          <cell r="J1149">
            <v>26592680</v>
          </cell>
          <cell r="K1149">
            <v>1</v>
          </cell>
          <cell r="L1149">
            <v>45380</v>
          </cell>
          <cell r="M1149">
            <v>26592680</v>
          </cell>
          <cell r="N1149">
            <v>0</v>
          </cell>
          <cell r="O1149">
            <v>0</v>
          </cell>
          <cell r="P1149">
            <v>0</v>
          </cell>
          <cell r="Q1149">
            <v>0</v>
          </cell>
        </row>
        <row r="1150">
          <cell r="C1150" t="str">
            <v>2)</v>
          </cell>
          <cell r="D1150" t="str">
            <v>표준레일</v>
          </cell>
          <cell r="I1150">
            <v>0</v>
          </cell>
          <cell r="J1150">
            <v>0</v>
          </cell>
          <cell r="K1150">
            <v>1</v>
          </cell>
          <cell r="M1150">
            <v>0</v>
          </cell>
          <cell r="O1150">
            <v>0</v>
          </cell>
          <cell r="Q1150">
            <v>0</v>
          </cell>
        </row>
        <row r="1151">
          <cell r="D1151" t="str">
            <v>1단 가드레일</v>
          </cell>
          <cell r="E1151" t="str">
            <v>(표준레일)</v>
          </cell>
          <cell r="F1151" t="str">
            <v>경간</v>
          </cell>
          <cell r="G1151">
            <v>1408</v>
          </cell>
          <cell r="H1151">
            <v>64199</v>
          </cell>
          <cell r="I1151">
            <v>90392192</v>
          </cell>
          <cell r="J1151">
            <v>90392192</v>
          </cell>
          <cell r="K1151">
            <v>1</v>
          </cell>
          <cell r="L1151">
            <v>55362</v>
          </cell>
          <cell r="M1151">
            <v>77949696</v>
          </cell>
          <cell r="N1151">
            <v>4769</v>
          </cell>
          <cell r="O1151">
            <v>6714752</v>
          </cell>
          <cell r="P1151">
            <v>4068</v>
          </cell>
          <cell r="Q1151">
            <v>5727744</v>
          </cell>
        </row>
        <row r="1152">
          <cell r="D1152" t="str">
            <v>2단 가드레일</v>
          </cell>
          <cell r="E1152" t="str">
            <v>(표준레일)</v>
          </cell>
          <cell r="F1152" t="str">
            <v>경간</v>
          </cell>
          <cell r="G1152">
            <v>290</v>
          </cell>
          <cell r="H1152">
            <v>128398</v>
          </cell>
          <cell r="I1152">
            <v>37235420</v>
          </cell>
          <cell r="J1152">
            <v>37235420</v>
          </cell>
          <cell r="K1152">
            <v>1</v>
          </cell>
          <cell r="L1152">
            <v>117561</v>
          </cell>
          <cell r="M1152">
            <v>34092690</v>
          </cell>
          <cell r="N1152">
            <v>6769</v>
          </cell>
          <cell r="O1152">
            <v>1963010</v>
          </cell>
          <cell r="P1152">
            <v>4068</v>
          </cell>
          <cell r="Q1152">
            <v>1179720</v>
          </cell>
        </row>
        <row r="1153">
          <cell r="C1153" t="str">
            <v>3)</v>
          </cell>
          <cell r="D1153" t="str">
            <v>토공</v>
          </cell>
          <cell r="I1153">
            <v>0</v>
          </cell>
          <cell r="J1153">
            <v>0</v>
          </cell>
          <cell r="K1153">
            <v>1</v>
          </cell>
          <cell r="M1153">
            <v>0</v>
          </cell>
          <cell r="O1153">
            <v>0</v>
          </cell>
          <cell r="Q1153">
            <v>0</v>
          </cell>
        </row>
        <row r="1154">
          <cell r="D1154" t="str">
            <v>측구터파기</v>
          </cell>
          <cell r="E1154" t="str">
            <v>(토사 0-1M 50:50)</v>
          </cell>
          <cell r="F1154" t="str">
            <v>M3</v>
          </cell>
          <cell r="G1154">
            <v>87</v>
          </cell>
          <cell r="H1154">
            <v>5099</v>
          </cell>
          <cell r="I1154">
            <v>443613</v>
          </cell>
          <cell r="J1154">
            <v>443613</v>
          </cell>
          <cell r="K1154">
            <v>1</v>
          </cell>
          <cell r="L1154">
            <v>103</v>
          </cell>
          <cell r="M1154">
            <v>8961</v>
          </cell>
          <cell r="N1154">
            <v>4849</v>
          </cell>
          <cell r="O1154">
            <v>421863</v>
          </cell>
          <cell r="P1154">
            <v>147</v>
          </cell>
          <cell r="Q1154">
            <v>12789</v>
          </cell>
        </row>
        <row r="1155">
          <cell r="D1155" t="str">
            <v>되메우기및비다짐</v>
          </cell>
          <cell r="E1155" t="str">
            <v>(기계80%+인력20%)</v>
          </cell>
          <cell r="F1155" t="str">
            <v>M3</v>
          </cell>
          <cell r="G1155">
            <v>69</v>
          </cell>
          <cell r="H1155">
            <v>3249</v>
          </cell>
          <cell r="I1155">
            <v>224181</v>
          </cell>
          <cell r="J1155">
            <v>224181</v>
          </cell>
          <cell r="K1155">
            <v>1</v>
          </cell>
          <cell r="L1155">
            <v>404</v>
          </cell>
          <cell r="M1155">
            <v>27876</v>
          </cell>
          <cell r="N1155">
            <v>2394</v>
          </cell>
          <cell r="O1155">
            <v>165186</v>
          </cell>
          <cell r="P1155">
            <v>451</v>
          </cell>
          <cell r="Q1155">
            <v>31119</v>
          </cell>
        </row>
        <row r="1156">
          <cell r="D1156" t="str">
            <v>잔토처리.</v>
          </cell>
          <cell r="E1156" t="str">
            <v>(인력)</v>
          </cell>
          <cell r="F1156" t="str">
            <v>M3</v>
          </cell>
          <cell r="G1156">
            <v>18</v>
          </cell>
          <cell r="H1156">
            <v>7090</v>
          </cell>
          <cell r="I1156">
            <v>127620</v>
          </cell>
          <cell r="J1156">
            <v>127620</v>
          </cell>
          <cell r="K1156">
            <v>1</v>
          </cell>
          <cell r="L1156">
            <v>0</v>
          </cell>
          <cell r="M1156">
            <v>0</v>
          </cell>
          <cell r="N1156">
            <v>7090</v>
          </cell>
          <cell r="O1156">
            <v>127620</v>
          </cell>
          <cell r="P1156">
            <v>0</v>
          </cell>
          <cell r="Q1156">
            <v>0</v>
          </cell>
        </row>
        <row r="1157">
          <cell r="C1157" t="str">
            <v>4)</v>
          </cell>
          <cell r="D1157" t="str">
            <v>레미콘타설</v>
          </cell>
          <cell r="E1157" t="str">
            <v>(소형,인력)</v>
          </cell>
          <cell r="F1157" t="str">
            <v>M3</v>
          </cell>
          <cell r="G1157">
            <v>18</v>
          </cell>
          <cell r="H1157">
            <v>28923</v>
          </cell>
          <cell r="I1157">
            <v>520614</v>
          </cell>
          <cell r="J1157">
            <v>520614</v>
          </cell>
          <cell r="K1157">
            <v>1</v>
          </cell>
          <cell r="L1157">
            <v>227</v>
          </cell>
          <cell r="M1157">
            <v>4086</v>
          </cell>
          <cell r="N1157">
            <v>28652</v>
          </cell>
          <cell r="O1157">
            <v>515736</v>
          </cell>
          <cell r="P1157">
            <v>44</v>
          </cell>
          <cell r="Q1157">
            <v>792</v>
          </cell>
        </row>
        <row r="1158">
          <cell r="C1158" t="str">
            <v>5)</v>
          </cell>
          <cell r="D1158" t="str">
            <v>거푸집</v>
          </cell>
          <cell r="E1158" t="str">
            <v>(6회 0-7M)</v>
          </cell>
          <cell r="F1158" t="str">
            <v>M2</v>
          </cell>
          <cell r="G1158">
            <v>106</v>
          </cell>
          <cell r="H1158">
            <v>15886</v>
          </cell>
          <cell r="I1158">
            <v>1683916</v>
          </cell>
          <cell r="J1158">
            <v>1683916</v>
          </cell>
          <cell r="K1158">
            <v>1</v>
          </cell>
          <cell r="L1158">
            <v>7214</v>
          </cell>
          <cell r="M1158">
            <v>764684</v>
          </cell>
          <cell r="N1158">
            <v>8353</v>
          </cell>
          <cell r="O1158">
            <v>885418</v>
          </cell>
          <cell r="P1158">
            <v>319</v>
          </cell>
          <cell r="Q1158">
            <v>33814</v>
          </cell>
        </row>
        <row r="1159">
          <cell r="C1159" t="str">
            <v>5.05</v>
          </cell>
          <cell r="D1159" t="str">
            <v>중분대 가드레일</v>
          </cell>
          <cell r="I1159">
            <v>0</v>
          </cell>
          <cell r="J1159">
            <v>0</v>
          </cell>
          <cell r="K1159">
            <v>1</v>
          </cell>
          <cell r="M1159">
            <v>0</v>
          </cell>
          <cell r="O1159">
            <v>0</v>
          </cell>
          <cell r="Q1159">
            <v>0</v>
          </cell>
        </row>
        <row r="1160">
          <cell r="C1160" t="str">
            <v>1)</v>
          </cell>
          <cell r="D1160" t="str">
            <v>형식-1</v>
          </cell>
          <cell r="E1160" t="str">
            <v>(확장구간)</v>
          </cell>
          <cell r="I1160">
            <v>0</v>
          </cell>
          <cell r="J1160">
            <v>0</v>
          </cell>
          <cell r="K1160">
            <v>1</v>
          </cell>
          <cell r="M1160">
            <v>0</v>
          </cell>
          <cell r="O1160">
            <v>0</v>
          </cell>
          <cell r="Q1160">
            <v>0</v>
          </cell>
        </row>
        <row r="1161">
          <cell r="D1161" t="str">
            <v>레일포스트</v>
          </cell>
          <cell r="E1161" t="str">
            <v>Φ139.8*4.5*2200</v>
          </cell>
          <cell r="F1161" t="str">
            <v>EA</v>
          </cell>
          <cell r="G1161">
            <v>186</v>
          </cell>
          <cell r="H1161">
            <v>334251</v>
          </cell>
          <cell r="I1161">
            <v>62170686</v>
          </cell>
          <cell r="J1161">
            <v>62170686</v>
          </cell>
          <cell r="K1161">
            <v>1</v>
          </cell>
          <cell r="L1161">
            <v>284350</v>
          </cell>
          <cell r="M1161">
            <v>52889100</v>
          </cell>
          <cell r="N1161">
            <v>49901</v>
          </cell>
          <cell r="O1161">
            <v>9281586</v>
          </cell>
          <cell r="P1161">
            <v>0</v>
          </cell>
          <cell r="Q1161">
            <v>0</v>
          </cell>
        </row>
        <row r="1162">
          <cell r="D1162" t="str">
            <v>중분대 가드레일</v>
          </cell>
          <cell r="E1162" t="str">
            <v>(표준레일)</v>
          </cell>
          <cell r="F1162" t="str">
            <v>경간</v>
          </cell>
          <cell r="G1162">
            <v>183</v>
          </cell>
          <cell r="H1162">
            <v>64199</v>
          </cell>
          <cell r="I1162">
            <v>11748417</v>
          </cell>
          <cell r="J1162">
            <v>11748417</v>
          </cell>
          <cell r="K1162">
            <v>1</v>
          </cell>
          <cell r="L1162">
            <v>55362</v>
          </cell>
          <cell r="M1162">
            <v>10131246</v>
          </cell>
          <cell r="N1162">
            <v>4769</v>
          </cell>
          <cell r="O1162">
            <v>872727</v>
          </cell>
          <cell r="P1162">
            <v>4068</v>
          </cell>
          <cell r="Q1162">
            <v>744444</v>
          </cell>
        </row>
        <row r="1163">
          <cell r="D1163" t="str">
            <v>단부레일</v>
          </cell>
          <cell r="E1163" t="str">
            <v>4*350*765</v>
          </cell>
          <cell r="F1163" t="str">
            <v>EA</v>
          </cell>
          <cell r="G1163">
            <v>5</v>
          </cell>
          <cell r="H1163">
            <v>25524</v>
          </cell>
          <cell r="I1163">
            <v>127620</v>
          </cell>
          <cell r="J1163">
            <v>127620</v>
          </cell>
          <cell r="K1163">
            <v>1</v>
          </cell>
          <cell r="L1163">
            <v>24200</v>
          </cell>
          <cell r="M1163">
            <v>121000</v>
          </cell>
          <cell r="N1163">
            <v>1058</v>
          </cell>
          <cell r="O1163">
            <v>5290</v>
          </cell>
          <cell r="P1163">
            <v>266</v>
          </cell>
          <cell r="Q1163">
            <v>1330</v>
          </cell>
        </row>
        <row r="1164">
          <cell r="D1164" t="str">
            <v>라운드 레일</v>
          </cell>
          <cell r="E1164" t="str">
            <v>4*350*965</v>
          </cell>
          <cell r="F1164" t="str">
            <v>EA</v>
          </cell>
          <cell r="G1164">
            <v>5</v>
          </cell>
          <cell r="H1164">
            <v>121000</v>
          </cell>
          <cell r="I1164">
            <v>605000</v>
          </cell>
          <cell r="J1164">
            <v>605000</v>
          </cell>
          <cell r="K1164">
            <v>1</v>
          </cell>
          <cell r="L1164">
            <v>121000</v>
          </cell>
          <cell r="M1164">
            <v>605000</v>
          </cell>
          <cell r="N1164">
            <v>0</v>
          </cell>
          <cell r="O1164">
            <v>0</v>
          </cell>
          <cell r="P1164">
            <v>0</v>
          </cell>
          <cell r="Q1164">
            <v>0</v>
          </cell>
        </row>
        <row r="1165">
          <cell r="C1165" t="str">
            <v>2)</v>
          </cell>
          <cell r="D1165" t="str">
            <v>형식-2</v>
          </cell>
          <cell r="E1165" t="str">
            <v>(신설구간)</v>
          </cell>
          <cell r="I1165">
            <v>0</v>
          </cell>
          <cell r="J1165">
            <v>0</v>
          </cell>
          <cell r="K1165">
            <v>1</v>
          </cell>
          <cell r="M1165">
            <v>0</v>
          </cell>
          <cell r="O1165">
            <v>0</v>
          </cell>
          <cell r="Q1165">
            <v>0</v>
          </cell>
        </row>
        <row r="1166">
          <cell r="D1166" t="str">
            <v>레일포스트</v>
          </cell>
          <cell r="E1166" t="str">
            <v>Φ139.8*4.5*2200</v>
          </cell>
          <cell r="F1166" t="str">
            <v>EA</v>
          </cell>
          <cell r="G1166">
            <v>261</v>
          </cell>
          <cell r="H1166">
            <v>334251</v>
          </cell>
          <cell r="I1166">
            <v>87239511</v>
          </cell>
          <cell r="J1166">
            <v>87239511</v>
          </cell>
          <cell r="K1166">
            <v>1</v>
          </cell>
          <cell r="L1166">
            <v>284350</v>
          </cell>
          <cell r="M1166">
            <v>74215350</v>
          </cell>
          <cell r="N1166">
            <v>49901</v>
          </cell>
          <cell r="O1166">
            <v>13024161</v>
          </cell>
          <cell r="P1166">
            <v>0</v>
          </cell>
          <cell r="Q1166">
            <v>0</v>
          </cell>
        </row>
        <row r="1167">
          <cell r="D1167" t="str">
            <v>중분대 가드레일.</v>
          </cell>
          <cell r="E1167" t="str">
            <v>(표준레일)</v>
          </cell>
          <cell r="F1167" t="str">
            <v>경간</v>
          </cell>
          <cell r="G1167">
            <v>258</v>
          </cell>
          <cell r="H1167">
            <v>64199</v>
          </cell>
          <cell r="I1167">
            <v>16563342</v>
          </cell>
          <cell r="J1167">
            <v>16563342</v>
          </cell>
          <cell r="K1167">
            <v>1</v>
          </cell>
          <cell r="L1167">
            <v>55362</v>
          </cell>
          <cell r="M1167">
            <v>14283396</v>
          </cell>
          <cell r="N1167">
            <v>4769</v>
          </cell>
          <cell r="O1167">
            <v>1230402</v>
          </cell>
          <cell r="P1167">
            <v>4068</v>
          </cell>
          <cell r="Q1167">
            <v>1049544</v>
          </cell>
        </row>
        <row r="1168">
          <cell r="D1168" t="str">
            <v>단부레일</v>
          </cell>
          <cell r="E1168" t="str">
            <v>4*350*765</v>
          </cell>
          <cell r="F1168" t="str">
            <v>EA</v>
          </cell>
          <cell r="G1168">
            <v>5</v>
          </cell>
          <cell r="H1168">
            <v>25524</v>
          </cell>
          <cell r="I1168">
            <v>127620</v>
          </cell>
          <cell r="J1168">
            <v>127620</v>
          </cell>
          <cell r="K1168">
            <v>1</v>
          </cell>
          <cell r="L1168">
            <v>24200</v>
          </cell>
          <cell r="M1168">
            <v>121000</v>
          </cell>
          <cell r="N1168">
            <v>1058</v>
          </cell>
          <cell r="O1168">
            <v>5290</v>
          </cell>
          <cell r="P1168">
            <v>266</v>
          </cell>
          <cell r="Q1168">
            <v>1330</v>
          </cell>
        </row>
        <row r="1169">
          <cell r="D1169" t="str">
            <v>라운드 레일</v>
          </cell>
          <cell r="E1169" t="str">
            <v>4*350*965</v>
          </cell>
          <cell r="F1169" t="str">
            <v>EA</v>
          </cell>
          <cell r="G1169">
            <v>5</v>
          </cell>
          <cell r="H1169">
            <v>121000</v>
          </cell>
          <cell r="I1169">
            <v>605000</v>
          </cell>
          <cell r="J1169">
            <v>605000</v>
          </cell>
          <cell r="K1169">
            <v>1</v>
          </cell>
          <cell r="L1169">
            <v>121000</v>
          </cell>
          <cell r="M1169">
            <v>605000</v>
          </cell>
          <cell r="N1169">
            <v>0</v>
          </cell>
          <cell r="O1169">
            <v>0</v>
          </cell>
          <cell r="P1169">
            <v>0</v>
          </cell>
          <cell r="Q1169">
            <v>0</v>
          </cell>
        </row>
        <row r="1170">
          <cell r="D1170" t="str">
            <v>레미콘타설</v>
          </cell>
          <cell r="E1170" t="str">
            <v>(소형,인력)</v>
          </cell>
          <cell r="F1170" t="str">
            <v>M3</v>
          </cell>
          <cell r="G1170">
            <v>352</v>
          </cell>
          <cell r="H1170">
            <v>28923</v>
          </cell>
          <cell r="I1170">
            <v>10180896</v>
          </cell>
          <cell r="J1170">
            <v>10180896</v>
          </cell>
          <cell r="K1170">
            <v>1</v>
          </cell>
          <cell r="L1170">
            <v>227</v>
          </cell>
          <cell r="M1170">
            <v>79904</v>
          </cell>
          <cell r="N1170">
            <v>28652</v>
          </cell>
          <cell r="O1170">
            <v>10085504</v>
          </cell>
          <cell r="P1170">
            <v>44</v>
          </cell>
          <cell r="Q1170">
            <v>15488</v>
          </cell>
        </row>
        <row r="1171">
          <cell r="D1171" t="str">
            <v>거푸집</v>
          </cell>
          <cell r="E1171" t="str">
            <v>(4회 0-7M)</v>
          </cell>
          <cell r="F1171" t="str">
            <v>M2</v>
          </cell>
          <cell r="G1171">
            <v>1140</v>
          </cell>
          <cell r="H1171">
            <v>19081</v>
          </cell>
          <cell r="I1171">
            <v>21752340</v>
          </cell>
          <cell r="J1171">
            <v>21752340</v>
          </cell>
          <cell r="K1171">
            <v>1</v>
          </cell>
          <cell r="L1171">
            <v>8337</v>
          </cell>
          <cell r="M1171">
            <v>9504180</v>
          </cell>
          <cell r="N1171">
            <v>10425</v>
          </cell>
          <cell r="O1171">
            <v>11884500</v>
          </cell>
          <cell r="P1171">
            <v>319</v>
          </cell>
          <cell r="Q1171">
            <v>363660</v>
          </cell>
        </row>
        <row r="1172">
          <cell r="C1172" t="str">
            <v>5.06</v>
          </cell>
          <cell r="D1172" t="str">
            <v>줄눈설치</v>
          </cell>
          <cell r="I1172">
            <v>0</v>
          </cell>
          <cell r="J1172">
            <v>0</v>
          </cell>
          <cell r="K1172">
            <v>1</v>
          </cell>
          <cell r="M1172">
            <v>0</v>
          </cell>
          <cell r="O1172">
            <v>0</v>
          </cell>
          <cell r="Q1172">
            <v>0</v>
          </cell>
        </row>
        <row r="1173">
          <cell r="D1173" t="str">
            <v>가로수축줄눈</v>
          </cell>
          <cell r="E1173" t="str">
            <v>중분대기초(2-5)</v>
          </cell>
          <cell r="F1173" t="str">
            <v>M</v>
          </cell>
          <cell r="G1173">
            <v>173</v>
          </cell>
          <cell r="H1173">
            <v>1768</v>
          </cell>
          <cell r="I1173">
            <v>305864</v>
          </cell>
          <cell r="J1173">
            <v>305864</v>
          </cell>
          <cell r="K1173">
            <v>1</v>
          </cell>
          <cell r="L1173">
            <v>784</v>
          </cell>
          <cell r="M1173">
            <v>135632</v>
          </cell>
          <cell r="N1173">
            <v>984</v>
          </cell>
          <cell r="O1173">
            <v>170232</v>
          </cell>
          <cell r="P1173">
            <v>0</v>
          </cell>
          <cell r="Q1173">
            <v>0</v>
          </cell>
        </row>
        <row r="1174">
          <cell r="D1174" t="str">
            <v>팽창줄눈</v>
          </cell>
          <cell r="E1174" t="str">
            <v>중분대기초(3-8)</v>
          </cell>
          <cell r="F1174" t="str">
            <v>M</v>
          </cell>
          <cell r="G1174">
            <v>3</v>
          </cell>
          <cell r="H1174">
            <v>26048</v>
          </cell>
          <cell r="I1174">
            <v>78144</v>
          </cell>
          <cell r="J1174">
            <v>78144</v>
          </cell>
          <cell r="K1174">
            <v>1</v>
          </cell>
          <cell r="L1174">
            <v>22133</v>
          </cell>
          <cell r="M1174">
            <v>66399</v>
          </cell>
          <cell r="N1174">
            <v>2394</v>
          </cell>
          <cell r="O1174">
            <v>7182</v>
          </cell>
          <cell r="P1174">
            <v>1521</v>
          </cell>
          <cell r="Q1174">
            <v>4563</v>
          </cell>
        </row>
        <row r="1175">
          <cell r="C1175" t="str">
            <v>5.07</v>
          </cell>
          <cell r="D1175" t="str">
            <v>미끄럼방지포장</v>
          </cell>
          <cell r="E1175" t="str">
            <v>(제강스레그)</v>
          </cell>
          <cell r="F1175" t="str">
            <v>M2</v>
          </cell>
          <cell r="G1175">
            <v>3872</v>
          </cell>
          <cell r="H1175">
            <v>31905</v>
          </cell>
          <cell r="I1175">
            <v>123536160</v>
          </cell>
          <cell r="J1175">
            <v>123536160</v>
          </cell>
          <cell r="K1175">
            <v>1</v>
          </cell>
          <cell r="L1175">
            <v>14358</v>
          </cell>
          <cell r="M1175">
            <v>55594176</v>
          </cell>
          <cell r="N1175">
            <v>6381</v>
          </cell>
          <cell r="O1175">
            <v>24707232</v>
          </cell>
          <cell r="P1175">
            <v>11166</v>
          </cell>
          <cell r="Q1175">
            <v>43234752</v>
          </cell>
        </row>
        <row r="1176">
          <cell r="C1176" t="str">
            <v>5.08</v>
          </cell>
          <cell r="D1176" t="str">
            <v>보도블럭</v>
          </cell>
          <cell r="I1176">
            <v>0</v>
          </cell>
          <cell r="J1176">
            <v>0</v>
          </cell>
          <cell r="K1176">
            <v>1</v>
          </cell>
          <cell r="M1176">
            <v>0</v>
          </cell>
          <cell r="O1176">
            <v>0</v>
          </cell>
          <cell r="Q1176">
            <v>0</v>
          </cell>
        </row>
        <row r="1177">
          <cell r="D1177" t="str">
            <v>보차도경계블럭</v>
          </cell>
          <cell r="E1177" t="str">
            <v>(250*300*1000)</v>
          </cell>
          <cell r="F1177" t="str">
            <v>M</v>
          </cell>
          <cell r="G1177">
            <v>752</v>
          </cell>
          <cell r="H1177">
            <v>31881</v>
          </cell>
          <cell r="I1177">
            <v>23974512</v>
          </cell>
          <cell r="J1177">
            <v>23974512</v>
          </cell>
          <cell r="K1177">
            <v>1</v>
          </cell>
          <cell r="L1177">
            <v>15967</v>
          </cell>
          <cell r="M1177">
            <v>12007184</v>
          </cell>
          <cell r="N1177">
            <v>15787</v>
          </cell>
          <cell r="O1177">
            <v>11871824</v>
          </cell>
          <cell r="P1177">
            <v>127</v>
          </cell>
          <cell r="Q1177">
            <v>95504</v>
          </cell>
        </row>
        <row r="1178">
          <cell r="D1178" t="str">
            <v>도로경계석</v>
          </cell>
          <cell r="E1178" t="str">
            <v>(150*150*1000)</v>
          </cell>
          <cell r="F1178" t="str">
            <v>M</v>
          </cell>
          <cell r="G1178">
            <v>752</v>
          </cell>
          <cell r="H1178">
            <v>6930</v>
          </cell>
          <cell r="I1178">
            <v>5211360</v>
          </cell>
          <cell r="J1178">
            <v>5211360</v>
          </cell>
          <cell r="K1178">
            <v>1</v>
          </cell>
          <cell r="L1178">
            <v>5543</v>
          </cell>
          <cell r="M1178">
            <v>4168336</v>
          </cell>
          <cell r="N1178">
            <v>1387</v>
          </cell>
          <cell r="O1178">
            <v>1043024</v>
          </cell>
          <cell r="P1178">
            <v>0</v>
          </cell>
          <cell r="Q1178">
            <v>0</v>
          </cell>
        </row>
        <row r="1179">
          <cell r="D1179" t="str">
            <v>소형고압블럭</v>
          </cell>
          <cell r="E1179" t="str">
            <v>(T=6CM)</v>
          </cell>
          <cell r="F1179" t="str">
            <v>M2</v>
          </cell>
          <cell r="G1179">
            <v>1000</v>
          </cell>
          <cell r="H1179">
            <v>11238</v>
          </cell>
          <cell r="I1179">
            <v>11238000</v>
          </cell>
          <cell r="J1179">
            <v>11238000</v>
          </cell>
          <cell r="K1179">
            <v>1</v>
          </cell>
          <cell r="L1179">
            <v>7814</v>
          </cell>
          <cell r="M1179">
            <v>7814000</v>
          </cell>
          <cell r="N1179">
            <v>3359</v>
          </cell>
          <cell r="O1179">
            <v>3359000</v>
          </cell>
          <cell r="P1179">
            <v>65</v>
          </cell>
          <cell r="Q1179">
            <v>65000</v>
          </cell>
        </row>
        <row r="1180">
          <cell r="D1180" t="str">
            <v>레미콘타설</v>
          </cell>
          <cell r="E1180" t="str">
            <v>(소형,인력)</v>
          </cell>
          <cell r="F1180" t="str">
            <v>M3</v>
          </cell>
          <cell r="G1180">
            <v>143</v>
          </cell>
          <cell r="H1180">
            <v>28923</v>
          </cell>
          <cell r="I1180">
            <v>4135989</v>
          </cell>
          <cell r="J1180">
            <v>4135989</v>
          </cell>
          <cell r="K1180">
            <v>1</v>
          </cell>
          <cell r="L1180">
            <v>227</v>
          </cell>
          <cell r="M1180">
            <v>32461</v>
          </cell>
          <cell r="N1180">
            <v>28652</v>
          </cell>
          <cell r="O1180">
            <v>4097236</v>
          </cell>
          <cell r="P1180">
            <v>44</v>
          </cell>
          <cell r="Q1180">
            <v>6292</v>
          </cell>
        </row>
        <row r="1181">
          <cell r="D1181" t="str">
            <v>거푸집</v>
          </cell>
          <cell r="E1181" t="str">
            <v>(6회 0-7M)</v>
          </cell>
          <cell r="F1181" t="str">
            <v>M2</v>
          </cell>
          <cell r="G1181">
            <v>549</v>
          </cell>
          <cell r="H1181">
            <v>15886</v>
          </cell>
          <cell r="I1181">
            <v>8721414</v>
          </cell>
          <cell r="J1181">
            <v>8721414</v>
          </cell>
          <cell r="K1181">
            <v>1</v>
          </cell>
          <cell r="L1181">
            <v>7214</v>
          </cell>
          <cell r="M1181">
            <v>3960486</v>
          </cell>
          <cell r="N1181">
            <v>8353</v>
          </cell>
          <cell r="O1181">
            <v>4585797</v>
          </cell>
          <cell r="P1181">
            <v>319</v>
          </cell>
          <cell r="Q1181">
            <v>175131</v>
          </cell>
        </row>
        <row r="1182">
          <cell r="C1182" t="str">
            <v>5.09</v>
          </cell>
          <cell r="D1182" t="str">
            <v>교통신호기</v>
          </cell>
          <cell r="I1182">
            <v>0</v>
          </cell>
          <cell r="J1182">
            <v>0</v>
          </cell>
          <cell r="K1182">
            <v>1</v>
          </cell>
          <cell r="M1182">
            <v>0</v>
          </cell>
          <cell r="O1182">
            <v>0</v>
          </cell>
          <cell r="Q1182">
            <v>0</v>
          </cell>
        </row>
        <row r="1183">
          <cell r="C1183" t="str">
            <v>1)</v>
          </cell>
          <cell r="D1183" t="str">
            <v>신전 교차로</v>
          </cell>
          <cell r="E1183" t="str">
            <v>(3지교차+횡단보도)</v>
          </cell>
          <cell r="F1183" t="str">
            <v>조</v>
          </cell>
          <cell r="G1183">
            <v>1</v>
          </cell>
          <cell r="H1183">
            <v>42000000</v>
          </cell>
          <cell r="I1183">
            <v>42000000</v>
          </cell>
          <cell r="J1183">
            <v>42000000</v>
          </cell>
          <cell r="K1183">
            <v>1</v>
          </cell>
          <cell r="L1183">
            <v>37800000</v>
          </cell>
          <cell r="M1183">
            <v>37800000</v>
          </cell>
          <cell r="N1183">
            <v>0</v>
          </cell>
          <cell r="O1183">
            <v>0</v>
          </cell>
          <cell r="P1183">
            <v>4200000</v>
          </cell>
          <cell r="Q1183">
            <v>4200000</v>
          </cell>
        </row>
        <row r="1184">
          <cell r="C1184" t="str">
            <v>2)</v>
          </cell>
          <cell r="D1184" t="str">
            <v>가정 교차로</v>
          </cell>
          <cell r="E1184" t="str">
            <v>(3지교차)</v>
          </cell>
          <cell r="F1184" t="str">
            <v>조</v>
          </cell>
          <cell r="G1184">
            <v>1</v>
          </cell>
          <cell r="H1184">
            <v>25000000</v>
          </cell>
          <cell r="I1184">
            <v>25000000</v>
          </cell>
          <cell r="J1184">
            <v>25000000</v>
          </cell>
          <cell r="K1184">
            <v>1</v>
          </cell>
          <cell r="L1184">
            <v>22500000</v>
          </cell>
          <cell r="M1184">
            <v>22500000</v>
          </cell>
          <cell r="N1184">
            <v>0</v>
          </cell>
          <cell r="O1184">
            <v>0</v>
          </cell>
          <cell r="P1184">
            <v>2500000</v>
          </cell>
          <cell r="Q1184">
            <v>2500000</v>
          </cell>
        </row>
        <row r="1185">
          <cell r="C1185" t="str">
            <v>5.10</v>
          </cell>
          <cell r="D1185" t="str">
            <v>차선도색</v>
          </cell>
          <cell r="I1185">
            <v>0</v>
          </cell>
          <cell r="J1185">
            <v>0</v>
          </cell>
          <cell r="K1185">
            <v>1</v>
          </cell>
          <cell r="M1185">
            <v>0</v>
          </cell>
          <cell r="O1185">
            <v>0</v>
          </cell>
          <cell r="Q1185">
            <v>0</v>
          </cell>
        </row>
        <row r="1186">
          <cell r="C1186" t="str">
            <v>1)</v>
          </cell>
          <cell r="D1186" t="str">
            <v>융착성</v>
          </cell>
          <cell r="I1186">
            <v>0</v>
          </cell>
          <cell r="J1186">
            <v>0</v>
          </cell>
          <cell r="K1186">
            <v>1</v>
          </cell>
          <cell r="M1186">
            <v>0</v>
          </cell>
          <cell r="O1186">
            <v>0</v>
          </cell>
          <cell r="Q1186">
            <v>0</v>
          </cell>
        </row>
        <row r="1187">
          <cell r="D1187" t="str">
            <v>백색실선</v>
          </cell>
          <cell r="E1187" t="str">
            <v>(기계식)</v>
          </cell>
          <cell r="F1187" t="str">
            <v>M2</v>
          </cell>
          <cell r="G1187">
            <v>3151</v>
          </cell>
          <cell r="H1187">
            <v>5337</v>
          </cell>
          <cell r="I1187">
            <v>16816887</v>
          </cell>
          <cell r="J1187">
            <v>16816887</v>
          </cell>
          <cell r="K1187">
            <v>1</v>
          </cell>
          <cell r="L1187">
            <v>4610</v>
          </cell>
          <cell r="M1187">
            <v>14526110</v>
          </cell>
          <cell r="N1187">
            <v>654</v>
          </cell>
          <cell r="O1187">
            <v>2060754</v>
          </cell>
          <cell r="P1187">
            <v>73</v>
          </cell>
          <cell r="Q1187">
            <v>230023</v>
          </cell>
        </row>
        <row r="1188">
          <cell r="D1188" t="str">
            <v>백색파선</v>
          </cell>
          <cell r="E1188" t="str">
            <v>(기계식)</v>
          </cell>
          <cell r="F1188" t="str">
            <v>M2</v>
          </cell>
          <cell r="G1188">
            <v>1253</v>
          </cell>
          <cell r="H1188">
            <v>5040</v>
          </cell>
          <cell r="I1188">
            <v>6315120</v>
          </cell>
          <cell r="J1188">
            <v>6315120</v>
          </cell>
          <cell r="K1188">
            <v>1</v>
          </cell>
          <cell r="L1188">
            <v>4313</v>
          </cell>
          <cell r="M1188">
            <v>5404189</v>
          </cell>
          <cell r="N1188">
            <v>654</v>
          </cell>
          <cell r="O1188">
            <v>819462</v>
          </cell>
          <cell r="P1188">
            <v>73</v>
          </cell>
          <cell r="Q1188">
            <v>91469</v>
          </cell>
        </row>
        <row r="1189">
          <cell r="D1189" t="str">
            <v>황색실선</v>
          </cell>
          <cell r="E1189" t="str">
            <v>(기계식)</v>
          </cell>
          <cell r="F1189" t="str">
            <v>M2</v>
          </cell>
          <cell r="G1189">
            <v>2945</v>
          </cell>
          <cell r="H1189">
            <v>6677</v>
          </cell>
          <cell r="I1189">
            <v>19663765</v>
          </cell>
          <cell r="J1189">
            <v>19663765</v>
          </cell>
          <cell r="K1189">
            <v>1</v>
          </cell>
          <cell r="L1189">
            <v>5950</v>
          </cell>
          <cell r="M1189">
            <v>17522750</v>
          </cell>
          <cell r="N1189">
            <v>654</v>
          </cell>
          <cell r="O1189">
            <v>1926030</v>
          </cell>
          <cell r="P1189">
            <v>73</v>
          </cell>
          <cell r="Q1189">
            <v>214985</v>
          </cell>
        </row>
        <row r="1190">
          <cell r="D1190" t="str">
            <v>백색실선</v>
          </cell>
          <cell r="E1190" t="str">
            <v>(수동형)</v>
          </cell>
          <cell r="F1190" t="str">
            <v>M2</v>
          </cell>
          <cell r="G1190">
            <v>1245</v>
          </cell>
          <cell r="H1190">
            <v>6494</v>
          </cell>
          <cell r="I1190">
            <v>8085030</v>
          </cell>
          <cell r="J1190">
            <v>8085030</v>
          </cell>
          <cell r="K1190">
            <v>1</v>
          </cell>
          <cell r="L1190">
            <v>4496</v>
          </cell>
          <cell r="M1190">
            <v>5597520</v>
          </cell>
          <cell r="N1190">
            <v>1575</v>
          </cell>
          <cell r="O1190">
            <v>1960875</v>
          </cell>
          <cell r="P1190">
            <v>423</v>
          </cell>
          <cell r="Q1190">
            <v>526635</v>
          </cell>
        </row>
        <row r="1191">
          <cell r="D1191" t="str">
            <v>황색실선</v>
          </cell>
          <cell r="E1191" t="str">
            <v>(수동형)</v>
          </cell>
          <cell r="F1191" t="str">
            <v>M2</v>
          </cell>
          <cell r="G1191">
            <v>811</v>
          </cell>
          <cell r="H1191">
            <v>6494</v>
          </cell>
          <cell r="I1191">
            <v>5266634</v>
          </cell>
          <cell r="J1191">
            <v>5266634</v>
          </cell>
          <cell r="K1191">
            <v>1</v>
          </cell>
          <cell r="L1191">
            <v>4496</v>
          </cell>
          <cell r="M1191">
            <v>3646256</v>
          </cell>
          <cell r="N1191">
            <v>1575</v>
          </cell>
          <cell r="O1191">
            <v>1277325</v>
          </cell>
          <cell r="P1191">
            <v>423</v>
          </cell>
          <cell r="Q1191">
            <v>343053</v>
          </cell>
        </row>
        <row r="1192">
          <cell r="C1192" t="str">
            <v>2)</v>
          </cell>
          <cell r="D1192" t="str">
            <v>상온형</v>
          </cell>
          <cell r="I1192">
            <v>0</v>
          </cell>
          <cell r="J1192">
            <v>0</v>
          </cell>
          <cell r="K1192">
            <v>1</v>
          </cell>
          <cell r="M1192">
            <v>0</v>
          </cell>
          <cell r="O1192">
            <v>0</v>
          </cell>
          <cell r="Q1192">
            <v>0</v>
          </cell>
        </row>
        <row r="1193">
          <cell r="D1193" t="str">
            <v>백색실선</v>
          </cell>
          <cell r="E1193" t="str">
            <v>(상온형)</v>
          </cell>
          <cell r="F1193" t="str">
            <v>M2</v>
          </cell>
          <cell r="G1193">
            <v>1377</v>
          </cell>
          <cell r="H1193">
            <v>1514</v>
          </cell>
          <cell r="I1193">
            <v>2084778</v>
          </cell>
          <cell r="J1193">
            <v>2084778</v>
          </cell>
          <cell r="K1193">
            <v>1</v>
          </cell>
          <cell r="L1193">
            <v>787</v>
          </cell>
          <cell r="M1193">
            <v>1083699</v>
          </cell>
          <cell r="N1193">
            <v>654</v>
          </cell>
          <cell r="O1193">
            <v>900558</v>
          </cell>
          <cell r="P1193">
            <v>73</v>
          </cell>
          <cell r="Q1193">
            <v>100521</v>
          </cell>
        </row>
        <row r="1194">
          <cell r="C1194" t="str">
            <v>3)</v>
          </cell>
          <cell r="D1194" t="str">
            <v>차선테이프</v>
          </cell>
          <cell r="E1194" t="str">
            <v>(황색)</v>
          </cell>
          <cell r="F1194" t="str">
            <v>M2</v>
          </cell>
          <cell r="G1194">
            <v>638</v>
          </cell>
          <cell r="H1194">
            <v>20000</v>
          </cell>
          <cell r="I1194">
            <v>12760000</v>
          </cell>
          <cell r="J1194">
            <v>12760000</v>
          </cell>
          <cell r="K1194">
            <v>1</v>
          </cell>
          <cell r="L1194">
            <v>10540</v>
          </cell>
          <cell r="M1194">
            <v>6724520</v>
          </cell>
          <cell r="N1194">
            <v>5886</v>
          </cell>
          <cell r="O1194">
            <v>3755268</v>
          </cell>
          <cell r="P1194">
            <v>3574</v>
          </cell>
          <cell r="Q1194">
            <v>2280212</v>
          </cell>
        </row>
        <row r="1195">
          <cell r="C1195" t="str">
            <v>4)</v>
          </cell>
          <cell r="D1195" t="str">
            <v>차선제거</v>
          </cell>
          <cell r="F1195" t="str">
            <v>M2</v>
          </cell>
          <cell r="G1195">
            <v>1377</v>
          </cell>
          <cell r="H1195">
            <v>2800</v>
          </cell>
          <cell r="I1195">
            <v>3855600</v>
          </cell>
          <cell r="J1195">
            <v>3855600</v>
          </cell>
          <cell r="K1195">
            <v>1</v>
          </cell>
          <cell r="L1195">
            <v>2000</v>
          </cell>
          <cell r="M1195">
            <v>2754000</v>
          </cell>
          <cell r="N1195">
            <v>500</v>
          </cell>
          <cell r="O1195">
            <v>688500</v>
          </cell>
          <cell r="P1195">
            <v>300</v>
          </cell>
          <cell r="Q1195">
            <v>413100</v>
          </cell>
        </row>
        <row r="1196">
          <cell r="C1196" t="str">
            <v>5.11</v>
          </cell>
          <cell r="D1196" t="str">
            <v>낙석방호시설</v>
          </cell>
          <cell r="I1196">
            <v>0</v>
          </cell>
          <cell r="J1196">
            <v>0</v>
          </cell>
          <cell r="K1196">
            <v>1</v>
          </cell>
          <cell r="M1196">
            <v>0</v>
          </cell>
          <cell r="O1196">
            <v>0</v>
          </cell>
          <cell r="Q1196">
            <v>0</v>
          </cell>
        </row>
        <row r="1197">
          <cell r="C1197" t="str">
            <v>1)</v>
          </cell>
          <cell r="D1197" t="str">
            <v>낙석방책</v>
          </cell>
          <cell r="I1197">
            <v>0</v>
          </cell>
          <cell r="J1197">
            <v>0</v>
          </cell>
          <cell r="K1197">
            <v>1</v>
          </cell>
          <cell r="M1197">
            <v>0</v>
          </cell>
          <cell r="O1197">
            <v>0</v>
          </cell>
          <cell r="Q1197">
            <v>0</v>
          </cell>
        </row>
        <row r="1198">
          <cell r="D1198" t="str">
            <v>낙석방책</v>
          </cell>
          <cell r="E1198" t="str">
            <v>(일반부)</v>
          </cell>
          <cell r="F1198" t="str">
            <v>경간</v>
          </cell>
          <cell r="G1198">
            <v>1434</v>
          </cell>
          <cell r="H1198">
            <v>246011</v>
          </cell>
          <cell r="I1198">
            <v>352779774</v>
          </cell>
          <cell r="J1198">
            <v>352779774</v>
          </cell>
          <cell r="K1198">
            <v>1</v>
          </cell>
          <cell r="L1198">
            <v>130915</v>
          </cell>
          <cell r="M1198">
            <v>187732110</v>
          </cell>
          <cell r="N1198">
            <v>112978</v>
          </cell>
          <cell r="O1198">
            <v>162010452</v>
          </cell>
          <cell r="P1198">
            <v>2118</v>
          </cell>
          <cell r="Q1198">
            <v>3037212</v>
          </cell>
        </row>
        <row r="1199">
          <cell r="D1199" t="str">
            <v>낙석방책</v>
          </cell>
          <cell r="E1199" t="str">
            <v>(단부)</v>
          </cell>
          <cell r="F1199" t="str">
            <v>경간</v>
          </cell>
          <cell r="G1199">
            <v>24</v>
          </cell>
          <cell r="H1199">
            <v>457308</v>
          </cell>
          <cell r="I1199">
            <v>10975392</v>
          </cell>
          <cell r="J1199">
            <v>10975392</v>
          </cell>
          <cell r="K1199">
            <v>1</v>
          </cell>
          <cell r="L1199">
            <v>358365</v>
          </cell>
          <cell r="M1199">
            <v>8600760</v>
          </cell>
          <cell r="N1199">
            <v>94563</v>
          </cell>
          <cell r="O1199">
            <v>2269512</v>
          </cell>
          <cell r="P1199">
            <v>4380</v>
          </cell>
          <cell r="Q1199">
            <v>105120</v>
          </cell>
        </row>
        <row r="1200">
          <cell r="C1200" t="str">
            <v>2)</v>
          </cell>
          <cell r="D1200" t="str">
            <v>레미콘타설</v>
          </cell>
          <cell r="E1200" t="str">
            <v>(소형,인력)</v>
          </cell>
          <cell r="F1200" t="str">
            <v>M3</v>
          </cell>
          <cell r="G1200">
            <v>250</v>
          </cell>
          <cell r="H1200">
            <v>28923</v>
          </cell>
          <cell r="I1200">
            <v>7230750</v>
          </cell>
          <cell r="J1200">
            <v>7230750</v>
          </cell>
          <cell r="K1200">
            <v>1</v>
          </cell>
          <cell r="L1200">
            <v>227</v>
          </cell>
          <cell r="M1200">
            <v>56750</v>
          </cell>
          <cell r="N1200">
            <v>28652</v>
          </cell>
          <cell r="O1200">
            <v>7163000</v>
          </cell>
          <cell r="P1200">
            <v>44</v>
          </cell>
          <cell r="Q1200">
            <v>11000</v>
          </cell>
        </row>
        <row r="1201">
          <cell r="C1201" t="str">
            <v>3)</v>
          </cell>
          <cell r="D1201" t="str">
            <v>거푸집</v>
          </cell>
          <cell r="E1201" t="str">
            <v>(6회 0-7M)</v>
          </cell>
          <cell r="F1201" t="str">
            <v>M2</v>
          </cell>
          <cell r="G1201">
            <v>1252</v>
          </cell>
          <cell r="H1201">
            <v>15886</v>
          </cell>
          <cell r="I1201">
            <v>19889272</v>
          </cell>
          <cell r="J1201">
            <v>19889272</v>
          </cell>
          <cell r="K1201">
            <v>1</v>
          </cell>
          <cell r="L1201">
            <v>7214</v>
          </cell>
          <cell r="M1201">
            <v>9031928</v>
          </cell>
          <cell r="N1201">
            <v>8353</v>
          </cell>
          <cell r="O1201">
            <v>10457956</v>
          </cell>
          <cell r="P1201">
            <v>319</v>
          </cell>
          <cell r="Q1201">
            <v>399388</v>
          </cell>
        </row>
        <row r="1202">
          <cell r="C1202" t="str">
            <v>4)</v>
          </cell>
          <cell r="D1202" t="str">
            <v>측구터파기</v>
          </cell>
          <cell r="E1202" t="str">
            <v>(토사 0-1M 50:50)</v>
          </cell>
          <cell r="F1202" t="str">
            <v>M3</v>
          </cell>
          <cell r="G1202">
            <v>1113</v>
          </cell>
          <cell r="H1202">
            <v>5099</v>
          </cell>
          <cell r="I1202">
            <v>5675187</v>
          </cell>
          <cell r="J1202">
            <v>5675187</v>
          </cell>
          <cell r="K1202">
            <v>1</v>
          </cell>
          <cell r="L1202">
            <v>103</v>
          </cell>
          <cell r="M1202">
            <v>114639</v>
          </cell>
          <cell r="N1202">
            <v>4849</v>
          </cell>
          <cell r="O1202">
            <v>5396937</v>
          </cell>
          <cell r="P1202">
            <v>147</v>
          </cell>
          <cell r="Q1202">
            <v>163611</v>
          </cell>
        </row>
        <row r="1203">
          <cell r="C1203" t="str">
            <v>5)</v>
          </cell>
          <cell r="D1203" t="str">
            <v>되메우기 및 다짐</v>
          </cell>
          <cell r="E1203" t="str">
            <v>(인력)</v>
          </cell>
          <cell r="F1203" t="str">
            <v>M3</v>
          </cell>
          <cell r="G1203">
            <v>863</v>
          </cell>
          <cell r="H1203">
            <v>6894</v>
          </cell>
          <cell r="I1203">
            <v>5949522</v>
          </cell>
          <cell r="J1203">
            <v>5949522</v>
          </cell>
          <cell r="K1203">
            <v>1</v>
          </cell>
          <cell r="L1203">
            <v>0</v>
          </cell>
          <cell r="M1203">
            <v>0</v>
          </cell>
          <cell r="N1203">
            <v>6894</v>
          </cell>
          <cell r="O1203">
            <v>5949522</v>
          </cell>
          <cell r="P1203">
            <v>0</v>
          </cell>
          <cell r="Q1203">
            <v>0</v>
          </cell>
        </row>
        <row r="1204">
          <cell r="C1204" t="str">
            <v>6)</v>
          </cell>
          <cell r="D1204" t="str">
            <v>낙석방지망</v>
          </cell>
          <cell r="E1204" t="str">
            <v>(58*58)</v>
          </cell>
          <cell r="F1204" t="str">
            <v>M2</v>
          </cell>
          <cell r="G1204">
            <v>34377</v>
          </cell>
          <cell r="H1204">
            <v>34339</v>
          </cell>
          <cell r="I1204">
            <v>1180471803</v>
          </cell>
          <cell r="J1204">
            <v>1180471803</v>
          </cell>
          <cell r="K1204">
            <v>1</v>
          </cell>
          <cell r="L1204">
            <v>6863</v>
          </cell>
          <cell r="M1204">
            <v>235929351</v>
          </cell>
          <cell r="N1204">
            <v>24224</v>
          </cell>
          <cell r="O1204">
            <v>832748448</v>
          </cell>
          <cell r="P1204">
            <v>3252</v>
          </cell>
          <cell r="Q1204">
            <v>111794004</v>
          </cell>
        </row>
        <row r="1205">
          <cell r="C1205" t="str">
            <v>5.12</v>
          </cell>
          <cell r="D1205" t="str">
            <v>방호시설</v>
          </cell>
          <cell r="I1205">
            <v>0</v>
          </cell>
          <cell r="J1205">
            <v>0</v>
          </cell>
          <cell r="K1205">
            <v>1</v>
          </cell>
          <cell r="M1205">
            <v>0</v>
          </cell>
          <cell r="O1205">
            <v>0</v>
          </cell>
          <cell r="Q1205">
            <v>0</v>
          </cell>
        </row>
        <row r="1206">
          <cell r="C1206" t="str">
            <v>1)</v>
          </cell>
          <cell r="D1206" t="str">
            <v>암파쇄 방호시설</v>
          </cell>
          <cell r="E1206" t="str">
            <v>(절토부)</v>
          </cell>
          <cell r="F1206" t="str">
            <v>M</v>
          </cell>
          <cell r="G1206">
            <v>930</v>
          </cell>
          <cell r="H1206">
            <v>880327</v>
          </cell>
          <cell r="I1206">
            <v>818704110</v>
          </cell>
          <cell r="J1206">
            <v>818704110</v>
          </cell>
          <cell r="K1206">
            <v>1</v>
          </cell>
          <cell r="L1206">
            <v>320979</v>
          </cell>
          <cell r="M1206">
            <v>298510470</v>
          </cell>
          <cell r="N1206">
            <v>535377</v>
          </cell>
          <cell r="O1206">
            <v>497900610</v>
          </cell>
          <cell r="P1206">
            <v>23971</v>
          </cell>
          <cell r="Q1206">
            <v>22293030</v>
          </cell>
        </row>
        <row r="1207">
          <cell r="C1207" t="str">
            <v>2)</v>
          </cell>
          <cell r="D1207" t="str">
            <v>안전시설목</v>
          </cell>
          <cell r="F1207" t="str">
            <v>M</v>
          </cell>
          <cell r="G1207">
            <v>67</v>
          </cell>
          <cell r="H1207">
            <v>181419</v>
          </cell>
          <cell r="I1207">
            <v>12155073</v>
          </cell>
          <cell r="J1207">
            <v>12155073</v>
          </cell>
          <cell r="K1207">
            <v>1</v>
          </cell>
          <cell r="L1207">
            <v>125800</v>
          </cell>
          <cell r="M1207">
            <v>8428600</v>
          </cell>
          <cell r="N1207">
            <v>55619</v>
          </cell>
          <cell r="O1207">
            <v>3726473</v>
          </cell>
          <cell r="P1207">
            <v>0</v>
          </cell>
          <cell r="Q1207">
            <v>0</v>
          </cell>
        </row>
        <row r="1208">
          <cell r="C1208" t="str">
            <v>3)</v>
          </cell>
          <cell r="D1208" t="str">
            <v>마대쌓기 및 헐기</v>
          </cell>
          <cell r="E1208" t="str">
            <v>(H=2.0M:마대 20KG)</v>
          </cell>
          <cell r="F1208" t="str">
            <v>M</v>
          </cell>
          <cell r="G1208">
            <v>480</v>
          </cell>
          <cell r="H1208">
            <v>553483</v>
          </cell>
          <cell r="I1208">
            <v>265671840</v>
          </cell>
          <cell r="J1208">
            <v>265671840</v>
          </cell>
          <cell r="K1208">
            <v>1</v>
          </cell>
          <cell r="L1208">
            <v>261656</v>
          </cell>
          <cell r="M1208">
            <v>125594880</v>
          </cell>
          <cell r="N1208">
            <v>291827</v>
          </cell>
          <cell r="O1208">
            <v>140076960</v>
          </cell>
          <cell r="P1208">
            <v>0</v>
          </cell>
          <cell r="Q1208">
            <v>0</v>
          </cell>
        </row>
        <row r="1209">
          <cell r="C1209" t="str">
            <v>5.13</v>
          </cell>
          <cell r="D1209" t="str">
            <v>안전관리용시설물</v>
          </cell>
          <cell r="I1209">
            <v>0</v>
          </cell>
          <cell r="J1209">
            <v>0</v>
          </cell>
          <cell r="K1209">
            <v>1</v>
          </cell>
          <cell r="M1209">
            <v>0</v>
          </cell>
          <cell r="O1209">
            <v>0</v>
          </cell>
          <cell r="Q1209">
            <v>0</v>
          </cell>
        </row>
        <row r="1210">
          <cell r="C1210" t="str">
            <v>1)</v>
          </cell>
          <cell r="D1210" t="str">
            <v>PRECAST 방호벽</v>
          </cell>
          <cell r="E1210" t="str">
            <v>설치및철거</v>
          </cell>
          <cell r="F1210" t="str">
            <v>M</v>
          </cell>
          <cell r="G1210">
            <v>1070</v>
          </cell>
          <cell r="H1210">
            <v>104664</v>
          </cell>
          <cell r="I1210">
            <v>111990480</v>
          </cell>
          <cell r="J1210">
            <v>111990480</v>
          </cell>
          <cell r="K1210">
            <v>1</v>
          </cell>
          <cell r="L1210">
            <v>36918</v>
          </cell>
          <cell r="M1210">
            <v>39502260</v>
          </cell>
          <cell r="N1210">
            <v>11746</v>
          </cell>
          <cell r="O1210">
            <v>12568220</v>
          </cell>
          <cell r="P1210">
            <v>56000</v>
          </cell>
          <cell r="Q1210">
            <v>59920000</v>
          </cell>
        </row>
        <row r="1211">
          <cell r="C1211" t="str">
            <v>2)</v>
          </cell>
          <cell r="D1211" t="str">
            <v>안전휀스</v>
          </cell>
          <cell r="F1211" t="str">
            <v>M</v>
          </cell>
          <cell r="G1211">
            <v>1300</v>
          </cell>
          <cell r="H1211">
            <v>24360</v>
          </cell>
          <cell r="I1211">
            <v>31668000</v>
          </cell>
          <cell r="J1211">
            <v>31668000</v>
          </cell>
          <cell r="K1211">
            <v>1</v>
          </cell>
          <cell r="L1211">
            <v>23982</v>
          </cell>
          <cell r="M1211">
            <v>31176600</v>
          </cell>
          <cell r="N1211">
            <v>378</v>
          </cell>
          <cell r="O1211">
            <v>491400</v>
          </cell>
          <cell r="P1211">
            <v>0</v>
          </cell>
          <cell r="Q1211">
            <v>0</v>
          </cell>
        </row>
        <row r="1212">
          <cell r="C1212" t="str">
            <v>3)</v>
          </cell>
          <cell r="D1212" t="str">
            <v>P.E드럼 설치및철거</v>
          </cell>
          <cell r="F1212" t="str">
            <v>EA</v>
          </cell>
          <cell r="G1212">
            <v>69</v>
          </cell>
          <cell r="H1212">
            <v>1000</v>
          </cell>
          <cell r="I1212">
            <v>69000</v>
          </cell>
          <cell r="J1212">
            <v>69000</v>
          </cell>
          <cell r="K1212">
            <v>1</v>
          </cell>
          <cell r="L1212">
            <v>0</v>
          </cell>
          <cell r="M1212">
            <v>0</v>
          </cell>
          <cell r="N1212">
            <v>1000</v>
          </cell>
          <cell r="O1212">
            <v>69000</v>
          </cell>
          <cell r="P1212">
            <v>0</v>
          </cell>
          <cell r="Q1212">
            <v>0</v>
          </cell>
        </row>
        <row r="1213">
          <cell r="C1213" t="str">
            <v>4)</v>
          </cell>
          <cell r="D1213" t="str">
            <v>라바콘 설치및철거</v>
          </cell>
          <cell r="F1213" t="str">
            <v>EA</v>
          </cell>
          <cell r="G1213">
            <v>67</v>
          </cell>
          <cell r="H1213">
            <v>10000</v>
          </cell>
          <cell r="I1213">
            <v>670000</v>
          </cell>
          <cell r="J1213">
            <v>670000</v>
          </cell>
          <cell r="K1213">
            <v>1</v>
          </cell>
          <cell r="L1213">
            <v>10000</v>
          </cell>
          <cell r="M1213">
            <v>670000</v>
          </cell>
          <cell r="N1213">
            <v>0</v>
          </cell>
          <cell r="O1213">
            <v>0</v>
          </cell>
          <cell r="P1213">
            <v>0</v>
          </cell>
          <cell r="Q1213">
            <v>0</v>
          </cell>
        </row>
        <row r="1214">
          <cell r="C1214" t="str">
            <v>5.14</v>
          </cell>
          <cell r="D1214" t="str">
            <v>절토부점검로</v>
          </cell>
          <cell r="I1214">
            <v>0</v>
          </cell>
          <cell r="J1214">
            <v>0</v>
          </cell>
          <cell r="K1214">
            <v>1</v>
          </cell>
          <cell r="M1214">
            <v>0</v>
          </cell>
          <cell r="O1214">
            <v>0</v>
          </cell>
          <cell r="Q1214">
            <v>0</v>
          </cell>
        </row>
        <row r="1215">
          <cell r="C1215" t="str">
            <v>1)</v>
          </cell>
          <cell r="D1215" t="str">
            <v>전면부점검로</v>
          </cell>
          <cell r="I1215">
            <v>0</v>
          </cell>
          <cell r="J1215">
            <v>0</v>
          </cell>
          <cell r="K1215">
            <v>1</v>
          </cell>
          <cell r="M1215">
            <v>0</v>
          </cell>
          <cell r="O1215">
            <v>0</v>
          </cell>
          <cell r="Q1215">
            <v>0</v>
          </cell>
        </row>
        <row r="1216">
          <cell r="D1216" t="str">
            <v>전면부 점검로</v>
          </cell>
          <cell r="E1216" t="str">
            <v>(소단부)</v>
          </cell>
          <cell r="F1216" t="str">
            <v>개소</v>
          </cell>
          <cell r="G1216">
            <v>26</v>
          </cell>
          <cell r="H1216">
            <v>27077</v>
          </cell>
          <cell r="I1216">
            <v>704002</v>
          </cell>
          <cell r="J1216">
            <v>704002</v>
          </cell>
          <cell r="K1216">
            <v>1</v>
          </cell>
          <cell r="L1216">
            <v>13701</v>
          </cell>
          <cell r="M1216">
            <v>356226</v>
          </cell>
          <cell r="N1216">
            <v>12632</v>
          </cell>
          <cell r="O1216">
            <v>328432</v>
          </cell>
          <cell r="P1216">
            <v>744</v>
          </cell>
          <cell r="Q1216">
            <v>19344</v>
          </cell>
        </row>
        <row r="1217">
          <cell r="D1217" t="str">
            <v>전면부점검로</v>
          </cell>
          <cell r="E1217" t="str">
            <v>(계단부1:1)</v>
          </cell>
          <cell r="F1217" t="str">
            <v>M</v>
          </cell>
          <cell r="G1217">
            <v>83</v>
          </cell>
          <cell r="H1217">
            <v>363749</v>
          </cell>
          <cell r="I1217">
            <v>30191167</v>
          </cell>
          <cell r="J1217">
            <v>30191167</v>
          </cell>
          <cell r="K1217">
            <v>1</v>
          </cell>
          <cell r="L1217">
            <v>68028</v>
          </cell>
          <cell r="M1217">
            <v>5646324</v>
          </cell>
          <cell r="N1217">
            <v>209941</v>
          </cell>
          <cell r="O1217">
            <v>17425103</v>
          </cell>
          <cell r="P1217">
            <v>85780</v>
          </cell>
          <cell r="Q1217">
            <v>7119740</v>
          </cell>
        </row>
        <row r="1218">
          <cell r="D1218" t="str">
            <v>전면부점검로</v>
          </cell>
          <cell r="E1218" t="str">
            <v>(계단부1:1.2)</v>
          </cell>
          <cell r="F1218" t="str">
            <v>M</v>
          </cell>
          <cell r="G1218">
            <v>19</v>
          </cell>
          <cell r="H1218">
            <v>358472</v>
          </cell>
          <cell r="I1218">
            <v>6810968</v>
          </cell>
          <cell r="J1218">
            <v>6810968</v>
          </cell>
          <cell r="K1218">
            <v>1</v>
          </cell>
          <cell r="L1218">
            <v>67041</v>
          </cell>
          <cell r="M1218">
            <v>1273779</v>
          </cell>
          <cell r="N1218">
            <v>206895</v>
          </cell>
          <cell r="O1218">
            <v>3931005</v>
          </cell>
          <cell r="P1218">
            <v>84536</v>
          </cell>
          <cell r="Q1218">
            <v>1606184</v>
          </cell>
        </row>
        <row r="1219">
          <cell r="D1219" t="str">
            <v>전면부점검로</v>
          </cell>
          <cell r="E1219" t="str">
            <v>(계단부1:1.5)</v>
          </cell>
          <cell r="F1219" t="str">
            <v>M</v>
          </cell>
          <cell r="G1219">
            <v>139</v>
          </cell>
          <cell r="H1219">
            <v>370340</v>
          </cell>
          <cell r="I1219">
            <v>51477260</v>
          </cell>
          <cell r="J1219">
            <v>51477260</v>
          </cell>
          <cell r="K1219">
            <v>1</v>
          </cell>
          <cell r="L1219">
            <v>69260</v>
          </cell>
          <cell r="M1219">
            <v>9627140</v>
          </cell>
          <cell r="N1219">
            <v>213745</v>
          </cell>
          <cell r="O1219">
            <v>29710555</v>
          </cell>
          <cell r="P1219">
            <v>87335</v>
          </cell>
          <cell r="Q1219">
            <v>12139565</v>
          </cell>
        </row>
        <row r="1220">
          <cell r="C1220" t="str">
            <v>2)</v>
          </cell>
          <cell r="D1220" t="str">
            <v>측면부점검로</v>
          </cell>
          <cell r="I1220">
            <v>0</v>
          </cell>
          <cell r="J1220">
            <v>0</v>
          </cell>
          <cell r="K1220">
            <v>1</v>
          </cell>
          <cell r="M1220">
            <v>0</v>
          </cell>
          <cell r="O1220">
            <v>0</v>
          </cell>
          <cell r="Q1220">
            <v>0</v>
          </cell>
        </row>
        <row r="1221">
          <cell r="D1221" t="str">
            <v>측구터파기</v>
          </cell>
          <cell r="E1221" t="str">
            <v>(토사 0-1M 50:50)</v>
          </cell>
          <cell r="F1221" t="str">
            <v>M3</v>
          </cell>
          <cell r="G1221">
            <v>327</v>
          </cell>
          <cell r="H1221">
            <v>5099</v>
          </cell>
          <cell r="I1221">
            <v>1667373</v>
          </cell>
          <cell r="J1221">
            <v>1667373</v>
          </cell>
          <cell r="K1221">
            <v>1</v>
          </cell>
          <cell r="L1221">
            <v>103</v>
          </cell>
          <cell r="M1221">
            <v>33681</v>
          </cell>
          <cell r="N1221">
            <v>4849</v>
          </cell>
          <cell r="O1221">
            <v>1585623</v>
          </cell>
          <cell r="P1221">
            <v>147</v>
          </cell>
          <cell r="Q1221">
            <v>48069</v>
          </cell>
        </row>
        <row r="1222">
          <cell r="D1222" t="str">
            <v>되메우기 및 다짐</v>
          </cell>
          <cell r="E1222" t="str">
            <v>(인력)</v>
          </cell>
          <cell r="F1222" t="str">
            <v>M3</v>
          </cell>
          <cell r="G1222">
            <v>140</v>
          </cell>
          <cell r="H1222">
            <v>6894</v>
          </cell>
          <cell r="I1222">
            <v>965160</v>
          </cell>
          <cell r="J1222">
            <v>965160</v>
          </cell>
          <cell r="K1222">
            <v>1</v>
          </cell>
          <cell r="L1222">
            <v>0</v>
          </cell>
          <cell r="M1222">
            <v>0</v>
          </cell>
          <cell r="N1222">
            <v>6894</v>
          </cell>
          <cell r="O1222">
            <v>965160</v>
          </cell>
          <cell r="P1222">
            <v>0</v>
          </cell>
          <cell r="Q1222">
            <v>0</v>
          </cell>
        </row>
        <row r="1223">
          <cell r="D1223" t="str">
            <v>거푸집</v>
          </cell>
          <cell r="E1223" t="str">
            <v>(6회 0-7M)</v>
          </cell>
          <cell r="F1223" t="str">
            <v>M2</v>
          </cell>
          <cell r="G1223">
            <v>664</v>
          </cell>
          <cell r="H1223">
            <v>15886</v>
          </cell>
          <cell r="I1223">
            <v>10548304</v>
          </cell>
          <cell r="J1223">
            <v>10548304</v>
          </cell>
          <cell r="K1223">
            <v>1</v>
          </cell>
          <cell r="L1223">
            <v>7214</v>
          </cell>
          <cell r="M1223">
            <v>4790096</v>
          </cell>
          <cell r="N1223">
            <v>8353</v>
          </cell>
          <cell r="O1223">
            <v>5546392</v>
          </cell>
          <cell r="P1223">
            <v>319</v>
          </cell>
          <cell r="Q1223">
            <v>211816</v>
          </cell>
        </row>
        <row r="1224">
          <cell r="D1224" t="str">
            <v>레미콘타설</v>
          </cell>
          <cell r="E1224" t="str">
            <v>(소형,인력)</v>
          </cell>
          <cell r="F1224" t="str">
            <v>M3</v>
          </cell>
          <cell r="G1224">
            <v>153</v>
          </cell>
          <cell r="H1224">
            <v>28923</v>
          </cell>
          <cell r="I1224">
            <v>4425219</v>
          </cell>
          <cell r="J1224">
            <v>4425219</v>
          </cell>
          <cell r="K1224">
            <v>1</v>
          </cell>
          <cell r="L1224">
            <v>227</v>
          </cell>
          <cell r="M1224">
            <v>34731</v>
          </cell>
          <cell r="N1224">
            <v>28652</v>
          </cell>
          <cell r="O1224">
            <v>4383756</v>
          </cell>
          <cell r="P1224">
            <v>44</v>
          </cell>
          <cell r="Q1224">
            <v>6732</v>
          </cell>
        </row>
        <row r="1225">
          <cell r="D1225" t="str">
            <v>측면부점검로</v>
          </cell>
          <cell r="E1225" t="str">
            <v>(잡석부설)</v>
          </cell>
          <cell r="F1225" t="str">
            <v>M3</v>
          </cell>
          <cell r="G1225">
            <v>160</v>
          </cell>
          <cell r="H1225">
            <v>39238</v>
          </cell>
          <cell r="I1225">
            <v>6278080</v>
          </cell>
          <cell r="J1225">
            <v>6278080</v>
          </cell>
          <cell r="K1225">
            <v>1</v>
          </cell>
          <cell r="L1225">
            <v>853</v>
          </cell>
          <cell r="M1225">
            <v>136480</v>
          </cell>
          <cell r="N1225">
            <v>37938</v>
          </cell>
          <cell r="O1225">
            <v>6070080</v>
          </cell>
          <cell r="P1225">
            <v>447</v>
          </cell>
          <cell r="Q1225">
            <v>71520</v>
          </cell>
        </row>
        <row r="1226">
          <cell r="C1226" t="str">
            <v>5.15</v>
          </cell>
          <cell r="D1226" t="str">
            <v>세륜세차시설</v>
          </cell>
          <cell r="I1226">
            <v>0</v>
          </cell>
          <cell r="J1226">
            <v>0</v>
          </cell>
          <cell r="K1226">
            <v>1</v>
          </cell>
          <cell r="M1226">
            <v>0</v>
          </cell>
          <cell r="O1226">
            <v>0</v>
          </cell>
          <cell r="Q1226">
            <v>0</v>
          </cell>
        </row>
        <row r="1227">
          <cell r="D1227" t="str">
            <v>세륜세차시설</v>
          </cell>
          <cell r="E1227" t="str">
            <v>(이동식)</v>
          </cell>
          <cell r="F1227" t="str">
            <v>EA</v>
          </cell>
          <cell r="G1227">
            <v>4</v>
          </cell>
          <cell r="H1227">
            <v>14324343</v>
          </cell>
          <cell r="I1227">
            <v>57297372</v>
          </cell>
          <cell r="J1227">
            <v>57297372</v>
          </cell>
          <cell r="K1227">
            <v>1</v>
          </cell>
          <cell r="L1227">
            <v>608956</v>
          </cell>
          <cell r="M1227">
            <v>2435824</v>
          </cell>
          <cell r="N1227">
            <v>1416895</v>
          </cell>
          <cell r="O1227">
            <v>5667580</v>
          </cell>
          <cell r="P1227">
            <v>12298492</v>
          </cell>
          <cell r="Q1227">
            <v>49193968</v>
          </cell>
        </row>
        <row r="1228">
          <cell r="D1228" t="str">
            <v>레미콘타설</v>
          </cell>
          <cell r="E1228" t="str">
            <v>(무근,VBR제외)</v>
          </cell>
          <cell r="F1228" t="str">
            <v>M3</v>
          </cell>
          <cell r="G1228">
            <v>15</v>
          </cell>
          <cell r="H1228">
            <v>18153</v>
          </cell>
          <cell r="I1228">
            <v>272295</v>
          </cell>
          <cell r="J1228">
            <v>272295</v>
          </cell>
          <cell r="K1228">
            <v>1</v>
          </cell>
          <cell r="L1228">
            <v>0</v>
          </cell>
          <cell r="M1228">
            <v>0</v>
          </cell>
          <cell r="N1228">
            <v>18153</v>
          </cell>
          <cell r="O1228">
            <v>272295</v>
          </cell>
          <cell r="P1228">
            <v>0</v>
          </cell>
          <cell r="Q1228">
            <v>0</v>
          </cell>
        </row>
        <row r="1229">
          <cell r="D1229" t="str">
            <v>거푸집</v>
          </cell>
          <cell r="E1229" t="str">
            <v>(6회 0-7M)</v>
          </cell>
          <cell r="F1229" t="str">
            <v>M2</v>
          </cell>
          <cell r="G1229">
            <v>19</v>
          </cell>
          <cell r="H1229">
            <v>15886</v>
          </cell>
          <cell r="I1229">
            <v>301834</v>
          </cell>
          <cell r="J1229">
            <v>301834</v>
          </cell>
          <cell r="K1229">
            <v>1</v>
          </cell>
          <cell r="L1229">
            <v>7214</v>
          </cell>
          <cell r="M1229">
            <v>137066</v>
          </cell>
          <cell r="N1229">
            <v>8353</v>
          </cell>
          <cell r="O1229">
            <v>158707</v>
          </cell>
          <cell r="P1229">
            <v>319</v>
          </cell>
          <cell r="Q1229">
            <v>6061</v>
          </cell>
        </row>
        <row r="1230">
          <cell r="D1230" t="str">
            <v>터파기(토사0-1)</v>
          </cell>
          <cell r="E1230" t="str">
            <v>(인력20%+기계80%)</v>
          </cell>
          <cell r="F1230" t="str">
            <v>M3</v>
          </cell>
          <cell r="G1230">
            <v>78</v>
          </cell>
          <cell r="H1230">
            <v>2988</v>
          </cell>
          <cell r="I1230">
            <v>233064</v>
          </cell>
          <cell r="J1230">
            <v>233064</v>
          </cell>
          <cell r="K1230">
            <v>1</v>
          </cell>
          <cell r="L1230">
            <v>98</v>
          </cell>
          <cell r="M1230">
            <v>7644</v>
          </cell>
          <cell r="N1230">
            <v>2708</v>
          </cell>
          <cell r="O1230">
            <v>211224</v>
          </cell>
          <cell r="P1230">
            <v>182</v>
          </cell>
          <cell r="Q1230">
            <v>14196</v>
          </cell>
        </row>
        <row r="1231">
          <cell r="D1231" t="str">
            <v>되메우기및비다짐</v>
          </cell>
          <cell r="E1231" t="str">
            <v>(기계80%+인력20%)</v>
          </cell>
          <cell r="F1231" t="str">
            <v>M3</v>
          </cell>
          <cell r="G1231">
            <v>18</v>
          </cell>
          <cell r="H1231">
            <v>3249</v>
          </cell>
          <cell r="I1231">
            <v>58482</v>
          </cell>
          <cell r="J1231">
            <v>58482</v>
          </cell>
          <cell r="K1231">
            <v>1</v>
          </cell>
          <cell r="L1231">
            <v>404</v>
          </cell>
          <cell r="M1231">
            <v>7272</v>
          </cell>
          <cell r="N1231">
            <v>2394</v>
          </cell>
          <cell r="O1231">
            <v>43092</v>
          </cell>
          <cell r="P1231">
            <v>451</v>
          </cell>
          <cell r="Q1231">
            <v>8118</v>
          </cell>
        </row>
        <row r="1232">
          <cell r="C1232" t="str">
            <v>5.16</v>
          </cell>
          <cell r="D1232" t="str">
            <v>방음벽</v>
          </cell>
          <cell r="I1232">
            <v>0</v>
          </cell>
          <cell r="J1232">
            <v>0</v>
          </cell>
          <cell r="K1232">
            <v>1</v>
          </cell>
          <cell r="M1232">
            <v>0</v>
          </cell>
          <cell r="O1232">
            <v>0</v>
          </cell>
          <cell r="Q1232">
            <v>0</v>
          </cell>
        </row>
        <row r="1233">
          <cell r="C1233" t="str">
            <v>1)</v>
          </cell>
          <cell r="D1233" t="str">
            <v>터파기(토사0-1)</v>
          </cell>
          <cell r="E1233" t="str">
            <v>(인력20%+기계80%)</v>
          </cell>
          <cell r="F1233" t="str">
            <v>M3</v>
          </cell>
          <cell r="G1233">
            <v>3709</v>
          </cell>
          <cell r="H1233">
            <v>2988</v>
          </cell>
          <cell r="I1233">
            <v>11082492</v>
          </cell>
          <cell r="J1233">
            <v>11082492</v>
          </cell>
          <cell r="K1233">
            <v>1</v>
          </cell>
          <cell r="L1233">
            <v>98</v>
          </cell>
          <cell r="M1233">
            <v>363482</v>
          </cell>
          <cell r="N1233">
            <v>2708</v>
          </cell>
          <cell r="O1233">
            <v>10043972</v>
          </cell>
          <cell r="P1233">
            <v>182</v>
          </cell>
          <cell r="Q1233">
            <v>675038</v>
          </cell>
        </row>
        <row r="1234">
          <cell r="C1234" t="str">
            <v>2)</v>
          </cell>
          <cell r="D1234" t="str">
            <v>되메우기및비다짐</v>
          </cell>
          <cell r="E1234" t="str">
            <v>(기계80%+인력20%)</v>
          </cell>
          <cell r="F1234" t="str">
            <v>M3</v>
          </cell>
          <cell r="G1234">
            <v>2200</v>
          </cell>
          <cell r="H1234">
            <v>3249</v>
          </cell>
          <cell r="I1234">
            <v>7147800</v>
          </cell>
          <cell r="J1234">
            <v>7147800</v>
          </cell>
          <cell r="K1234">
            <v>1</v>
          </cell>
          <cell r="L1234">
            <v>404</v>
          </cell>
          <cell r="M1234">
            <v>888800</v>
          </cell>
          <cell r="N1234">
            <v>2394</v>
          </cell>
          <cell r="O1234">
            <v>5266800</v>
          </cell>
          <cell r="P1234">
            <v>451</v>
          </cell>
          <cell r="Q1234">
            <v>992200</v>
          </cell>
        </row>
        <row r="1235">
          <cell r="C1235" t="str">
            <v>3)</v>
          </cell>
          <cell r="D1235" t="str">
            <v>기초잡석깔기</v>
          </cell>
          <cell r="E1235" t="str">
            <v>(발파암유용)</v>
          </cell>
          <cell r="F1235" t="str">
            <v>M3</v>
          </cell>
          <cell r="G1235">
            <v>488</v>
          </cell>
          <cell r="H1235">
            <v>43949</v>
          </cell>
          <cell r="I1235">
            <v>21447112</v>
          </cell>
          <cell r="J1235">
            <v>21447112</v>
          </cell>
          <cell r="K1235">
            <v>1</v>
          </cell>
          <cell r="L1235">
            <v>6411</v>
          </cell>
          <cell r="M1235">
            <v>3128568</v>
          </cell>
          <cell r="N1235">
            <v>28983</v>
          </cell>
          <cell r="O1235">
            <v>14143704</v>
          </cell>
          <cell r="P1235">
            <v>8555</v>
          </cell>
          <cell r="Q1235">
            <v>4174840</v>
          </cell>
        </row>
        <row r="1236">
          <cell r="C1236" t="str">
            <v>4)</v>
          </cell>
          <cell r="D1236" t="str">
            <v>거 푸 집</v>
          </cell>
          <cell r="I1236">
            <v>0</v>
          </cell>
          <cell r="J1236">
            <v>0</v>
          </cell>
          <cell r="K1236">
            <v>1</v>
          </cell>
          <cell r="M1236">
            <v>0</v>
          </cell>
          <cell r="O1236">
            <v>0</v>
          </cell>
          <cell r="Q1236">
            <v>0</v>
          </cell>
        </row>
        <row r="1237">
          <cell r="D1237" t="str">
            <v>거푸집</v>
          </cell>
          <cell r="E1237" t="str">
            <v>(4회 0-7M)</v>
          </cell>
          <cell r="F1237" t="str">
            <v>M2</v>
          </cell>
          <cell r="G1237">
            <v>3855</v>
          </cell>
          <cell r="H1237">
            <v>19081</v>
          </cell>
          <cell r="I1237">
            <v>73557255</v>
          </cell>
          <cell r="J1237">
            <v>73557255</v>
          </cell>
          <cell r="K1237">
            <v>1</v>
          </cell>
          <cell r="L1237">
            <v>8337</v>
          </cell>
          <cell r="M1237">
            <v>32139135</v>
          </cell>
          <cell r="N1237">
            <v>10425</v>
          </cell>
          <cell r="O1237">
            <v>40188375</v>
          </cell>
          <cell r="P1237">
            <v>319</v>
          </cell>
          <cell r="Q1237">
            <v>1229745</v>
          </cell>
        </row>
        <row r="1238">
          <cell r="D1238" t="str">
            <v>거푸집</v>
          </cell>
          <cell r="E1238" t="str">
            <v>(6회 0-7M)</v>
          </cell>
          <cell r="F1238" t="str">
            <v>M2</v>
          </cell>
          <cell r="G1238">
            <v>674</v>
          </cell>
          <cell r="H1238">
            <v>15886</v>
          </cell>
          <cell r="I1238">
            <v>10707164</v>
          </cell>
          <cell r="J1238">
            <v>10707164</v>
          </cell>
          <cell r="K1238">
            <v>1</v>
          </cell>
          <cell r="L1238">
            <v>7214</v>
          </cell>
          <cell r="M1238">
            <v>4862236</v>
          </cell>
          <cell r="N1238">
            <v>8353</v>
          </cell>
          <cell r="O1238">
            <v>5629922</v>
          </cell>
          <cell r="P1238">
            <v>319</v>
          </cell>
          <cell r="Q1238">
            <v>215006</v>
          </cell>
        </row>
        <row r="1239">
          <cell r="D1239" t="str">
            <v>무늬거푸집</v>
          </cell>
          <cell r="E1239" t="str">
            <v>(0-7M)</v>
          </cell>
          <cell r="F1239" t="str">
            <v>M2</v>
          </cell>
          <cell r="G1239">
            <v>337</v>
          </cell>
          <cell r="H1239">
            <v>23069</v>
          </cell>
          <cell r="I1239">
            <v>7774253</v>
          </cell>
          <cell r="J1239">
            <v>7774253</v>
          </cell>
          <cell r="K1239">
            <v>1</v>
          </cell>
          <cell r="L1239">
            <v>12569</v>
          </cell>
          <cell r="M1239">
            <v>4235753</v>
          </cell>
          <cell r="N1239">
            <v>10380</v>
          </cell>
          <cell r="O1239">
            <v>3498060</v>
          </cell>
          <cell r="P1239">
            <v>120</v>
          </cell>
          <cell r="Q1239">
            <v>40440</v>
          </cell>
        </row>
        <row r="1240">
          <cell r="C1240" t="str">
            <v>5)</v>
          </cell>
          <cell r="D1240" t="str">
            <v>강관비계</v>
          </cell>
          <cell r="E1240" t="str">
            <v>(0-30M)</v>
          </cell>
          <cell r="F1240" t="str">
            <v>M2</v>
          </cell>
          <cell r="G1240">
            <v>2248</v>
          </cell>
          <cell r="H1240">
            <v>11356</v>
          </cell>
          <cell r="I1240">
            <v>25528288</v>
          </cell>
          <cell r="J1240">
            <v>25528288</v>
          </cell>
          <cell r="K1240">
            <v>1</v>
          </cell>
          <cell r="L1240">
            <v>2817</v>
          </cell>
          <cell r="M1240">
            <v>6332616</v>
          </cell>
          <cell r="N1240">
            <v>8194</v>
          </cell>
          <cell r="O1240">
            <v>18420112</v>
          </cell>
          <cell r="P1240">
            <v>345</v>
          </cell>
          <cell r="Q1240">
            <v>775560</v>
          </cell>
        </row>
        <row r="1241">
          <cell r="C1241" t="str">
            <v>6)</v>
          </cell>
          <cell r="D1241" t="str">
            <v>레미콘타설</v>
          </cell>
          <cell r="E1241" t="str">
            <v>(무근,VBR제외)</v>
          </cell>
          <cell r="F1241" t="str">
            <v>M3</v>
          </cell>
          <cell r="G1241">
            <v>151</v>
          </cell>
          <cell r="H1241">
            <v>18153</v>
          </cell>
          <cell r="I1241">
            <v>2741103</v>
          </cell>
          <cell r="J1241">
            <v>2741103</v>
          </cell>
          <cell r="K1241">
            <v>1</v>
          </cell>
          <cell r="L1241">
            <v>0</v>
          </cell>
          <cell r="M1241">
            <v>0</v>
          </cell>
          <cell r="N1241">
            <v>18153</v>
          </cell>
          <cell r="O1241">
            <v>2741103</v>
          </cell>
          <cell r="P1241">
            <v>0</v>
          </cell>
          <cell r="Q1241">
            <v>0</v>
          </cell>
        </row>
        <row r="1242">
          <cell r="D1242" t="str">
            <v>레미콘타설</v>
          </cell>
          <cell r="E1242" t="str">
            <v>(철근,VIB포함)</v>
          </cell>
          <cell r="F1242" t="str">
            <v>M3</v>
          </cell>
          <cell r="G1242">
            <v>1360</v>
          </cell>
          <cell r="H1242">
            <v>20322</v>
          </cell>
          <cell r="I1242">
            <v>27637920</v>
          </cell>
          <cell r="J1242">
            <v>27637920</v>
          </cell>
          <cell r="K1242">
            <v>1</v>
          </cell>
          <cell r="L1242">
            <v>227</v>
          </cell>
          <cell r="M1242">
            <v>308720</v>
          </cell>
          <cell r="N1242">
            <v>20049</v>
          </cell>
          <cell r="O1242">
            <v>27266640</v>
          </cell>
          <cell r="P1242">
            <v>46</v>
          </cell>
          <cell r="Q1242">
            <v>62560</v>
          </cell>
        </row>
        <row r="1243">
          <cell r="C1243" t="str">
            <v>7)</v>
          </cell>
          <cell r="D1243" t="str">
            <v>철근가공조립</v>
          </cell>
          <cell r="E1243" t="str">
            <v>(간단)</v>
          </cell>
          <cell r="F1243" t="str">
            <v>TON</v>
          </cell>
          <cell r="G1243">
            <v>76.432000000000002</v>
          </cell>
          <cell r="H1243">
            <v>253237</v>
          </cell>
          <cell r="I1243">
            <v>19355410</v>
          </cell>
          <cell r="J1243">
            <v>19355410</v>
          </cell>
          <cell r="K1243">
            <v>1</v>
          </cell>
          <cell r="L1243">
            <v>4350</v>
          </cell>
          <cell r="M1243">
            <v>332479</v>
          </cell>
          <cell r="N1243">
            <v>248887</v>
          </cell>
          <cell r="O1243">
            <v>19022931</v>
          </cell>
          <cell r="P1243">
            <v>0</v>
          </cell>
          <cell r="Q1243">
            <v>0</v>
          </cell>
        </row>
        <row r="1244">
          <cell r="C1244" t="str">
            <v>8)</v>
          </cell>
          <cell r="D1244" t="str">
            <v>방음판 설치</v>
          </cell>
          <cell r="I1244">
            <v>0</v>
          </cell>
          <cell r="J1244">
            <v>0</v>
          </cell>
          <cell r="K1244">
            <v>1</v>
          </cell>
          <cell r="M1244">
            <v>0</v>
          </cell>
          <cell r="O1244">
            <v>0</v>
          </cell>
          <cell r="Q1244">
            <v>0</v>
          </cell>
        </row>
        <row r="1245">
          <cell r="D1245" t="str">
            <v>방음벽(반사형)</v>
          </cell>
          <cell r="E1245" t="str">
            <v>(토공용:H=3.0M)</v>
          </cell>
          <cell r="F1245" t="str">
            <v>M</v>
          </cell>
          <cell r="G1245">
            <v>562</v>
          </cell>
          <cell r="H1245">
            <v>625137</v>
          </cell>
          <cell r="I1245">
            <v>351326994</v>
          </cell>
          <cell r="J1245">
            <v>351326994</v>
          </cell>
          <cell r="K1245">
            <v>1</v>
          </cell>
          <cell r="L1245">
            <v>397424</v>
          </cell>
          <cell r="M1245">
            <v>223352288</v>
          </cell>
          <cell r="N1245">
            <v>225179</v>
          </cell>
          <cell r="O1245">
            <v>126550598</v>
          </cell>
          <cell r="P1245">
            <v>2534</v>
          </cell>
          <cell r="Q1245">
            <v>1424108</v>
          </cell>
        </row>
        <row r="1246">
          <cell r="D1246" t="str">
            <v>방음벽(반사식)</v>
          </cell>
          <cell r="E1246" t="str">
            <v>(교량용:H=3.0M)</v>
          </cell>
          <cell r="F1246" t="str">
            <v>M</v>
          </cell>
          <cell r="G1246">
            <v>54</v>
          </cell>
          <cell r="H1246">
            <v>418560</v>
          </cell>
          <cell r="I1246">
            <v>22602240</v>
          </cell>
          <cell r="J1246">
            <v>22602240</v>
          </cell>
          <cell r="K1246">
            <v>1</v>
          </cell>
          <cell r="L1246">
            <v>379560</v>
          </cell>
          <cell r="M1246">
            <v>20496240</v>
          </cell>
          <cell r="N1246">
            <v>39000</v>
          </cell>
          <cell r="O1246">
            <v>2106000</v>
          </cell>
          <cell r="P1246">
            <v>0</v>
          </cell>
          <cell r="Q1246">
            <v>0</v>
          </cell>
        </row>
        <row r="1247">
          <cell r="C1247" t="str">
            <v>5.17</v>
          </cell>
          <cell r="D1247" t="str">
            <v>준공표지석</v>
          </cell>
          <cell r="I1247">
            <v>0</v>
          </cell>
          <cell r="J1247">
            <v>0</v>
          </cell>
          <cell r="K1247">
            <v>1</v>
          </cell>
          <cell r="M1247">
            <v>0</v>
          </cell>
          <cell r="O1247">
            <v>0</v>
          </cell>
          <cell r="Q1247">
            <v>0</v>
          </cell>
        </row>
        <row r="1248">
          <cell r="D1248" t="str">
            <v>준공표지석</v>
          </cell>
          <cell r="E1248" t="str">
            <v>(화강석)</v>
          </cell>
          <cell r="F1248" t="str">
            <v>EA</v>
          </cell>
          <cell r="G1248">
            <v>2</v>
          </cell>
          <cell r="H1248">
            <v>2058899</v>
          </cell>
          <cell r="I1248">
            <v>4117798</v>
          </cell>
          <cell r="J1248">
            <v>4117798</v>
          </cell>
          <cell r="K1248">
            <v>1</v>
          </cell>
          <cell r="L1248">
            <v>1085040</v>
          </cell>
          <cell r="M1248">
            <v>2170080</v>
          </cell>
          <cell r="N1248">
            <v>605934</v>
          </cell>
          <cell r="O1248">
            <v>1211868</v>
          </cell>
          <cell r="P1248">
            <v>367925</v>
          </cell>
          <cell r="Q1248">
            <v>735850</v>
          </cell>
        </row>
        <row r="1249">
          <cell r="D1249" t="str">
            <v>레미콘타설</v>
          </cell>
          <cell r="E1249" t="str">
            <v>(무근,VBR제외)</v>
          </cell>
          <cell r="F1249" t="str">
            <v>M3</v>
          </cell>
          <cell r="G1249">
            <v>1</v>
          </cell>
          <cell r="H1249">
            <v>18153</v>
          </cell>
          <cell r="I1249">
            <v>18153</v>
          </cell>
          <cell r="J1249">
            <v>18153</v>
          </cell>
          <cell r="K1249">
            <v>1</v>
          </cell>
          <cell r="L1249">
            <v>0</v>
          </cell>
          <cell r="M1249">
            <v>0</v>
          </cell>
          <cell r="N1249">
            <v>18153</v>
          </cell>
          <cell r="O1249">
            <v>18153</v>
          </cell>
          <cell r="P1249">
            <v>0</v>
          </cell>
          <cell r="Q1249">
            <v>0</v>
          </cell>
        </row>
        <row r="1250">
          <cell r="D1250" t="str">
            <v>거푸집</v>
          </cell>
          <cell r="E1250" t="str">
            <v>(합판 소형 6 회)</v>
          </cell>
          <cell r="F1250" t="str">
            <v>M2</v>
          </cell>
          <cell r="G1250">
            <v>4</v>
          </cell>
          <cell r="H1250">
            <v>13062</v>
          </cell>
          <cell r="I1250">
            <v>52248</v>
          </cell>
          <cell r="J1250">
            <v>52248</v>
          </cell>
          <cell r="K1250">
            <v>1</v>
          </cell>
          <cell r="L1250">
            <v>6076</v>
          </cell>
          <cell r="M1250">
            <v>24304</v>
          </cell>
          <cell r="N1250">
            <v>6986</v>
          </cell>
          <cell r="O1250">
            <v>27944</v>
          </cell>
          <cell r="Q1250">
            <v>0</v>
          </cell>
        </row>
        <row r="1251">
          <cell r="D1251" t="str">
            <v>측구터파기</v>
          </cell>
          <cell r="E1251" t="str">
            <v>(토사 0-1M 50:50)</v>
          </cell>
          <cell r="F1251" t="str">
            <v>M3</v>
          </cell>
          <cell r="G1251">
            <v>6</v>
          </cell>
          <cell r="H1251">
            <v>5099</v>
          </cell>
          <cell r="I1251">
            <v>30594</v>
          </cell>
          <cell r="J1251">
            <v>30594</v>
          </cell>
          <cell r="K1251">
            <v>1</v>
          </cell>
          <cell r="L1251">
            <v>103</v>
          </cell>
          <cell r="M1251">
            <v>618</v>
          </cell>
          <cell r="N1251">
            <v>4849</v>
          </cell>
          <cell r="O1251">
            <v>29094</v>
          </cell>
          <cell r="P1251">
            <v>147</v>
          </cell>
          <cell r="Q1251">
            <v>882</v>
          </cell>
        </row>
        <row r="1252">
          <cell r="D1252" t="str">
            <v>되메우기및비다짐</v>
          </cell>
          <cell r="E1252" t="str">
            <v>(기계80%+인력20%)</v>
          </cell>
          <cell r="F1252" t="str">
            <v>M3</v>
          </cell>
          <cell r="G1252">
            <v>5</v>
          </cell>
          <cell r="H1252">
            <v>3249</v>
          </cell>
          <cell r="I1252">
            <v>16245</v>
          </cell>
          <cell r="J1252">
            <v>16245</v>
          </cell>
          <cell r="K1252">
            <v>1</v>
          </cell>
          <cell r="L1252">
            <v>404</v>
          </cell>
          <cell r="M1252">
            <v>2020</v>
          </cell>
          <cell r="N1252">
            <v>2394</v>
          </cell>
          <cell r="O1252">
            <v>11970</v>
          </cell>
          <cell r="P1252">
            <v>451</v>
          </cell>
          <cell r="Q1252">
            <v>2255</v>
          </cell>
        </row>
        <row r="1253">
          <cell r="C1253" t="str">
            <v>5.18</v>
          </cell>
          <cell r="D1253" t="str">
            <v>접도구역표주</v>
          </cell>
          <cell r="F1253" t="str">
            <v>EA</v>
          </cell>
          <cell r="G1253">
            <v>228</v>
          </cell>
          <cell r="H1253">
            <v>6922</v>
          </cell>
          <cell r="I1253">
            <v>1578216</v>
          </cell>
          <cell r="J1253">
            <v>1578216</v>
          </cell>
          <cell r="K1253">
            <v>1</v>
          </cell>
          <cell r="L1253">
            <v>3648</v>
          </cell>
          <cell r="M1253">
            <v>831744</v>
          </cell>
          <cell r="N1253">
            <v>2037</v>
          </cell>
          <cell r="O1253">
            <v>464436</v>
          </cell>
          <cell r="P1253">
            <v>1237</v>
          </cell>
          <cell r="Q1253">
            <v>282036</v>
          </cell>
        </row>
        <row r="1254">
          <cell r="C1254" t="str">
            <v>5.19</v>
          </cell>
          <cell r="D1254" t="str">
            <v>가설사무실</v>
          </cell>
          <cell r="E1254" t="str">
            <v>(공사기간 5년)</v>
          </cell>
          <cell r="F1254" t="str">
            <v>식</v>
          </cell>
          <cell r="G1254">
            <v>1</v>
          </cell>
          <cell r="H1254">
            <v>165787300</v>
          </cell>
          <cell r="I1254">
            <v>165787300</v>
          </cell>
          <cell r="J1254">
            <v>165787300</v>
          </cell>
          <cell r="K1254">
            <v>1</v>
          </cell>
          <cell r="L1254">
            <v>116051110</v>
          </cell>
          <cell r="M1254">
            <v>116051110</v>
          </cell>
          <cell r="N1254">
            <v>49736190</v>
          </cell>
          <cell r="O1254">
            <v>49736190</v>
          </cell>
          <cell r="P1254">
            <v>0</v>
          </cell>
          <cell r="Q1254">
            <v>0</v>
          </cell>
        </row>
        <row r="1255">
          <cell r="C1255" t="str">
            <v>5.20</v>
          </cell>
          <cell r="D1255" t="str">
            <v>도로대장작성</v>
          </cell>
          <cell r="F1255" t="str">
            <v>KM</v>
          </cell>
          <cell r="G1255">
            <v>8.1</v>
          </cell>
          <cell r="H1255">
            <v>953487</v>
          </cell>
          <cell r="I1255">
            <v>7723244</v>
          </cell>
          <cell r="J1255">
            <v>7723244</v>
          </cell>
          <cell r="K1255">
            <v>1</v>
          </cell>
          <cell r="L1255">
            <v>0</v>
          </cell>
          <cell r="M1255">
            <v>0</v>
          </cell>
          <cell r="N1255">
            <v>953487</v>
          </cell>
          <cell r="O1255">
            <v>7723244</v>
          </cell>
          <cell r="P1255">
            <v>0</v>
          </cell>
          <cell r="Q1255">
            <v>0</v>
          </cell>
        </row>
        <row r="1256">
          <cell r="C1256" t="str">
            <v>5.21</v>
          </cell>
          <cell r="D1256" t="str">
            <v>중기운반</v>
          </cell>
          <cell r="F1256" t="str">
            <v>식</v>
          </cell>
          <cell r="G1256">
            <v>1</v>
          </cell>
          <cell r="H1256">
            <v>9024599</v>
          </cell>
          <cell r="I1256">
            <v>9024599</v>
          </cell>
          <cell r="J1256">
            <v>9024599</v>
          </cell>
          <cell r="K1256">
            <v>1</v>
          </cell>
          <cell r="L1256">
            <v>0</v>
          </cell>
          <cell r="M1256">
            <v>0</v>
          </cell>
          <cell r="N1256">
            <v>0</v>
          </cell>
          <cell r="O1256">
            <v>0</v>
          </cell>
          <cell r="P1256">
            <v>9024599</v>
          </cell>
          <cell r="Q1256">
            <v>9024599</v>
          </cell>
        </row>
        <row r="1257">
          <cell r="C1257" t="str">
            <v>5.22</v>
          </cell>
          <cell r="D1257" t="str">
            <v>시험비.</v>
          </cell>
          <cell r="F1257" t="str">
            <v>식</v>
          </cell>
          <cell r="G1257">
            <v>1</v>
          </cell>
          <cell r="H1257">
            <v>188760000</v>
          </cell>
          <cell r="I1257">
            <v>188760000</v>
          </cell>
          <cell r="J1257">
            <v>188760000</v>
          </cell>
          <cell r="K1257">
            <v>1</v>
          </cell>
          <cell r="L1257">
            <v>0</v>
          </cell>
          <cell r="M1257">
            <v>0</v>
          </cell>
          <cell r="N1257">
            <v>0</v>
          </cell>
          <cell r="O1257">
            <v>0</v>
          </cell>
          <cell r="P1257">
            <v>188760000</v>
          </cell>
          <cell r="Q1257">
            <v>188760000</v>
          </cell>
        </row>
        <row r="1258">
          <cell r="C1258" t="str">
            <v>5.23</v>
          </cell>
          <cell r="D1258" t="str">
            <v>품질관리차량비</v>
          </cell>
          <cell r="F1258" t="str">
            <v>월</v>
          </cell>
          <cell r="G1258">
            <v>60</v>
          </cell>
          <cell r="H1258">
            <v>559842</v>
          </cell>
          <cell r="I1258">
            <v>33590520</v>
          </cell>
          <cell r="J1258">
            <v>33590520</v>
          </cell>
          <cell r="K1258">
            <v>1</v>
          </cell>
          <cell r="L1258">
            <v>0</v>
          </cell>
          <cell r="M1258">
            <v>0</v>
          </cell>
          <cell r="N1258">
            <v>0</v>
          </cell>
          <cell r="O1258">
            <v>0</v>
          </cell>
          <cell r="P1258">
            <v>559842</v>
          </cell>
          <cell r="Q1258">
            <v>33590520</v>
          </cell>
        </row>
        <row r="1259">
          <cell r="C1259" t="str">
            <v>5.24</v>
          </cell>
          <cell r="D1259" t="str">
            <v>시공측량비</v>
          </cell>
          <cell r="F1259" t="str">
            <v>식</v>
          </cell>
          <cell r="G1259">
            <v>1</v>
          </cell>
          <cell r="H1259">
            <v>18533000</v>
          </cell>
          <cell r="I1259">
            <v>18533000</v>
          </cell>
          <cell r="J1259">
            <v>18533000</v>
          </cell>
          <cell r="K1259">
            <v>1</v>
          </cell>
          <cell r="L1259">
            <v>0</v>
          </cell>
          <cell r="M1259">
            <v>0</v>
          </cell>
          <cell r="N1259">
            <v>16679700</v>
          </cell>
          <cell r="O1259">
            <v>16679700</v>
          </cell>
          <cell r="P1259">
            <v>1853300</v>
          </cell>
          <cell r="Q1259">
            <v>1853300</v>
          </cell>
        </row>
        <row r="1260">
          <cell r="C1260" t="str">
            <v>5.25</v>
          </cell>
          <cell r="D1260" t="str">
            <v>안전관리비:</v>
          </cell>
          <cell r="F1260" t="str">
            <v>식</v>
          </cell>
          <cell r="G1260">
            <v>1</v>
          </cell>
          <cell r="H1260">
            <v>20000000</v>
          </cell>
          <cell r="I1260">
            <v>20000000</v>
          </cell>
          <cell r="J1260">
            <v>20000000</v>
          </cell>
          <cell r="K1260">
            <v>1</v>
          </cell>
          <cell r="L1260">
            <v>20000000</v>
          </cell>
          <cell r="M1260">
            <v>20000000</v>
          </cell>
          <cell r="N1260">
            <v>0</v>
          </cell>
          <cell r="O1260">
            <v>0</v>
          </cell>
          <cell r="P1260">
            <v>0</v>
          </cell>
          <cell r="Q1260">
            <v>0</v>
          </cell>
        </row>
        <row r="1261">
          <cell r="C1261" t="str">
            <v>5.26</v>
          </cell>
          <cell r="D1261" t="str">
            <v>안전관리인</v>
          </cell>
          <cell r="F1261" t="str">
            <v>식</v>
          </cell>
          <cell r="G1261">
            <v>1</v>
          </cell>
          <cell r="H1261">
            <v>50000000</v>
          </cell>
          <cell r="I1261">
            <v>50000000</v>
          </cell>
          <cell r="J1261">
            <v>50000000</v>
          </cell>
          <cell r="K1261">
            <v>1</v>
          </cell>
          <cell r="L1261">
            <v>0</v>
          </cell>
          <cell r="M1261">
            <v>0</v>
          </cell>
          <cell r="N1261">
            <v>50000000</v>
          </cell>
          <cell r="O1261">
            <v>50000000</v>
          </cell>
          <cell r="P1261">
            <v>0</v>
          </cell>
          <cell r="Q1261">
            <v>0</v>
          </cell>
        </row>
        <row r="1262">
          <cell r="C1262" t="str">
            <v>5.27</v>
          </cell>
          <cell r="D1262" t="str">
            <v>PILE 재하시험비</v>
          </cell>
          <cell r="F1262" t="str">
            <v>식</v>
          </cell>
          <cell r="G1262">
            <v>1</v>
          </cell>
          <cell r="H1262">
            <v>8000000</v>
          </cell>
          <cell r="I1262">
            <v>8000000</v>
          </cell>
          <cell r="J1262">
            <v>8000000</v>
          </cell>
          <cell r="K1262">
            <v>1</v>
          </cell>
          <cell r="L1262">
            <v>0</v>
          </cell>
          <cell r="M1262">
            <v>0</v>
          </cell>
          <cell r="N1262">
            <v>0</v>
          </cell>
          <cell r="O1262">
            <v>0</v>
          </cell>
          <cell r="P1262">
            <v>8000000</v>
          </cell>
          <cell r="Q1262">
            <v>8000000</v>
          </cell>
        </row>
        <row r="1263">
          <cell r="C1263" t="str">
            <v>5.28</v>
          </cell>
          <cell r="D1263" t="str">
            <v>고속도로차단</v>
          </cell>
          <cell r="E1263" t="str">
            <v>교통처리공사</v>
          </cell>
          <cell r="I1263">
            <v>0</v>
          </cell>
          <cell r="J1263">
            <v>0</v>
          </cell>
          <cell r="K1263">
            <v>1</v>
          </cell>
          <cell r="M1263">
            <v>0</v>
          </cell>
          <cell r="O1263">
            <v>0</v>
          </cell>
          <cell r="Q1263">
            <v>0</v>
          </cell>
        </row>
        <row r="1264">
          <cell r="C1264" t="str">
            <v>1)</v>
          </cell>
          <cell r="D1264" t="str">
            <v>차선도색</v>
          </cell>
          <cell r="I1264">
            <v>0</v>
          </cell>
          <cell r="J1264">
            <v>0</v>
          </cell>
          <cell r="K1264">
            <v>1</v>
          </cell>
          <cell r="M1264">
            <v>0</v>
          </cell>
          <cell r="O1264">
            <v>0</v>
          </cell>
          <cell r="Q1264">
            <v>0</v>
          </cell>
        </row>
        <row r="1265">
          <cell r="D1265" t="str">
            <v>실선</v>
          </cell>
          <cell r="E1265" t="str">
            <v>(상온형)</v>
          </cell>
          <cell r="F1265" t="str">
            <v>M2</v>
          </cell>
          <cell r="G1265">
            <v>474</v>
          </cell>
          <cell r="H1265">
            <v>1514</v>
          </cell>
          <cell r="I1265">
            <v>717636</v>
          </cell>
          <cell r="J1265">
            <v>717636</v>
          </cell>
          <cell r="K1265">
            <v>1</v>
          </cell>
          <cell r="L1265">
            <v>1514</v>
          </cell>
          <cell r="M1265">
            <v>717636</v>
          </cell>
          <cell r="N1265">
            <v>0</v>
          </cell>
          <cell r="O1265">
            <v>0</v>
          </cell>
          <cell r="P1265">
            <v>0</v>
          </cell>
          <cell r="Q1265">
            <v>0</v>
          </cell>
        </row>
        <row r="1266">
          <cell r="D1266" t="str">
            <v>파선</v>
          </cell>
          <cell r="E1266" t="str">
            <v>(가열형)</v>
          </cell>
          <cell r="F1266" t="str">
            <v>M2</v>
          </cell>
          <cell r="G1266">
            <v>94</v>
          </cell>
          <cell r="H1266">
            <v>2609</v>
          </cell>
          <cell r="I1266">
            <v>245246</v>
          </cell>
          <cell r="J1266">
            <v>245246</v>
          </cell>
          <cell r="K1266">
            <v>1</v>
          </cell>
          <cell r="L1266">
            <v>1407</v>
          </cell>
          <cell r="M1266">
            <v>132258</v>
          </cell>
          <cell r="N1266">
            <v>785</v>
          </cell>
          <cell r="O1266">
            <v>73790</v>
          </cell>
          <cell r="P1266">
            <v>417</v>
          </cell>
          <cell r="Q1266">
            <v>39198</v>
          </cell>
        </row>
        <row r="1267">
          <cell r="D1267" t="str">
            <v>실선</v>
          </cell>
          <cell r="E1267" t="str">
            <v>(상온형)</v>
          </cell>
          <cell r="F1267" t="str">
            <v>M2</v>
          </cell>
          <cell r="G1267">
            <v>426</v>
          </cell>
          <cell r="H1267">
            <v>1514</v>
          </cell>
          <cell r="I1267">
            <v>644964</v>
          </cell>
          <cell r="J1267">
            <v>644964</v>
          </cell>
          <cell r="K1267">
            <v>1</v>
          </cell>
          <cell r="L1267">
            <v>1514</v>
          </cell>
          <cell r="M1267">
            <v>644964</v>
          </cell>
          <cell r="N1267">
            <v>0</v>
          </cell>
          <cell r="O1267">
            <v>0</v>
          </cell>
          <cell r="P1267">
            <v>0</v>
          </cell>
          <cell r="Q1267">
            <v>0</v>
          </cell>
        </row>
        <row r="1268">
          <cell r="C1268" t="str">
            <v>2)</v>
          </cell>
          <cell r="D1268" t="str">
            <v>차선제거</v>
          </cell>
          <cell r="F1268" t="str">
            <v>M2</v>
          </cell>
          <cell r="G1268">
            <v>995</v>
          </cell>
          <cell r="H1268">
            <v>2800</v>
          </cell>
          <cell r="I1268">
            <v>2786000</v>
          </cell>
          <cell r="J1268">
            <v>2786000</v>
          </cell>
          <cell r="K1268">
            <v>1</v>
          </cell>
          <cell r="L1268">
            <v>2000</v>
          </cell>
          <cell r="M1268">
            <v>1990000</v>
          </cell>
          <cell r="N1268">
            <v>500</v>
          </cell>
          <cell r="O1268">
            <v>497500</v>
          </cell>
          <cell r="P1268">
            <v>300</v>
          </cell>
          <cell r="Q1268">
            <v>298500</v>
          </cell>
        </row>
        <row r="1269">
          <cell r="C1269" t="str">
            <v>3)</v>
          </cell>
          <cell r="D1269" t="str">
            <v>중.분.대 철거및설치</v>
          </cell>
          <cell r="I1269">
            <v>0</v>
          </cell>
          <cell r="J1269">
            <v>0</v>
          </cell>
          <cell r="K1269">
            <v>1</v>
          </cell>
          <cell r="M1269">
            <v>0</v>
          </cell>
          <cell r="O1269">
            <v>0</v>
          </cell>
          <cell r="Q1269">
            <v>0</v>
          </cell>
        </row>
        <row r="1270">
          <cell r="D1270" t="str">
            <v>중.분.대 철거및설치</v>
          </cell>
          <cell r="F1270" t="str">
            <v>M</v>
          </cell>
          <cell r="G1270">
            <v>50</v>
          </cell>
          <cell r="H1270">
            <v>5000</v>
          </cell>
          <cell r="I1270">
            <v>250000</v>
          </cell>
          <cell r="J1270">
            <v>250000</v>
          </cell>
          <cell r="K1270">
            <v>1</v>
          </cell>
          <cell r="L1270">
            <v>0</v>
          </cell>
          <cell r="M1270">
            <v>0</v>
          </cell>
          <cell r="N1270">
            <v>0</v>
          </cell>
          <cell r="O1270">
            <v>0</v>
          </cell>
          <cell r="P1270">
            <v>5000</v>
          </cell>
          <cell r="Q1270">
            <v>250000</v>
          </cell>
        </row>
        <row r="1271">
          <cell r="D1271" t="str">
            <v>중.분.대 차광망</v>
          </cell>
          <cell r="E1271" t="str">
            <v>(철거)</v>
          </cell>
          <cell r="F1271" t="str">
            <v>EA</v>
          </cell>
          <cell r="G1271">
            <v>20</v>
          </cell>
          <cell r="H1271">
            <v>5000</v>
          </cell>
          <cell r="I1271">
            <v>100000</v>
          </cell>
          <cell r="J1271">
            <v>100000</v>
          </cell>
          <cell r="K1271">
            <v>1</v>
          </cell>
          <cell r="L1271">
            <v>0</v>
          </cell>
          <cell r="M1271">
            <v>0</v>
          </cell>
          <cell r="N1271">
            <v>0</v>
          </cell>
          <cell r="O1271">
            <v>0</v>
          </cell>
          <cell r="P1271">
            <v>5000</v>
          </cell>
          <cell r="Q1271">
            <v>100000</v>
          </cell>
        </row>
        <row r="1272">
          <cell r="D1272" t="str">
            <v>중.분.대 차광망</v>
          </cell>
          <cell r="E1272" t="str">
            <v>(기존유용)</v>
          </cell>
          <cell r="F1272" t="str">
            <v>EA</v>
          </cell>
          <cell r="G1272">
            <v>20</v>
          </cell>
          <cell r="H1272">
            <v>30530</v>
          </cell>
          <cell r="I1272">
            <v>610600</v>
          </cell>
          <cell r="J1272">
            <v>610600</v>
          </cell>
          <cell r="K1272">
            <v>1</v>
          </cell>
          <cell r="L1272">
            <v>0</v>
          </cell>
          <cell r="M1272">
            <v>0</v>
          </cell>
          <cell r="N1272">
            <v>18996</v>
          </cell>
          <cell r="O1272">
            <v>379920</v>
          </cell>
          <cell r="P1272">
            <v>11534</v>
          </cell>
          <cell r="Q1272">
            <v>230680</v>
          </cell>
        </row>
        <row r="1273">
          <cell r="C1273" t="str">
            <v>5.29</v>
          </cell>
          <cell r="D1273" t="str">
            <v>가도공</v>
          </cell>
          <cell r="I1273">
            <v>0</v>
          </cell>
          <cell r="J1273">
            <v>0</v>
          </cell>
          <cell r="K1273">
            <v>1</v>
          </cell>
          <cell r="M1273">
            <v>0</v>
          </cell>
          <cell r="O1273">
            <v>0</v>
          </cell>
          <cell r="Q1273">
            <v>0</v>
          </cell>
        </row>
        <row r="1274">
          <cell r="D1274" t="str">
            <v>마대쌓기 및 헐기</v>
          </cell>
          <cell r="E1274" t="str">
            <v>(마대 20KG)</v>
          </cell>
          <cell r="F1274" t="str">
            <v>M2</v>
          </cell>
          <cell r="G1274">
            <v>2824</v>
          </cell>
          <cell r="H1274">
            <v>33209</v>
          </cell>
          <cell r="I1274">
            <v>93782216</v>
          </cell>
          <cell r="J1274">
            <v>93782216</v>
          </cell>
          <cell r="K1274">
            <v>1</v>
          </cell>
          <cell r="L1274">
            <v>15700</v>
          </cell>
          <cell r="M1274">
            <v>44336800</v>
          </cell>
          <cell r="N1274">
            <v>17509</v>
          </cell>
          <cell r="O1274">
            <v>49445416</v>
          </cell>
          <cell r="P1274">
            <v>0</v>
          </cell>
          <cell r="Q1274">
            <v>0</v>
          </cell>
        </row>
        <row r="1275">
          <cell r="D1275" t="str">
            <v>가배수관설치및철거</v>
          </cell>
          <cell r="E1275" t="str">
            <v>(D800MM,흄관)</v>
          </cell>
          <cell r="F1275" t="str">
            <v>M</v>
          </cell>
          <cell r="G1275">
            <v>1824</v>
          </cell>
          <cell r="H1275">
            <v>133297</v>
          </cell>
          <cell r="I1275">
            <v>243133728</v>
          </cell>
          <cell r="J1275">
            <v>243133728</v>
          </cell>
          <cell r="K1275">
            <v>1</v>
          </cell>
          <cell r="L1275">
            <v>65768</v>
          </cell>
          <cell r="M1275">
            <v>119960832</v>
          </cell>
          <cell r="N1275">
            <v>58724</v>
          </cell>
          <cell r="O1275">
            <v>107112576</v>
          </cell>
          <cell r="P1275">
            <v>8805</v>
          </cell>
          <cell r="Q1275">
            <v>16060320</v>
          </cell>
        </row>
        <row r="1276">
          <cell r="C1276" t="str">
            <v>5.30</v>
          </cell>
          <cell r="D1276" t="str">
            <v>보 링 조 사</v>
          </cell>
          <cell r="I1276">
            <v>0</v>
          </cell>
          <cell r="J1276">
            <v>0</v>
          </cell>
          <cell r="K1276">
            <v>1</v>
          </cell>
          <cell r="M1276">
            <v>0</v>
          </cell>
          <cell r="O1276">
            <v>0</v>
          </cell>
          <cell r="Q1276">
            <v>0</v>
          </cell>
        </row>
        <row r="1277">
          <cell r="D1277" t="str">
            <v>기계기구설치비</v>
          </cell>
          <cell r="F1277" t="str">
            <v>개소</v>
          </cell>
          <cell r="G1277">
            <v>17</v>
          </cell>
          <cell r="H1277">
            <v>153741</v>
          </cell>
          <cell r="I1277">
            <v>2613597</v>
          </cell>
          <cell r="J1277">
            <v>2613597</v>
          </cell>
          <cell r="K1277">
            <v>1</v>
          </cell>
          <cell r="L1277">
            <v>0</v>
          </cell>
          <cell r="M1277">
            <v>0</v>
          </cell>
          <cell r="N1277">
            <v>153741</v>
          </cell>
          <cell r="O1277">
            <v>2613597</v>
          </cell>
          <cell r="P1277">
            <v>0</v>
          </cell>
          <cell r="Q1277">
            <v>0</v>
          </cell>
        </row>
        <row r="1278">
          <cell r="D1278" t="str">
            <v>보링조사</v>
          </cell>
          <cell r="E1278" t="str">
            <v>(점토및풍화암층)</v>
          </cell>
          <cell r="F1278" t="str">
            <v>M</v>
          </cell>
          <cell r="G1278">
            <v>20</v>
          </cell>
          <cell r="H1278">
            <v>109327</v>
          </cell>
          <cell r="I1278">
            <v>2186540</v>
          </cell>
          <cell r="J1278">
            <v>2186540</v>
          </cell>
          <cell r="K1278">
            <v>1</v>
          </cell>
          <cell r="L1278">
            <v>4373</v>
          </cell>
          <cell r="M1278">
            <v>87460</v>
          </cell>
          <cell r="N1278">
            <v>100649</v>
          </cell>
          <cell r="O1278">
            <v>2012980</v>
          </cell>
          <cell r="P1278">
            <v>4305</v>
          </cell>
          <cell r="Q1278">
            <v>86100</v>
          </cell>
        </row>
        <row r="1279">
          <cell r="D1279" t="str">
            <v>보링조사</v>
          </cell>
          <cell r="E1279" t="str">
            <v>(모래층)</v>
          </cell>
          <cell r="F1279" t="str">
            <v>M</v>
          </cell>
          <cell r="G1279">
            <v>23</v>
          </cell>
          <cell r="H1279">
            <v>129881</v>
          </cell>
          <cell r="I1279">
            <v>2987263</v>
          </cell>
          <cell r="J1279">
            <v>2987263</v>
          </cell>
          <cell r="K1279">
            <v>1</v>
          </cell>
          <cell r="L1279">
            <v>7792</v>
          </cell>
          <cell r="M1279">
            <v>179216</v>
          </cell>
          <cell r="N1279">
            <v>117413</v>
          </cell>
          <cell r="O1279">
            <v>2700499</v>
          </cell>
          <cell r="P1279">
            <v>4676</v>
          </cell>
          <cell r="Q1279">
            <v>107548</v>
          </cell>
        </row>
        <row r="1280">
          <cell r="D1280" t="str">
            <v>보링조사</v>
          </cell>
          <cell r="E1280" t="str">
            <v>(자갈층)</v>
          </cell>
          <cell r="F1280" t="str">
            <v>M</v>
          </cell>
          <cell r="G1280">
            <v>12</v>
          </cell>
          <cell r="H1280">
            <v>289154</v>
          </cell>
          <cell r="I1280">
            <v>3469848</v>
          </cell>
          <cell r="J1280">
            <v>3469848</v>
          </cell>
          <cell r="K1280">
            <v>1</v>
          </cell>
          <cell r="L1280">
            <v>20333</v>
          </cell>
          <cell r="M1280">
            <v>243996</v>
          </cell>
          <cell r="N1280">
            <v>258415</v>
          </cell>
          <cell r="O1280">
            <v>3100980</v>
          </cell>
          <cell r="P1280">
            <v>10406</v>
          </cell>
          <cell r="Q1280">
            <v>124872</v>
          </cell>
        </row>
        <row r="1281">
          <cell r="D1281" t="str">
            <v>보링조사</v>
          </cell>
          <cell r="E1281" t="str">
            <v>(호박돌층)</v>
          </cell>
          <cell r="F1281" t="str">
            <v>M</v>
          </cell>
          <cell r="G1281">
            <v>34</v>
          </cell>
          <cell r="H1281">
            <v>188257</v>
          </cell>
          <cell r="I1281">
            <v>6400738</v>
          </cell>
          <cell r="J1281">
            <v>6400738</v>
          </cell>
          <cell r="K1281">
            <v>1</v>
          </cell>
          <cell r="L1281">
            <v>48252</v>
          </cell>
          <cell r="M1281">
            <v>1640568</v>
          </cell>
          <cell r="N1281">
            <v>130931</v>
          </cell>
          <cell r="O1281">
            <v>4451654</v>
          </cell>
          <cell r="P1281">
            <v>9074</v>
          </cell>
          <cell r="Q1281">
            <v>308516</v>
          </cell>
        </row>
        <row r="1282">
          <cell r="D1282" t="str">
            <v>보링조사</v>
          </cell>
          <cell r="E1282" t="str">
            <v>(연암)</v>
          </cell>
          <cell r="F1282" t="str">
            <v>M</v>
          </cell>
          <cell r="G1282">
            <v>65</v>
          </cell>
          <cell r="H1282">
            <v>133568</v>
          </cell>
          <cell r="I1282">
            <v>8681920</v>
          </cell>
          <cell r="J1282">
            <v>8681920</v>
          </cell>
          <cell r="K1282">
            <v>1</v>
          </cell>
          <cell r="L1282">
            <v>20918</v>
          </cell>
          <cell r="M1282">
            <v>1359670</v>
          </cell>
          <cell r="N1282">
            <v>107723</v>
          </cell>
          <cell r="O1282">
            <v>7001995</v>
          </cell>
          <cell r="P1282">
            <v>4927</v>
          </cell>
          <cell r="Q1282">
            <v>320255</v>
          </cell>
        </row>
        <row r="1283">
          <cell r="D1283" t="str">
            <v>보링조사</v>
          </cell>
          <cell r="E1283" t="str">
            <v>(경암)</v>
          </cell>
          <cell r="F1283" t="str">
            <v>M</v>
          </cell>
          <cell r="G1283">
            <v>39</v>
          </cell>
          <cell r="H1283">
            <v>168391</v>
          </cell>
          <cell r="I1283">
            <v>6567249</v>
          </cell>
          <cell r="J1283">
            <v>6567249</v>
          </cell>
          <cell r="K1283">
            <v>1</v>
          </cell>
          <cell r="L1283">
            <v>42754</v>
          </cell>
          <cell r="M1283">
            <v>1667406</v>
          </cell>
          <cell r="N1283">
            <v>117554</v>
          </cell>
          <cell r="O1283">
            <v>4584606</v>
          </cell>
          <cell r="P1283">
            <v>8083</v>
          </cell>
          <cell r="Q1283">
            <v>315237</v>
          </cell>
        </row>
        <row r="1284">
          <cell r="D1284" t="str">
            <v>표준관입시험</v>
          </cell>
          <cell r="F1284" t="str">
            <v>회</v>
          </cell>
          <cell r="G1284">
            <v>51</v>
          </cell>
          <cell r="H1284">
            <v>26135</v>
          </cell>
          <cell r="I1284">
            <v>1332885</v>
          </cell>
          <cell r="J1284">
            <v>1332885</v>
          </cell>
          <cell r="K1284">
            <v>1</v>
          </cell>
          <cell r="L1284">
            <v>0</v>
          </cell>
          <cell r="M1284">
            <v>0</v>
          </cell>
          <cell r="N1284">
            <v>0</v>
          </cell>
          <cell r="O1284">
            <v>0</v>
          </cell>
          <cell r="P1284">
            <v>26135</v>
          </cell>
          <cell r="Q1284">
            <v>1332885</v>
          </cell>
        </row>
        <row r="1285">
          <cell r="C1285" t="str">
            <v>5.31</v>
          </cell>
          <cell r="D1285" t="str">
            <v>용지보상업무지원비</v>
          </cell>
          <cell r="F1285" t="str">
            <v>개월</v>
          </cell>
          <cell r="G1285">
            <v>54</v>
          </cell>
          <cell r="H1285">
            <v>820750</v>
          </cell>
          <cell r="I1285">
            <v>44320500</v>
          </cell>
          <cell r="J1285">
            <v>44320500</v>
          </cell>
          <cell r="K1285">
            <v>1</v>
          </cell>
          <cell r="L1285">
            <v>0</v>
          </cell>
          <cell r="M1285">
            <v>0</v>
          </cell>
          <cell r="N1285">
            <v>820750</v>
          </cell>
          <cell r="O1285">
            <v>44320500</v>
          </cell>
          <cell r="P1285">
            <v>0</v>
          </cell>
          <cell r="Q1285">
            <v>0</v>
          </cell>
        </row>
        <row r="1286">
          <cell r="C1286" t="str">
            <v>5.32</v>
          </cell>
          <cell r="D1286" t="str">
            <v>구입자재대</v>
          </cell>
          <cell r="I1286">
            <v>0</v>
          </cell>
          <cell r="J1286">
            <v>0</v>
          </cell>
          <cell r="K1286">
            <v>1</v>
          </cell>
          <cell r="M1286">
            <v>0</v>
          </cell>
          <cell r="O1286">
            <v>0</v>
          </cell>
          <cell r="Q1286">
            <v>0</v>
          </cell>
        </row>
        <row r="1287">
          <cell r="C1287" t="str">
            <v>1)</v>
          </cell>
          <cell r="D1287" t="str">
            <v>레미콘</v>
          </cell>
          <cell r="I1287">
            <v>0</v>
          </cell>
          <cell r="J1287">
            <v>0</v>
          </cell>
          <cell r="K1287">
            <v>1</v>
          </cell>
          <cell r="M1287">
            <v>0</v>
          </cell>
          <cell r="O1287">
            <v>0</v>
          </cell>
          <cell r="Q1287">
            <v>0</v>
          </cell>
        </row>
        <row r="1288">
          <cell r="D1288" t="str">
            <v>레미콘</v>
          </cell>
          <cell r="E1288" t="str">
            <v>(25-210-8)</v>
          </cell>
          <cell r="F1288" t="str">
            <v>M3</v>
          </cell>
          <cell r="G1288">
            <v>1389</v>
          </cell>
          <cell r="H1288">
            <v>43454</v>
          </cell>
          <cell r="I1288">
            <v>60357606</v>
          </cell>
          <cell r="J1288">
            <v>60357606</v>
          </cell>
          <cell r="K1288">
            <v>1</v>
          </cell>
          <cell r="L1288">
            <v>43454</v>
          </cell>
          <cell r="M1288">
            <v>60357606</v>
          </cell>
          <cell r="N1288">
            <v>0</v>
          </cell>
          <cell r="O1288">
            <v>0</v>
          </cell>
          <cell r="P1288">
            <v>0</v>
          </cell>
          <cell r="Q1288">
            <v>0</v>
          </cell>
        </row>
        <row r="1289">
          <cell r="D1289" t="str">
            <v>레미콘</v>
          </cell>
          <cell r="E1289" t="str">
            <v>(25-180-8)</v>
          </cell>
          <cell r="F1289" t="str">
            <v>M3</v>
          </cell>
          <cell r="G1289">
            <v>908</v>
          </cell>
          <cell r="H1289">
            <v>38993</v>
          </cell>
          <cell r="I1289">
            <v>35405644</v>
          </cell>
          <cell r="J1289">
            <v>35405644</v>
          </cell>
          <cell r="K1289">
            <v>1</v>
          </cell>
          <cell r="L1289">
            <v>38993</v>
          </cell>
          <cell r="M1289">
            <v>35405644</v>
          </cell>
          <cell r="N1289">
            <v>0</v>
          </cell>
          <cell r="O1289">
            <v>0</v>
          </cell>
          <cell r="P1289">
            <v>0</v>
          </cell>
          <cell r="Q1289">
            <v>0</v>
          </cell>
        </row>
        <row r="1290">
          <cell r="D1290" t="str">
            <v>레미콘</v>
          </cell>
          <cell r="E1290" t="str">
            <v>(25-160-8)</v>
          </cell>
          <cell r="F1290" t="str">
            <v>M3</v>
          </cell>
          <cell r="G1290">
            <v>312</v>
          </cell>
          <cell r="H1290">
            <v>38482</v>
          </cell>
          <cell r="I1290">
            <v>12006384</v>
          </cell>
          <cell r="J1290">
            <v>12006384</v>
          </cell>
          <cell r="K1290">
            <v>1</v>
          </cell>
          <cell r="L1290">
            <v>38482</v>
          </cell>
          <cell r="M1290">
            <v>12006384</v>
          </cell>
          <cell r="N1290">
            <v>0</v>
          </cell>
          <cell r="O1290">
            <v>0</v>
          </cell>
          <cell r="P1290">
            <v>0</v>
          </cell>
          <cell r="Q1290">
            <v>0</v>
          </cell>
        </row>
        <row r="1291">
          <cell r="C1291" t="str">
            <v>2)</v>
          </cell>
          <cell r="D1291" t="str">
            <v>철 근</v>
          </cell>
          <cell r="I1291">
            <v>0</v>
          </cell>
          <cell r="J1291">
            <v>0</v>
          </cell>
          <cell r="K1291">
            <v>1</v>
          </cell>
          <cell r="M1291">
            <v>0</v>
          </cell>
          <cell r="O1291">
            <v>0</v>
          </cell>
          <cell r="Q1291">
            <v>0</v>
          </cell>
        </row>
        <row r="1292">
          <cell r="D1292" t="str">
            <v>철근</v>
          </cell>
          <cell r="E1292" t="str">
            <v>(SD30,D13M/M이하)</v>
          </cell>
          <cell r="F1292" t="str">
            <v>TON</v>
          </cell>
          <cell r="G1292">
            <v>33.241999999999997</v>
          </cell>
          <cell r="H1292">
            <v>350000</v>
          </cell>
          <cell r="I1292">
            <v>11634700</v>
          </cell>
          <cell r="J1292">
            <v>11634700</v>
          </cell>
          <cell r="K1292">
            <v>1</v>
          </cell>
          <cell r="L1292">
            <v>350000</v>
          </cell>
          <cell r="M1292">
            <v>11634700</v>
          </cell>
          <cell r="N1292">
            <v>0</v>
          </cell>
          <cell r="O1292">
            <v>0</v>
          </cell>
          <cell r="P1292">
            <v>0</v>
          </cell>
          <cell r="Q1292">
            <v>0</v>
          </cell>
        </row>
        <row r="1293">
          <cell r="D1293" t="str">
            <v>철근</v>
          </cell>
          <cell r="E1293" t="str">
            <v>(SD30,D16-32M/M)</v>
          </cell>
          <cell r="F1293" t="str">
            <v>TON</v>
          </cell>
          <cell r="G1293">
            <v>52.206000000000003</v>
          </cell>
          <cell r="H1293">
            <v>350000</v>
          </cell>
          <cell r="I1293">
            <v>18272100</v>
          </cell>
          <cell r="J1293">
            <v>18272100</v>
          </cell>
          <cell r="K1293">
            <v>1</v>
          </cell>
          <cell r="L1293">
            <v>350000</v>
          </cell>
          <cell r="M1293">
            <v>18272100</v>
          </cell>
          <cell r="N1293">
            <v>0</v>
          </cell>
          <cell r="O1293">
            <v>0</v>
          </cell>
          <cell r="P1293">
            <v>0</v>
          </cell>
          <cell r="Q1293">
            <v>0</v>
          </cell>
        </row>
        <row r="1294">
          <cell r="D1294" t="str">
            <v>고재</v>
          </cell>
          <cell r="F1294" t="str">
            <v>TON</v>
          </cell>
          <cell r="G1294">
            <v>2.4889999999999999</v>
          </cell>
          <cell r="H1294">
            <v>-98000</v>
          </cell>
          <cell r="I1294">
            <v>-243922</v>
          </cell>
          <cell r="J1294">
            <v>-243922</v>
          </cell>
          <cell r="K1294">
            <v>1</v>
          </cell>
          <cell r="L1294">
            <v>-98000</v>
          </cell>
          <cell r="M1294">
            <v>-243922</v>
          </cell>
          <cell r="N1294">
            <v>0</v>
          </cell>
          <cell r="O1294">
            <v>0</v>
          </cell>
          <cell r="P1294">
            <v>0</v>
          </cell>
          <cell r="Q1294">
            <v>0</v>
          </cell>
        </row>
        <row r="1295">
          <cell r="C1295" t="str">
            <v>3)</v>
          </cell>
          <cell r="D1295" t="str">
            <v>모래</v>
          </cell>
          <cell r="E1295" t="str">
            <v>(현장도착도)</v>
          </cell>
          <cell r="F1295" t="str">
            <v>M3</v>
          </cell>
          <cell r="G1295">
            <v>42</v>
          </cell>
          <cell r="H1295">
            <v>10619</v>
          </cell>
          <cell r="I1295">
            <v>445998</v>
          </cell>
          <cell r="J1295">
            <v>445998</v>
          </cell>
          <cell r="K1295">
            <v>1</v>
          </cell>
          <cell r="L1295">
            <v>8095</v>
          </cell>
          <cell r="M1295">
            <v>339990</v>
          </cell>
          <cell r="N1295">
            <v>1091</v>
          </cell>
          <cell r="O1295">
            <v>45822</v>
          </cell>
          <cell r="P1295">
            <v>1433</v>
          </cell>
          <cell r="Q1295">
            <v>60186</v>
          </cell>
        </row>
        <row r="1296">
          <cell r="C1296" t="str">
            <v>4)</v>
          </cell>
          <cell r="D1296" t="str">
            <v>시멘트</v>
          </cell>
          <cell r="E1296" t="str">
            <v>(40㎏)</v>
          </cell>
          <cell r="F1296" t="str">
            <v>대</v>
          </cell>
          <cell r="G1296">
            <v>13</v>
          </cell>
          <cell r="H1296">
            <v>2600</v>
          </cell>
          <cell r="I1296">
            <v>33800</v>
          </cell>
          <cell r="J1296">
            <v>33800</v>
          </cell>
          <cell r="K1296">
            <v>1</v>
          </cell>
          <cell r="L1296">
            <v>2600</v>
          </cell>
          <cell r="M1296">
            <v>33800</v>
          </cell>
          <cell r="N1296">
            <v>0</v>
          </cell>
          <cell r="O1296">
            <v>0</v>
          </cell>
          <cell r="P1296">
            <v>0</v>
          </cell>
          <cell r="Q1296">
            <v>0</v>
          </cell>
        </row>
        <row r="1297">
          <cell r="C1297" t="str">
            <v>5.33</v>
          </cell>
          <cell r="D1297" t="str">
            <v>운 반</v>
          </cell>
          <cell r="I1297">
            <v>0</v>
          </cell>
          <cell r="J1297">
            <v>0</v>
          </cell>
          <cell r="K1297">
            <v>1</v>
          </cell>
          <cell r="M1297">
            <v>0</v>
          </cell>
          <cell r="O1297">
            <v>0</v>
          </cell>
          <cell r="Q1297">
            <v>0</v>
          </cell>
        </row>
        <row r="1298">
          <cell r="D1298" t="str">
            <v>시멘트 운반</v>
          </cell>
          <cell r="E1298" t="str">
            <v>(40Kg/대)</v>
          </cell>
          <cell r="F1298" t="str">
            <v>대</v>
          </cell>
          <cell r="G1298">
            <v>2081</v>
          </cell>
          <cell r="H1298">
            <v>821</v>
          </cell>
          <cell r="I1298">
            <v>1708501</v>
          </cell>
          <cell r="J1298">
            <v>1708501</v>
          </cell>
          <cell r="K1298">
            <v>1</v>
          </cell>
          <cell r="L1298">
            <v>0</v>
          </cell>
          <cell r="M1298">
            <v>0</v>
          </cell>
          <cell r="N1298">
            <v>0</v>
          </cell>
          <cell r="O1298">
            <v>0</v>
          </cell>
          <cell r="P1298">
            <v>821</v>
          </cell>
          <cell r="Q1298">
            <v>1708501</v>
          </cell>
        </row>
        <row r="1299">
          <cell r="D1299" t="str">
            <v>철근운반</v>
          </cell>
          <cell r="F1299" t="str">
            <v>TON</v>
          </cell>
          <cell r="G1299">
            <v>4442.55</v>
          </cell>
          <cell r="H1299">
            <v>40604</v>
          </cell>
          <cell r="I1299">
            <v>180385300</v>
          </cell>
          <cell r="J1299">
            <v>180385299</v>
          </cell>
          <cell r="K1299" t="str">
            <v>##</v>
          </cell>
          <cell r="L1299">
            <v>0</v>
          </cell>
          <cell r="M1299">
            <v>0</v>
          </cell>
          <cell r="N1299">
            <v>4445</v>
          </cell>
          <cell r="O1299">
            <v>19747134</v>
          </cell>
          <cell r="P1299">
            <v>36159</v>
          </cell>
          <cell r="Q1299">
            <v>160638165</v>
          </cell>
        </row>
        <row r="1300">
          <cell r="D1300" t="str">
            <v>아스팔트운반</v>
          </cell>
          <cell r="F1300" t="str">
            <v>D/M</v>
          </cell>
          <cell r="G1300">
            <v>1318</v>
          </cell>
          <cell r="H1300">
            <v>3293</v>
          </cell>
          <cell r="I1300">
            <v>4340174</v>
          </cell>
          <cell r="J1300">
            <v>4340174</v>
          </cell>
          <cell r="K1300">
            <v>1</v>
          </cell>
          <cell r="L1300">
            <v>0</v>
          </cell>
          <cell r="M1300">
            <v>0</v>
          </cell>
          <cell r="N1300">
            <v>0</v>
          </cell>
          <cell r="O1300">
            <v>0</v>
          </cell>
          <cell r="P1300">
            <v>3293</v>
          </cell>
          <cell r="Q1300">
            <v>4340174</v>
          </cell>
        </row>
        <row r="1301">
          <cell r="D1301" t="str">
            <v>화약운반</v>
          </cell>
          <cell r="F1301" t="str">
            <v>KG</v>
          </cell>
          <cell r="G1301">
            <v>1586</v>
          </cell>
          <cell r="H1301">
            <v>1690</v>
          </cell>
          <cell r="I1301">
            <v>2680340</v>
          </cell>
          <cell r="J1301">
            <v>2680340</v>
          </cell>
          <cell r="K1301">
            <v>1</v>
          </cell>
          <cell r="L1301">
            <v>0</v>
          </cell>
          <cell r="M1301">
            <v>0</v>
          </cell>
          <cell r="N1301">
            <v>0</v>
          </cell>
          <cell r="O1301">
            <v>0</v>
          </cell>
          <cell r="P1301">
            <v>1690</v>
          </cell>
          <cell r="Q1301">
            <v>2680340</v>
          </cell>
        </row>
        <row r="1302">
          <cell r="D1302" t="str">
            <v>간접 노무비</v>
          </cell>
          <cell r="F1302" t="str">
            <v>식</v>
          </cell>
          <cell r="G1302">
            <v>1</v>
          </cell>
          <cell r="H1302">
            <v>0</v>
          </cell>
          <cell r="I1302">
            <v>0</v>
          </cell>
          <cell r="J1302">
            <v>0</v>
          </cell>
          <cell r="K1302">
            <v>1</v>
          </cell>
          <cell r="M1302">
            <v>0</v>
          </cell>
          <cell r="O1302">
            <v>0</v>
          </cell>
          <cell r="Q1302">
            <v>0</v>
          </cell>
        </row>
        <row r="1303">
          <cell r="D1303" t="str">
            <v>산재 보험료</v>
          </cell>
          <cell r="F1303" t="str">
            <v>식</v>
          </cell>
          <cell r="G1303">
            <v>1</v>
          </cell>
          <cell r="H1303">
            <v>0</v>
          </cell>
          <cell r="I1303">
            <v>0</v>
          </cell>
          <cell r="J1303">
            <v>0</v>
          </cell>
          <cell r="K1303">
            <v>1</v>
          </cell>
          <cell r="M1303">
            <v>0</v>
          </cell>
          <cell r="O1303">
            <v>0</v>
          </cell>
          <cell r="Q1303">
            <v>0</v>
          </cell>
        </row>
        <row r="1304">
          <cell r="D1304" t="str">
            <v>안전 관리비</v>
          </cell>
          <cell r="F1304" t="str">
            <v>식</v>
          </cell>
          <cell r="G1304">
            <v>1</v>
          </cell>
          <cell r="H1304">
            <v>0</v>
          </cell>
          <cell r="I1304">
            <v>0</v>
          </cell>
          <cell r="J1304">
            <v>0</v>
          </cell>
          <cell r="K1304">
            <v>1</v>
          </cell>
          <cell r="M1304">
            <v>0</v>
          </cell>
          <cell r="O1304">
            <v>0</v>
          </cell>
          <cell r="Q1304">
            <v>0</v>
          </cell>
        </row>
        <row r="1305">
          <cell r="D1305" t="str">
            <v>기타   경비</v>
          </cell>
          <cell r="F1305" t="str">
            <v>식</v>
          </cell>
          <cell r="G1305">
            <v>1</v>
          </cell>
          <cell r="H1305">
            <v>0</v>
          </cell>
          <cell r="I1305">
            <v>0</v>
          </cell>
          <cell r="J1305">
            <v>0</v>
          </cell>
          <cell r="K1305">
            <v>1</v>
          </cell>
          <cell r="M1305">
            <v>0</v>
          </cell>
          <cell r="O1305">
            <v>0</v>
          </cell>
          <cell r="Q1305">
            <v>0</v>
          </cell>
        </row>
        <row r="1306">
          <cell r="D1306" t="str">
            <v>일반 관리비</v>
          </cell>
          <cell r="F1306" t="str">
            <v>식</v>
          </cell>
          <cell r="G1306">
            <v>1</v>
          </cell>
          <cell r="H1306">
            <v>0</v>
          </cell>
          <cell r="I1306">
            <v>0</v>
          </cell>
          <cell r="J1306">
            <v>0</v>
          </cell>
          <cell r="K1306">
            <v>1</v>
          </cell>
          <cell r="M1306">
            <v>0</v>
          </cell>
          <cell r="O1306">
            <v>0</v>
          </cell>
          <cell r="Q1306">
            <v>0</v>
          </cell>
        </row>
        <row r="1307">
          <cell r="D1307" t="str">
            <v>이       윤</v>
          </cell>
          <cell r="F1307" t="str">
            <v>식</v>
          </cell>
          <cell r="G1307">
            <v>1</v>
          </cell>
          <cell r="H1307">
            <v>0</v>
          </cell>
          <cell r="I1307">
            <v>0</v>
          </cell>
          <cell r="J1307">
            <v>0</v>
          </cell>
          <cell r="K1307">
            <v>1</v>
          </cell>
          <cell r="M1307">
            <v>0</v>
          </cell>
          <cell r="O1307">
            <v>0</v>
          </cell>
          <cell r="Q1307">
            <v>0</v>
          </cell>
        </row>
        <row r="1308">
          <cell r="D1308" t="str">
            <v>부가 가치세</v>
          </cell>
          <cell r="F1308" t="str">
            <v>식</v>
          </cell>
          <cell r="G1308">
            <v>1</v>
          </cell>
          <cell r="H1308">
            <v>0</v>
          </cell>
          <cell r="I1308">
            <v>0</v>
          </cell>
          <cell r="J1308">
            <v>0</v>
          </cell>
          <cell r="K1308">
            <v>1</v>
          </cell>
          <cell r="M1308">
            <v>0</v>
          </cell>
          <cell r="O1308">
            <v>0</v>
          </cell>
          <cell r="Q1308">
            <v>0</v>
          </cell>
        </row>
      </sheetData>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PILE  (돌출)"/>
      <sheetName val="조명시설"/>
      <sheetName val="단위중량"/>
      <sheetName val="노임단가"/>
      <sheetName val="내역표지"/>
      <sheetName val="부안일위"/>
      <sheetName val="4)유동표"/>
      <sheetName val="6PILE  _돌출_"/>
      <sheetName val="내역서"/>
      <sheetName val="공사비집계"/>
      <sheetName val="업무처리전"/>
      <sheetName val="오동"/>
      <sheetName val="대조"/>
      <sheetName val="나한"/>
      <sheetName val="입찰안"/>
      <sheetName val="약품설비"/>
      <sheetName val="소업1교"/>
      <sheetName val="진주방향"/>
      <sheetName val="반응조"/>
      <sheetName val="갑지"/>
      <sheetName val="SLAB&quot;1&quot;"/>
      <sheetName val="토공 갑지"/>
      <sheetName val="DATA98"/>
      <sheetName val="옹벽조금수정"/>
      <sheetName val="Sheet1"/>
      <sheetName val="수지표"/>
      <sheetName val="셀명"/>
      <sheetName val="터파기및재료"/>
      <sheetName val="총괄"/>
      <sheetName val="3BL공동구 수량"/>
      <sheetName val="가설건물"/>
      <sheetName val="DATE"/>
      <sheetName val="견적의뢰서"/>
      <sheetName val="2000년1차"/>
      <sheetName val="2000전체분"/>
      <sheetName val="200"/>
      <sheetName val="#REF"/>
      <sheetName val="빗물받이(910-510-410)"/>
      <sheetName val="연돌일위집계"/>
      <sheetName val="산출내역서"/>
      <sheetName val="실행철강하도"/>
      <sheetName val="원가"/>
      <sheetName val="실정보고"/>
      <sheetName val="갑지1"/>
      <sheetName val="포장물량집계"/>
      <sheetName val="예가표"/>
      <sheetName val="참조"/>
      <sheetName val="사통"/>
      <sheetName val="물가시세"/>
      <sheetName val="하도내역 (철콘)"/>
      <sheetName val="샘플표지"/>
      <sheetName val="본선 토공 분배표"/>
      <sheetName val="슬래브"/>
      <sheetName val="총괄내역서"/>
      <sheetName val="Sheet1 (2)"/>
      <sheetName val="총 괄 표"/>
      <sheetName val="8.PILE  (돌출)"/>
      <sheetName val="가격조사서"/>
      <sheetName val="수로집계"/>
      <sheetName val="BOX 본체"/>
      <sheetName val="TOTAL_BOQ"/>
      <sheetName val="산출근거"/>
      <sheetName val="000000"/>
      <sheetName val="간지(1)"/>
      <sheetName val="1,2,3,4,5단위수량"/>
      <sheetName val="해전배수"/>
      <sheetName val="수문일1"/>
      <sheetName val="결과조달"/>
      <sheetName val="포장공자재집계표"/>
      <sheetName val="2.단면가정 "/>
      <sheetName val="원형1호맨홀토공수량"/>
      <sheetName val="안산기계장치"/>
      <sheetName val="인건비"/>
      <sheetName val="인사자료총집계"/>
      <sheetName val="견적서(토공)"/>
      <sheetName val="공사비증감"/>
      <sheetName val="1. 설계조건 2.단면가정 3. 하중계산"/>
      <sheetName val="DATA 입력란"/>
      <sheetName val="지하"/>
      <sheetName val="자료"/>
      <sheetName val="U-TYPE(1)"/>
      <sheetName val="단면 (2)"/>
      <sheetName val="밸브설치"/>
      <sheetName val="2공구산출내역"/>
      <sheetName val="2호맨홀공제수량"/>
      <sheetName val="간선계산"/>
      <sheetName val="공사비증감(P4) "/>
      <sheetName val="목표세부명세"/>
      <sheetName val="SIL98"/>
      <sheetName val="말뚝지지력산정"/>
      <sheetName val="가도공"/>
      <sheetName val="메서,변+증"/>
      <sheetName val="실행예산"/>
      <sheetName val="식생블럭단위수량"/>
      <sheetName val="갑지(추정)"/>
      <sheetName val="수량3"/>
      <sheetName val="공종단가"/>
      <sheetName val="단가"/>
      <sheetName val="노무비"/>
      <sheetName val="EQUIP"/>
      <sheetName val="공량산출서"/>
      <sheetName val="공문"/>
      <sheetName val="COVER"/>
      <sheetName val="프랜트면허"/>
      <sheetName val="토목주소"/>
      <sheetName val="CTEMCOST"/>
      <sheetName val="합천내역"/>
      <sheetName val="archi(본사)"/>
      <sheetName val="배수관산출"/>
      <sheetName val="수안보-MBR1"/>
      <sheetName val="3.공통공사대비"/>
      <sheetName val="BID"/>
      <sheetName val="1062-X방향 "/>
      <sheetName val="발주설계서(당초)"/>
      <sheetName val="고창방향"/>
      <sheetName val="대비"/>
      <sheetName val="ELECTRIC"/>
      <sheetName val="SCHEDULE"/>
      <sheetName val="일위대가목록"/>
      <sheetName val="교각계산"/>
      <sheetName val="6PILE__(돌출)"/>
      <sheetName val="일위대가(계측기설치)"/>
      <sheetName val="집계표"/>
      <sheetName val="금액내역서"/>
      <sheetName val="날개벽(시점좌측)"/>
      <sheetName val="배수통관(좌)"/>
      <sheetName val="단가일람"/>
      <sheetName val="조경일람"/>
      <sheetName val="내역(전체)"/>
      <sheetName val="경상비"/>
      <sheetName val="수량산출내역1115"/>
      <sheetName val="Sheet4"/>
      <sheetName val="DATA2000"/>
      <sheetName val="내역"/>
      <sheetName val="일위대가목차"/>
      <sheetName val="Quantity"/>
      <sheetName val="SG"/>
      <sheetName val="Sheet15"/>
      <sheetName val="정보"/>
      <sheetName val="합의경상"/>
      <sheetName val="Sheet2"/>
      <sheetName val="세대구분"/>
      <sheetName val="6PILE 과속방지턱집계표!$K$12 (돌출)"/>
      <sheetName val="기성내역"/>
      <sheetName val="공사내역"/>
      <sheetName val="실행"/>
      <sheetName val="제출내역 (2)"/>
      <sheetName val="단면A-A(TR)"/>
      <sheetName val="F-302"/>
      <sheetName val="F301.303"/>
      <sheetName val="plan&amp;section of foundation"/>
      <sheetName val="design load"/>
      <sheetName val="working load at the btm ft."/>
      <sheetName val="stability check"/>
      <sheetName val="design criteria"/>
      <sheetName val="산근"/>
      <sheetName val="D-3109"/>
      <sheetName val="대비표"/>
      <sheetName val="Total"/>
      <sheetName val="inter"/>
      <sheetName val="B"/>
      <sheetName val="PROCURE"/>
      <sheetName val="out_prog"/>
      <sheetName val="선적schedule (2)"/>
      <sheetName val="4.2유효폭의 계산"/>
      <sheetName val="입찰"/>
      <sheetName val="현경"/>
      <sheetName val="집계표(육상)"/>
      <sheetName val="지급자재"/>
      <sheetName val="2002상반기노임기준"/>
      <sheetName val="식재"/>
      <sheetName val="시설물"/>
      <sheetName val="식재출력용"/>
      <sheetName val="유지관리"/>
      <sheetName val="주식"/>
      <sheetName val="DATA입력"/>
      <sheetName val="을 2"/>
      <sheetName val="을 1"/>
      <sheetName val="손익분석"/>
      <sheetName val="2.단면가정"/>
      <sheetName val="산마루측구단위수량"/>
      <sheetName val="일위대가"/>
      <sheetName val="장비"/>
      <sheetName val="산근1"/>
      <sheetName val="노무"/>
      <sheetName val="자재"/>
      <sheetName val="산근터빈"/>
      <sheetName val="공통비총괄표"/>
      <sheetName val="1TL종점(1)"/>
      <sheetName val="토목품셈"/>
      <sheetName val="PAD TR보호대기초"/>
      <sheetName val="가로등기초"/>
      <sheetName val="HANDHOLE(2)"/>
      <sheetName val="전차선로 물량표"/>
      <sheetName val="뚝토공"/>
      <sheetName val="6PILE+옹벽집계!$G$6+옹벽집계!$H$10  (돌출"/>
      <sheetName val="일위(PN)"/>
      <sheetName val="D200"/>
      <sheetName val="ABUT수량-A1"/>
      <sheetName val="S.중기사용료"/>
      <sheetName val="97노임단가"/>
      <sheetName val="입력란"/>
      <sheetName val="단면B-B(EA)"/>
      <sheetName val="역T형"/>
      <sheetName val="중기사용료"/>
      <sheetName val="관로토공집계표"/>
      <sheetName val="약품공급2"/>
      <sheetName val="1.토공"/>
      <sheetName val="DATA"/>
      <sheetName val="본부소개"/>
      <sheetName val="배수내역(98년도분)"/>
      <sheetName val="수량집계"/>
      <sheetName val="건축내역서"/>
      <sheetName val="설비내역서"/>
      <sheetName val="전기내역서"/>
      <sheetName val="시행후면적"/>
      <sheetName val="수지예산"/>
      <sheetName val="교대(A1-A2)"/>
      <sheetName val="설비"/>
      <sheetName val="교각정보"/>
      <sheetName val="기기리스트"/>
      <sheetName val="1.설계조건"/>
      <sheetName val="유림골조"/>
      <sheetName val="가공비"/>
      <sheetName val="수량산출"/>
      <sheetName val="설계산출표지"/>
      <sheetName val="신당동집계표"/>
      <sheetName val="3.하중산정4.지지력"/>
      <sheetName val="1호맨홀토공"/>
      <sheetName val="토공"/>
      <sheetName val="★도급내역"/>
      <sheetName val="6PILE  _돌_x001c__"/>
      <sheetName val="포장공"/>
      <sheetName val="Sheet3"/>
      <sheetName val="김여중"/>
      <sheetName val="방음벽기초"/>
      <sheetName val="무근깨기"/>
      <sheetName val="배수공"/>
      <sheetName val="간지"/>
      <sheetName val="단가산출서"/>
      <sheetName val="설계조건"/>
      <sheetName val="CAL(1)."/>
      <sheetName val="12CGOU"/>
      <sheetName val="Bend_fact "/>
      <sheetName val="요약배부"/>
      <sheetName val="주관사업"/>
      <sheetName val="STAFF ANALYSIS"/>
      <sheetName val="C"/>
      <sheetName val="DRUM"/>
      <sheetName val="기계경비일람"/>
      <sheetName val="견적서"/>
      <sheetName val="도봉2지구"/>
      <sheetName val="비목군분류일위"/>
      <sheetName val="TOWER 10TON"/>
      <sheetName val="TOWER 12TON"/>
      <sheetName val="AN-01"/>
      <sheetName val="침하계"/>
      <sheetName val="PRICES"/>
      <sheetName val="골조시행"/>
      <sheetName val="예상"/>
      <sheetName val="ASP 일반구간_250A"/>
      <sheetName val="횡배날개"/>
      <sheetName val="배수내역"/>
      <sheetName val="지장물C"/>
      <sheetName val="교각1"/>
      <sheetName val="간접비"/>
      <sheetName val="간 지1"/>
      <sheetName val="민자토목설변1차"/>
      <sheetName val="기자재비"/>
      <sheetName val="2000시행예상"/>
      <sheetName val="정부노임단가"/>
      <sheetName val="COPING"/>
      <sheetName val="자재집계표"/>
      <sheetName val="DAILY"/>
      <sheetName val="대림경상68억"/>
      <sheetName val="최적단면"/>
      <sheetName val="INPUT"/>
      <sheetName val="부하(성남)"/>
      <sheetName val="토목"/>
      <sheetName val="기계(집계표)"/>
      <sheetName val="격점수량"/>
      <sheetName val="하천하류 철근수량 집계표"/>
      <sheetName val="수량명세서"/>
      <sheetName val="우수받이재료집계표"/>
      <sheetName val="제수변수량H2.15"/>
      <sheetName val="_공기변수량"/>
      <sheetName val="J형측구단위수량"/>
      <sheetName val="소산진입"/>
      <sheetName val="음봉방향"/>
      <sheetName val="guard(mac)"/>
      <sheetName val="교통표지판수량집계표"/>
      <sheetName val="실행내역서"/>
      <sheetName val="9509"/>
      <sheetName val="토적표(우안)"/>
      <sheetName val="토적표(좌안)"/>
      <sheetName val="2.대외공문"/>
      <sheetName val="참고사항"/>
      <sheetName val="근로자자료입력"/>
      <sheetName val="구조물공"/>
      <sheetName val="토공 total"/>
      <sheetName val="TYPE-1"/>
      <sheetName val="전기"/>
      <sheetName val="입출재고현황 (2)"/>
      <sheetName val="원형맨홀수량"/>
      <sheetName val="경영상태"/>
      <sheetName val="기본"/>
      <sheetName val="1NYS(당)"/>
      <sheetName val="본체"/>
      <sheetName val="1.수인터널"/>
      <sheetName val="96보완계획7.12"/>
      <sheetName val="가설사무소수량집계"/>
      <sheetName val="01.견적내역서"/>
      <sheetName val="type-F"/>
      <sheetName val="갑지(집행)"/>
      <sheetName val="배수관설치현황"/>
      <sheetName val="좌측"/>
      <sheetName val="단위수량"/>
      <sheetName val="6PILE (돌출)"/>
      <sheetName val="도배공사언고"/>
      <sheetName val="공사비예산서(토목분)"/>
      <sheetName val="대,유,램"/>
      <sheetName val="허용지지력"/>
      <sheetName val="Output"/>
      <sheetName val="2.교량(신설)"/>
      <sheetName val="수량집계표"/>
      <sheetName val="01.인원현황 (계획)"/>
      <sheetName val="철근량"/>
      <sheetName val="바닥판"/>
      <sheetName val="일위대가1"/>
      <sheetName val="기계경비"/>
      <sheetName val="우각부보강"/>
      <sheetName val="설계"/>
      <sheetName val="YES-T"/>
      <sheetName val="견적서세부내용"/>
      <sheetName val="견적내용입력"/>
      <sheetName val="3BL공동구_수량"/>
      <sheetName val="입상내역"/>
      <sheetName val="일위"/>
      <sheetName val="교량전기"/>
      <sheetName val="기계경비적용기준"/>
      <sheetName val="데리네이타현황"/>
      <sheetName val="기초일위"/>
      <sheetName val="수목단가"/>
      <sheetName val="시설수량표"/>
      <sheetName val="시설일위"/>
      <sheetName val="식재수량표"/>
      <sheetName val="식재일위"/>
      <sheetName val="일위목록"/>
      <sheetName val="자재단가"/>
      <sheetName val="대로근거"/>
      <sheetName val="중로근거"/>
      <sheetName val="일반수량"/>
      <sheetName val="관로조사공"/>
      <sheetName val="코드표"/>
      <sheetName val="여과지동"/>
      <sheetName val="기초자료"/>
      <sheetName val="토사(PE)"/>
      <sheetName val="가압장구체수량산출서"/>
      <sheetName val="20-6(L)"/>
      <sheetName val="에너지동"/>
      <sheetName val="중기목록표"/>
      <sheetName val="내역서(교량)전체"/>
      <sheetName val="I一般比"/>
      <sheetName val="사유서제출현황-2"/>
      <sheetName val="BOX(1.5X1.5)"/>
      <sheetName val="설계내역"/>
      <sheetName val="_xffff__xffff__xffff__xffff_"/>
      <sheetName val="_x0018__x0000_℀"/>
      <sheetName val="날개벽"/>
      <sheetName val="A-4"/>
      <sheetName val="6PILE___돌출_"/>
      <sheetName val="40총괄"/>
      <sheetName val="40집계"/>
      <sheetName val="화전내"/>
      <sheetName val="Basic"/>
      <sheetName val="D"/>
      <sheetName val="L"/>
      <sheetName val="M"/>
      <sheetName val="Part AB"/>
      <sheetName val="Part I"/>
      <sheetName val="Part M"/>
      <sheetName val="S"/>
      <sheetName val="E"/>
      <sheetName val="Resource"/>
      <sheetName val="Exrate"/>
      <sheetName val="40단가산출서"/>
      <sheetName val="골재및자재집계표"/>
      <sheetName val="수문보고"/>
      <sheetName val="할증 "/>
      <sheetName val="대운산출"/>
      <sheetName val="견적대비표"/>
      <sheetName val="직재"/>
      <sheetName val="자금신청서"/>
      <sheetName val="단위단가"/>
      <sheetName val="대부예산서"/>
      <sheetName val="기초공"/>
      <sheetName val="기둥(원형)"/>
      <sheetName val="마감사양"/>
      <sheetName val="연습"/>
      <sheetName val="산출근거(S4)"/>
      <sheetName val="차액보증"/>
      <sheetName val="1을"/>
      <sheetName val="돌담교 상부수량"/>
      <sheetName val="수입"/>
      <sheetName val="부대공"/>
      <sheetName val="CIVIL4"/>
      <sheetName val="설직재-1"/>
      <sheetName val="변경집계표"/>
      <sheetName val="가옥철거"/>
      <sheetName val="전체변경예정공정표_2012.07.30"/>
      <sheetName val="Sheet13"/>
      <sheetName val="Sheet14"/>
      <sheetName val="GEN"/>
      <sheetName val="A1(토공)"/>
      <sheetName val="A1(구조물)"/>
      <sheetName val="수량집계(1)"/>
      <sheetName val="철근집계표"/>
      <sheetName val="포장직선구간"/>
      <sheetName val="Sheet17"/>
      <sheetName val="집수정"/>
      <sheetName val="보차도경계석"/>
      <sheetName val="옹벽집계표"/>
      <sheetName val="토공계산서(부체도로)"/>
      <sheetName val="Supplement2"/>
      <sheetName val="건축물터파기"/>
      <sheetName val="품셈TABLE"/>
      <sheetName val="비탈면보호공수량산출"/>
      <sheetName val="3련 BOX"/>
      <sheetName val="주요자재집계"/>
      <sheetName val="중기비"/>
      <sheetName val="의뢰서"/>
      <sheetName val="건축"/>
      <sheetName val="예정(3)"/>
      <sheetName val="현장관리비"/>
      <sheetName val="계산근거"/>
      <sheetName val="woo(mac)"/>
      <sheetName val="본선차로수량집계표"/>
      <sheetName val="화재 탐지 설비"/>
      <sheetName val="전선 및 전선관"/>
      <sheetName val="상부공"/>
      <sheetName val="칠산대교 중앙부"/>
      <sheetName val="칠산대교 시종점부"/>
      <sheetName val="6PILE_______G_6_______H_10____2"/>
      <sheetName val="I.설계조건"/>
      <sheetName val="표준단면수량(출력안함)"/>
      <sheetName val="토공-내역"/>
      <sheetName val="직노"/>
      <sheetName val="사리부설"/>
      <sheetName val="옹벽"/>
      <sheetName val="전기혼잡제경비(45)"/>
      <sheetName val="Pier 3"/>
      <sheetName val="부대토목"/>
      <sheetName val="BOX"/>
      <sheetName val="단가조사"/>
      <sheetName val="총수량 (기성)"/>
      <sheetName val="수로단위수량"/>
      <sheetName val="4-1.노무비(직영)"/>
      <sheetName val="96노임기준"/>
      <sheetName val="우수받이"/>
      <sheetName val="운반"/>
      <sheetName val="2_단면가정_"/>
      <sheetName val="총_괄_표"/>
      <sheetName val="토공_갑지"/>
      <sheetName val="공사비증감(P4)_"/>
      <sheetName val="본선_토공_분배표"/>
      <sheetName val="단면_(2)"/>
      <sheetName val="하도내역_(철콘)"/>
      <sheetName val="신표지1"/>
      <sheetName val="낙찰표"/>
      <sheetName val="당초"/>
      <sheetName val="우수"/>
      <sheetName val="관급자재대"/>
      <sheetName val="내역-가"/>
      <sheetName val="소비자가"/>
      <sheetName val="1단계"/>
      <sheetName val="집계표(OPTION)"/>
      <sheetName val="70%"/>
      <sheetName val="공통가설공사"/>
      <sheetName val="L형집계"/>
      <sheetName val="IW-LIST"/>
      <sheetName val="금융비용"/>
      <sheetName val="T.T.P 단위수량"/>
      <sheetName val="J01"/>
      <sheetName val="국공유지및사유지"/>
      <sheetName val="설계예시"/>
      <sheetName val="이토변실(A3-LINE)"/>
      <sheetName val="수량산출서"/>
      <sheetName val="을"/>
      <sheetName val="매립"/>
      <sheetName val="전력구구조물산근"/>
      <sheetName val="건설기계_목록"/>
      <sheetName val="DHEQSUPT"/>
      <sheetName val="F301_303"/>
      <sheetName val="plan&amp;section_of_foundation"/>
      <sheetName val="design_load"/>
      <sheetName val="working_load_at_the_btm_ft_"/>
      <sheetName val="stability_check"/>
      <sheetName val="design_criteria"/>
      <sheetName val="CAL(1)_"/>
      <sheetName val="Bend_fact_"/>
      <sheetName val="STAFF_ANALYSIS"/>
      <sheetName val="Sheet1_(2)"/>
      <sheetName val="BQMPALOC"/>
      <sheetName val="Cash2"/>
      <sheetName val="Z"/>
      <sheetName val="일위대가표"/>
      <sheetName val="설계내역(2001)"/>
      <sheetName val="2.하중산정"/>
      <sheetName val="맨홀수량산출"/>
      <sheetName val="관급총괄"/>
      <sheetName val="당초내역서"/>
      <sheetName val="부하계산서"/>
      <sheetName val="계화총괄"/>
      <sheetName val="계화배수(3대)"/>
      <sheetName val="연결관암거"/>
      <sheetName val="깨기"/>
      <sheetName val="6공구(당초)"/>
      <sheetName val="계획서"/>
      <sheetName val="도자"/>
      <sheetName val="덤프총괄"/>
      <sheetName val="순성토운반거리산정"/>
      <sheetName val="임목폐기물파쇄"/>
      <sheetName val="토적집계표"/>
      <sheetName val="벌목공"/>
      <sheetName val="유동(순성_최종)"/>
      <sheetName val="비옥토수거"/>
      <sheetName val="이기(집계)"/>
      <sheetName val="2차토량발생"/>
      <sheetName val="기초INPUT"/>
      <sheetName val="단면가정"/>
      <sheetName val="지장물조서"/>
      <sheetName val="자재(설치)"/>
      <sheetName val="단가산출"/>
      <sheetName val="제직재"/>
      <sheetName val="제-노임"/>
      <sheetName val="단가대비표"/>
      <sheetName val="증감내역"/>
      <sheetName val="중기"/>
      <sheetName val="N賃率-職"/>
      <sheetName val="인부노임"/>
      <sheetName val="P.M 별"/>
      <sheetName val="토적계산"/>
      <sheetName val="개요"/>
      <sheetName val="찍기"/>
      <sheetName val="설계내역서"/>
      <sheetName val="이름"/>
      <sheetName val="조건표"/>
      <sheetName val="동원(3)"/>
      <sheetName val="9GNG운반"/>
      <sheetName val="평가데이터"/>
      <sheetName val="용산1(해보)"/>
      <sheetName val="계약용량(서포)"/>
      <sheetName val="BOX-1510"/>
      <sheetName val="포설list원본"/>
      <sheetName val="3절_CheckList_구분"/>
      <sheetName val="일위대가(가설)"/>
      <sheetName val="일위대가-1"/>
      <sheetName val="횡배수관"/>
      <sheetName val="전기일위대가"/>
      <sheetName val="모델링"/>
      <sheetName val="하중계산"/>
      <sheetName val="품"/>
      <sheetName val="직공시공계획서"/>
      <sheetName val="loading"/>
      <sheetName val="STEEL BOX 단면설계(SEC.8)"/>
      <sheetName val="단위자갈수량1"/>
      <sheetName val="TYPE-A"/>
      <sheetName val="단가조사표"/>
      <sheetName val="부대내역"/>
      <sheetName val="부표총괄"/>
      <sheetName val="산출근거-S1"/>
      <sheetName val="단가산출2"/>
      <sheetName val="중기사용료산출근거"/>
      <sheetName val="실행대비"/>
      <sheetName val="일위7"/>
      <sheetName val="일위6"/>
      <sheetName val="일위5"/>
      <sheetName val="노무단가비교표"/>
      <sheetName val="일위1"/>
      <sheetName val="일위2"/>
      <sheetName val="일위3"/>
      <sheetName val="일위4"/>
      <sheetName val="일위8"/>
      <sheetName val="일위9"/>
      <sheetName val="철거산출근거"/>
      <sheetName val="목록"/>
      <sheetName val="자재단가표"/>
      <sheetName val="조합일"/>
      <sheetName val="철거일"/>
      <sheetName val="일위대가(1)"/>
      <sheetName val="외주현황.wq1"/>
      <sheetName val="현황"/>
      <sheetName val="1.설계기준"/>
      <sheetName val="철집"/>
      <sheetName val="총괄표"/>
      <sheetName val="CODE"/>
      <sheetName val="MOTOR"/>
      <sheetName val="흥양2교토공집계표"/>
      <sheetName val="JUCKEYK"/>
      <sheetName val="구체"/>
      <sheetName val="좌측날개벽"/>
      <sheetName val="우측날개벽"/>
      <sheetName val="tggwan(mac)"/>
      <sheetName val="토공정보"/>
      <sheetName val="LOB"/>
      <sheetName val="C-직노1"/>
      <sheetName val="1련박스"/>
      <sheetName val="토공산출(시)"/>
      <sheetName val="토공산출(포)"/>
      <sheetName val="Eq. Mobilization"/>
      <sheetName val="현장조사"/>
      <sheetName val="단가비교"/>
      <sheetName val="6월인원"/>
      <sheetName val="REINF."/>
      <sheetName val="공틀공사"/>
      <sheetName val="총집계"/>
      <sheetName val="원가(조경)"/>
      <sheetName val="원가(토목)"/>
      <sheetName val="영동(D)"/>
      <sheetName val="건축내역"/>
      <sheetName val="01. 지사동"/>
      <sheetName val="포장총괄집계표"/>
      <sheetName val="품의"/>
      <sheetName val="이형관격점별수량산출(2)"/>
      <sheetName val="교차구"/>
      <sheetName val="토목검측서"/>
      <sheetName val="노임"/>
      <sheetName val="EP0618"/>
      <sheetName val="표지"/>
      <sheetName val="입찰내역 발주처 양식"/>
      <sheetName val="단위수량산출"/>
      <sheetName val="우수맨홀공제단위수량"/>
      <sheetName val="일반공사"/>
      <sheetName val="저"/>
      <sheetName val="일위대가(여기까지)"/>
      <sheetName val="금융"/>
      <sheetName val="보험료산출"/>
      <sheetName val="산출내역(4월)"/>
      <sheetName val="산출내역(5월) (2)"/>
      <sheetName val="중기목록"/>
      <sheetName val="운반단가"/>
      <sheetName val="계수시트"/>
      <sheetName val="기존-내역"/>
      <sheetName val="업체선정"/>
      <sheetName val="대목"/>
      <sheetName val="우수공"/>
      <sheetName val="마산방향"/>
      <sheetName val="트랜치 집수정 연결관-연장산출서"/>
      <sheetName val="배수장토목공사비"/>
      <sheetName val="외자배분"/>
      <sheetName val="외자내역"/>
      <sheetName val="주형"/>
      <sheetName val="직원인원"/>
      <sheetName val="배명(단가)"/>
      <sheetName val="INPUTDATA"/>
      <sheetName val="수량"/>
      <sheetName val="시멘트 및 골재량 (슬래브)"/>
      <sheetName val="시멘트 및 골재량 (거더)"/>
      <sheetName val="날개벽수량표"/>
      <sheetName val="MATERIAL"/>
      <sheetName val="자재 집계표"/>
      <sheetName val="내역검토사항"/>
      <sheetName val="간1"/>
      <sheetName val="공사예산서"/>
      <sheetName val="예산서(사급분)"/>
      <sheetName val="설계내역집계표"/>
      <sheetName val="간2"/>
      <sheetName val="총괄자재집계표"/>
      <sheetName val="수량총괄표"/>
      <sheetName val="간3"/>
      <sheetName val="품셈총괄표"/>
      <sheetName val="품셈"/>
      <sheetName val="간4"/>
      <sheetName val="부표총괄표"/>
      <sheetName val="부표"/>
      <sheetName val="간5"/>
      <sheetName val="별표총괄표"/>
      <sheetName val="별표"/>
      <sheetName val="운반거리"/>
      <sheetName val="간6"/>
      <sheetName val="간7"/>
      <sheetName val="상반기손익차2총괄"/>
      <sheetName val="A1-DATA"/>
      <sheetName val="단면"/>
      <sheetName val="공사개요"/>
      <sheetName val="공종별내역서"/>
      <sheetName val="단면검토"/>
      <sheetName val="입력시트"/>
      <sheetName val="광주전남"/>
      <sheetName val="경산"/>
      <sheetName val="공사명입력"/>
      <sheetName val="참고자료"/>
      <sheetName val="데이타"/>
      <sheetName val="임목폐기물집계"/>
      <sheetName val="집수정(600-700)"/>
      <sheetName val="6PILE__(돌출)1"/>
      <sheetName val="토공_갑지1"/>
      <sheetName val="총_괄_표1"/>
      <sheetName val="1062-X방향_"/>
      <sheetName val="3_공통공사대비"/>
      <sheetName val="제출내역_(2)"/>
      <sheetName val="1_설계조건"/>
      <sheetName val="8_PILE__(돌출)"/>
      <sheetName val="1__설계조건_2_단면가정_3__하중계산"/>
      <sheetName val="DATA_입력란"/>
      <sheetName val="BOX_본체"/>
      <sheetName val="6PILE_과속방지턱집계표!$K$12_(돌출)"/>
      <sheetName val="선적schedule_(2)"/>
      <sheetName val="4_2유효폭의_계산"/>
      <sheetName val="TOWER_10TON"/>
      <sheetName val="TOWER_12TON"/>
      <sheetName val="PAD_TR보호대기초"/>
      <sheetName val="전차선로_물량표"/>
      <sheetName val="3_하중산정4_지지력"/>
      <sheetName val="Summary "/>
      <sheetName val="Thiet bi"/>
      <sheetName val="DM.ChiPhi"/>
      <sheetName val="MAIN GATE HOUSE"/>
      <sheetName val="escon"/>
      <sheetName val="구조물철거개소별명세"/>
      <sheetName val="흄관기초"/>
      <sheetName val="칠산대교_중앙부"/>
      <sheetName val="칠산대교_시종점부"/>
      <sheetName val="간_지1"/>
      <sheetName val="S_중기사용료"/>
      <sheetName val="6PILE+옹벽집계!$G$6+옹벽집계!$H$10__(돌출"/>
      <sheetName val="BOX(1_5X1_5)"/>
      <sheetName val="01_견적내역서"/>
      <sheetName val="01_인원현황_(계획)"/>
      <sheetName val="2_교량(신설)"/>
      <sheetName val="I_설계조건"/>
      <sheetName val="총수량_(기성)"/>
      <sheetName val="6PILE___돌_"/>
      <sheetName val="4-1_노무비(직영)"/>
      <sheetName val="Part_AB"/>
      <sheetName val="Part_I"/>
      <sheetName val="Part_M"/>
      <sheetName val="을_2"/>
      <sheetName val="을_1"/>
      <sheetName val="2_단면가정"/>
      <sheetName val="안정검토"/>
      <sheetName val="U형측구 표준단면도"/>
      <sheetName val="GAEYO"/>
      <sheetName val="토공사"/>
      <sheetName val="6PILE  _돌_x005f_x001c__"/>
      <sheetName val="우수관로단위수량(300)"/>
      <sheetName val="검사원"/>
      <sheetName val="기성요약서"/>
      <sheetName val="원가계산서"/>
      <sheetName val="공종별집계표"/>
      <sheetName val="간지1"/>
      <sheetName val="순공사비산출서"/>
      <sheetName val="#첨부서류"/>
      <sheetName val="목차"/>
      <sheetName val="보험료정산내역서"/>
      <sheetName val="산갑"/>
      <sheetName val="안전관리비사용내역서(총괄표)"/>
      <sheetName val="품질갑지"/>
      <sheetName val="매몰부검측갑지"/>
      <sheetName val="관급수불부갑지"/>
      <sheetName val="사급수불부갑지"/>
      <sheetName val="노무비지급대장갑지"/>
      <sheetName val="사진대지갑"/>
      <sheetName val="기성사진대지"/>
      <sheetName val="기성검사사진"/>
      <sheetName val="동력부하계산"/>
      <sheetName val="Benchmark"/>
      <sheetName val="도급견적가"/>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sheetData sheetId="696" refreshError="1"/>
      <sheetData sheetId="697" refreshError="1"/>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refreshError="1"/>
      <sheetData sheetId="741" refreshError="1"/>
      <sheetData sheetId="742" refreshError="1"/>
      <sheetData sheetId="743" refreshError="1"/>
      <sheetData sheetId="744" refreshError="1"/>
      <sheetData sheetId="745" refreshError="1"/>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refreshError="1"/>
      <sheetData sheetId="766" refreshError="1"/>
      <sheetData sheetId="76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CK"/>
      <sheetName val="JOGEN"/>
      <sheetName val="BID"/>
    </sheetNames>
    <sheetDataSet>
      <sheetData sheetId="0"/>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갑지"/>
      <sheetName val="과천MAIN"/>
      <sheetName val="일위 (2)"/>
      <sheetName val="갑지 (2)"/>
      <sheetName val="산출근거서"/>
      <sheetName val="일위"/>
      <sheetName val="수량산출"/>
      <sheetName val="6PILE  (돌출)"/>
      <sheetName val="화산경계"/>
      <sheetName val="__MAIN"/>
      <sheetName val="발신정보"/>
      <sheetName val="sw1"/>
      <sheetName val="NOMUBI"/>
      <sheetName val="OPT7"/>
      <sheetName val="노임"/>
      <sheetName val="부하계산서"/>
      <sheetName val="#REF"/>
      <sheetName val="신우"/>
      <sheetName val="터널조도"/>
      <sheetName val="일보"/>
      <sheetName val="1766-1"/>
      <sheetName val="설비"/>
      <sheetName val="조도계산서 (도서)"/>
      <sheetName val="실행비교"/>
      <sheetName val="예정(3)"/>
      <sheetName val="동원(3)"/>
      <sheetName val="원가계산서"/>
      <sheetName val="BQ(실행)"/>
      <sheetName val="Sheet1"/>
      <sheetName val="적용기준"/>
      <sheetName val="2F 회의실견적(5_14 일대)"/>
      <sheetName val="DATE"/>
      <sheetName val="낙찰표"/>
      <sheetName val="중기사용료"/>
      <sheetName val="실행철강하도"/>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間勞計"/>
      <sheetName val="N間比率"/>
      <sheetName val="N間時率"/>
      <sheetName val="N工數1"/>
      <sheetName val="N工數2"/>
      <sheetName val="N勞計"/>
      <sheetName val="N勞務分"/>
      <sheetName val="N勞務實"/>
      <sheetName val="N勞作"/>
      <sheetName val="N賃率-職"/>
      <sheetName val="J輸入材"/>
      <sheetName val="J作計"/>
      <sheetName val="J材料量1"/>
      <sheetName val="J材料量2"/>
      <sheetName val="J直材1"/>
      <sheetName val="J直材2"/>
      <sheetName val="J直材3"/>
      <sheetName val="J直材4"/>
      <sheetName val="K減象却"/>
      <sheetName val="K經計"/>
      <sheetName val="K經配賦"/>
      <sheetName val="K經調整"/>
      <sheetName val="K消耗分"/>
      <sheetName val="MS"/>
      <sheetName val="A製總"/>
      <sheetName val="I一般比"/>
      <sheetName val="IS"/>
      <sheetName val="J間材"/>
      <sheetName val="J輸入計"/>
      <sheetName val="J輸入率1"/>
      <sheetName val="노임단가"/>
      <sheetName val="수량산출"/>
      <sheetName val="6PILE  (돌출)"/>
      <sheetName val="20관리비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CKEYK"/>
      <sheetName val="강교대비"/>
      <sheetName val="kjplan"/>
      <sheetName val="대비표"/>
      <sheetName val="인원계획표"/>
      <sheetName val="예정공정표"/>
      <sheetName val="인원조직표 (2)"/>
    </sheetNames>
    <sheetDataSet>
      <sheetData sheetId="0" refreshError="1">
        <row r="1">
          <cell r="A1" t="str">
            <v xml:space="preserve"> &lt;&lt; 오창 과학지방 산업단지 조성사업(제1단계-3공구) 수주 가능성 분석 &gt;&gt;</v>
          </cell>
          <cell r="K1" t="str">
            <v>97. 2. 24        토목팀</v>
          </cell>
        </row>
        <row r="3">
          <cell r="B3" t="str">
            <v xml:space="preserve"> - PQ이외 공사 (도급액 제한)</v>
          </cell>
        </row>
        <row r="5">
          <cell r="A5" t="str">
            <v>1.배점기준</v>
          </cell>
        </row>
        <row r="6">
          <cell r="A6" t="str">
            <v xml:space="preserve">  ---------------------------</v>
          </cell>
        </row>
        <row r="7">
          <cell r="B7" t="str">
            <v>심사항목</v>
          </cell>
          <cell r="E7" t="str">
            <v>PQ이외공사</v>
          </cell>
          <cell r="H7" t="str">
            <v>PQ대상공사</v>
          </cell>
          <cell r="J7" t="str">
            <v>득점변수</v>
          </cell>
          <cell r="M7" t="str">
            <v>담당팀</v>
          </cell>
        </row>
        <row r="9">
          <cell r="B9" t="str">
            <v>a.당해공사수행능력</v>
          </cell>
          <cell r="E9">
            <v>35</v>
          </cell>
          <cell r="H9">
            <v>35</v>
          </cell>
          <cell r="J9" t="str">
            <v>PQ대상점수</v>
          </cell>
        </row>
        <row r="10">
          <cell r="B10" t="str">
            <v xml:space="preserve">  -시공경험</v>
          </cell>
          <cell r="E10" t="str">
            <v>+18 ~ 0</v>
          </cell>
          <cell r="H10" t="str">
            <v>+10.5~ 0</v>
          </cell>
          <cell r="J10" t="str">
            <v>고정</v>
          </cell>
          <cell r="M10" t="str">
            <v>업무</v>
          </cell>
        </row>
        <row r="11">
          <cell r="B11" t="str">
            <v xml:space="preserve">  -기술능력</v>
          </cell>
          <cell r="H11" t="str">
            <v>+14  ~ 0</v>
          </cell>
          <cell r="J11" t="str">
            <v>고정</v>
          </cell>
          <cell r="M11" t="str">
            <v>업무</v>
          </cell>
        </row>
        <row r="12">
          <cell r="B12" t="str">
            <v xml:space="preserve">  -경영상태</v>
          </cell>
          <cell r="E12" t="str">
            <v>+17 ~ 0</v>
          </cell>
          <cell r="H12" t="str">
            <v>+10.5~ 0</v>
          </cell>
          <cell r="J12" t="str">
            <v>고정</v>
          </cell>
          <cell r="M12" t="str">
            <v>업무</v>
          </cell>
        </row>
        <row r="13">
          <cell r="B13" t="str">
            <v xml:space="preserve">  -신인도</v>
          </cell>
          <cell r="E13" t="str">
            <v>+7 ~ -7</v>
          </cell>
          <cell r="H13" t="str">
            <v>+8  ~ -8</v>
          </cell>
          <cell r="J13" t="str">
            <v>고정</v>
          </cell>
          <cell r="M13" t="str">
            <v>업무</v>
          </cell>
        </row>
        <row r="15">
          <cell r="B15" t="str">
            <v>b.시공계획의 적정성</v>
          </cell>
          <cell r="E15">
            <v>35</v>
          </cell>
          <cell r="H15">
            <v>35</v>
          </cell>
        </row>
        <row r="16">
          <cell r="B16" t="str">
            <v xml:space="preserve">  -현장관리계획</v>
          </cell>
          <cell r="E16" t="str">
            <v>+13 ~ 0</v>
          </cell>
          <cell r="H16" t="str">
            <v>+13 ~ 0</v>
          </cell>
          <cell r="J16" t="str">
            <v>고정</v>
          </cell>
          <cell r="M16" t="str">
            <v>업무,토목견적</v>
          </cell>
        </row>
        <row r="17">
          <cell r="B17" t="str">
            <v xml:space="preserve">  -공사관리계획</v>
          </cell>
          <cell r="E17" t="str">
            <v>+10  ~ 0</v>
          </cell>
          <cell r="H17" t="str">
            <v>+10 ~ 0</v>
          </cell>
          <cell r="J17" t="str">
            <v>견적팀신규업무</v>
          </cell>
          <cell r="M17" t="str">
            <v>토목견적</v>
          </cell>
        </row>
        <row r="18">
          <cell r="B18" t="str">
            <v xml:space="preserve">  -자재및인력조달가격의적정성</v>
          </cell>
          <cell r="E18" t="str">
            <v>+12 ~ 0</v>
          </cell>
          <cell r="H18" t="str">
            <v>+12 ~ 0</v>
          </cell>
          <cell r="J18" t="str">
            <v>중요성부각</v>
          </cell>
          <cell r="M18" t="str">
            <v>업무,토목견적</v>
          </cell>
        </row>
        <row r="19">
          <cell r="B19" t="str">
            <v xml:space="preserve">  -입찰서의 성실도</v>
          </cell>
          <cell r="E19" t="str">
            <v>+2 ~ -2</v>
          </cell>
          <cell r="H19" t="str">
            <v>+2 ~ -2</v>
          </cell>
          <cell r="J19" t="str">
            <v>고정</v>
          </cell>
          <cell r="M19" t="str">
            <v>토목견적</v>
          </cell>
        </row>
        <row r="21">
          <cell r="B21" t="str">
            <v>c.설계의우수성</v>
          </cell>
          <cell r="E21">
            <v>0</v>
          </cell>
          <cell r="H21">
            <v>0</v>
          </cell>
          <cell r="J21" t="str">
            <v>용역사선정시고려</v>
          </cell>
        </row>
        <row r="23">
          <cell r="B23" t="str">
            <v>d.입찰가격</v>
          </cell>
          <cell r="E23">
            <v>30</v>
          </cell>
          <cell r="H23">
            <v>30</v>
          </cell>
          <cell r="J23" t="str">
            <v>중요성부각</v>
          </cell>
          <cell r="M23" t="str">
            <v>업무,토목견적</v>
          </cell>
        </row>
        <row r="24">
          <cell r="B24" t="str">
            <v xml:space="preserve">  -예정가의 88%시</v>
          </cell>
          <cell r="E24" t="str">
            <v>+30</v>
          </cell>
          <cell r="H24" t="str">
            <v>+30</v>
          </cell>
        </row>
        <row r="25">
          <cell r="B25" t="str">
            <v xml:space="preserve">  -88%기준 +,-1%마다</v>
          </cell>
          <cell r="E25" t="str">
            <v>+,-1</v>
          </cell>
          <cell r="H25" t="str">
            <v>+,-1</v>
          </cell>
        </row>
        <row r="27">
          <cell r="B27" t="str">
            <v>e.수행능력 결격여부</v>
          </cell>
          <cell r="E27">
            <v>0</v>
          </cell>
          <cell r="H27">
            <v>0</v>
          </cell>
          <cell r="M27" t="str">
            <v>업무</v>
          </cell>
        </row>
        <row r="28">
          <cell r="B28" t="str">
            <v xml:space="preserve">  -최근1년내 사고여부</v>
          </cell>
          <cell r="E28" t="str">
            <v>-40</v>
          </cell>
          <cell r="H28" t="str">
            <v>-40</v>
          </cell>
          <cell r="J28" t="str">
            <v>고정</v>
          </cell>
        </row>
        <row r="29">
          <cell r="B29" t="str">
            <v xml:space="preserve">  -부도,파산우려시</v>
          </cell>
          <cell r="E29" t="str">
            <v>-40</v>
          </cell>
          <cell r="H29" t="str">
            <v>-40</v>
          </cell>
          <cell r="J29" t="str">
            <v>고정</v>
          </cell>
        </row>
        <row r="31">
          <cell r="B31" t="str">
            <v>계</v>
          </cell>
          <cell r="E31">
            <v>100</v>
          </cell>
          <cell r="H31">
            <v>100</v>
          </cell>
        </row>
        <row r="34">
          <cell r="A34" t="str">
            <v xml:space="preserve">  입찰가별 득점 예상(황산-해남간 도로확포장공사)</v>
          </cell>
        </row>
        <row r="35">
          <cell r="A35" t="str">
            <v xml:space="preserve">                                                                                          </v>
          </cell>
        </row>
        <row r="36">
          <cell r="B36" t="str">
            <v>공종별</v>
          </cell>
        </row>
        <row r="38">
          <cell r="B38" t="str">
            <v>예가비입찰율</v>
          </cell>
          <cell r="D38">
            <v>0.67</v>
          </cell>
          <cell r="E38">
            <v>0.68</v>
          </cell>
          <cell r="F38">
            <v>0.68940000000000001</v>
          </cell>
          <cell r="G38">
            <v>0.68969999999999998</v>
          </cell>
          <cell r="H38">
            <v>0.69</v>
          </cell>
          <cell r="I38">
            <v>0.69499999999999995</v>
          </cell>
          <cell r="J38">
            <v>0.69799999999999995</v>
          </cell>
          <cell r="K38">
            <v>0.7</v>
          </cell>
          <cell r="L38" t="str">
            <v>비  고</v>
          </cell>
        </row>
        <row r="40">
          <cell r="B40" t="str">
            <v>a.당해공사수행능력(35)</v>
          </cell>
          <cell r="D40">
            <v>31.01</v>
          </cell>
          <cell r="E40">
            <v>31.01</v>
          </cell>
          <cell r="F40">
            <v>31.01</v>
          </cell>
          <cell r="G40">
            <v>31.01</v>
          </cell>
          <cell r="H40">
            <v>31.01</v>
          </cell>
          <cell r="I40">
            <v>31.01</v>
          </cell>
          <cell r="J40">
            <v>31.01</v>
          </cell>
          <cell r="K40">
            <v>31.01</v>
          </cell>
        </row>
        <row r="41">
          <cell r="B41" t="str">
            <v xml:space="preserve">  -시공경험(15)</v>
          </cell>
          <cell r="D41">
            <v>15</v>
          </cell>
          <cell r="E41">
            <v>15</v>
          </cell>
          <cell r="F41">
            <v>15</v>
          </cell>
          <cell r="G41">
            <v>15</v>
          </cell>
          <cell r="H41">
            <v>15</v>
          </cell>
          <cell r="I41">
            <v>15</v>
          </cell>
          <cell r="J41">
            <v>15</v>
          </cell>
          <cell r="K41">
            <v>15</v>
          </cell>
        </row>
        <row r="42">
          <cell r="B42" t="str">
            <v xml:space="preserve">  -경영상태(20)</v>
          </cell>
          <cell r="D42">
            <v>13.15</v>
          </cell>
          <cell r="E42">
            <v>13.15</v>
          </cell>
          <cell r="F42">
            <v>13.15</v>
          </cell>
          <cell r="G42">
            <v>13.15</v>
          </cell>
          <cell r="H42">
            <v>13.15</v>
          </cell>
          <cell r="I42">
            <v>13.15</v>
          </cell>
          <cell r="J42">
            <v>13.15</v>
          </cell>
          <cell r="K42">
            <v>13.15</v>
          </cell>
        </row>
        <row r="43">
          <cell r="B43" t="str">
            <v xml:space="preserve">  -신인도(±7)</v>
          </cell>
          <cell r="D43">
            <v>2</v>
          </cell>
          <cell r="E43">
            <v>2</v>
          </cell>
          <cell r="F43">
            <v>2</v>
          </cell>
          <cell r="G43">
            <v>2</v>
          </cell>
          <cell r="H43">
            <v>2</v>
          </cell>
          <cell r="I43">
            <v>2</v>
          </cell>
          <cell r="J43">
            <v>2</v>
          </cell>
          <cell r="K43">
            <v>2</v>
          </cell>
        </row>
        <row r="45">
          <cell r="B45" t="str">
            <v>b.시공계획의 적정성(35)</v>
          </cell>
          <cell r="D45">
            <v>33.020000000000003</v>
          </cell>
          <cell r="E45">
            <v>33.020000000000003</v>
          </cell>
          <cell r="F45">
            <v>33.020000000000003</v>
          </cell>
          <cell r="G45">
            <v>33.020000000000003</v>
          </cell>
          <cell r="H45">
            <v>33.020000000000003</v>
          </cell>
          <cell r="I45">
            <v>33.020000000000003</v>
          </cell>
          <cell r="J45">
            <v>33.020000000000003</v>
          </cell>
          <cell r="K45">
            <v>33.020000000000003</v>
          </cell>
        </row>
        <row r="46">
          <cell r="B46" t="str">
            <v xml:space="preserve">  -현장관리계획(13)</v>
          </cell>
          <cell r="D46">
            <v>13</v>
          </cell>
          <cell r="E46">
            <v>13</v>
          </cell>
          <cell r="F46">
            <v>13</v>
          </cell>
          <cell r="G46">
            <v>13</v>
          </cell>
          <cell r="H46">
            <v>13</v>
          </cell>
          <cell r="I46">
            <v>13</v>
          </cell>
          <cell r="J46">
            <v>13</v>
          </cell>
          <cell r="K46">
            <v>13</v>
          </cell>
        </row>
        <row r="47">
          <cell r="B47" t="str">
            <v xml:space="preserve">  -공사관리계획(10)</v>
          </cell>
          <cell r="D47">
            <v>9</v>
          </cell>
          <cell r="E47">
            <v>9</v>
          </cell>
          <cell r="F47">
            <v>9</v>
          </cell>
          <cell r="G47">
            <v>9</v>
          </cell>
          <cell r="H47">
            <v>9</v>
          </cell>
          <cell r="I47">
            <v>9</v>
          </cell>
          <cell r="J47">
            <v>9</v>
          </cell>
          <cell r="K47">
            <v>9</v>
          </cell>
        </row>
        <row r="48">
          <cell r="B48" t="str">
            <v xml:space="preserve">  -자재및인력조달가격의적정성(12)</v>
          </cell>
          <cell r="D48">
            <v>10</v>
          </cell>
          <cell r="E48">
            <v>10</v>
          </cell>
          <cell r="F48">
            <v>10</v>
          </cell>
          <cell r="G48">
            <v>10</v>
          </cell>
          <cell r="H48">
            <v>10</v>
          </cell>
          <cell r="I48">
            <v>10</v>
          </cell>
          <cell r="J48">
            <v>10</v>
          </cell>
          <cell r="K48">
            <v>10</v>
          </cell>
        </row>
        <row r="49">
          <cell r="B49" t="str">
            <v xml:space="preserve">  -입찰서의 성실도(±2)</v>
          </cell>
          <cell r="D49">
            <v>2</v>
          </cell>
          <cell r="E49">
            <v>2</v>
          </cell>
          <cell r="F49">
            <v>2</v>
          </cell>
          <cell r="G49">
            <v>2</v>
          </cell>
          <cell r="H49">
            <v>2</v>
          </cell>
          <cell r="I49">
            <v>2</v>
          </cell>
          <cell r="J49">
            <v>2</v>
          </cell>
          <cell r="K49">
            <v>2</v>
          </cell>
        </row>
        <row r="51">
          <cell r="B51" t="str">
            <v>c.설계의우수성</v>
          </cell>
          <cell r="D51">
            <v>0</v>
          </cell>
          <cell r="E51">
            <v>0</v>
          </cell>
          <cell r="F51">
            <v>0</v>
          </cell>
          <cell r="G51">
            <v>0</v>
          </cell>
          <cell r="H51">
            <v>0</v>
          </cell>
          <cell r="I51">
            <v>0</v>
          </cell>
          <cell r="J51">
            <v>0</v>
          </cell>
          <cell r="K51">
            <v>0</v>
          </cell>
        </row>
        <row r="53">
          <cell r="B53" t="str">
            <v>d.입찰가격(30)</v>
          </cell>
          <cell r="D53">
            <v>9</v>
          </cell>
          <cell r="E53">
            <v>10</v>
          </cell>
          <cell r="F53">
            <v>10.94</v>
          </cell>
          <cell r="G53">
            <v>10.97</v>
          </cell>
          <cell r="H53">
            <v>11</v>
          </cell>
          <cell r="I53">
            <v>11.5</v>
          </cell>
          <cell r="J53">
            <v>11.8</v>
          </cell>
          <cell r="K53">
            <v>12</v>
          </cell>
        </row>
        <row r="54">
          <cell r="B54" t="str">
            <v xml:space="preserve">  -예가비 별</v>
          </cell>
          <cell r="D54">
            <v>9</v>
          </cell>
          <cell r="E54">
            <v>10</v>
          </cell>
          <cell r="F54">
            <v>10.94</v>
          </cell>
          <cell r="G54">
            <v>10.97</v>
          </cell>
          <cell r="H54">
            <v>11</v>
          </cell>
          <cell r="I54">
            <v>11.5</v>
          </cell>
          <cell r="J54">
            <v>11.8</v>
          </cell>
          <cell r="K54">
            <v>12</v>
          </cell>
        </row>
        <row r="56">
          <cell r="B56" t="str">
            <v>e.수행능력 결격여부(-40)</v>
          </cell>
          <cell r="D56">
            <v>0</v>
          </cell>
          <cell r="E56">
            <v>0</v>
          </cell>
          <cell r="F56">
            <v>0</v>
          </cell>
          <cell r="G56">
            <v>0</v>
          </cell>
          <cell r="H56">
            <v>0</v>
          </cell>
          <cell r="I56">
            <v>0</v>
          </cell>
          <cell r="J56">
            <v>0</v>
          </cell>
          <cell r="K56">
            <v>0</v>
          </cell>
        </row>
        <row r="57">
          <cell r="B57" t="str">
            <v xml:space="preserve">  -최근1년내 사고여부</v>
          </cell>
          <cell r="D57">
            <v>0</v>
          </cell>
          <cell r="E57">
            <v>0</v>
          </cell>
          <cell r="F57">
            <v>0</v>
          </cell>
          <cell r="G57">
            <v>0</v>
          </cell>
          <cell r="H57">
            <v>0</v>
          </cell>
          <cell r="I57">
            <v>0</v>
          </cell>
          <cell r="J57">
            <v>0</v>
          </cell>
          <cell r="K57">
            <v>0</v>
          </cell>
        </row>
        <row r="58">
          <cell r="B58" t="str">
            <v xml:space="preserve">  -부도,파산우려시</v>
          </cell>
          <cell r="D58">
            <v>0</v>
          </cell>
          <cell r="E58">
            <v>0</v>
          </cell>
          <cell r="F58">
            <v>0</v>
          </cell>
          <cell r="G58">
            <v>0</v>
          </cell>
          <cell r="H58">
            <v>0</v>
          </cell>
          <cell r="I58">
            <v>0</v>
          </cell>
          <cell r="J58">
            <v>0</v>
          </cell>
          <cell r="K58">
            <v>0</v>
          </cell>
        </row>
        <row r="60">
          <cell r="B60" t="str">
            <v>득점계</v>
          </cell>
          <cell r="D60">
            <v>73.03</v>
          </cell>
          <cell r="E60">
            <v>74.03</v>
          </cell>
          <cell r="F60">
            <v>74.97</v>
          </cell>
          <cell r="G60">
            <v>75</v>
          </cell>
          <cell r="H60">
            <v>75.03</v>
          </cell>
          <cell r="I60">
            <v>75.53</v>
          </cell>
          <cell r="J60">
            <v>75.83</v>
          </cell>
          <cell r="K60">
            <v>76.03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UCKEYK"/>
    </sheetNames>
    <sheetDataSet>
      <sheetData sheetId="0"/>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여의도"/>
      <sheetName val="여의도 (도)(3)"/>
      <sheetName val="여의도 (식)"/>
      <sheetName val="여의도 (87)"/>
      <sheetName val="케이씨"/>
      <sheetName val="능곡"/>
      <sheetName val="ISONI"/>
      <sheetName val="ISONI (2)"/>
      <sheetName val="응암동"/>
      <sheetName val="태백"/>
      <sheetName val="상계1"/>
      <sheetName val="상계2"/>
      <sheetName val="을지로"/>
      <sheetName val="동부s"/>
      <sheetName val="충주"/>
      <sheetName val="COV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내역"/>
      <sheetName val="충주"/>
    </sheetNames>
    <sheetDataSet>
      <sheetData sheetId="0" refreshError="1">
        <row r="2">
          <cell r="C2" t="str">
            <v>영동고속도로8공구</v>
          </cell>
        </row>
        <row r="3">
          <cell r="G3" t="str">
            <v xml:space="preserve">   가     실     행</v>
          </cell>
          <cell r="I3" t="str">
            <v xml:space="preserve">    한 라 토 건 (A)</v>
          </cell>
          <cell r="K3" t="str">
            <v xml:space="preserve">    성  보  개  발</v>
          </cell>
          <cell r="M3" t="str">
            <v xml:space="preserve">    삼  호  개  발 </v>
          </cell>
          <cell r="O3" t="str">
            <v xml:space="preserve">한라검토 </v>
          </cell>
          <cell r="Q3" t="str">
            <v xml:space="preserve"> 93.고서순천 하도단가</v>
          </cell>
          <cell r="S3" t="str">
            <v xml:space="preserve"> 비교검토단가적용시(B)</v>
          </cell>
          <cell r="U3" t="str">
            <v xml:space="preserve"> 차 이 (B-A)</v>
          </cell>
        </row>
        <row r="4">
          <cell r="B4" t="str">
            <v>번 호</v>
          </cell>
          <cell r="D4" t="str">
            <v>공        종</v>
          </cell>
          <cell r="E4" t="str">
            <v>단위</v>
          </cell>
          <cell r="F4" t="str">
            <v>수  량</v>
          </cell>
          <cell r="G4" t="str">
            <v>단  가</v>
          </cell>
          <cell r="H4" t="str">
            <v>금  액</v>
          </cell>
          <cell r="I4" t="str">
            <v>단 가</v>
          </cell>
          <cell r="J4" t="str">
            <v>금  액</v>
          </cell>
          <cell r="K4" t="str">
            <v>단  가</v>
          </cell>
          <cell r="L4" t="str">
            <v>금  액</v>
          </cell>
          <cell r="M4" t="str">
            <v>단  가</v>
          </cell>
          <cell r="N4" t="str">
            <v>금  액</v>
          </cell>
          <cell r="O4" t="str">
            <v>단 가</v>
          </cell>
          <cell r="P4" t="str">
            <v>차이(B-A)</v>
          </cell>
          <cell r="Q4" t="str">
            <v>삼 호</v>
          </cell>
          <cell r="R4" t="str">
            <v>구 산</v>
          </cell>
          <cell r="S4" t="str">
            <v>단 가</v>
          </cell>
          <cell r="T4" t="str">
            <v>금  액</v>
          </cell>
          <cell r="U4" t="str">
            <v>금  액</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 val="JUCK"/>
    </sheetNames>
    <sheetDataSet>
      <sheetData sheetId="0"/>
      <sheetData sheetId="1"/>
      <sheetData sheetId="2"/>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D"/>
      <sheetName val="장비"/>
      <sheetName val="외주"/>
      <sheetName val="S0"/>
      <sheetName val="부대내역"/>
      <sheetName val="JUCK"/>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적격"/>
      <sheetName val="db"/>
      <sheetName val="금조"/>
      <sheetName val="jipbun"/>
      <sheetName val="jipbun (2)"/>
      <sheetName val="강교"/>
      <sheetName val="ipgap"/>
      <sheetName val="ip"/>
      <sheetName val="jipgap"/>
      <sheetName val="jipgapPL"/>
      <sheetName val="jip"/>
      <sheetName val="jippl"/>
      <sheetName val="부별지"/>
      <sheetName val="하사항"/>
      <sheetName val="(부)신정"/>
      <sheetName val="(부)원형"/>
      <sheetName val="(부)조흥"/>
      <sheetName val="(부)남해"/>
      <sheetName val="대조표"/>
      <sheetName val="견갑신"/>
      <sheetName val="견적1"/>
      <sheetName val="견갑원"/>
      <sheetName val="견적2"/>
      <sheetName val="견갑조"/>
      <sheetName val="견적3"/>
      <sheetName val="견갑남"/>
      <sheetName val="견적4"/>
      <sheetName val="(부)양식"/>
      <sheetName val="부대"/>
      <sheetName val="jip (3)"/>
      <sheetName val="Sheet2"/>
      <sheetName val="BID"/>
      <sheetName val="S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row r="3">
          <cell r="C3" t="str">
            <v>번호</v>
          </cell>
          <cell r="D3" t="str">
            <v>공   종   명</v>
          </cell>
          <cell r="E3" t="str">
            <v>규    격</v>
          </cell>
          <cell r="F3" t="str">
            <v>단위</v>
          </cell>
          <cell r="G3" t="str">
            <v>수   량</v>
          </cell>
          <cell r="H3" t="str">
            <v>단     가</v>
          </cell>
          <cell r="I3" t="str">
            <v>금   액</v>
          </cell>
          <cell r="L3" t="str">
            <v>단    가</v>
          </cell>
          <cell r="M3" t="str">
            <v>금    액</v>
          </cell>
          <cell r="N3" t="str">
            <v>단    가</v>
          </cell>
          <cell r="O3" t="str">
            <v>금    액</v>
          </cell>
          <cell r="P3" t="str">
            <v>단    가</v>
          </cell>
          <cell r="Q3" t="str">
            <v>금    액</v>
          </cell>
        </row>
        <row r="4">
          <cell r="D4" t="str">
            <v>1 토 목 공 사 &gt;&gt;</v>
          </cell>
        </row>
        <row r="5">
          <cell r="C5" t="str">
            <v>1.</v>
          </cell>
          <cell r="D5" t="str">
            <v>토    공</v>
          </cell>
        </row>
        <row r="6">
          <cell r="C6" t="str">
            <v>1.01</v>
          </cell>
          <cell r="D6" t="str">
            <v>기존구조물 철거공</v>
          </cell>
        </row>
        <row r="7">
          <cell r="C7" t="str">
            <v>1)</v>
          </cell>
          <cell r="D7" t="str">
            <v>무근콘크리트깨기</v>
          </cell>
          <cell r="E7" t="str">
            <v>(T=30CM 미만소형)</v>
          </cell>
          <cell r="F7" t="str">
            <v>M3</v>
          </cell>
          <cell r="G7">
            <v>2273</v>
          </cell>
          <cell r="H7">
            <v>53445</v>
          </cell>
          <cell r="I7">
            <v>121480485</v>
          </cell>
          <cell r="J7">
            <v>121480485</v>
          </cell>
          <cell r="K7">
            <v>1</v>
          </cell>
          <cell r="L7">
            <v>3334</v>
          </cell>
          <cell r="M7">
            <v>7578182</v>
          </cell>
          <cell r="N7">
            <v>46778</v>
          </cell>
          <cell r="O7">
            <v>106326394</v>
          </cell>
          <cell r="P7">
            <v>3333</v>
          </cell>
          <cell r="Q7">
            <v>7575909</v>
          </cell>
        </row>
        <row r="8">
          <cell r="C8" t="str">
            <v>2)</v>
          </cell>
          <cell r="D8" t="str">
            <v>철근콘크리트깨기</v>
          </cell>
          <cell r="I8">
            <v>0</v>
          </cell>
          <cell r="J8">
            <v>0</v>
          </cell>
          <cell r="K8">
            <v>1</v>
          </cell>
          <cell r="M8">
            <v>0</v>
          </cell>
          <cell r="O8">
            <v>0</v>
          </cell>
          <cell r="Q8">
            <v>0</v>
          </cell>
        </row>
        <row r="9">
          <cell r="D9" t="str">
            <v>철근 콘크리트깨기</v>
          </cell>
          <cell r="E9" t="str">
            <v>(T=30CM 미만소형)</v>
          </cell>
          <cell r="F9" t="str">
            <v>M3</v>
          </cell>
          <cell r="G9">
            <v>85</v>
          </cell>
          <cell r="H9">
            <v>44608</v>
          </cell>
          <cell r="I9">
            <v>3791680</v>
          </cell>
          <cell r="J9">
            <v>3791680</v>
          </cell>
          <cell r="K9">
            <v>1</v>
          </cell>
          <cell r="L9">
            <v>4011</v>
          </cell>
          <cell r="M9">
            <v>340935</v>
          </cell>
          <cell r="N9">
            <v>28668</v>
          </cell>
          <cell r="O9">
            <v>2436780</v>
          </cell>
          <cell r="P9">
            <v>11929</v>
          </cell>
          <cell r="Q9">
            <v>1013965</v>
          </cell>
        </row>
        <row r="10">
          <cell r="D10" t="str">
            <v>철근 콘크리트깨기</v>
          </cell>
          <cell r="E10" t="str">
            <v>기계T=30CM이상(대형)</v>
          </cell>
          <cell r="F10" t="str">
            <v>M3</v>
          </cell>
          <cell r="G10">
            <v>607</v>
          </cell>
          <cell r="H10">
            <v>48747</v>
          </cell>
          <cell r="I10">
            <v>29589429</v>
          </cell>
          <cell r="J10">
            <v>29589429</v>
          </cell>
          <cell r="K10">
            <v>1</v>
          </cell>
          <cell r="L10">
            <v>4570</v>
          </cell>
          <cell r="M10">
            <v>2773990</v>
          </cell>
          <cell r="N10">
            <v>29938</v>
          </cell>
          <cell r="O10">
            <v>18172366</v>
          </cell>
          <cell r="P10">
            <v>14239</v>
          </cell>
          <cell r="Q10">
            <v>8643073</v>
          </cell>
        </row>
        <row r="11">
          <cell r="C11" t="str">
            <v>3)</v>
          </cell>
          <cell r="D11" t="str">
            <v>기존포장깨기</v>
          </cell>
          <cell r="I11">
            <v>0</v>
          </cell>
          <cell r="J11">
            <v>0</v>
          </cell>
          <cell r="K11">
            <v>1</v>
          </cell>
          <cell r="M11">
            <v>0</v>
          </cell>
          <cell r="O11">
            <v>0</v>
          </cell>
          <cell r="Q11">
            <v>0</v>
          </cell>
        </row>
        <row r="12">
          <cell r="D12" t="str">
            <v>콘크리트포장깨기</v>
          </cell>
          <cell r="F12" t="str">
            <v>M3</v>
          </cell>
          <cell r="G12">
            <v>278</v>
          </cell>
          <cell r="H12">
            <v>19074</v>
          </cell>
          <cell r="I12">
            <v>5302572</v>
          </cell>
          <cell r="J12">
            <v>5302572</v>
          </cell>
          <cell r="K12">
            <v>1</v>
          </cell>
          <cell r="L12">
            <v>3567</v>
          </cell>
          <cell r="M12">
            <v>991626</v>
          </cell>
          <cell r="N12">
            <v>11009</v>
          </cell>
          <cell r="O12">
            <v>3060502</v>
          </cell>
          <cell r="P12">
            <v>4498</v>
          </cell>
          <cell r="Q12">
            <v>1250444</v>
          </cell>
        </row>
        <row r="13">
          <cell r="D13" t="str">
            <v>아스콘포장깨기</v>
          </cell>
          <cell r="F13" t="str">
            <v>M3</v>
          </cell>
          <cell r="G13">
            <v>972</v>
          </cell>
          <cell r="H13">
            <v>16529</v>
          </cell>
          <cell r="I13">
            <v>16066188</v>
          </cell>
          <cell r="J13">
            <v>16066188</v>
          </cell>
          <cell r="K13">
            <v>1</v>
          </cell>
          <cell r="L13">
            <v>2916</v>
          </cell>
          <cell r="M13">
            <v>2834352</v>
          </cell>
          <cell r="N13">
            <v>5476</v>
          </cell>
          <cell r="O13">
            <v>5322672</v>
          </cell>
          <cell r="P13">
            <v>8137</v>
          </cell>
          <cell r="Q13">
            <v>7909164</v>
          </cell>
        </row>
        <row r="14">
          <cell r="C14" t="str">
            <v>4)</v>
          </cell>
          <cell r="D14" t="str">
            <v>기계절단</v>
          </cell>
          <cell r="I14">
            <v>0</v>
          </cell>
          <cell r="J14">
            <v>0</v>
          </cell>
          <cell r="K14">
            <v>1</v>
          </cell>
          <cell r="M14">
            <v>0</v>
          </cell>
          <cell r="O14">
            <v>0</v>
          </cell>
          <cell r="Q14">
            <v>0</v>
          </cell>
        </row>
        <row r="15">
          <cell r="D15" t="str">
            <v>콘크리트절단</v>
          </cell>
          <cell r="F15" t="str">
            <v>M</v>
          </cell>
          <cell r="G15">
            <v>22</v>
          </cell>
          <cell r="H15">
            <v>1704</v>
          </cell>
          <cell r="I15">
            <v>37488</v>
          </cell>
          <cell r="J15">
            <v>37488</v>
          </cell>
          <cell r="K15">
            <v>1</v>
          </cell>
          <cell r="L15">
            <v>856</v>
          </cell>
          <cell r="M15">
            <v>18832</v>
          </cell>
          <cell r="N15">
            <v>799</v>
          </cell>
          <cell r="O15">
            <v>17578</v>
          </cell>
          <cell r="P15">
            <v>49</v>
          </cell>
          <cell r="Q15">
            <v>1078</v>
          </cell>
        </row>
        <row r="16">
          <cell r="D16" t="str">
            <v>아스팔트포장절단</v>
          </cell>
          <cell r="F16" t="str">
            <v>M</v>
          </cell>
          <cell r="G16">
            <v>3108</v>
          </cell>
          <cell r="H16">
            <v>1643</v>
          </cell>
          <cell r="I16">
            <v>5106444</v>
          </cell>
          <cell r="J16">
            <v>5106444</v>
          </cell>
          <cell r="K16">
            <v>1</v>
          </cell>
          <cell r="L16">
            <v>790</v>
          </cell>
          <cell r="M16">
            <v>2455320</v>
          </cell>
          <cell r="N16">
            <v>804</v>
          </cell>
          <cell r="O16">
            <v>2498832</v>
          </cell>
          <cell r="P16">
            <v>49</v>
          </cell>
          <cell r="Q16">
            <v>152292</v>
          </cell>
        </row>
        <row r="17">
          <cell r="C17" t="str">
            <v>5)</v>
          </cell>
          <cell r="D17" t="str">
            <v>석축 헐기</v>
          </cell>
          <cell r="E17" t="str">
            <v>(메쌓기+찰쌓기)</v>
          </cell>
          <cell r="F17" t="str">
            <v>M2</v>
          </cell>
          <cell r="G17">
            <v>1092</v>
          </cell>
          <cell r="H17">
            <v>17208</v>
          </cell>
          <cell r="I17">
            <v>18791136</v>
          </cell>
          <cell r="J17">
            <v>18791136</v>
          </cell>
          <cell r="K17">
            <v>1</v>
          </cell>
          <cell r="L17">
            <v>754</v>
          </cell>
          <cell r="M17">
            <v>823368</v>
          </cell>
          <cell r="N17">
            <v>16454</v>
          </cell>
          <cell r="O17">
            <v>17967768</v>
          </cell>
          <cell r="P17">
            <v>0</v>
          </cell>
          <cell r="Q17">
            <v>0</v>
          </cell>
        </row>
        <row r="18">
          <cell r="C18" t="str">
            <v>6)</v>
          </cell>
          <cell r="D18" t="str">
            <v>가옥철거비</v>
          </cell>
          <cell r="F18" t="str">
            <v>동</v>
          </cell>
          <cell r="G18">
            <v>26</v>
          </cell>
          <cell r="H18">
            <v>368580</v>
          </cell>
          <cell r="I18">
            <v>9583080</v>
          </cell>
          <cell r="J18">
            <v>9583080</v>
          </cell>
          <cell r="K18">
            <v>1</v>
          </cell>
          <cell r="L18">
            <v>52750</v>
          </cell>
          <cell r="M18">
            <v>1371500</v>
          </cell>
          <cell r="N18">
            <v>239270</v>
          </cell>
          <cell r="O18">
            <v>6221020</v>
          </cell>
          <cell r="P18">
            <v>76560</v>
          </cell>
          <cell r="Q18">
            <v>1990560</v>
          </cell>
        </row>
        <row r="19">
          <cell r="C19" t="str">
            <v>1.02</v>
          </cell>
          <cell r="D19" t="str">
            <v>흙 깍기공</v>
          </cell>
          <cell r="I19">
            <v>0</v>
          </cell>
          <cell r="J19">
            <v>0</v>
          </cell>
          <cell r="K19">
            <v>1</v>
          </cell>
          <cell r="M19">
            <v>0</v>
          </cell>
          <cell r="O19">
            <v>0</v>
          </cell>
          <cell r="Q19">
            <v>0</v>
          </cell>
        </row>
        <row r="20">
          <cell r="C20" t="str">
            <v>1)</v>
          </cell>
          <cell r="D20" t="str">
            <v>토    사</v>
          </cell>
          <cell r="E20" t="str">
            <v>(도쟈 32ton)</v>
          </cell>
          <cell r="F20" t="str">
            <v>M3</v>
          </cell>
          <cell r="G20">
            <v>388517</v>
          </cell>
          <cell r="H20">
            <v>845</v>
          </cell>
          <cell r="I20">
            <v>328296865</v>
          </cell>
          <cell r="J20">
            <v>328296865</v>
          </cell>
          <cell r="K20">
            <v>1</v>
          </cell>
          <cell r="L20">
            <v>294</v>
          </cell>
          <cell r="M20">
            <v>114223998</v>
          </cell>
          <cell r="N20">
            <v>208</v>
          </cell>
          <cell r="O20">
            <v>80811536</v>
          </cell>
          <cell r="P20">
            <v>343</v>
          </cell>
          <cell r="Q20">
            <v>133261331</v>
          </cell>
        </row>
        <row r="21">
          <cell r="C21" t="str">
            <v>2)</v>
          </cell>
          <cell r="D21" t="str">
            <v>리 핑 암</v>
          </cell>
          <cell r="E21" t="str">
            <v>(도쟈32ton+리퍼2본)</v>
          </cell>
          <cell r="F21" t="str">
            <v>M3</v>
          </cell>
          <cell r="G21">
            <v>49783</v>
          </cell>
          <cell r="H21">
            <v>1654</v>
          </cell>
          <cell r="I21">
            <v>82341082</v>
          </cell>
          <cell r="J21">
            <v>82341082</v>
          </cell>
          <cell r="K21">
            <v>1</v>
          </cell>
          <cell r="L21">
            <v>242</v>
          </cell>
          <cell r="M21">
            <v>12047486</v>
          </cell>
          <cell r="N21">
            <v>1230</v>
          </cell>
          <cell r="O21">
            <v>61233090</v>
          </cell>
          <cell r="P21">
            <v>182</v>
          </cell>
          <cell r="Q21">
            <v>9060506</v>
          </cell>
        </row>
        <row r="22">
          <cell r="C22" t="str">
            <v>3)</v>
          </cell>
          <cell r="D22" t="str">
            <v>발 파 암</v>
          </cell>
          <cell r="I22">
            <v>0</v>
          </cell>
          <cell r="J22">
            <v>0</v>
          </cell>
          <cell r="K22">
            <v>1</v>
          </cell>
          <cell r="M22">
            <v>0</v>
          </cell>
          <cell r="O22">
            <v>0</v>
          </cell>
          <cell r="Q22">
            <v>0</v>
          </cell>
        </row>
        <row r="23">
          <cell r="D23" t="str">
            <v>발파암깎기</v>
          </cell>
          <cell r="E23" t="str">
            <v>(리퍼병행)</v>
          </cell>
          <cell r="F23" t="str">
            <v>M3</v>
          </cell>
          <cell r="G23">
            <v>14042</v>
          </cell>
          <cell r="H23">
            <v>13023</v>
          </cell>
          <cell r="I23">
            <v>182868966</v>
          </cell>
          <cell r="J23">
            <v>182868966</v>
          </cell>
          <cell r="K23">
            <v>1</v>
          </cell>
          <cell r="L23">
            <v>1911</v>
          </cell>
          <cell r="M23">
            <v>26834262</v>
          </cell>
          <cell r="N23">
            <v>9689</v>
          </cell>
          <cell r="O23">
            <v>136052938</v>
          </cell>
          <cell r="P23">
            <v>1423</v>
          </cell>
          <cell r="Q23">
            <v>19981766</v>
          </cell>
        </row>
        <row r="24">
          <cell r="D24" t="str">
            <v>발파암깎기</v>
          </cell>
          <cell r="E24" t="str">
            <v>(브레이카)</v>
          </cell>
          <cell r="F24" t="str">
            <v>M3</v>
          </cell>
          <cell r="G24">
            <v>240052</v>
          </cell>
          <cell r="H24">
            <v>19909</v>
          </cell>
          <cell r="I24">
            <v>4779195268</v>
          </cell>
          <cell r="J24">
            <v>4779195268</v>
          </cell>
          <cell r="K24">
            <v>1</v>
          </cell>
          <cell r="L24">
            <v>2991</v>
          </cell>
          <cell r="M24">
            <v>717995532</v>
          </cell>
          <cell r="N24">
            <v>7164</v>
          </cell>
          <cell r="O24">
            <v>1719732528</v>
          </cell>
          <cell r="P24">
            <v>9754</v>
          </cell>
          <cell r="Q24">
            <v>2341467208</v>
          </cell>
        </row>
        <row r="25">
          <cell r="D25" t="str">
            <v>발파암깍기</v>
          </cell>
          <cell r="E25" t="str">
            <v>(미진동발파)</v>
          </cell>
          <cell r="F25" t="str">
            <v>M3</v>
          </cell>
          <cell r="G25">
            <v>109860</v>
          </cell>
          <cell r="H25">
            <v>58072</v>
          </cell>
          <cell r="I25">
            <v>6379789920</v>
          </cell>
          <cell r="J25">
            <v>6379789920</v>
          </cell>
          <cell r="K25">
            <v>1</v>
          </cell>
          <cell r="L25">
            <v>11111</v>
          </cell>
          <cell r="M25">
            <v>1220654460</v>
          </cell>
          <cell r="N25">
            <v>22459</v>
          </cell>
          <cell r="O25">
            <v>2467345740</v>
          </cell>
          <cell r="P25">
            <v>24502</v>
          </cell>
          <cell r="Q25">
            <v>2691789720</v>
          </cell>
        </row>
        <row r="26">
          <cell r="C26" t="str">
            <v>1.03</v>
          </cell>
          <cell r="D26" t="str">
            <v>운 반 공</v>
          </cell>
          <cell r="I26">
            <v>0</v>
          </cell>
          <cell r="J26">
            <v>0</v>
          </cell>
          <cell r="K26">
            <v>1</v>
          </cell>
          <cell r="M26">
            <v>0</v>
          </cell>
          <cell r="O26">
            <v>0</v>
          </cell>
          <cell r="Q26">
            <v>0</v>
          </cell>
        </row>
        <row r="27">
          <cell r="C27" t="str">
            <v>1)</v>
          </cell>
          <cell r="D27" t="str">
            <v>토   사</v>
          </cell>
          <cell r="I27">
            <v>0</v>
          </cell>
          <cell r="J27">
            <v>0</v>
          </cell>
          <cell r="K27">
            <v>1</v>
          </cell>
          <cell r="M27">
            <v>0</v>
          </cell>
          <cell r="O27">
            <v>0</v>
          </cell>
          <cell r="Q27">
            <v>0</v>
          </cell>
        </row>
        <row r="28">
          <cell r="D28" t="str">
            <v>무 대</v>
          </cell>
          <cell r="F28" t="str">
            <v>M3</v>
          </cell>
          <cell r="G28">
            <v>88949</v>
          </cell>
          <cell r="H28">
            <v>0</v>
          </cell>
          <cell r="I28">
            <v>0</v>
          </cell>
          <cell r="J28">
            <v>0</v>
          </cell>
          <cell r="K28">
            <v>1</v>
          </cell>
          <cell r="L28">
            <v>0</v>
          </cell>
          <cell r="M28">
            <v>0</v>
          </cell>
          <cell r="N28">
            <v>0</v>
          </cell>
          <cell r="O28">
            <v>0</v>
          </cell>
          <cell r="P28">
            <v>0</v>
          </cell>
          <cell r="Q28">
            <v>0</v>
          </cell>
        </row>
        <row r="29">
          <cell r="D29" t="str">
            <v>도 쟈</v>
          </cell>
          <cell r="E29" t="str">
            <v>(L=40.97M)</v>
          </cell>
          <cell r="F29" t="str">
            <v>M3</v>
          </cell>
          <cell r="G29">
            <v>8243</v>
          </cell>
          <cell r="H29">
            <v>677</v>
          </cell>
          <cell r="I29">
            <v>5580511</v>
          </cell>
          <cell r="J29">
            <v>5580511</v>
          </cell>
          <cell r="K29">
            <v>1</v>
          </cell>
          <cell r="L29">
            <v>104</v>
          </cell>
          <cell r="M29">
            <v>857272</v>
          </cell>
          <cell r="N29">
            <v>450</v>
          </cell>
          <cell r="O29">
            <v>3709350</v>
          </cell>
          <cell r="P29">
            <v>123</v>
          </cell>
          <cell r="Q29">
            <v>1013889</v>
          </cell>
        </row>
        <row r="30">
          <cell r="D30" t="str">
            <v>덤 프</v>
          </cell>
          <cell r="E30" t="str">
            <v>(L=1.20KM)</v>
          </cell>
          <cell r="F30" t="str">
            <v>M3</v>
          </cell>
          <cell r="G30">
            <v>247204</v>
          </cell>
          <cell r="H30">
            <v>2688</v>
          </cell>
          <cell r="I30">
            <v>664484352</v>
          </cell>
          <cell r="J30">
            <v>664484352</v>
          </cell>
          <cell r="K30">
            <v>1</v>
          </cell>
          <cell r="L30">
            <v>1096</v>
          </cell>
          <cell r="M30">
            <v>270935584</v>
          </cell>
          <cell r="N30">
            <v>735</v>
          </cell>
          <cell r="O30">
            <v>181694940</v>
          </cell>
          <cell r="P30">
            <v>857</v>
          </cell>
          <cell r="Q30">
            <v>211853828</v>
          </cell>
        </row>
        <row r="31">
          <cell r="C31" t="str">
            <v>2)</v>
          </cell>
          <cell r="D31" t="str">
            <v>리 핑 암</v>
          </cell>
          <cell r="I31">
            <v>0</v>
          </cell>
          <cell r="J31">
            <v>0</v>
          </cell>
          <cell r="K31">
            <v>1</v>
          </cell>
          <cell r="M31">
            <v>0</v>
          </cell>
          <cell r="O31">
            <v>0</v>
          </cell>
          <cell r="Q31">
            <v>0</v>
          </cell>
        </row>
        <row r="32">
          <cell r="D32" t="str">
            <v>무 대</v>
          </cell>
          <cell r="F32" t="str">
            <v>M3</v>
          </cell>
          <cell r="G32">
            <v>1107</v>
          </cell>
          <cell r="H32">
            <v>0</v>
          </cell>
          <cell r="I32">
            <v>0</v>
          </cell>
          <cell r="J32">
            <v>0</v>
          </cell>
          <cell r="K32">
            <v>1</v>
          </cell>
          <cell r="L32">
            <v>0</v>
          </cell>
          <cell r="M32">
            <v>0</v>
          </cell>
          <cell r="N32">
            <v>0</v>
          </cell>
          <cell r="O32">
            <v>0</v>
          </cell>
          <cell r="P32">
            <v>0</v>
          </cell>
          <cell r="Q32">
            <v>0</v>
          </cell>
        </row>
        <row r="33">
          <cell r="D33" t="str">
            <v>도 쟈</v>
          </cell>
          <cell r="E33" t="str">
            <v>(L=34.03M)</v>
          </cell>
          <cell r="F33" t="str">
            <v>M3</v>
          </cell>
          <cell r="G33">
            <v>190</v>
          </cell>
          <cell r="H33">
            <v>655</v>
          </cell>
          <cell r="I33">
            <v>124450</v>
          </cell>
          <cell r="J33">
            <v>124450</v>
          </cell>
          <cell r="K33">
            <v>1</v>
          </cell>
          <cell r="L33">
            <v>101</v>
          </cell>
          <cell r="M33">
            <v>19190</v>
          </cell>
          <cell r="N33">
            <v>435</v>
          </cell>
          <cell r="O33">
            <v>82650</v>
          </cell>
          <cell r="P33">
            <v>119</v>
          </cell>
          <cell r="Q33">
            <v>22610</v>
          </cell>
        </row>
        <row r="34">
          <cell r="D34" t="str">
            <v>덤 프</v>
          </cell>
          <cell r="E34" t="str">
            <v>(L=0.98KM)</v>
          </cell>
          <cell r="F34" t="str">
            <v>M3</v>
          </cell>
          <cell r="G34">
            <v>26290</v>
          </cell>
          <cell r="H34">
            <v>3135</v>
          </cell>
          <cell r="I34">
            <v>82419150</v>
          </cell>
          <cell r="J34">
            <v>82419150</v>
          </cell>
          <cell r="K34">
            <v>1</v>
          </cell>
          <cell r="L34">
            <v>1278</v>
          </cell>
          <cell r="M34">
            <v>33598620</v>
          </cell>
          <cell r="N34">
            <v>857</v>
          </cell>
          <cell r="O34">
            <v>22530530</v>
          </cell>
          <cell r="P34">
            <v>1000</v>
          </cell>
          <cell r="Q34">
            <v>26290000</v>
          </cell>
        </row>
        <row r="35">
          <cell r="C35" t="str">
            <v>3)</v>
          </cell>
          <cell r="D35" t="str">
            <v>발 파 암</v>
          </cell>
          <cell r="I35">
            <v>0</v>
          </cell>
          <cell r="J35">
            <v>0</v>
          </cell>
          <cell r="K35">
            <v>1</v>
          </cell>
          <cell r="M35">
            <v>0</v>
          </cell>
          <cell r="O35">
            <v>0</v>
          </cell>
          <cell r="Q35">
            <v>0</v>
          </cell>
        </row>
        <row r="36">
          <cell r="D36" t="str">
            <v>무 대</v>
          </cell>
          <cell r="F36" t="str">
            <v>M3</v>
          </cell>
          <cell r="G36">
            <v>48202</v>
          </cell>
          <cell r="H36">
            <v>0</v>
          </cell>
          <cell r="I36">
            <v>0</v>
          </cell>
          <cell r="J36">
            <v>0</v>
          </cell>
          <cell r="K36">
            <v>1</v>
          </cell>
          <cell r="L36">
            <v>0</v>
          </cell>
          <cell r="M36">
            <v>0</v>
          </cell>
          <cell r="N36">
            <v>0</v>
          </cell>
          <cell r="O36">
            <v>0</v>
          </cell>
          <cell r="P36">
            <v>0</v>
          </cell>
          <cell r="Q36">
            <v>0</v>
          </cell>
        </row>
        <row r="37">
          <cell r="D37" t="str">
            <v>도 쟈</v>
          </cell>
          <cell r="E37" t="str">
            <v>(L=44.98M)</v>
          </cell>
          <cell r="F37" t="str">
            <v>M3</v>
          </cell>
          <cell r="G37">
            <v>11599</v>
          </cell>
          <cell r="H37">
            <v>6122</v>
          </cell>
          <cell r="I37">
            <v>71009078</v>
          </cell>
          <cell r="J37">
            <v>71009078</v>
          </cell>
          <cell r="K37">
            <v>1</v>
          </cell>
          <cell r="L37">
            <v>943</v>
          </cell>
          <cell r="M37">
            <v>10937857</v>
          </cell>
          <cell r="N37">
            <v>4078</v>
          </cell>
          <cell r="O37">
            <v>47300722</v>
          </cell>
          <cell r="P37">
            <v>1101</v>
          </cell>
          <cell r="Q37">
            <v>12770499</v>
          </cell>
        </row>
        <row r="38">
          <cell r="D38" t="str">
            <v>덤 프</v>
          </cell>
          <cell r="E38" t="str">
            <v>(L=0.34KM)</v>
          </cell>
          <cell r="F38" t="str">
            <v>M3</v>
          </cell>
          <cell r="G38">
            <v>106184</v>
          </cell>
          <cell r="H38">
            <v>1835</v>
          </cell>
          <cell r="I38">
            <v>194847640</v>
          </cell>
          <cell r="J38">
            <v>194847640</v>
          </cell>
          <cell r="K38">
            <v>1</v>
          </cell>
          <cell r="L38">
            <v>280</v>
          </cell>
          <cell r="M38">
            <v>29731520</v>
          </cell>
          <cell r="N38">
            <v>958</v>
          </cell>
          <cell r="O38">
            <v>101724272</v>
          </cell>
          <cell r="P38">
            <v>597</v>
          </cell>
          <cell r="Q38">
            <v>63391848</v>
          </cell>
        </row>
        <row r="39">
          <cell r="C39" t="str">
            <v>4)</v>
          </cell>
          <cell r="D39" t="str">
            <v>사토</v>
          </cell>
          <cell r="I39">
            <v>0</v>
          </cell>
          <cell r="J39">
            <v>0</v>
          </cell>
          <cell r="K39">
            <v>1</v>
          </cell>
          <cell r="M39">
            <v>0</v>
          </cell>
          <cell r="O39">
            <v>0</v>
          </cell>
          <cell r="Q39">
            <v>0</v>
          </cell>
        </row>
        <row r="40">
          <cell r="D40" t="str">
            <v>사토운반</v>
          </cell>
          <cell r="E40" t="str">
            <v>(토사,무대)</v>
          </cell>
          <cell r="F40" t="str">
            <v>M3</v>
          </cell>
          <cell r="G40">
            <v>93125</v>
          </cell>
          <cell r="H40">
            <v>0</v>
          </cell>
          <cell r="I40">
            <v>0</v>
          </cell>
          <cell r="J40">
            <v>0</v>
          </cell>
          <cell r="K40">
            <v>1</v>
          </cell>
          <cell r="L40">
            <v>0</v>
          </cell>
          <cell r="M40">
            <v>0</v>
          </cell>
          <cell r="N40">
            <v>0</v>
          </cell>
          <cell r="O40">
            <v>0</v>
          </cell>
          <cell r="P40">
            <v>0</v>
          </cell>
          <cell r="Q40">
            <v>0</v>
          </cell>
        </row>
        <row r="41">
          <cell r="D41" t="str">
            <v>사토운반</v>
          </cell>
          <cell r="E41" t="str">
            <v>(리핑암,무대)</v>
          </cell>
          <cell r="F41" t="str">
            <v>M3</v>
          </cell>
          <cell r="G41">
            <v>26275</v>
          </cell>
          <cell r="H41">
            <v>0</v>
          </cell>
          <cell r="I41">
            <v>0</v>
          </cell>
          <cell r="J41">
            <v>0</v>
          </cell>
          <cell r="K41">
            <v>1</v>
          </cell>
          <cell r="L41">
            <v>0</v>
          </cell>
          <cell r="M41">
            <v>0</v>
          </cell>
          <cell r="N41">
            <v>0</v>
          </cell>
          <cell r="O41">
            <v>0</v>
          </cell>
          <cell r="P41">
            <v>0</v>
          </cell>
          <cell r="Q41">
            <v>0</v>
          </cell>
        </row>
        <row r="42">
          <cell r="D42" t="str">
            <v>사토운반</v>
          </cell>
          <cell r="E42" t="str">
            <v>(발파암,무대)</v>
          </cell>
          <cell r="F42" t="str">
            <v>M3</v>
          </cell>
          <cell r="G42">
            <v>257797</v>
          </cell>
          <cell r="H42">
            <v>0</v>
          </cell>
          <cell r="I42">
            <v>0</v>
          </cell>
          <cell r="J42">
            <v>0</v>
          </cell>
          <cell r="K42">
            <v>1</v>
          </cell>
          <cell r="L42">
            <v>0</v>
          </cell>
          <cell r="M42">
            <v>0</v>
          </cell>
          <cell r="N42">
            <v>0</v>
          </cell>
          <cell r="O42">
            <v>0</v>
          </cell>
          <cell r="P42">
            <v>0</v>
          </cell>
          <cell r="Q42">
            <v>0</v>
          </cell>
        </row>
        <row r="43">
          <cell r="C43" t="str">
            <v>5)</v>
          </cell>
          <cell r="D43" t="str">
            <v>폐기물적재</v>
          </cell>
          <cell r="F43" t="str">
            <v>M3</v>
          </cell>
          <cell r="G43">
            <v>4544</v>
          </cell>
          <cell r="H43">
            <v>3000</v>
          </cell>
          <cell r="I43">
            <v>13632000</v>
          </cell>
          <cell r="J43">
            <v>13632000</v>
          </cell>
          <cell r="K43">
            <v>1</v>
          </cell>
          <cell r="L43">
            <v>0</v>
          </cell>
          <cell r="M43">
            <v>0</v>
          </cell>
          <cell r="N43">
            <v>0</v>
          </cell>
          <cell r="O43">
            <v>0</v>
          </cell>
          <cell r="P43">
            <v>3000</v>
          </cell>
          <cell r="Q43">
            <v>13632000</v>
          </cell>
        </row>
        <row r="44">
          <cell r="C44" t="str">
            <v>1.04</v>
          </cell>
          <cell r="D44" t="str">
            <v>성토 및 다짐공</v>
          </cell>
          <cell r="I44">
            <v>0</v>
          </cell>
          <cell r="J44">
            <v>0</v>
          </cell>
          <cell r="K44">
            <v>1</v>
          </cell>
          <cell r="M44">
            <v>0</v>
          </cell>
          <cell r="O44">
            <v>0</v>
          </cell>
          <cell r="Q44">
            <v>0</v>
          </cell>
        </row>
        <row r="45">
          <cell r="D45" t="str">
            <v>노 체</v>
          </cell>
          <cell r="E45" t="str">
            <v>(T=30CM)</v>
          </cell>
          <cell r="F45" t="str">
            <v>M3</v>
          </cell>
          <cell r="G45">
            <v>358003</v>
          </cell>
          <cell r="H45">
            <v>1078</v>
          </cell>
          <cell r="I45">
            <v>385927234</v>
          </cell>
          <cell r="J45">
            <v>385927234</v>
          </cell>
          <cell r="K45">
            <v>1</v>
          </cell>
          <cell r="L45">
            <v>307</v>
          </cell>
          <cell r="M45">
            <v>109906921</v>
          </cell>
          <cell r="N45">
            <v>338</v>
          </cell>
          <cell r="O45">
            <v>121005014</v>
          </cell>
          <cell r="P45">
            <v>433</v>
          </cell>
          <cell r="Q45">
            <v>155015299</v>
          </cell>
        </row>
        <row r="46">
          <cell r="D46" t="str">
            <v>노 상</v>
          </cell>
          <cell r="E46" t="str">
            <v>(T=20CM)</v>
          </cell>
          <cell r="F46" t="str">
            <v>M3</v>
          </cell>
          <cell r="G46">
            <v>101827</v>
          </cell>
          <cell r="H46">
            <v>1754</v>
          </cell>
          <cell r="I46">
            <v>178604558</v>
          </cell>
          <cell r="J46">
            <v>178604558</v>
          </cell>
          <cell r="K46">
            <v>1</v>
          </cell>
          <cell r="L46">
            <v>471</v>
          </cell>
          <cell r="M46">
            <v>47960517</v>
          </cell>
          <cell r="N46">
            <v>519</v>
          </cell>
          <cell r="O46">
            <v>52848213</v>
          </cell>
          <cell r="P46">
            <v>764</v>
          </cell>
          <cell r="Q46">
            <v>77795828</v>
          </cell>
        </row>
        <row r="47">
          <cell r="D47" t="str">
            <v>녹지대</v>
          </cell>
          <cell r="E47" t="str">
            <v>(비다짐)</v>
          </cell>
          <cell r="F47" t="str">
            <v>M3</v>
          </cell>
          <cell r="G47">
            <v>967</v>
          </cell>
          <cell r="H47">
            <v>216</v>
          </cell>
          <cell r="I47">
            <v>208872</v>
          </cell>
          <cell r="J47">
            <v>208872</v>
          </cell>
          <cell r="K47">
            <v>1</v>
          </cell>
          <cell r="L47">
            <v>74</v>
          </cell>
          <cell r="M47">
            <v>71558</v>
          </cell>
          <cell r="N47">
            <v>62</v>
          </cell>
          <cell r="O47">
            <v>59954</v>
          </cell>
          <cell r="P47">
            <v>80</v>
          </cell>
          <cell r="Q47">
            <v>77360</v>
          </cell>
        </row>
        <row r="48">
          <cell r="C48" t="str">
            <v>1.05</v>
          </cell>
          <cell r="D48" t="str">
            <v>비탈면 보호공</v>
          </cell>
          <cell r="I48">
            <v>0</v>
          </cell>
          <cell r="J48">
            <v>0</v>
          </cell>
          <cell r="K48">
            <v>1</v>
          </cell>
          <cell r="M48">
            <v>0</v>
          </cell>
          <cell r="O48">
            <v>0</v>
          </cell>
          <cell r="Q48">
            <v>0</v>
          </cell>
        </row>
        <row r="49">
          <cell r="C49" t="str">
            <v>1)</v>
          </cell>
          <cell r="D49" t="str">
            <v>절 토 부</v>
          </cell>
          <cell r="I49">
            <v>0</v>
          </cell>
          <cell r="J49">
            <v>0</v>
          </cell>
          <cell r="K49">
            <v>1</v>
          </cell>
          <cell r="M49">
            <v>0</v>
          </cell>
          <cell r="O49">
            <v>0</v>
          </cell>
          <cell r="Q49">
            <v>0</v>
          </cell>
        </row>
        <row r="50">
          <cell r="D50" t="str">
            <v>NET 잔디</v>
          </cell>
          <cell r="E50" t="str">
            <v>(토사)</v>
          </cell>
          <cell r="F50" t="str">
            <v>M2</v>
          </cell>
          <cell r="G50">
            <v>43595</v>
          </cell>
          <cell r="H50">
            <v>8515</v>
          </cell>
          <cell r="I50">
            <v>371211425</v>
          </cell>
          <cell r="J50">
            <v>371211425</v>
          </cell>
          <cell r="K50">
            <v>1</v>
          </cell>
          <cell r="L50">
            <v>1592</v>
          </cell>
          <cell r="M50">
            <v>69403240</v>
          </cell>
          <cell r="N50">
            <v>4915</v>
          </cell>
          <cell r="O50">
            <v>214269425</v>
          </cell>
          <cell r="P50">
            <v>2008</v>
          </cell>
          <cell r="Q50">
            <v>87538760</v>
          </cell>
        </row>
        <row r="51">
          <cell r="D51" t="str">
            <v>NET잔디</v>
          </cell>
          <cell r="E51" t="str">
            <v>(21CM*21CM리핑암)</v>
          </cell>
          <cell r="F51" t="str">
            <v>M2</v>
          </cell>
          <cell r="G51">
            <v>5006</v>
          </cell>
          <cell r="H51">
            <v>9626</v>
          </cell>
          <cell r="I51">
            <v>48187756</v>
          </cell>
          <cell r="J51">
            <v>48187756</v>
          </cell>
          <cell r="K51">
            <v>1</v>
          </cell>
          <cell r="L51">
            <v>1800</v>
          </cell>
          <cell r="M51">
            <v>9010800</v>
          </cell>
          <cell r="N51">
            <v>5556</v>
          </cell>
          <cell r="O51">
            <v>27813336</v>
          </cell>
          <cell r="P51">
            <v>2270</v>
          </cell>
          <cell r="Q51">
            <v>11363620</v>
          </cell>
        </row>
        <row r="52">
          <cell r="D52" t="str">
            <v>암절개면보호식재공</v>
          </cell>
          <cell r="E52" t="str">
            <v>(T=15CM)</v>
          </cell>
          <cell r="F52" t="str">
            <v>M2</v>
          </cell>
          <cell r="G52">
            <v>41290</v>
          </cell>
          <cell r="H52">
            <v>36798</v>
          </cell>
          <cell r="I52">
            <v>1519389420</v>
          </cell>
          <cell r="J52">
            <v>1519389420</v>
          </cell>
          <cell r="K52">
            <v>1</v>
          </cell>
          <cell r="L52">
            <v>26745</v>
          </cell>
          <cell r="M52">
            <v>1104301050</v>
          </cell>
          <cell r="N52">
            <v>10053</v>
          </cell>
          <cell r="O52">
            <v>415088370</v>
          </cell>
          <cell r="P52">
            <v>0</v>
          </cell>
          <cell r="Q52">
            <v>0</v>
          </cell>
        </row>
        <row r="53">
          <cell r="D53" t="str">
            <v>면고르기</v>
          </cell>
          <cell r="E53" t="str">
            <v>(리핑암)</v>
          </cell>
          <cell r="F53" t="str">
            <v>M2</v>
          </cell>
          <cell r="G53">
            <v>5006</v>
          </cell>
          <cell r="H53">
            <v>2659</v>
          </cell>
          <cell r="I53">
            <v>13310954</v>
          </cell>
          <cell r="J53">
            <v>13310954</v>
          </cell>
          <cell r="K53">
            <v>1</v>
          </cell>
          <cell r="L53">
            <v>652</v>
          </cell>
          <cell r="M53">
            <v>3263912</v>
          </cell>
          <cell r="N53">
            <v>1514</v>
          </cell>
          <cell r="O53">
            <v>7579084</v>
          </cell>
          <cell r="P53">
            <v>493</v>
          </cell>
          <cell r="Q53">
            <v>2467958</v>
          </cell>
        </row>
        <row r="54">
          <cell r="D54" t="str">
            <v>면고르기</v>
          </cell>
          <cell r="E54" t="str">
            <v>(발파암)</v>
          </cell>
          <cell r="F54" t="str">
            <v>M2</v>
          </cell>
          <cell r="G54">
            <v>12128</v>
          </cell>
          <cell r="H54">
            <v>6660</v>
          </cell>
          <cell r="I54">
            <v>80772480</v>
          </cell>
          <cell r="J54">
            <v>80772480</v>
          </cell>
          <cell r="K54">
            <v>1</v>
          </cell>
          <cell r="L54">
            <v>652</v>
          </cell>
          <cell r="M54">
            <v>7907456</v>
          </cell>
          <cell r="N54">
            <v>5515</v>
          </cell>
          <cell r="O54">
            <v>66885920</v>
          </cell>
          <cell r="P54">
            <v>493</v>
          </cell>
          <cell r="Q54">
            <v>5979104</v>
          </cell>
        </row>
        <row r="55">
          <cell r="C55" t="str">
            <v>2)</v>
          </cell>
          <cell r="D55" t="str">
            <v>성 토 부</v>
          </cell>
          <cell r="I55">
            <v>0</v>
          </cell>
          <cell r="J55">
            <v>0</v>
          </cell>
          <cell r="K55">
            <v>1</v>
          </cell>
          <cell r="M55">
            <v>0</v>
          </cell>
          <cell r="O55">
            <v>0</v>
          </cell>
          <cell r="Q55">
            <v>0</v>
          </cell>
        </row>
        <row r="56">
          <cell r="D56" t="str">
            <v>거적덮기</v>
          </cell>
          <cell r="E56" t="str">
            <v>(성토부)</v>
          </cell>
          <cell r="F56" t="str">
            <v>M2</v>
          </cell>
          <cell r="G56">
            <v>53526</v>
          </cell>
          <cell r="H56">
            <v>4571</v>
          </cell>
          <cell r="I56">
            <v>244667346</v>
          </cell>
          <cell r="J56">
            <v>244667346</v>
          </cell>
          <cell r="K56">
            <v>1</v>
          </cell>
          <cell r="L56">
            <v>300</v>
          </cell>
          <cell r="M56">
            <v>16057800</v>
          </cell>
          <cell r="N56">
            <v>4271</v>
          </cell>
          <cell r="O56">
            <v>228609546</v>
          </cell>
          <cell r="P56">
            <v>0</v>
          </cell>
          <cell r="Q56">
            <v>0</v>
          </cell>
        </row>
        <row r="57">
          <cell r="D57" t="str">
            <v>성토부법면다짐</v>
          </cell>
          <cell r="F57" t="str">
            <v>M2</v>
          </cell>
          <cell r="G57">
            <v>51192</v>
          </cell>
          <cell r="H57">
            <v>2046</v>
          </cell>
          <cell r="I57">
            <v>104738832</v>
          </cell>
          <cell r="J57">
            <v>104738832</v>
          </cell>
          <cell r="K57">
            <v>1</v>
          </cell>
          <cell r="L57">
            <v>518</v>
          </cell>
          <cell r="M57">
            <v>26517456</v>
          </cell>
          <cell r="N57">
            <v>826</v>
          </cell>
          <cell r="O57">
            <v>42284592</v>
          </cell>
          <cell r="P57">
            <v>702</v>
          </cell>
          <cell r="Q57">
            <v>35936784</v>
          </cell>
        </row>
        <row r="58">
          <cell r="C58" t="str">
            <v>1.06</v>
          </cell>
          <cell r="D58" t="str">
            <v>표토제거</v>
          </cell>
          <cell r="I58">
            <v>0</v>
          </cell>
          <cell r="J58">
            <v>0</v>
          </cell>
          <cell r="K58">
            <v>1</v>
          </cell>
          <cell r="M58">
            <v>0</v>
          </cell>
          <cell r="O58">
            <v>0</v>
          </cell>
          <cell r="Q58">
            <v>0</v>
          </cell>
        </row>
        <row r="59">
          <cell r="D59" t="str">
            <v>표토제거</v>
          </cell>
          <cell r="E59" t="str">
            <v>(답구간)</v>
          </cell>
          <cell r="F59" t="str">
            <v>M2</v>
          </cell>
          <cell r="G59">
            <v>33078</v>
          </cell>
          <cell r="H59">
            <v>150</v>
          </cell>
          <cell r="I59">
            <v>4961700</v>
          </cell>
          <cell r="J59">
            <v>4961700</v>
          </cell>
          <cell r="K59">
            <v>1</v>
          </cell>
          <cell r="L59">
            <v>0</v>
          </cell>
          <cell r="M59">
            <v>0</v>
          </cell>
          <cell r="N59">
            <v>150</v>
          </cell>
          <cell r="O59">
            <v>4961700</v>
          </cell>
          <cell r="P59">
            <v>0</v>
          </cell>
          <cell r="Q59">
            <v>0</v>
          </cell>
        </row>
        <row r="60">
          <cell r="C60" t="str">
            <v>1.07</v>
          </cell>
          <cell r="D60" t="str">
            <v>노 상 준 비 공</v>
          </cell>
          <cell r="I60">
            <v>0</v>
          </cell>
          <cell r="J60">
            <v>0</v>
          </cell>
          <cell r="K60">
            <v>1</v>
          </cell>
          <cell r="M60">
            <v>0</v>
          </cell>
          <cell r="O60">
            <v>0</v>
          </cell>
          <cell r="Q60">
            <v>0</v>
          </cell>
        </row>
        <row r="61">
          <cell r="D61" t="str">
            <v>노상준비공</v>
          </cell>
          <cell r="E61" t="str">
            <v>(성토부)</v>
          </cell>
          <cell r="F61" t="str">
            <v>M2</v>
          </cell>
          <cell r="G61">
            <v>3114</v>
          </cell>
          <cell r="H61">
            <v>289</v>
          </cell>
          <cell r="I61">
            <v>899946</v>
          </cell>
          <cell r="J61">
            <v>899946</v>
          </cell>
          <cell r="K61">
            <v>1</v>
          </cell>
          <cell r="L61">
            <v>68</v>
          </cell>
          <cell r="M61">
            <v>211752</v>
          </cell>
          <cell r="N61">
            <v>80</v>
          </cell>
          <cell r="O61">
            <v>249120</v>
          </cell>
          <cell r="P61">
            <v>141</v>
          </cell>
          <cell r="Q61">
            <v>439074</v>
          </cell>
        </row>
        <row r="62">
          <cell r="D62" t="str">
            <v>노반준비공</v>
          </cell>
          <cell r="E62" t="str">
            <v>(절토부)</v>
          </cell>
          <cell r="F62" t="str">
            <v>M2</v>
          </cell>
          <cell r="G62">
            <v>46085</v>
          </cell>
          <cell r="H62">
            <v>289</v>
          </cell>
          <cell r="I62">
            <v>13318565</v>
          </cell>
          <cell r="J62">
            <v>13318565</v>
          </cell>
          <cell r="K62">
            <v>1</v>
          </cell>
          <cell r="L62">
            <v>68</v>
          </cell>
          <cell r="M62">
            <v>3133780</v>
          </cell>
          <cell r="N62">
            <v>80</v>
          </cell>
          <cell r="O62">
            <v>3686800</v>
          </cell>
          <cell r="P62">
            <v>141</v>
          </cell>
          <cell r="Q62">
            <v>6497985</v>
          </cell>
        </row>
        <row r="63">
          <cell r="C63" t="str">
            <v>1.08</v>
          </cell>
          <cell r="D63" t="str">
            <v>토사다이크축조공</v>
          </cell>
          <cell r="F63" t="str">
            <v>M3</v>
          </cell>
          <cell r="G63">
            <v>229</v>
          </cell>
          <cell r="H63">
            <v>2547</v>
          </cell>
          <cell r="I63">
            <v>583263</v>
          </cell>
          <cell r="J63">
            <v>583263</v>
          </cell>
          <cell r="K63">
            <v>1</v>
          </cell>
          <cell r="L63">
            <v>1128</v>
          </cell>
          <cell r="M63">
            <v>258312</v>
          </cell>
          <cell r="N63">
            <v>1046</v>
          </cell>
          <cell r="O63">
            <v>239534</v>
          </cell>
          <cell r="P63">
            <v>373</v>
          </cell>
          <cell r="Q63">
            <v>85417</v>
          </cell>
        </row>
        <row r="64">
          <cell r="C64" t="str">
            <v>1.09</v>
          </cell>
          <cell r="D64" t="str">
            <v>벌개 제근</v>
          </cell>
          <cell r="E64" t="str">
            <v>(입목본수 50∼60)</v>
          </cell>
          <cell r="F64" t="str">
            <v>M2</v>
          </cell>
          <cell r="G64">
            <v>126097</v>
          </cell>
          <cell r="H64">
            <v>161</v>
          </cell>
          <cell r="I64">
            <v>20301617</v>
          </cell>
          <cell r="J64">
            <v>20301617</v>
          </cell>
          <cell r="K64">
            <v>1</v>
          </cell>
          <cell r="L64">
            <v>0</v>
          </cell>
          <cell r="M64">
            <v>0</v>
          </cell>
          <cell r="N64">
            <v>161</v>
          </cell>
          <cell r="O64">
            <v>20301617</v>
          </cell>
          <cell r="P64">
            <v>0</v>
          </cell>
          <cell r="Q64">
            <v>0</v>
          </cell>
        </row>
        <row r="65">
          <cell r="C65" t="str">
            <v>1.10</v>
          </cell>
          <cell r="D65" t="str">
            <v>토공규준틀</v>
          </cell>
          <cell r="I65">
            <v>0</v>
          </cell>
          <cell r="J65">
            <v>0</v>
          </cell>
          <cell r="K65">
            <v>1</v>
          </cell>
          <cell r="M65">
            <v>0</v>
          </cell>
          <cell r="O65">
            <v>0</v>
          </cell>
          <cell r="Q65">
            <v>0</v>
          </cell>
        </row>
        <row r="66">
          <cell r="D66" t="str">
            <v>토공규준틀</v>
          </cell>
          <cell r="E66" t="str">
            <v>(수평규준틀)</v>
          </cell>
          <cell r="F66" t="str">
            <v>EA</v>
          </cell>
          <cell r="G66">
            <v>95</v>
          </cell>
          <cell r="H66">
            <v>25143</v>
          </cell>
          <cell r="I66">
            <v>2388585</v>
          </cell>
          <cell r="J66">
            <v>2388585</v>
          </cell>
          <cell r="K66">
            <v>1</v>
          </cell>
          <cell r="L66">
            <v>5468</v>
          </cell>
          <cell r="M66">
            <v>519460</v>
          </cell>
          <cell r="N66">
            <v>19675</v>
          </cell>
          <cell r="O66">
            <v>1869125</v>
          </cell>
          <cell r="P66">
            <v>0</v>
          </cell>
          <cell r="Q66">
            <v>0</v>
          </cell>
        </row>
        <row r="67">
          <cell r="D67" t="str">
            <v>토공규준틀</v>
          </cell>
          <cell r="E67" t="str">
            <v>(비탈규준틀)</v>
          </cell>
          <cell r="F67" t="str">
            <v>EA</v>
          </cell>
          <cell r="G67">
            <v>1252</v>
          </cell>
          <cell r="H67">
            <v>21994</v>
          </cell>
          <cell r="I67">
            <v>27536488</v>
          </cell>
          <cell r="J67">
            <v>27536488</v>
          </cell>
          <cell r="K67">
            <v>1</v>
          </cell>
          <cell r="L67">
            <v>2326</v>
          </cell>
          <cell r="M67">
            <v>2912152</v>
          </cell>
          <cell r="N67">
            <v>19668</v>
          </cell>
          <cell r="O67">
            <v>24624336</v>
          </cell>
          <cell r="P67">
            <v>0</v>
          </cell>
          <cell r="Q67">
            <v>0</v>
          </cell>
        </row>
        <row r="68">
          <cell r="C68" t="str">
            <v>1.11</v>
          </cell>
          <cell r="D68" t="str">
            <v>측구터파기</v>
          </cell>
          <cell r="I68">
            <v>0</v>
          </cell>
          <cell r="J68">
            <v>0</v>
          </cell>
          <cell r="K68">
            <v>1</v>
          </cell>
          <cell r="M68">
            <v>0</v>
          </cell>
          <cell r="O68">
            <v>0</v>
          </cell>
          <cell r="Q68">
            <v>0</v>
          </cell>
        </row>
        <row r="69">
          <cell r="D69" t="str">
            <v>측구터파기</v>
          </cell>
          <cell r="E69" t="str">
            <v>(토사 0-1M 50:50)</v>
          </cell>
          <cell r="F69" t="str">
            <v>M3</v>
          </cell>
          <cell r="G69">
            <v>3194</v>
          </cell>
          <cell r="H69">
            <v>5099</v>
          </cell>
          <cell r="I69">
            <v>16286206</v>
          </cell>
          <cell r="J69">
            <v>16286206</v>
          </cell>
          <cell r="K69">
            <v>1</v>
          </cell>
          <cell r="L69">
            <v>103</v>
          </cell>
          <cell r="M69">
            <v>328982</v>
          </cell>
          <cell r="N69">
            <v>4849</v>
          </cell>
          <cell r="O69">
            <v>15487706</v>
          </cell>
          <cell r="P69">
            <v>147</v>
          </cell>
          <cell r="Q69">
            <v>469518</v>
          </cell>
        </row>
        <row r="70">
          <cell r="C70" t="str">
            <v>1.12</v>
          </cell>
          <cell r="D70" t="str">
            <v>층따기</v>
          </cell>
          <cell r="F70" t="str">
            <v>M3</v>
          </cell>
          <cell r="G70">
            <v>10326</v>
          </cell>
          <cell r="H70">
            <v>932</v>
          </cell>
          <cell r="I70">
            <v>9623832</v>
          </cell>
          <cell r="J70">
            <v>9623832</v>
          </cell>
          <cell r="K70">
            <v>1</v>
          </cell>
          <cell r="L70">
            <v>168</v>
          </cell>
          <cell r="M70">
            <v>1734768</v>
          </cell>
          <cell r="N70">
            <v>451</v>
          </cell>
          <cell r="O70">
            <v>4657026</v>
          </cell>
          <cell r="P70">
            <v>313</v>
          </cell>
          <cell r="Q70">
            <v>3232038</v>
          </cell>
        </row>
        <row r="71">
          <cell r="C71" t="str">
            <v>2.</v>
          </cell>
          <cell r="D71" t="str">
            <v>배 수 공</v>
          </cell>
          <cell r="I71">
            <v>0</v>
          </cell>
          <cell r="J71">
            <v>0</v>
          </cell>
          <cell r="K71">
            <v>1</v>
          </cell>
          <cell r="M71">
            <v>0</v>
          </cell>
          <cell r="O71">
            <v>0</v>
          </cell>
          <cell r="Q71">
            <v>0</v>
          </cell>
        </row>
        <row r="72">
          <cell r="C72" t="str">
            <v>2.01</v>
          </cell>
          <cell r="D72" t="str">
            <v>측 구 공</v>
          </cell>
          <cell r="I72">
            <v>0</v>
          </cell>
          <cell r="J72">
            <v>0</v>
          </cell>
          <cell r="K72">
            <v>1</v>
          </cell>
          <cell r="M72">
            <v>0</v>
          </cell>
          <cell r="O72">
            <v>0</v>
          </cell>
          <cell r="Q72">
            <v>0</v>
          </cell>
        </row>
        <row r="73">
          <cell r="C73" t="str">
            <v>1)</v>
          </cell>
          <cell r="D73" t="str">
            <v>L 형측구</v>
          </cell>
          <cell r="I73">
            <v>0</v>
          </cell>
          <cell r="J73">
            <v>0</v>
          </cell>
          <cell r="K73">
            <v>1</v>
          </cell>
          <cell r="M73">
            <v>0</v>
          </cell>
          <cell r="O73">
            <v>0</v>
          </cell>
          <cell r="Q73">
            <v>0</v>
          </cell>
        </row>
        <row r="74">
          <cell r="C74" t="str">
            <v>(1)</v>
          </cell>
          <cell r="D74" t="str">
            <v>형식-1</v>
          </cell>
          <cell r="E74" t="str">
            <v>(H=0.465M)</v>
          </cell>
          <cell r="I74">
            <v>0</v>
          </cell>
          <cell r="J74">
            <v>0</v>
          </cell>
          <cell r="K74">
            <v>1</v>
          </cell>
          <cell r="M74">
            <v>0</v>
          </cell>
          <cell r="O74">
            <v>0</v>
          </cell>
          <cell r="Q74">
            <v>0</v>
          </cell>
        </row>
        <row r="75">
          <cell r="D75" t="str">
            <v>레미콘타설</v>
          </cell>
          <cell r="E75" t="str">
            <v>(무근,VBR제외)</v>
          </cell>
          <cell r="F75" t="str">
            <v>M3</v>
          </cell>
          <cell r="G75">
            <v>772</v>
          </cell>
          <cell r="H75">
            <v>18153</v>
          </cell>
          <cell r="I75">
            <v>14014116</v>
          </cell>
          <cell r="J75">
            <v>14014116</v>
          </cell>
          <cell r="K75">
            <v>1</v>
          </cell>
          <cell r="L75">
            <v>0</v>
          </cell>
          <cell r="M75">
            <v>0</v>
          </cell>
          <cell r="N75">
            <v>18153</v>
          </cell>
          <cell r="O75">
            <v>14014116</v>
          </cell>
          <cell r="P75">
            <v>0</v>
          </cell>
          <cell r="Q75">
            <v>0</v>
          </cell>
        </row>
        <row r="76">
          <cell r="D76" t="str">
            <v>거푸집</v>
          </cell>
          <cell r="E76" t="str">
            <v>(4회 0-7M)</v>
          </cell>
          <cell r="F76" t="str">
            <v>M2</v>
          </cell>
          <cell r="G76">
            <v>2668</v>
          </cell>
          <cell r="H76">
            <v>19081</v>
          </cell>
          <cell r="I76">
            <v>50908108</v>
          </cell>
          <cell r="J76">
            <v>50908108</v>
          </cell>
          <cell r="K76">
            <v>1</v>
          </cell>
          <cell r="L76">
            <v>8337</v>
          </cell>
          <cell r="M76">
            <v>22243116</v>
          </cell>
          <cell r="N76">
            <v>10425</v>
          </cell>
          <cell r="O76">
            <v>27813900</v>
          </cell>
          <cell r="P76">
            <v>319</v>
          </cell>
          <cell r="Q76">
            <v>851092</v>
          </cell>
        </row>
        <row r="77">
          <cell r="D77" t="str">
            <v>되메우기및다짐</v>
          </cell>
          <cell r="E77" t="str">
            <v>(인력50:기계50)</v>
          </cell>
          <cell r="F77" t="str">
            <v>M3</v>
          </cell>
          <cell r="G77">
            <v>482</v>
          </cell>
          <cell r="H77">
            <v>5556</v>
          </cell>
          <cell r="I77">
            <v>2677992</v>
          </cell>
          <cell r="J77">
            <v>2677992</v>
          </cell>
          <cell r="K77">
            <v>1</v>
          </cell>
          <cell r="L77">
            <v>309</v>
          </cell>
          <cell r="M77">
            <v>148938</v>
          </cell>
          <cell r="N77">
            <v>4891</v>
          </cell>
          <cell r="O77">
            <v>2357462</v>
          </cell>
          <cell r="P77">
            <v>356</v>
          </cell>
          <cell r="Q77">
            <v>171592</v>
          </cell>
        </row>
        <row r="78">
          <cell r="D78" t="str">
            <v>스치로풀</v>
          </cell>
          <cell r="E78" t="str">
            <v>(T=10m/m)</v>
          </cell>
          <cell r="F78" t="str">
            <v>M2</v>
          </cell>
          <cell r="G78">
            <v>25</v>
          </cell>
          <cell r="H78">
            <v>4684</v>
          </cell>
          <cell r="I78">
            <v>117100</v>
          </cell>
          <cell r="J78">
            <v>117100</v>
          </cell>
          <cell r="K78">
            <v>1</v>
          </cell>
          <cell r="L78">
            <v>4461</v>
          </cell>
          <cell r="M78">
            <v>111525</v>
          </cell>
          <cell r="N78">
            <v>223</v>
          </cell>
          <cell r="O78">
            <v>5575</v>
          </cell>
          <cell r="P78">
            <v>0</v>
          </cell>
          <cell r="Q78">
            <v>0</v>
          </cell>
        </row>
        <row r="79">
          <cell r="D79" t="str">
            <v>수축줄눈</v>
          </cell>
          <cell r="E79" t="str">
            <v>(6*38)</v>
          </cell>
          <cell r="F79" t="str">
            <v>M</v>
          </cell>
          <cell r="G79">
            <v>591</v>
          </cell>
          <cell r="H79">
            <v>3362</v>
          </cell>
          <cell r="I79">
            <v>1986942</v>
          </cell>
          <cell r="J79">
            <v>1986942</v>
          </cell>
          <cell r="K79">
            <v>1</v>
          </cell>
          <cell r="L79">
            <v>1513</v>
          </cell>
          <cell r="M79">
            <v>894183</v>
          </cell>
          <cell r="N79">
            <v>1800</v>
          </cell>
          <cell r="O79">
            <v>1063800</v>
          </cell>
          <cell r="P79">
            <v>49</v>
          </cell>
          <cell r="Q79">
            <v>28959</v>
          </cell>
        </row>
        <row r="80">
          <cell r="D80" t="str">
            <v>철근가공조립</v>
          </cell>
          <cell r="E80" t="str">
            <v>(간단)</v>
          </cell>
          <cell r="F80" t="str">
            <v>TON</v>
          </cell>
          <cell r="G80">
            <v>1033</v>
          </cell>
          <cell r="H80">
            <v>253237</v>
          </cell>
          <cell r="I80">
            <v>261593821</v>
          </cell>
          <cell r="J80">
            <v>261593821</v>
          </cell>
          <cell r="K80">
            <v>1</v>
          </cell>
          <cell r="L80">
            <v>4350</v>
          </cell>
          <cell r="M80">
            <v>4493550</v>
          </cell>
          <cell r="N80">
            <v>248887</v>
          </cell>
          <cell r="O80">
            <v>257100271</v>
          </cell>
          <cell r="P80">
            <v>0</v>
          </cell>
          <cell r="Q80">
            <v>0</v>
          </cell>
        </row>
        <row r="81">
          <cell r="D81" t="str">
            <v>비닐깔기</v>
          </cell>
          <cell r="E81" t="str">
            <v>(T=0.1MM)</v>
          </cell>
          <cell r="F81" t="str">
            <v>M2</v>
          </cell>
          <cell r="G81">
            <v>3477</v>
          </cell>
          <cell r="H81">
            <v>152</v>
          </cell>
          <cell r="I81">
            <v>528504</v>
          </cell>
          <cell r="J81">
            <v>528504</v>
          </cell>
          <cell r="K81">
            <v>1</v>
          </cell>
          <cell r="L81">
            <v>21</v>
          </cell>
          <cell r="M81">
            <v>73017</v>
          </cell>
          <cell r="N81">
            <v>131</v>
          </cell>
          <cell r="O81">
            <v>455487</v>
          </cell>
          <cell r="P81">
            <v>0</v>
          </cell>
          <cell r="Q81">
            <v>0</v>
          </cell>
        </row>
        <row r="82">
          <cell r="C82" t="str">
            <v>(2)</v>
          </cell>
          <cell r="D82" t="str">
            <v>형식-2</v>
          </cell>
          <cell r="E82" t="str">
            <v>(H=1.232M)</v>
          </cell>
          <cell r="I82">
            <v>0</v>
          </cell>
          <cell r="J82">
            <v>0</v>
          </cell>
          <cell r="K82">
            <v>1</v>
          </cell>
          <cell r="M82">
            <v>0</v>
          </cell>
          <cell r="O82">
            <v>0</v>
          </cell>
          <cell r="Q82">
            <v>0</v>
          </cell>
        </row>
        <row r="83">
          <cell r="D83" t="str">
            <v>레미콘타설</v>
          </cell>
          <cell r="E83" t="str">
            <v>(무근,VBR제외)</v>
          </cell>
          <cell r="F83" t="str">
            <v>M3</v>
          </cell>
          <cell r="G83">
            <v>1226</v>
          </cell>
          <cell r="H83">
            <v>18153</v>
          </cell>
          <cell r="I83">
            <v>22255578</v>
          </cell>
          <cell r="J83">
            <v>22255578</v>
          </cell>
          <cell r="K83">
            <v>1</v>
          </cell>
          <cell r="L83">
            <v>0</v>
          </cell>
          <cell r="M83">
            <v>0</v>
          </cell>
          <cell r="N83">
            <v>18153</v>
          </cell>
          <cell r="O83">
            <v>22255578</v>
          </cell>
          <cell r="P83">
            <v>0</v>
          </cell>
          <cell r="Q83">
            <v>0</v>
          </cell>
        </row>
        <row r="84">
          <cell r="D84" t="str">
            <v>거푸집</v>
          </cell>
          <cell r="E84" t="str">
            <v>(4회 0-7M)</v>
          </cell>
          <cell r="F84" t="str">
            <v>M2</v>
          </cell>
          <cell r="G84">
            <v>2812</v>
          </cell>
          <cell r="H84">
            <v>19081</v>
          </cell>
          <cell r="I84">
            <v>53655772</v>
          </cell>
          <cell r="J84">
            <v>53655772</v>
          </cell>
          <cell r="K84">
            <v>1</v>
          </cell>
          <cell r="L84">
            <v>8337</v>
          </cell>
          <cell r="M84">
            <v>23443644</v>
          </cell>
          <cell r="N84">
            <v>10425</v>
          </cell>
          <cell r="O84">
            <v>29315100</v>
          </cell>
          <cell r="P84">
            <v>319</v>
          </cell>
          <cell r="Q84">
            <v>897028</v>
          </cell>
        </row>
        <row r="85">
          <cell r="D85" t="str">
            <v>문양거푸집</v>
          </cell>
          <cell r="E85" t="str">
            <v>(폼타이 0-7M)</v>
          </cell>
          <cell r="F85" t="str">
            <v>M2</v>
          </cell>
          <cell r="G85">
            <v>2113</v>
          </cell>
          <cell r="H85">
            <v>20843</v>
          </cell>
          <cell r="I85">
            <v>44041259</v>
          </cell>
          <cell r="J85">
            <v>44041259</v>
          </cell>
          <cell r="K85">
            <v>1</v>
          </cell>
          <cell r="L85">
            <v>12568</v>
          </cell>
          <cell r="M85">
            <v>26556184</v>
          </cell>
          <cell r="N85">
            <v>8155</v>
          </cell>
          <cell r="O85">
            <v>17231515</v>
          </cell>
          <cell r="P85">
            <v>120</v>
          </cell>
          <cell r="Q85">
            <v>253560</v>
          </cell>
        </row>
        <row r="86">
          <cell r="D86" t="str">
            <v>뒷채움</v>
          </cell>
          <cell r="E86" t="str">
            <v>(발파암유용)</v>
          </cell>
          <cell r="F86" t="str">
            <v>M3</v>
          </cell>
          <cell r="G86">
            <v>664</v>
          </cell>
          <cell r="H86">
            <v>1473</v>
          </cell>
          <cell r="I86">
            <v>978072</v>
          </cell>
          <cell r="J86">
            <v>978072</v>
          </cell>
          <cell r="K86">
            <v>1</v>
          </cell>
          <cell r="L86">
            <v>366</v>
          </cell>
          <cell r="M86">
            <v>243024</v>
          </cell>
          <cell r="N86">
            <v>590</v>
          </cell>
          <cell r="O86">
            <v>391760</v>
          </cell>
          <cell r="P86">
            <v>517</v>
          </cell>
          <cell r="Q86">
            <v>343288</v>
          </cell>
        </row>
        <row r="87">
          <cell r="D87" t="str">
            <v>스치로풀</v>
          </cell>
          <cell r="E87" t="str">
            <v>(T=10m/m)</v>
          </cell>
          <cell r="F87" t="str">
            <v>M2</v>
          </cell>
          <cell r="G87">
            <v>40</v>
          </cell>
          <cell r="H87">
            <v>4684</v>
          </cell>
          <cell r="I87">
            <v>187360</v>
          </cell>
          <cell r="J87">
            <v>187360</v>
          </cell>
          <cell r="K87">
            <v>1</v>
          </cell>
          <cell r="L87">
            <v>4461</v>
          </cell>
          <cell r="M87">
            <v>178440</v>
          </cell>
          <cell r="N87">
            <v>223</v>
          </cell>
          <cell r="O87">
            <v>8920</v>
          </cell>
          <cell r="P87">
            <v>0</v>
          </cell>
          <cell r="Q87">
            <v>0</v>
          </cell>
        </row>
        <row r="88">
          <cell r="D88" t="str">
            <v>수축줄눈</v>
          </cell>
          <cell r="E88" t="str">
            <v>(6*38)</v>
          </cell>
          <cell r="F88" t="str">
            <v>M</v>
          </cell>
          <cell r="G88">
            <v>685</v>
          </cell>
          <cell r="H88">
            <v>3362</v>
          </cell>
          <cell r="I88">
            <v>2302970</v>
          </cell>
          <cell r="J88">
            <v>2302970</v>
          </cell>
          <cell r="K88">
            <v>1</v>
          </cell>
          <cell r="L88">
            <v>1513</v>
          </cell>
          <cell r="M88">
            <v>1036405</v>
          </cell>
          <cell r="N88">
            <v>1800</v>
          </cell>
          <cell r="O88">
            <v>1233000</v>
          </cell>
          <cell r="P88">
            <v>49</v>
          </cell>
          <cell r="Q88">
            <v>33565</v>
          </cell>
        </row>
        <row r="89">
          <cell r="D89" t="str">
            <v>철근가공조립</v>
          </cell>
          <cell r="E89" t="str">
            <v>(간단)</v>
          </cell>
          <cell r="F89" t="str">
            <v>TON</v>
          </cell>
          <cell r="G89">
            <v>0.755</v>
          </cell>
          <cell r="H89">
            <v>253237</v>
          </cell>
          <cell r="I89">
            <v>191193</v>
          </cell>
          <cell r="J89">
            <v>191193</v>
          </cell>
          <cell r="K89">
            <v>1</v>
          </cell>
          <cell r="L89">
            <v>4350</v>
          </cell>
          <cell r="M89">
            <v>3284</v>
          </cell>
          <cell r="N89">
            <v>248887</v>
          </cell>
          <cell r="O89">
            <v>187909</v>
          </cell>
          <cell r="P89">
            <v>0</v>
          </cell>
          <cell r="Q89">
            <v>0</v>
          </cell>
        </row>
        <row r="90">
          <cell r="D90" t="str">
            <v>PVC PIPE</v>
          </cell>
          <cell r="E90" t="str">
            <v>(D=50MM)</v>
          </cell>
          <cell r="F90" t="str">
            <v>M</v>
          </cell>
          <cell r="G90">
            <v>929</v>
          </cell>
          <cell r="H90">
            <v>1472</v>
          </cell>
          <cell r="I90">
            <v>1367488</v>
          </cell>
          <cell r="J90">
            <v>1367488</v>
          </cell>
          <cell r="K90">
            <v>1</v>
          </cell>
          <cell r="L90">
            <v>1402</v>
          </cell>
          <cell r="M90">
            <v>1302458</v>
          </cell>
          <cell r="N90">
            <v>70</v>
          </cell>
          <cell r="O90">
            <v>65030</v>
          </cell>
          <cell r="P90">
            <v>0</v>
          </cell>
          <cell r="Q90">
            <v>0</v>
          </cell>
        </row>
        <row r="91">
          <cell r="D91" t="str">
            <v>비닐깔기</v>
          </cell>
          <cell r="E91" t="str">
            <v>(T=0.1MM)</v>
          </cell>
          <cell r="F91" t="str">
            <v>M2</v>
          </cell>
          <cell r="G91">
            <v>2979</v>
          </cell>
          <cell r="H91">
            <v>152</v>
          </cell>
          <cell r="I91">
            <v>452808</v>
          </cell>
          <cell r="J91">
            <v>452808</v>
          </cell>
          <cell r="K91">
            <v>1</v>
          </cell>
          <cell r="L91">
            <v>21</v>
          </cell>
          <cell r="M91">
            <v>62559</v>
          </cell>
          <cell r="N91">
            <v>131</v>
          </cell>
          <cell r="O91">
            <v>390249</v>
          </cell>
          <cell r="P91">
            <v>0</v>
          </cell>
          <cell r="Q91">
            <v>0</v>
          </cell>
        </row>
        <row r="92">
          <cell r="C92" t="str">
            <v>(3)</v>
          </cell>
          <cell r="D92" t="str">
            <v>형식-3</v>
          </cell>
          <cell r="E92" t="str">
            <v>(H=2.165M)</v>
          </cell>
          <cell r="I92">
            <v>0</v>
          </cell>
          <cell r="J92">
            <v>0</v>
          </cell>
          <cell r="K92">
            <v>1</v>
          </cell>
          <cell r="M92">
            <v>0</v>
          </cell>
          <cell r="O92">
            <v>0</v>
          </cell>
          <cell r="Q92">
            <v>0</v>
          </cell>
        </row>
        <row r="93">
          <cell r="D93" t="str">
            <v>레미콘타설</v>
          </cell>
          <cell r="E93" t="str">
            <v>(무근,VBR제외)</v>
          </cell>
          <cell r="F93" t="str">
            <v>M3</v>
          </cell>
          <cell r="G93">
            <v>609</v>
          </cell>
          <cell r="H93">
            <v>18153</v>
          </cell>
          <cell r="I93">
            <v>11055177</v>
          </cell>
          <cell r="J93">
            <v>11055177</v>
          </cell>
          <cell r="K93">
            <v>1</v>
          </cell>
          <cell r="L93">
            <v>0</v>
          </cell>
          <cell r="M93">
            <v>0</v>
          </cell>
          <cell r="N93">
            <v>18153</v>
          </cell>
          <cell r="O93">
            <v>11055177</v>
          </cell>
          <cell r="P93">
            <v>0</v>
          </cell>
          <cell r="Q93">
            <v>0</v>
          </cell>
        </row>
        <row r="94">
          <cell r="D94" t="str">
            <v>거푸집</v>
          </cell>
          <cell r="E94" t="str">
            <v>(4회 0-7M)</v>
          </cell>
          <cell r="F94" t="str">
            <v>M2</v>
          </cell>
          <cell r="G94">
            <v>966</v>
          </cell>
          <cell r="H94">
            <v>19081</v>
          </cell>
          <cell r="I94">
            <v>18432246</v>
          </cell>
          <cell r="J94">
            <v>18432246</v>
          </cell>
          <cell r="K94">
            <v>1</v>
          </cell>
          <cell r="L94">
            <v>8337</v>
          </cell>
          <cell r="M94">
            <v>8053542</v>
          </cell>
          <cell r="N94">
            <v>10425</v>
          </cell>
          <cell r="O94">
            <v>10070550</v>
          </cell>
          <cell r="P94">
            <v>319</v>
          </cell>
          <cell r="Q94">
            <v>308154</v>
          </cell>
        </row>
        <row r="95">
          <cell r="D95" t="str">
            <v>문양거푸집</v>
          </cell>
          <cell r="E95" t="str">
            <v>(폼타이 0-7M)</v>
          </cell>
          <cell r="F95" t="str">
            <v>M2</v>
          </cell>
          <cell r="G95">
            <v>835</v>
          </cell>
          <cell r="H95">
            <v>20843</v>
          </cell>
          <cell r="I95">
            <v>17403905</v>
          </cell>
          <cell r="J95">
            <v>17403905</v>
          </cell>
          <cell r="K95">
            <v>1</v>
          </cell>
          <cell r="L95">
            <v>12568</v>
          </cell>
          <cell r="M95">
            <v>10494280</v>
          </cell>
          <cell r="N95">
            <v>8155</v>
          </cell>
          <cell r="O95">
            <v>6809425</v>
          </cell>
          <cell r="P95">
            <v>120</v>
          </cell>
          <cell r="Q95">
            <v>100200</v>
          </cell>
        </row>
        <row r="96">
          <cell r="D96" t="str">
            <v>뒷채움</v>
          </cell>
          <cell r="E96" t="str">
            <v>(발파암유용)</v>
          </cell>
          <cell r="F96" t="str">
            <v>M3</v>
          </cell>
          <cell r="G96">
            <v>532</v>
          </cell>
          <cell r="H96">
            <v>1473</v>
          </cell>
          <cell r="I96">
            <v>783636</v>
          </cell>
          <cell r="J96">
            <v>783636</v>
          </cell>
          <cell r="K96">
            <v>1</v>
          </cell>
          <cell r="L96">
            <v>366</v>
          </cell>
          <cell r="M96">
            <v>194712</v>
          </cell>
          <cell r="N96">
            <v>590</v>
          </cell>
          <cell r="O96">
            <v>313880</v>
          </cell>
          <cell r="P96">
            <v>517</v>
          </cell>
          <cell r="Q96">
            <v>275044</v>
          </cell>
        </row>
        <row r="97">
          <cell r="D97" t="str">
            <v>스치로풀</v>
          </cell>
          <cell r="E97" t="str">
            <v>(T=10m/m)</v>
          </cell>
          <cell r="F97" t="str">
            <v>M2</v>
          </cell>
          <cell r="G97">
            <v>20</v>
          </cell>
          <cell r="H97">
            <v>4684</v>
          </cell>
          <cell r="I97">
            <v>93680</v>
          </cell>
          <cell r="J97">
            <v>93680</v>
          </cell>
          <cell r="K97">
            <v>1</v>
          </cell>
          <cell r="L97">
            <v>4461</v>
          </cell>
          <cell r="M97">
            <v>89220</v>
          </cell>
          <cell r="N97">
            <v>223</v>
          </cell>
          <cell r="O97">
            <v>4460</v>
          </cell>
          <cell r="P97">
            <v>0</v>
          </cell>
          <cell r="Q97">
            <v>0</v>
          </cell>
        </row>
        <row r="98">
          <cell r="D98" t="str">
            <v>수축줄눈</v>
          </cell>
          <cell r="E98" t="str">
            <v>(6*38)</v>
          </cell>
          <cell r="F98" t="str">
            <v>M</v>
          </cell>
          <cell r="G98">
            <v>216</v>
          </cell>
          <cell r="H98">
            <v>3362</v>
          </cell>
          <cell r="I98">
            <v>726192</v>
          </cell>
          <cell r="J98">
            <v>726192</v>
          </cell>
          <cell r="K98">
            <v>1</v>
          </cell>
          <cell r="L98">
            <v>1513</v>
          </cell>
          <cell r="M98">
            <v>326808</v>
          </cell>
          <cell r="N98">
            <v>1800</v>
          </cell>
          <cell r="O98">
            <v>388800</v>
          </cell>
          <cell r="P98">
            <v>49</v>
          </cell>
          <cell r="Q98">
            <v>10584</v>
          </cell>
        </row>
        <row r="99">
          <cell r="D99" t="str">
            <v>철근가공조립</v>
          </cell>
          <cell r="E99" t="str">
            <v>(간단)</v>
          </cell>
          <cell r="F99" t="str">
            <v>TON</v>
          </cell>
          <cell r="G99">
            <v>0.26300000000000001</v>
          </cell>
          <cell r="H99">
            <v>253237</v>
          </cell>
          <cell r="I99">
            <v>66601</v>
          </cell>
          <cell r="J99">
            <v>66601</v>
          </cell>
          <cell r="K99">
            <v>1</v>
          </cell>
          <cell r="L99">
            <v>4350</v>
          </cell>
          <cell r="M99">
            <v>1144</v>
          </cell>
          <cell r="N99">
            <v>248887</v>
          </cell>
          <cell r="O99">
            <v>65457</v>
          </cell>
          <cell r="P99">
            <v>0</v>
          </cell>
          <cell r="Q99">
            <v>0</v>
          </cell>
        </row>
        <row r="100">
          <cell r="D100" t="str">
            <v>PVC PIPE</v>
          </cell>
          <cell r="E100" t="str">
            <v>(D=50MM)</v>
          </cell>
          <cell r="F100" t="str">
            <v>M</v>
          </cell>
          <cell r="G100">
            <v>348</v>
          </cell>
          <cell r="H100">
            <v>1472</v>
          </cell>
          <cell r="I100">
            <v>512256</v>
          </cell>
          <cell r="J100">
            <v>512256</v>
          </cell>
          <cell r="K100">
            <v>1</v>
          </cell>
          <cell r="L100">
            <v>1402</v>
          </cell>
          <cell r="M100">
            <v>487896</v>
          </cell>
          <cell r="N100">
            <v>70</v>
          </cell>
          <cell r="O100">
            <v>24360</v>
          </cell>
          <cell r="P100">
            <v>0</v>
          </cell>
          <cell r="Q100">
            <v>0</v>
          </cell>
        </row>
        <row r="101">
          <cell r="D101" t="str">
            <v>비닐깔기</v>
          </cell>
          <cell r="E101" t="str">
            <v>(T=0.1MM)</v>
          </cell>
          <cell r="F101" t="str">
            <v>M2</v>
          </cell>
          <cell r="G101">
            <v>780</v>
          </cell>
          <cell r="H101">
            <v>152</v>
          </cell>
          <cell r="I101">
            <v>118560</v>
          </cell>
          <cell r="J101">
            <v>118560</v>
          </cell>
          <cell r="K101">
            <v>1</v>
          </cell>
          <cell r="L101">
            <v>21</v>
          </cell>
          <cell r="M101">
            <v>16380</v>
          </cell>
          <cell r="N101">
            <v>131</v>
          </cell>
          <cell r="O101">
            <v>102180</v>
          </cell>
          <cell r="P101">
            <v>0</v>
          </cell>
          <cell r="Q101">
            <v>0</v>
          </cell>
        </row>
        <row r="102">
          <cell r="C102" t="str">
            <v>(4)</v>
          </cell>
          <cell r="D102" t="str">
            <v>형식-4</v>
          </cell>
          <cell r="E102" t="str">
            <v>(H=0.35M:부체도로)</v>
          </cell>
          <cell r="I102">
            <v>0</v>
          </cell>
          <cell r="J102">
            <v>0</v>
          </cell>
          <cell r="K102">
            <v>1</v>
          </cell>
          <cell r="M102">
            <v>0</v>
          </cell>
          <cell r="O102">
            <v>0</v>
          </cell>
          <cell r="Q102">
            <v>0</v>
          </cell>
        </row>
        <row r="103">
          <cell r="D103" t="str">
            <v>레미콘타설</v>
          </cell>
          <cell r="E103" t="str">
            <v>(무근,VBR제외)</v>
          </cell>
          <cell r="F103" t="str">
            <v>M3</v>
          </cell>
          <cell r="G103">
            <v>61</v>
          </cell>
          <cell r="H103">
            <v>18153</v>
          </cell>
          <cell r="I103">
            <v>1107333</v>
          </cell>
          <cell r="J103">
            <v>1107333</v>
          </cell>
          <cell r="K103">
            <v>1</v>
          </cell>
          <cell r="L103">
            <v>0</v>
          </cell>
          <cell r="M103">
            <v>0</v>
          </cell>
          <cell r="N103">
            <v>18153</v>
          </cell>
          <cell r="O103">
            <v>1107333</v>
          </cell>
          <cell r="P103">
            <v>0</v>
          </cell>
          <cell r="Q103">
            <v>0</v>
          </cell>
        </row>
        <row r="104">
          <cell r="D104" t="str">
            <v>거푸집</v>
          </cell>
          <cell r="E104" t="str">
            <v>(4회 0-7M)</v>
          </cell>
          <cell r="F104" t="str">
            <v>M2</v>
          </cell>
          <cell r="G104">
            <v>302</v>
          </cell>
          <cell r="H104">
            <v>19081</v>
          </cell>
          <cell r="I104">
            <v>5762462</v>
          </cell>
          <cell r="J104">
            <v>5762462</v>
          </cell>
          <cell r="K104">
            <v>1</v>
          </cell>
          <cell r="L104">
            <v>8337</v>
          </cell>
          <cell r="M104">
            <v>2517774</v>
          </cell>
          <cell r="N104">
            <v>10425</v>
          </cell>
          <cell r="O104">
            <v>3148350</v>
          </cell>
          <cell r="P104">
            <v>319</v>
          </cell>
          <cell r="Q104">
            <v>96338</v>
          </cell>
        </row>
        <row r="105">
          <cell r="D105" t="str">
            <v>되메우기및다짐</v>
          </cell>
          <cell r="E105" t="str">
            <v>(인력50:기계50)</v>
          </cell>
          <cell r="F105" t="str">
            <v>M3</v>
          </cell>
          <cell r="G105">
            <v>619</v>
          </cell>
          <cell r="H105">
            <v>5556</v>
          </cell>
          <cell r="I105">
            <v>3439164</v>
          </cell>
          <cell r="J105">
            <v>3439164</v>
          </cell>
          <cell r="K105">
            <v>1</v>
          </cell>
          <cell r="L105">
            <v>309</v>
          </cell>
          <cell r="M105">
            <v>191271</v>
          </cell>
          <cell r="N105">
            <v>4891</v>
          </cell>
          <cell r="O105">
            <v>3027529</v>
          </cell>
          <cell r="P105">
            <v>356</v>
          </cell>
          <cell r="Q105">
            <v>220364</v>
          </cell>
        </row>
        <row r="106">
          <cell r="D106" t="str">
            <v>비닐깔기</v>
          </cell>
          <cell r="E106" t="str">
            <v>(T=0.1MM)</v>
          </cell>
          <cell r="F106" t="str">
            <v>M2</v>
          </cell>
          <cell r="G106">
            <v>360</v>
          </cell>
          <cell r="H106">
            <v>152</v>
          </cell>
          <cell r="I106">
            <v>54720</v>
          </cell>
          <cell r="J106">
            <v>54720</v>
          </cell>
          <cell r="K106">
            <v>1</v>
          </cell>
          <cell r="L106">
            <v>21</v>
          </cell>
          <cell r="M106">
            <v>7560</v>
          </cell>
          <cell r="N106">
            <v>131</v>
          </cell>
          <cell r="O106">
            <v>47160</v>
          </cell>
          <cell r="P106">
            <v>0</v>
          </cell>
          <cell r="Q106">
            <v>0</v>
          </cell>
        </row>
        <row r="107">
          <cell r="D107" t="str">
            <v>스치로풀</v>
          </cell>
          <cell r="E107" t="str">
            <v>(T=10m/m)</v>
          </cell>
          <cell r="F107" t="str">
            <v>M2</v>
          </cell>
          <cell r="G107">
            <v>2</v>
          </cell>
          <cell r="H107">
            <v>4684</v>
          </cell>
          <cell r="I107">
            <v>9368</v>
          </cell>
          <cell r="J107">
            <v>9368</v>
          </cell>
          <cell r="K107">
            <v>1</v>
          </cell>
          <cell r="L107">
            <v>4461</v>
          </cell>
          <cell r="M107">
            <v>8922</v>
          </cell>
          <cell r="N107">
            <v>223</v>
          </cell>
          <cell r="O107">
            <v>446</v>
          </cell>
          <cell r="P107">
            <v>0</v>
          </cell>
          <cell r="Q107">
            <v>0</v>
          </cell>
        </row>
        <row r="108">
          <cell r="D108" t="str">
            <v>수축줄눈</v>
          </cell>
          <cell r="E108" t="str">
            <v>(6*38)</v>
          </cell>
          <cell r="F108" t="str">
            <v>M</v>
          </cell>
          <cell r="G108">
            <v>53</v>
          </cell>
          <cell r="H108">
            <v>3362</v>
          </cell>
          <cell r="I108">
            <v>178186</v>
          </cell>
          <cell r="J108">
            <v>178186</v>
          </cell>
          <cell r="K108">
            <v>1</v>
          </cell>
          <cell r="L108">
            <v>1513</v>
          </cell>
          <cell r="M108">
            <v>80189</v>
          </cell>
          <cell r="N108">
            <v>1800</v>
          </cell>
          <cell r="O108">
            <v>95400</v>
          </cell>
          <cell r="P108">
            <v>49</v>
          </cell>
          <cell r="Q108">
            <v>2597</v>
          </cell>
        </row>
        <row r="109">
          <cell r="C109" t="str">
            <v>(5)</v>
          </cell>
          <cell r="D109" t="str">
            <v>형식-5</v>
          </cell>
          <cell r="E109" t="str">
            <v>(H=0.35M:절토부소단)</v>
          </cell>
          <cell r="I109">
            <v>0</v>
          </cell>
          <cell r="J109">
            <v>0</v>
          </cell>
          <cell r="K109">
            <v>1</v>
          </cell>
          <cell r="M109">
            <v>0</v>
          </cell>
          <cell r="O109">
            <v>0</v>
          </cell>
          <cell r="Q109">
            <v>0</v>
          </cell>
        </row>
        <row r="110">
          <cell r="D110" t="str">
            <v>레미콘타설</v>
          </cell>
          <cell r="E110" t="str">
            <v>(무근,VBR제외)</v>
          </cell>
          <cell r="F110" t="str">
            <v>M3</v>
          </cell>
          <cell r="G110">
            <v>268</v>
          </cell>
          <cell r="H110">
            <v>18153</v>
          </cell>
          <cell r="I110">
            <v>4865004</v>
          </cell>
          <cell r="J110">
            <v>4865004</v>
          </cell>
          <cell r="K110">
            <v>1</v>
          </cell>
          <cell r="L110">
            <v>0</v>
          </cell>
          <cell r="M110">
            <v>0</v>
          </cell>
          <cell r="N110">
            <v>18153</v>
          </cell>
          <cell r="O110">
            <v>4865004</v>
          </cell>
          <cell r="P110">
            <v>0</v>
          </cell>
          <cell r="Q110">
            <v>0</v>
          </cell>
        </row>
        <row r="111">
          <cell r="D111" t="str">
            <v>거푸집</v>
          </cell>
          <cell r="E111" t="str">
            <v>(4회 0-7M)</v>
          </cell>
          <cell r="F111" t="str">
            <v>M2</v>
          </cell>
          <cell r="G111">
            <v>653</v>
          </cell>
          <cell r="H111">
            <v>19081</v>
          </cell>
          <cell r="I111">
            <v>12459893</v>
          </cell>
          <cell r="J111">
            <v>12459893</v>
          </cell>
          <cell r="K111">
            <v>1</v>
          </cell>
          <cell r="L111">
            <v>8337</v>
          </cell>
          <cell r="M111">
            <v>5444061</v>
          </cell>
          <cell r="N111">
            <v>10425</v>
          </cell>
          <cell r="O111">
            <v>6807525</v>
          </cell>
          <cell r="P111">
            <v>319</v>
          </cell>
          <cell r="Q111">
            <v>208307</v>
          </cell>
        </row>
        <row r="112">
          <cell r="C112" t="str">
            <v>2)</v>
          </cell>
          <cell r="D112" t="str">
            <v>V 형측구</v>
          </cell>
          <cell r="I112">
            <v>0</v>
          </cell>
          <cell r="J112">
            <v>0</v>
          </cell>
          <cell r="K112">
            <v>1</v>
          </cell>
          <cell r="M112">
            <v>0</v>
          </cell>
          <cell r="O112">
            <v>0</v>
          </cell>
          <cell r="Q112">
            <v>0</v>
          </cell>
        </row>
        <row r="113">
          <cell r="D113" t="str">
            <v>측구터파기</v>
          </cell>
          <cell r="E113" t="str">
            <v>(토사 0-1M 50:50)</v>
          </cell>
          <cell r="F113" t="str">
            <v>M3</v>
          </cell>
          <cell r="G113">
            <v>6250</v>
          </cell>
          <cell r="H113">
            <v>5099</v>
          </cell>
          <cell r="I113">
            <v>31868750</v>
          </cell>
          <cell r="J113">
            <v>31868750</v>
          </cell>
          <cell r="K113">
            <v>1</v>
          </cell>
          <cell r="L113">
            <v>103</v>
          </cell>
          <cell r="M113">
            <v>643750</v>
          </cell>
          <cell r="N113">
            <v>4849</v>
          </cell>
          <cell r="O113">
            <v>30306250</v>
          </cell>
          <cell r="P113">
            <v>147</v>
          </cell>
          <cell r="Q113">
            <v>918750</v>
          </cell>
        </row>
        <row r="114">
          <cell r="D114" t="str">
            <v>되메우기및다짐</v>
          </cell>
          <cell r="E114" t="str">
            <v>(인력50:기계50)</v>
          </cell>
          <cell r="F114" t="str">
            <v>M3</v>
          </cell>
          <cell r="G114">
            <v>3037</v>
          </cell>
          <cell r="H114">
            <v>5556</v>
          </cell>
          <cell r="I114">
            <v>16873572</v>
          </cell>
          <cell r="J114">
            <v>16873572</v>
          </cell>
          <cell r="K114">
            <v>1</v>
          </cell>
          <cell r="L114">
            <v>309</v>
          </cell>
          <cell r="M114">
            <v>938433</v>
          </cell>
          <cell r="N114">
            <v>4891</v>
          </cell>
          <cell r="O114">
            <v>14853967</v>
          </cell>
          <cell r="P114">
            <v>356</v>
          </cell>
          <cell r="Q114">
            <v>1081172</v>
          </cell>
        </row>
        <row r="115">
          <cell r="D115" t="str">
            <v>레미콘타설</v>
          </cell>
          <cell r="E115" t="str">
            <v>(무근,VBR제외)</v>
          </cell>
          <cell r="F115" t="str">
            <v>M3</v>
          </cell>
          <cell r="G115">
            <v>1698</v>
          </cell>
          <cell r="H115">
            <v>18153</v>
          </cell>
          <cell r="I115">
            <v>30823794</v>
          </cell>
          <cell r="J115">
            <v>30823794</v>
          </cell>
          <cell r="K115">
            <v>1</v>
          </cell>
          <cell r="L115">
            <v>0</v>
          </cell>
          <cell r="M115">
            <v>0</v>
          </cell>
          <cell r="N115">
            <v>18153</v>
          </cell>
          <cell r="O115">
            <v>30823794</v>
          </cell>
          <cell r="P115">
            <v>0</v>
          </cell>
          <cell r="Q115">
            <v>0</v>
          </cell>
        </row>
        <row r="116">
          <cell r="D116" t="str">
            <v>거푸집</v>
          </cell>
          <cell r="E116" t="str">
            <v>(4회 0-7M)</v>
          </cell>
          <cell r="F116" t="str">
            <v>M2</v>
          </cell>
          <cell r="G116">
            <v>11181</v>
          </cell>
          <cell r="H116">
            <v>19081</v>
          </cell>
          <cell r="I116">
            <v>213344661</v>
          </cell>
          <cell r="J116">
            <v>213344661</v>
          </cell>
          <cell r="K116">
            <v>1</v>
          </cell>
          <cell r="L116">
            <v>8337</v>
          </cell>
          <cell r="M116">
            <v>93215997</v>
          </cell>
          <cell r="N116">
            <v>10425</v>
          </cell>
          <cell r="O116">
            <v>116561925</v>
          </cell>
          <cell r="P116">
            <v>319</v>
          </cell>
          <cell r="Q116">
            <v>3566739</v>
          </cell>
        </row>
        <row r="117">
          <cell r="D117" t="str">
            <v>신축이음</v>
          </cell>
          <cell r="E117" t="str">
            <v>(스치로폴T=10m/m)</v>
          </cell>
          <cell r="F117" t="str">
            <v>M2</v>
          </cell>
          <cell r="G117">
            <v>113</v>
          </cell>
          <cell r="H117">
            <v>4684</v>
          </cell>
          <cell r="I117">
            <v>529292</v>
          </cell>
          <cell r="J117">
            <v>529292</v>
          </cell>
          <cell r="K117">
            <v>1</v>
          </cell>
          <cell r="L117">
            <v>4461</v>
          </cell>
          <cell r="M117">
            <v>504093</v>
          </cell>
          <cell r="N117">
            <v>223</v>
          </cell>
          <cell r="O117">
            <v>25199</v>
          </cell>
          <cell r="P117">
            <v>0</v>
          </cell>
          <cell r="Q117">
            <v>0</v>
          </cell>
        </row>
        <row r="118">
          <cell r="D118" t="str">
            <v>철근가공조립</v>
          </cell>
          <cell r="E118" t="str">
            <v>(간단)</v>
          </cell>
          <cell r="F118" t="str">
            <v>TON</v>
          </cell>
          <cell r="G118">
            <v>5.89</v>
          </cell>
          <cell r="H118">
            <v>253237</v>
          </cell>
          <cell r="I118">
            <v>1491565</v>
          </cell>
          <cell r="J118">
            <v>1491565</v>
          </cell>
          <cell r="K118">
            <v>1</v>
          </cell>
          <cell r="L118">
            <v>4350</v>
          </cell>
          <cell r="M118">
            <v>25621</v>
          </cell>
          <cell r="N118">
            <v>248887</v>
          </cell>
          <cell r="O118">
            <v>1465944</v>
          </cell>
          <cell r="P118">
            <v>0</v>
          </cell>
          <cell r="Q118">
            <v>0</v>
          </cell>
        </row>
        <row r="119">
          <cell r="C119" t="str">
            <v>3)</v>
          </cell>
          <cell r="D119" t="str">
            <v>산마루측구</v>
          </cell>
          <cell r="I119">
            <v>0</v>
          </cell>
          <cell r="J119">
            <v>0</v>
          </cell>
          <cell r="K119">
            <v>1</v>
          </cell>
          <cell r="M119">
            <v>0</v>
          </cell>
          <cell r="O119">
            <v>0</v>
          </cell>
          <cell r="Q119">
            <v>0</v>
          </cell>
        </row>
        <row r="120">
          <cell r="D120" t="str">
            <v>측구터파기</v>
          </cell>
          <cell r="E120" t="str">
            <v>(토사 0-1M 50:50)</v>
          </cell>
          <cell r="F120" t="str">
            <v>M3</v>
          </cell>
          <cell r="G120">
            <v>3874</v>
          </cell>
          <cell r="H120">
            <v>5099</v>
          </cell>
          <cell r="I120">
            <v>19753526</v>
          </cell>
          <cell r="J120">
            <v>19753526</v>
          </cell>
          <cell r="K120">
            <v>1</v>
          </cell>
          <cell r="L120">
            <v>103</v>
          </cell>
          <cell r="M120">
            <v>399022</v>
          </cell>
          <cell r="N120">
            <v>4849</v>
          </cell>
          <cell r="O120">
            <v>18785026</v>
          </cell>
          <cell r="P120">
            <v>147</v>
          </cell>
          <cell r="Q120">
            <v>569478</v>
          </cell>
        </row>
        <row r="121">
          <cell r="D121" t="str">
            <v>되메우기및다짐</v>
          </cell>
          <cell r="E121" t="str">
            <v>(인력50:기계50)</v>
          </cell>
          <cell r="F121" t="str">
            <v>M3</v>
          </cell>
          <cell r="G121">
            <v>2149</v>
          </cell>
          <cell r="H121">
            <v>5556</v>
          </cell>
          <cell r="I121">
            <v>11939844</v>
          </cell>
          <cell r="J121">
            <v>11939844</v>
          </cell>
          <cell r="K121">
            <v>1</v>
          </cell>
          <cell r="L121">
            <v>309</v>
          </cell>
          <cell r="M121">
            <v>664041</v>
          </cell>
          <cell r="N121">
            <v>4891</v>
          </cell>
          <cell r="O121">
            <v>10510759</v>
          </cell>
          <cell r="P121">
            <v>356</v>
          </cell>
          <cell r="Q121">
            <v>765044</v>
          </cell>
        </row>
        <row r="122">
          <cell r="D122" t="str">
            <v>레미콘타설</v>
          </cell>
          <cell r="E122" t="str">
            <v>(무근,VBR제외)</v>
          </cell>
          <cell r="F122" t="str">
            <v>M3</v>
          </cell>
          <cell r="G122">
            <v>942</v>
          </cell>
          <cell r="H122">
            <v>18153</v>
          </cell>
          <cell r="I122">
            <v>17100126</v>
          </cell>
          <cell r="J122">
            <v>17100126</v>
          </cell>
          <cell r="K122">
            <v>1</v>
          </cell>
          <cell r="L122">
            <v>0</v>
          </cell>
          <cell r="M122">
            <v>0</v>
          </cell>
          <cell r="N122">
            <v>18153</v>
          </cell>
          <cell r="O122">
            <v>17100126</v>
          </cell>
          <cell r="P122">
            <v>0</v>
          </cell>
          <cell r="Q122">
            <v>0</v>
          </cell>
        </row>
        <row r="123">
          <cell r="D123" t="str">
            <v>거푸집</v>
          </cell>
          <cell r="E123" t="str">
            <v>(4회 0-7M)</v>
          </cell>
          <cell r="F123" t="str">
            <v>M2</v>
          </cell>
          <cell r="G123">
            <v>6125</v>
          </cell>
          <cell r="H123">
            <v>19081</v>
          </cell>
          <cell r="I123">
            <v>116871125</v>
          </cell>
          <cell r="J123">
            <v>116871125</v>
          </cell>
          <cell r="K123">
            <v>1</v>
          </cell>
          <cell r="L123">
            <v>8337</v>
          </cell>
          <cell r="M123">
            <v>51064125</v>
          </cell>
          <cell r="N123">
            <v>10425</v>
          </cell>
          <cell r="O123">
            <v>63853125</v>
          </cell>
          <cell r="P123">
            <v>319</v>
          </cell>
          <cell r="Q123">
            <v>1953875</v>
          </cell>
        </row>
        <row r="124">
          <cell r="D124" t="str">
            <v>철근가공조립</v>
          </cell>
          <cell r="E124" t="str">
            <v>(간단)</v>
          </cell>
          <cell r="F124" t="str">
            <v>TON</v>
          </cell>
          <cell r="G124">
            <v>2.722</v>
          </cell>
          <cell r="H124">
            <v>253237</v>
          </cell>
          <cell r="I124">
            <v>689311</v>
          </cell>
          <cell r="J124">
            <v>689310</v>
          </cell>
          <cell r="K124" t="str">
            <v>##</v>
          </cell>
          <cell r="L124">
            <v>4350</v>
          </cell>
          <cell r="M124">
            <v>11840</v>
          </cell>
          <cell r="N124">
            <v>248887</v>
          </cell>
          <cell r="O124">
            <v>677470</v>
          </cell>
          <cell r="P124">
            <v>0</v>
          </cell>
          <cell r="Q124">
            <v>0</v>
          </cell>
        </row>
        <row r="125">
          <cell r="D125" t="str">
            <v>신축이음</v>
          </cell>
          <cell r="E125" t="str">
            <v>(스치로폴T=10m/m)</v>
          </cell>
          <cell r="F125" t="str">
            <v>M2</v>
          </cell>
          <cell r="G125">
            <v>62</v>
          </cell>
          <cell r="H125">
            <v>4684</v>
          </cell>
          <cell r="I125">
            <v>290408</v>
          </cell>
          <cell r="J125">
            <v>290408</v>
          </cell>
          <cell r="K125">
            <v>1</v>
          </cell>
          <cell r="L125">
            <v>4461</v>
          </cell>
          <cell r="M125">
            <v>276582</v>
          </cell>
          <cell r="N125">
            <v>223</v>
          </cell>
          <cell r="O125">
            <v>13826</v>
          </cell>
          <cell r="P125">
            <v>0</v>
          </cell>
          <cell r="Q125">
            <v>0</v>
          </cell>
        </row>
        <row r="126">
          <cell r="D126" t="str">
            <v>잔토처리</v>
          </cell>
          <cell r="E126" t="str">
            <v>(인력)</v>
          </cell>
          <cell r="F126" t="str">
            <v>M3</v>
          </cell>
          <cell r="G126">
            <v>1219</v>
          </cell>
          <cell r="H126">
            <v>7090</v>
          </cell>
          <cell r="I126">
            <v>8642710</v>
          </cell>
          <cell r="J126">
            <v>8642710</v>
          </cell>
          <cell r="K126">
            <v>1</v>
          </cell>
          <cell r="L126">
            <v>0</v>
          </cell>
          <cell r="M126">
            <v>0</v>
          </cell>
          <cell r="N126">
            <v>7090</v>
          </cell>
          <cell r="O126">
            <v>8642710</v>
          </cell>
          <cell r="P126">
            <v>0</v>
          </cell>
          <cell r="Q126">
            <v>0</v>
          </cell>
        </row>
        <row r="127">
          <cell r="C127" t="str">
            <v>4)</v>
          </cell>
          <cell r="D127" t="str">
            <v>맹 암 거</v>
          </cell>
          <cell r="I127">
            <v>0</v>
          </cell>
          <cell r="J127">
            <v>0</v>
          </cell>
          <cell r="K127">
            <v>1</v>
          </cell>
          <cell r="M127">
            <v>0</v>
          </cell>
          <cell r="O127">
            <v>0</v>
          </cell>
          <cell r="Q127">
            <v>0</v>
          </cell>
        </row>
        <row r="128">
          <cell r="D128" t="str">
            <v>맹암거(TYPE-1)</v>
          </cell>
          <cell r="E128" t="str">
            <v>(토사구간)</v>
          </cell>
          <cell r="F128" t="str">
            <v>M</v>
          </cell>
          <cell r="G128">
            <v>1607</v>
          </cell>
          <cell r="H128">
            <v>6519</v>
          </cell>
          <cell r="I128">
            <v>10476033</v>
          </cell>
          <cell r="J128">
            <v>10476033</v>
          </cell>
          <cell r="K128">
            <v>1</v>
          </cell>
          <cell r="L128">
            <v>4974</v>
          </cell>
          <cell r="M128">
            <v>7993218</v>
          </cell>
          <cell r="N128">
            <v>1545</v>
          </cell>
          <cell r="O128">
            <v>2482815</v>
          </cell>
          <cell r="P128">
            <v>0</v>
          </cell>
          <cell r="Q128">
            <v>0</v>
          </cell>
        </row>
        <row r="129">
          <cell r="D129" t="str">
            <v>맹암거(TYPE-2)</v>
          </cell>
          <cell r="E129" t="str">
            <v>(암구간)</v>
          </cell>
          <cell r="F129" t="str">
            <v>M</v>
          </cell>
          <cell r="G129">
            <v>2235</v>
          </cell>
          <cell r="H129">
            <v>4486</v>
          </cell>
          <cell r="I129">
            <v>10026210</v>
          </cell>
          <cell r="J129">
            <v>10026210</v>
          </cell>
          <cell r="K129">
            <v>1</v>
          </cell>
          <cell r="L129">
            <v>3038</v>
          </cell>
          <cell r="M129">
            <v>6789930</v>
          </cell>
          <cell r="N129">
            <v>1448</v>
          </cell>
          <cell r="O129">
            <v>3236280</v>
          </cell>
          <cell r="P129">
            <v>0</v>
          </cell>
          <cell r="Q129">
            <v>0</v>
          </cell>
        </row>
        <row r="130">
          <cell r="D130" t="str">
            <v>맹암거(TYPE-3)</v>
          </cell>
          <cell r="E130" t="str">
            <v>(절,성 경계부)</v>
          </cell>
          <cell r="F130" t="str">
            <v>M</v>
          </cell>
          <cell r="G130">
            <v>1471</v>
          </cell>
          <cell r="H130">
            <v>3091</v>
          </cell>
          <cell r="I130">
            <v>4546861</v>
          </cell>
          <cell r="J130">
            <v>4546861</v>
          </cell>
          <cell r="K130">
            <v>1</v>
          </cell>
          <cell r="L130">
            <v>1936</v>
          </cell>
          <cell r="M130">
            <v>2847856</v>
          </cell>
          <cell r="N130">
            <v>1155</v>
          </cell>
          <cell r="O130">
            <v>1699005</v>
          </cell>
          <cell r="P130">
            <v>0</v>
          </cell>
          <cell r="Q130">
            <v>0</v>
          </cell>
        </row>
        <row r="131">
          <cell r="D131" t="str">
            <v>측구터파기</v>
          </cell>
          <cell r="E131" t="str">
            <v>(토사 0-1M 50:50)</v>
          </cell>
          <cell r="F131" t="str">
            <v>M3</v>
          </cell>
          <cell r="G131">
            <v>738</v>
          </cell>
          <cell r="H131">
            <v>5099</v>
          </cell>
          <cell r="I131">
            <v>3763062</v>
          </cell>
          <cell r="J131">
            <v>3763062</v>
          </cell>
          <cell r="K131">
            <v>1</v>
          </cell>
          <cell r="L131">
            <v>103</v>
          </cell>
          <cell r="M131">
            <v>76014</v>
          </cell>
          <cell r="N131">
            <v>4849</v>
          </cell>
          <cell r="O131">
            <v>3578562</v>
          </cell>
          <cell r="P131">
            <v>147</v>
          </cell>
          <cell r="Q131">
            <v>108486</v>
          </cell>
        </row>
        <row r="132">
          <cell r="D132" t="str">
            <v>측구터파기</v>
          </cell>
          <cell r="E132" t="str">
            <v>(리핑암 0-1M 50:50)</v>
          </cell>
          <cell r="F132" t="str">
            <v>M3</v>
          </cell>
          <cell r="G132">
            <v>73</v>
          </cell>
          <cell r="H132">
            <v>85109</v>
          </cell>
          <cell r="I132">
            <v>6212957</v>
          </cell>
          <cell r="J132">
            <v>6212957</v>
          </cell>
          <cell r="K132">
            <v>1</v>
          </cell>
          <cell r="L132">
            <v>1205</v>
          </cell>
          <cell r="M132">
            <v>87965</v>
          </cell>
          <cell r="N132">
            <v>80116</v>
          </cell>
          <cell r="O132">
            <v>5848468</v>
          </cell>
          <cell r="P132">
            <v>3788</v>
          </cell>
          <cell r="Q132">
            <v>276524</v>
          </cell>
        </row>
        <row r="133">
          <cell r="D133" t="str">
            <v>측구터파기</v>
          </cell>
          <cell r="E133" t="str">
            <v>(발파암 0-1M 50:50)</v>
          </cell>
          <cell r="F133" t="str">
            <v>M3</v>
          </cell>
          <cell r="G133">
            <v>463</v>
          </cell>
          <cell r="H133">
            <v>144806</v>
          </cell>
          <cell r="I133">
            <v>67045178</v>
          </cell>
          <cell r="J133">
            <v>67045178</v>
          </cell>
          <cell r="K133">
            <v>1</v>
          </cell>
          <cell r="L133">
            <v>2288</v>
          </cell>
          <cell r="M133">
            <v>1059344</v>
          </cell>
          <cell r="N133">
            <v>136945</v>
          </cell>
          <cell r="O133">
            <v>63405535</v>
          </cell>
          <cell r="P133">
            <v>5573</v>
          </cell>
          <cell r="Q133">
            <v>2580299</v>
          </cell>
        </row>
        <row r="134">
          <cell r="C134" t="str">
            <v>5)</v>
          </cell>
          <cell r="D134" t="str">
            <v>U 형측구</v>
          </cell>
          <cell r="I134">
            <v>0</v>
          </cell>
          <cell r="J134">
            <v>0</v>
          </cell>
          <cell r="K134">
            <v>1</v>
          </cell>
          <cell r="M134">
            <v>0</v>
          </cell>
          <cell r="O134">
            <v>0</v>
          </cell>
          <cell r="Q134">
            <v>0</v>
          </cell>
        </row>
        <row r="135">
          <cell r="D135" t="str">
            <v>측구터파기</v>
          </cell>
          <cell r="E135" t="str">
            <v>(토사 0-1M 50:50)</v>
          </cell>
          <cell r="F135" t="str">
            <v>M3</v>
          </cell>
          <cell r="G135">
            <v>794</v>
          </cell>
          <cell r="H135">
            <v>5099</v>
          </cell>
          <cell r="I135">
            <v>4048606</v>
          </cell>
          <cell r="J135">
            <v>4048606</v>
          </cell>
          <cell r="K135">
            <v>1</v>
          </cell>
          <cell r="L135">
            <v>103</v>
          </cell>
          <cell r="M135">
            <v>81782</v>
          </cell>
          <cell r="N135">
            <v>4849</v>
          </cell>
          <cell r="O135">
            <v>3850106</v>
          </cell>
          <cell r="P135">
            <v>147</v>
          </cell>
          <cell r="Q135">
            <v>116718</v>
          </cell>
        </row>
        <row r="136">
          <cell r="D136" t="str">
            <v>되메우기및다짐</v>
          </cell>
          <cell r="E136" t="str">
            <v>(인력50:기계50)</v>
          </cell>
          <cell r="F136" t="str">
            <v>M3</v>
          </cell>
          <cell r="G136">
            <v>636</v>
          </cell>
          <cell r="H136">
            <v>5556</v>
          </cell>
          <cell r="I136">
            <v>3533616</v>
          </cell>
          <cell r="J136">
            <v>3533616</v>
          </cell>
          <cell r="K136">
            <v>1</v>
          </cell>
          <cell r="L136">
            <v>309</v>
          </cell>
          <cell r="M136">
            <v>196524</v>
          </cell>
          <cell r="N136">
            <v>4891</v>
          </cell>
          <cell r="O136">
            <v>3110676</v>
          </cell>
          <cell r="P136">
            <v>356</v>
          </cell>
          <cell r="Q136">
            <v>226416</v>
          </cell>
        </row>
        <row r="137">
          <cell r="D137" t="str">
            <v>거푸집</v>
          </cell>
          <cell r="E137" t="str">
            <v>(4회 0-7M)</v>
          </cell>
          <cell r="F137" t="str">
            <v>M2</v>
          </cell>
          <cell r="G137">
            <v>2863</v>
          </cell>
          <cell r="H137">
            <v>19081</v>
          </cell>
          <cell r="I137">
            <v>54628903</v>
          </cell>
          <cell r="J137">
            <v>54628903</v>
          </cell>
          <cell r="K137">
            <v>1</v>
          </cell>
          <cell r="L137">
            <v>8337</v>
          </cell>
          <cell r="M137">
            <v>23868831</v>
          </cell>
          <cell r="N137">
            <v>10425</v>
          </cell>
          <cell r="O137">
            <v>29846775</v>
          </cell>
          <cell r="P137">
            <v>319</v>
          </cell>
          <cell r="Q137">
            <v>913297</v>
          </cell>
        </row>
        <row r="138">
          <cell r="D138" t="str">
            <v>레미콘타설</v>
          </cell>
          <cell r="E138" t="str">
            <v>(무근,VIB포함)</v>
          </cell>
          <cell r="F138" t="str">
            <v>M3</v>
          </cell>
          <cell r="G138">
            <v>418</v>
          </cell>
          <cell r="H138">
            <v>18427</v>
          </cell>
          <cell r="I138">
            <v>7702486</v>
          </cell>
          <cell r="J138">
            <v>7702486</v>
          </cell>
          <cell r="K138">
            <v>1</v>
          </cell>
          <cell r="L138">
            <v>228</v>
          </cell>
          <cell r="M138">
            <v>95304</v>
          </cell>
          <cell r="N138">
            <v>18153</v>
          </cell>
          <cell r="O138">
            <v>7587954</v>
          </cell>
          <cell r="P138">
            <v>46</v>
          </cell>
          <cell r="Q138">
            <v>19228</v>
          </cell>
        </row>
        <row r="139">
          <cell r="D139" t="str">
            <v>철근가공조립</v>
          </cell>
          <cell r="E139" t="str">
            <v>(간단)</v>
          </cell>
          <cell r="F139" t="str">
            <v>TON</v>
          </cell>
          <cell r="G139">
            <v>0.36599999999999999</v>
          </cell>
          <cell r="H139">
            <v>253237</v>
          </cell>
          <cell r="I139">
            <v>92684</v>
          </cell>
          <cell r="J139">
            <v>92684</v>
          </cell>
          <cell r="K139">
            <v>1</v>
          </cell>
          <cell r="L139">
            <v>4350</v>
          </cell>
          <cell r="M139">
            <v>1592</v>
          </cell>
          <cell r="N139">
            <v>248887</v>
          </cell>
          <cell r="O139">
            <v>91092</v>
          </cell>
          <cell r="P139">
            <v>0</v>
          </cell>
          <cell r="Q139">
            <v>0</v>
          </cell>
        </row>
        <row r="140">
          <cell r="D140" t="str">
            <v>신축이음</v>
          </cell>
          <cell r="E140" t="str">
            <v>(스치로폴T=10m/m)</v>
          </cell>
          <cell r="F140" t="str">
            <v>M2</v>
          </cell>
          <cell r="G140">
            <v>27</v>
          </cell>
          <cell r="H140">
            <v>4684</v>
          </cell>
          <cell r="I140">
            <v>126468</v>
          </cell>
          <cell r="J140">
            <v>126468</v>
          </cell>
          <cell r="K140">
            <v>1</v>
          </cell>
          <cell r="L140">
            <v>4461</v>
          </cell>
          <cell r="M140">
            <v>120447</v>
          </cell>
          <cell r="N140">
            <v>223</v>
          </cell>
          <cell r="O140">
            <v>6021</v>
          </cell>
          <cell r="P140">
            <v>0</v>
          </cell>
          <cell r="Q140">
            <v>0</v>
          </cell>
        </row>
        <row r="141">
          <cell r="D141" t="str">
            <v>스틸그레이팅</v>
          </cell>
          <cell r="E141" t="str">
            <v>(430*1000*50)</v>
          </cell>
          <cell r="F141" t="str">
            <v>조</v>
          </cell>
          <cell r="G141">
            <v>100</v>
          </cell>
          <cell r="H141">
            <v>30122</v>
          </cell>
          <cell r="I141">
            <v>3012200</v>
          </cell>
          <cell r="J141">
            <v>3012200</v>
          </cell>
          <cell r="K141">
            <v>1</v>
          </cell>
          <cell r="L141">
            <v>25060</v>
          </cell>
          <cell r="M141">
            <v>2506000</v>
          </cell>
          <cell r="N141">
            <v>5062</v>
          </cell>
          <cell r="O141">
            <v>506200</v>
          </cell>
          <cell r="P141">
            <v>0</v>
          </cell>
          <cell r="Q141">
            <v>0</v>
          </cell>
        </row>
        <row r="142">
          <cell r="C142" t="str">
            <v>2.02</v>
          </cell>
          <cell r="D142" t="str">
            <v>횡 배 수 관 공</v>
          </cell>
          <cell r="I142">
            <v>0</v>
          </cell>
          <cell r="J142">
            <v>0</v>
          </cell>
          <cell r="K142">
            <v>1</v>
          </cell>
          <cell r="M142">
            <v>0</v>
          </cell>
          <cell r="O142">
            <v>0</v>
          </cell>
          <cell r="Q142">
            <v>0</v>
          </cell>
        </row>
        <row r="143">
          <cell r="C143" t="str">
            <v>1)</v>
          </cell>
          <cell r="D143" t="str">
            <v>구조물터파기</v>
          </cell>
          <cell r="I143">
            <v>0</v>
          </cell>
          <cell r="J143">
            <v>0</v>
          </cell>
          <cell r="K143">
            <v>1</v>
          </cell>
          <cell r="M143">
            <v>0</v>
          </cell>
          <cell r="O143">
            <v>0</v>
          </cell>
          <cell r="Q143">
            <v>0</v>
          </cell>
        </row>
        <row r="144">
          <cell r="D144" t="str">
            <v>구조물터파기</v>
          </cell>
          <cell r="E144" t="str">
            <v>(토사육상0-2M 30:70)</v>
          </cell>
          <cell r="F144" t="str">
            <v>M3</v>
          </cell>
          <cell r="G144">
            <v>5282</v>
          </cell>
          <cell r="H144">
            <v>3336</v>
          </cell>
          <cell r="I144">
            <v>17620752</v>
          </cell>
          <cell r="J144">
            <v>17620752</v>
          </cell>
          <cell r="K144">
            <v>1</v>
          </cell>
          <cell r="L144">
            <v>173</v>
          </cell>
          <cell r="M144">
            <v>913786</v>
          </cell>
          <cell r="N144">
            <v>2836</v>
          </cell>
          <cell r="O144">
            <v>14979752</v>
          </cell>
          <cell r="P144">
            <v>327</v>
          </cell>
          <cell r="Q144">
            <v>1727214</v>
          </cell>
        </row>
        <row r="145">
          <cell r="D145" t="str">
            <v>구조물터파기</v>
          </cell>
          <cell r="E145" t="str">
            <v>토사육상(2-4)M 3:7</v>
          </cell>
          <cell r="F145" t="str">
            <v>M3</v>
          </cell>
          <cell r="G145">
            <v>63</v>
          </cell>
          <cell r="H145">
            <v>4134</v>
          </cell>
          <cell r="I145">
            <v>260442</v>
          </cell>
          <cell r="J145">
            <v>260442</v>
          </cell>
          <cell r="K145">
            <v>1</v>
          </cell>
          <cell r="L145">
            <v>173</v>
          </cell>
          <cell r="M145">
            <v>10899</v>
          </cell>
          <cell r="N145">
            <v>3634</v>
          </cell>
          <cell r="O145">
            <v>228942</v>
          </cell>
          <cell r="P145">
            <v>327</v>
          </cell>
          <cell r="Q145">
            <v>20601</v>
          </cell>
        </row>
        <row r="146">
          <cell r="C146" t="str">
            <v>2)</v>
          </cell>
          <cell r="D146" t="str">
            <v>되메우기및다짐</v>
          </cell>
          <cell r="E146" t="str">
            <v>(인력50:기계50)</v>
          </cell>
          <cell r="F146" t="str">
            <v>M3</v>
          </cell>
          <cell r="G146">
            <v>3293</v>
          </cell>
          <cell r="H146">
            <v>5556</v>
          </cell>
          <cell r="I146">
            <v>18295908</v>
          </cell>
          <cell r="J146">
            <v>18295908</v>
          </cell>
          <cell r="K146">
            <v>1</v>
          </cell>
          <cell r="L146">
            <v>309</v>
          </cell>
          <cell r="M146">
            <v>1017537</v>
          </cell>
          <cell r="N146">
            <v>4891</v>
          </cell>
          <cell r="O146">
            <v>16106063</v>
          </cell>
          <cell r="P146">
            <v>356</v>
          </cell>
          <cell r="Q146">
            <v>1172308</v>
          </cell>
        </row>
        <row r="147">
          <cell r="C147" t="str">
            <v>3)</v>
          </cell>
          <cell r="D147" t="str">
            <v>레미콘타설</v>
          </cell>
          <cell r="E147" t="str">
            <v>(무근,VBR제외)</v>
          </cell>
          <cell r="F147" t="str">
            <v>M3</v>
          </cell>
          <cell r="G147">
            <v>1542</v>
          </cell>
          <cell r="H147">
            <v>18153</v>
          </cell>
          <cell r="I147">
            <v>27991926</v>
          </cell>
          <cell r="J147">
            <v>27991926</v>
          </cell>
          <cell r="K147">
            <v>1</v>
          </cell>
          <cell r="L147">
            <v>0</v>
          </cell>
          <cell r="M147">
            <v>0</v>
          </cell>
          <cell r="N147">
            <v>18153</v>
          </cell>
          <cell r="O147">
            <v>27991926</v>
          </cell>
          <cell r="P147">
            <v>0</v>
          </cell>
          <cell r="Q147">
            <v>0</v>
          </cell>
        </row>
        <row r="148">
          <cell r="C148" t="str">
            <v>4)</v>
          </cell>
          <cell r="D148" t="str">
            <v>거푸집</v>
          </cell>
          <cell r="E148" t="str">
            <v>(3회 0-7M)</v>
          </cell>
          <cell r="F148" t="str">
            <v>M2</v>
          </cell>
          <cell r="G148">
            <v>434</v>
          </cell>
          <cell r="H148">
            <v>22167</v>
          </cell>
          <cell r="I148">
            <v>9620478</v>
          </cell>
          <cell r="J148">
            <v>9620478</v>
          </cell>
          <cell r="K148">
            <v>1</v>
          </cell>
          <cell r="L148">
            <v>9585</v>
          </cell>
          <cell r="M148">
            <v>4159890</v>
          </cell>
          <cell r="N148">
            <v>12263</v>
          </cell>
          <cell r="O148">
            <v>5322142</v>
          </cell>
          <cell r="P148">
            <v>319</v>
          </cell>
          <cell r="Q148">
            <v>138446</v>
          </cell>
        </row>
        <row r="149">
          <cell r="C149" t="str">
            <v>5)</v>
          </cell>
          <cell r="D149" t="str">
            <v>거푸집</v>
          </cell>
          <cell r="E149" t="str">
            <v>(6회 0-7M)</v>
          </cell>
          <cell r="F149" t="str">
            <v>M2</v>
          </cell>
          <cell r="G149">
            <v>3787</v>
          </cell>
          <cell r="H149">
            <v>15886</v>
          </cell>
          <cell r="I149">
            <v>60160282</v>
          </cell>
          <cell r="J149">
            <v>60160282</v>
          </cell>
          <cell r="K149">
            <v>1</v>
          </cell>
          <cell r="L149">
            <v>7214</v>
          </cell>
          <cell r="M149">
            <v>27319418</v>
          </cell>
          <cell r="N149">
            <v>8353</v>
          </cell>
          <cell r="O149">
            <v>31632811</v>
          </cell>
          <cell r="P149">
            <v>319</v>
          </cell>
          <cell r="Q149">
            <v>1208053</v>
          </cell>
        </row>
        <row r="150">
          <cell r="C150" t="str">
            <v>6)</v>
          </cell>
          <cell r="D150" t="str">
            <v>횡배수관접합및부설</v>
          </cell>
          <cell r="I150">
            <v>0</v>
          </cell>
          <cell r="J150">
            <v>0</v>
          </cell>
          <cell r="K150">
            <v>1</v>
          </cell>
          <cell r="M150">
            <v>0</v>
          </cell>
          <cell r="O150">
            <v>0</v>
          </cell>
          <cell r="Q150">
            <v>0</v>
          </cell>
        </row>
        <row r="151">
          <cell r="D151" t="str">
            <v>횡배수관부설(보강)</v>
          </cell>
          <cell r="E151" t="str">
            <v>(V.R관,D800MM)</v>
          </cell>
          <cell r="F151" t="str">
            <v>M</v>
          </cell>
          <cell r="G151">
            <v>620</v>
          </cell>
          <cell r="H151">
            <v>108145</v>
          </cell>
          <cell r="I151">
            <v>67049900</v>
          </cell>
          <cell r="J151">
            <v>67049900</v>
          </cell>
          <cell r="K151">
            <v>1</v>
          </cell>
          <cell r="L151">
            <v>10183</v>
          </cell>
          <cell r="M151">
            <v>6313460</v>
          </cell>
          <cell r="N151">
            <v>91922</v>
          </cell>
          <cell r="O151">
            <v>56991640</v>
          </cell>
          <cell r="P151">
            <v>6040</v>
          </cell>
          <cell r="Q151">
            <v>3744800</v>
          </cell>
        </row>
        <row r="152">
          <cell r="D152" t="str">
            <v>횡배수관부설(보강)</v>
          </cell>
          <cell r="E152" t="str">
            <v>(V.R관,D1000MM)</v>
          </cell>
          <cell r="F152" t="str">
            <v>M</v>
          </cell>
          <cell r="G152">
            <v>387</v>
          </cell>
          <cell r="H152">
            <v>148163</v>
          </cell>
          <cell r="I152">
            <v>57339081</v>
          </cell>
          <cell r="J152">
            <v>57339081</v>
          </cell>
          <cell r="K152">
            <v>1</v>
          </cell>
          <cell r="L152">
            <v>13292</v>
          </cell>
          <cell r="M152">
            <v>5144004</v>
          </cell>
          <cell r="N152">
            <v>127154</v>
          </cell>
          <cell r="O152">
            <v>49208598</v>
          </cell>
          <cell r="P152">
            <v>7717</v>
          </cell>
          <cell r="Q152">
            <v>2986479</v>
          </cell>
        </row>
        <row r="153">
          <cell r="D153" t="str">
            <v>횡배수관부설(보강)</v>
          </cell>
          <cell r="E153" t="str">
            <v>(V.R관,D1200MM)</v>
          </cell>
          <cell r="F153" t="str">
            <v>M</v>
          </cell>
          <cell r="G153">
            <v>168</v>
          </cell>
          <cell r="H153">
            <v>202739</v>
          </cell>
          <cell r="I153">
            <v>34060152</v>
          </cell>
          <cell r="J153">
            <v>34060152</v>
          </cell>
          <cell r="K153">
            <v>1</v>
          </cell>
          <cell r="L153">
            <v>16687</v>
          </cell>
          <cell r="M153">
            <v>2803416</v>
          </cell>
          <cell r="N153">
            <v>176791</v>
          </cell>
          <cell r="O153">
            <v>29700888</v>
          </cell>
          <cell r="P153">
            <v>9261</v>
          </cell>
          <cell r="Q153">
            <v>1555848</v>
          </cell>
        </row>
        <row r="154">
          <cell r="C154" t="str">
            <v>2.03</v>
          </cell>
          <cell r="D154" t="str">
            <v>종 배 수 관 공</v>
          </cell>
          <cell r="I154">
            <v>0</v>
          </cell>
          <cell r="J154">
            <v>0</v>
          </cell>
          <cell r="K154">
            <v>1</v>
          </cell>
          <cell r="M154">
            <v>0</v>
          </cell>
          <cell r="O154">
            <v>0</v>
          </cell>
          <cell r="Q154">
            <v>0</v>
          </cell>
        </row>
        <row r="155">
          <cell r="C155" t="str">
            <v>1)</v>
          </cell>
          <cell r="D155" t="str">
            <v>구조물터파기</v>
          </cell>
          <cell r="E155" t="str">
            <v>(토사육상0-2M 30:70)</v>
          </cell>
          <cell r="F155" t="str">
            <v>M3</v>
          </cell>
          <cell r="G155">
            <v>193</v>
          </cell>
          <cell r="H155">
            <v>3336</v>
          </cell>
          <cell r="I155">
            <v>643848</v>
          </cell>
          <cell r="J155">
            <v>643848</v>
          </cell>
          <cell r="K155">
            <v>1</v>
          </cell>
          <cell r="L155">
            <v>173</v>
          </cell>
          <cell r="M155">
            <v>33389</v>
          </cell>
          <cell r="N155">
            <v>2836</v>
          </cell>
          <cell r="O155">
            <v>547348</v>
          </cell>
          <cell r="P155">
            <v>327</v>
          </cell>
          <cell r="Q155">
            <v>63111</v>
          </cell>
        </row>
        <row r="156">
          <cell r="C156" t="str">
            <v>2)</v>
          </cell>
          <cell r="D156" t="str">
            <v>되메우기및다짐</v>
          </cell>
          <cell r="E156" t="str">
            <v>(인력50:기계50)</v>
          </cell>
          <cell r="F156" t="str">
            <v>M3</v>
          </cell>
          <cell r="G156">
            <v>106</v>
          </cell>
          <cell r="H156">
            <v>5556</v>
          </cell>
          <cell r="I156">
            <v>588936</v>
          </cell>
          <cell r="J156">
            <v>588936</v>
          </cell>
          <cell r="K156">
            <v>1</v>
          </cell>
          <cell r="L156">
            <v>309</v>
          </cell>
          <cell r="M156">
            <v>32754</v>
          </cell>
          <cell r="N156">
            <v>4891</v>
          </cell>
          <cell r="O156">
            <v>518446</v>
          </cell>
          <cell r="P156">
            <v>356</v>
          </cell>
          <cell r="Q156">
            <v>37736</v>
          </cell>
        </row>
        <row r="157">
          <cell r="C157" t="str">
            <v>3)</v>
          </cell>
          <cell r="D157" t="str">
            <v>레미콘타설</v>
          </cell>
          <cell r="E157" t="str">
            <v>(무근,VBR제외)</v>
          </cell>
          <cell r="F157" t="str">
            <v>M3</v>
          </cell>
          <cell r="G157">
            <v>7</v>
          </cell>
          <cell r="H157">
            <v>18153</v>
          </cell>
          <cell r="I157">
            <v>127071</v>
          </cell>
          <cell r="J157">
            <v>127071</v>
          </cell>
          <cell r="K157">
            <v>1</v>
          </cell>
          <cell r="L157">
            <v>0</v>
          </cell>
          <cell r="M157">
            <v>0</v>
          </cell>
          <cell r="N157">
            <v>18153</v>
          </cell>
          <cell r="O157">
            <v>127071</v>
          </cell>
          <cell r="P157">
            <v>0</v>
          </cell>
          <cell r="Q157">
            <v>0</v>
          </cell>
        </row>
        <row r="158">
          <cell r="C158" t="str">
            <v>4)</v>
          </cell>
          <cell r="D158" t="str">
            <v>거푸집</v>
          </cell>
          <cell r="E158" t="str">
            <v>(4회 0-7M)</v>
          </cell>
          <cell r="F158" t="str">
            <v>M2</v>
          </cell>
          <cell r="G158">
            <v>99</v>
          </cell>
          <cell r="H158">
            <v>19081</v>
          </cell>
          <cell r="I158">
            <v>1889019</v>
          </cell>
          <cell r="J158">
            <v>1889019</v>
          </cell>
          <cell r="K158">
            <v>1</v>
          </cell>
          <cell r="L158">
            <v>8337</v>
          </cell>
          <cell r="M158">
            <v>825363</v>
          </cell>
          <cell r="N158">
            <v>10425</v>
          </cell>
          <cell r="O158">
            <v>1032075</v>
          </cell>
          <cell r="P158">
            <v>319</v>
          </cell>
          <cell r="Q158">
            <v>31581</v>
          </cell>
        </row>
        <row r="159">
          <cell r="C159" t="str">
            <v>5)</v>
          </cell>
          <cell r="D159" t="str">
            <v>종배수관부설</v>
          </cell>
          <cell r="I159">
            <v>0</v>
          </cell>
          <cell r="J159">
            <v>0</v>
          </cell>
          <cell r="K159">
            <v>1</v>
          </cell>
          <cell r="M159">
            <v>0</v>
          </cell>
          <cell r="O159">
            <v>0</v>
          </cell>
          <cell r="Q159">
            <v>0</v>
          </cell>
        </row>
        <row r="160">
          <cell r="D160" t="str">
            <v>원심력철근콘크리트관</v>
          </cell>
          <cell r="E160" t="str">
            <v>(D=600MM</v>
          </cell>
          <cell r="F160" t="str">
            <v>M</v>
          </cell>
          <cell r="G160">
            <v>160</v>
          </cell>
          <cell r="H160">
            <v>38457</v>
          </cell>
          <cell r="I160">
            <v>6153120</v>
          </cell>
          <cell r="J160">
            <v>6153120</v>
          </cell>
          <cell r="K160">
            <v>1</v>
          </cell>
          <cell r="L160">
            <v>34168</v>
          </cell>
          <cell r="M160">
            <v>5466880</v>
          </cell>
          <cell r="N160">
            <v>3479</v>
          </cell>
          <cell r="O160">
            <v>556640</v>
          </cell>
          <cell r="P160">
            <v>810</v>
          </cell>
          <cell r="Q160">
            <v>129600</v>
          </cell>
        </row>
        <row r="161">
          <cell r="D161" t="str">
            <v>원심력철근콘크리트관</v>
          </cell>
          <cell r="E161" t="str">
            <v>(D=800MM)</v>
          </cell>
          <cell r="F161" t="str">
            <v>M</v>
          </cell>
          <cell r="G161">
            <v>137</v>
          </cell>
          <cell r="H161">
            <v>66756</v>
          </cell>
          <cell r="I161">
            <v>9145572</v>
          </cell>
          <cell r="J161">
            <v>9145572</v>
          </cell>
          <cell r="K161">
            <v>1</v>
          </cell>
          <cell r="L161">
            <v>59473</v>
          </cell>
          <cell r="M161">
            <v>8147801</v>
          </cell>
          <cell r="N161">
            <v>5966</v>
          </cell>
          <cell r="O161">
            <v>817342</v>
          </cell>
          <cell r="P161">
            <v>1317</v>
          </cell>
          <cell r="Q161">
            <v>180429</v>
          </cell>
        </row>
        <row r="162">
          <cell r="D162" t="str">
            <v>원심력철근콘크리트관</v>
          </cell>
          <cell r="E162" t="str">
            <v>(D=1000MM)</v>
          </cell>
          <cell r="F162" t="str">
            <v>M</v>
          </cell>
          <cell r="G162">
            <v>60</v>
          </cell>
          <cell r="H162">
            <v>90383</v>
          </cell>
          <cell r="I162">
            <v>5422980</v>
          </cell>
          <cell r="J162">
            <v>5422980</v>
          </cell>
          <cell r="K162">
            <v>1</v>
          </cell>
          <cell r="L162">
            <v>81207</v>
          </cell>
          <cell r="M162">
            <v>4872420</v>
          </cell>
          <cell r="N162">
            <v>7695</v>
          </cell>
          <cell r="O162">
            <v>461700</v>
          </cell>
          <cell r="P162">
            <v>1481</v>
          </cell>
          <cell r="Q162">
            <v>88860</v>
          </cell>
        </row>
        <row r="163">
          <cell r="C163" t="str">
            <v>2.04</v>
          </cell>
          <cell r="D163" t="str">
            <v>집수정공</v>
          </cell>
          <cell r="I163">
            <v>0</v>
          </cell>
          <cell r="J163">
            <v>0</v>
          </cell>
          <cell r="K163">
            <v>1</v>
          </cell>
          <cell r="M163">
            <v>0</v>
          </cell>
          <cell r="O163">
            <v>0</v>
          </cell>
          <cell r="Q163">
            <v>0</v>
          </cell>
        </row>
        <row r="164">
          <cell r="C164" t="str">
            <v>1)</v>
          </cell>
          <cell r="D164" t="str">
            <v>터파기</v>
          </cell>
          <cell r="I164">
            <v>0</v>
          </cell>
          <cell r="J164">
            <v>0</v>
          </cell>
          <cell r="K164">
            <v>1</v>
          </cell>
          <cell r="M164">
            <v>0</v>
          </cell>
          <cell r="O164">
            <v>0</v>
          </cell>
          <cell r="Q164">
            <v>0</v>
          </cell>
        </row>
        <row r="165">
          <cell r="D165" t="str">
            <v>구조물터파기</v>
          </cell>
          <cell r="E165" t="str">
            <v>(토사육상0-2M 30:70)</v>
          </cell>
          <cell r="F165" t="str">
            <v>M3</v>
          </cell>
          <cell r="G165">
            <v>2368</v>
          </cell>
          <cell r="H165">
            <v>3336</v>
          </cell>
          <cell r="I165">
            <v>7899648</v>
          </cell>
          <cell r="J165">
            <v>7899648</v>
          </cell>
          <cell r="K165">
            <v>1</v>
          </cell>
          <cell r="L165">
            <v>173</v>
          </cell>
          <cell r="M165">
            <v>409664</v>
          </cell>
          <cell r="N165">
            <v>2836</v>
          </cell>
          <cell r="O165">
            <v>6715648</v>
          </cell>
          <cell r="P165">
            <v>327</v>
          </cell>
          <cell r="Q165">
            <v>774336</v>
          </cell>
        </row>
        <row r="166">
          <cell r="D166" t="str">
            <v>구조물터파기</v>
          </cell>
          <cell r="E166" t="str">
            <v>(발파육상0-2M 30:70)</v>
          </cell>
          <cell r="F166" t="str">
            <v>M3</v>
          </cell>
          <cell r="G166">
            <v>970</v>
          </cell>
          <cell r="H166">
            <v>140000</v>
          </cell>
          <cell r="I166">
            <v>135800000</v>
          </cell>
          <cell r="J166">
            <v>135800000</v>
          </cell>
          <cell r="K166">
            <v>1</v>
          </cell>
          <cell r="L166">
            <v>3921</v>
          </cell>
          <cell r="M166">
            <v>3803370</v>
          </cell>
          <cell r="N166">
            <v>126402</v>
          </cell>
          <cell r="O166">
            <v>122609940</v>
          </cell>
          <cell r="P166">
            <v>9677</v>
          </cell>
          <cell r="Q166">
            <v>9386690</v>
          </cell>
        </row>
        <row r="167">
          <cell r="C167" t="str">
            <v>2)</v>
          </cell>
          <cell r="D167" t="str">
            <v>되메우기및다짐</v>
          </cell>
          <cell r="E167" t="str">
            <v>(인력50:기계50)</v>
          </cell>
          <cell r="F167" t="str">
            <v>M3</v>
          </cell>
          <cell r="G167">
            <v>2762</v>
          </cell>
          <cell r="H167">
            <v>5556</v>
          </cell>
          <cell r="I167">
            <v>15345672</v>
          </cell>
          <cell r="J167">
            <v>15345672</v>
          </cell>
          <cell r="K167">
            <v>1</v>
          </cell>
          <cell r="L167">
            <v>309</v>
          </cell>
          <cell r="M167">
            <v>853458</v>
          </cell>
          <cell r="N167">
            <v>4891</v>
          </cell>
          <cell r="O167">
            <v>13508942</v>
          </cell>
          <cell r="P167">
            <v>356</v>
          </cell>
          <cell r="Q167">
            <v>983272</v>
          </cell>
        </row>
        <row r="168">
          <cell r="C168" t="str">
            <v>3)</v>
          </cell>
          <cell r="D168" t="str">
            <v>콘크리트타설</v>
          </cell>
          <cell r="I168">
            <v>0</v>
          </cell>
          <cell r="J168">
            <v>0</v>
          </cell>
          <cell r="K168">
            <v>1</v>
          </cell>
          <cell r="M168">
            <v>0</v>
          </cell>
          <cell r="O168">
            <v>0</v>
          </cell>
          <cell r="Q168">
            <v>0</v>
          </cell>
        </row>
        <row r="169">
          <cell r="D169" t="str">
            <v>레미콘타설</v>
          </cell>
          <cell r="E169" t="str">
            <v>(무근,VBR제외)</v>
          </cell>
          <cell r="F169" t="str">
            <v>M3</v>
          </cell>
          <cell r="G169">
            <v>239</v>
          </cell>
          <cell r="H169">
            <v>18153</v>
          </cell>
          <cell r="I169">
            <v>4338567</v>
          </cell>
          <cell r="J169">
            <v>4338567</v>
          </cell>
          <cell r="K169">
            <v>1</v>
          </cell>
          <cell r="L169">
            <v>0</v>
          </cell>
          <cell r="M169">
            <v>0</v>
          </cell>
          <cell r="N169">
            <v>18153</v>
          </cell>
          <cell r="O169">
            <v>4338567</v>
          </cell>
          <cell r="P169">
            <v>0</v>
          </cell>
          <cell r="Q169">
            <v>0</v>
          </cell>
        </row>
        <row r="170">
          <cell r="D170" t="str">
            <v>레미콘타설</v>
          </cell>
          <cell r="E170" t="str">
            <v>(철근,VIB포함)</v>
          </cell>
          <cell r="F170" t="str">
            <v>M3</v>
          </cell>
          <cell r="G170">
            <v>119</v>
          </cell>
          <cell r="H170">
            <v>20322</v>
          </cell>
          <cell r="I170">
            <v>2418318</v>
          </cell>
          <cell r="J170">
            <v>2418318</v>
          </cell>
          <cell r="K170">
            <v>1</v>
          </cell>
          <cell r="L170">
            <v>227</v>
          </cell>
          <cell r="M170">
            <v>27013</v>
          </cell>
          <cell r="N170">
            <v>20049</v>
          </cell>
          <cell r="O170">
            <v>2385831</v>
          </cell>
          <cell r="P170">
            <v>46</v>
          </cell>
          <cell r="Q170">
            <v>5474</v>
          </cell>
        </row>
        <row r="171">
          <cell r="C171" t="str">
            <v>4)</v>
          </cell>
          <cell r="D171" t="str">
            <v>거 푸 집</v>
          </cell>
          <cell r="I171">
            <v>0</v>
          </cell>
          <cell r="J171">
            <v>0</v>
          </cell>
          <cell r="K171">
            <v>1</v>
          </cell>
          <cell r="M171">
            <v>0</v>
          </cell>
          <cell r="O171">
            <v>0</v>
          </cell>
          <cell r="Q171">
            <v>0</v>
          </cell>
        </row>
        <row r="172">
          <cell r="D172" t="str">
            <v>거푸집</v>
          </cell>
          <cell r="E172" t="str">
            <v>(4회 0-7M)</v>
          </cell>
          <cell r="F172" t="str">
            <v>M2</v>
          </cell>
          <cell r="G172">
            <v>2961</v>
          </cell>
          <cell r="H172">
            <v>19081</v>
          </cell>
          <cell r="I172">
            <v>56498841</v>
          </cell>
          <cell r="J172">
            <v>56498841</v>
          </cell>
          <cell r="K172">
            <v>1</v>
          </cell>
          <cell r="L172">
            <v>8337</v>
          </cell>
          <cell r="M172">
            <v>24685857</v>
          </cell>
          <cell r="N172">
            <v>10425</v>
          </cell>
          <cell r="O172">
            <v>30868425</v>
          </cell>
          <cell r="P172">
            <v>319</v>
          </cell>
          <cell r="Q172">
            <v>944559</v>
          </cell>
        </row>
        <row r="173">
          <cell r="D173" t="str">
            <v>맨홀용 거푸집</v>
          </cell>
          <cell r="E173" t="str">
            <v>(P.E 원형)</v>
          </cell>
          <cell r="F173" t="str">
            <v>조</v>
          </cell>
          <cell r="G173">
            <v>3</v>
          </cell>
          <cell r="H173">
            <v>192168</v>
          </cell>
          <cell r="I173">
            <v>576504</v>
          </cell>
          <cell r="J173">
            <v>576504</v>
          </cell>
          <cell r="K173">
            <v>1</v>
          </cell>
          <cell r="L173">
            <v>192168</v>
          </cell>
          <cell r="M173">
            <v>576504</v>
          </cell>
          <cell r="N173">
            <v>0</v>
          </cell>
          <cell r="O173">
            <v>0</v>
          </cell>
          <cell r="P173">
            <v>0</v>
          </cell>
          <cell r="Q173">
            <v>0</v>
          </cell>
        </row>
        <row r="174">
          <cell r="C174" t="str">
            <v>5)</v>
          </cell>
          <cell r="D174" t="str">
            <v>스틸그레이팅</v>
          </cell>
          <cell r="I174">
            <v>0</v>
          </cell>
          <cell r="J174">
            <v>0</v>
          </cell>
          <cell r="K174">
            <v>1</v>
          </cell>
          <cell r="M174">
            <v>0</v>
          </cell>
          <cell r="O174">
            <v>0</v>
          </cell>
          <cell r="Q174">
            <v>0</v>
          </cell>
        </row>
        <row r="175">
          <cell r="D175" t="str">
            <v>스틸그레이팅</v>
          </cell>
          <cell r="E175" t="str">
            <v>(1350*1650*75)</v>
          </cell>
          <cell r="F175" t="str">
            <v>조</v>
          </cell>
          <cell r="G175">
            <v>1</v>
          </cell>
          <cell r="H175">
            <v>212754</v>
          </cell>
          <cell r="I175">
            <v>212754</v>
          </cell>
          <cell r="J175">
            <v>212754</v>
          </cell>
          <cell r="K175">
            <v>1</v>
          </cell>
          <cell r="L175">
            <v>193393</v>
          </cell>
          <cell r="M175">
            <v>193393</v>
          </cell>
          <cell r="N175">
            <v>19361</v>
          </cell>
          <cell r="O175">
            <v>19361</v>
          </cell>
          <cell r="P175">
            <v>0</v>
          </cell>
          <cell r="Q175">
            <v>0</v>
          </cell>
        </row>
        <row r="176">
          <cell r="D176" t="str">
            <v>스틸그레이팅</v>
          </cell>
          <cell r="E176" t="str">
            <v>(1150*1550*75)</v>
          </cell>
          <cell r="F176" t="str">
            <v>조</v>
          </cell>
          <cell r="G176">
            <v>2</v>
          </cell>
          <cell r="H176">
            <v>203326</v>
          </cell>
          <cell r="I176">
            <v>406652</v>
          </cell>
          <cell r="J176">
            <v>406652</v>
          </cell>
          <cell r="K176">
            <v>1</v>
          </cell>
          <cell r="L176">
            <v>184824</v>
          </cell>
          <cell r="M176">
            <v>369648</v>
          </cell>
          <cell r="N176">
            <v>18502</v>
          </cell>
          <cell r="O176">
            <v>37004</v>
          </cell>
          <cell r="P176">
            <v>0</v>
          </cell>
          <cell r="Q176">
            <v>0</v>
          </cell>
        </row>
        <row r="177">
          <cell r="D177" t="str">
            <v>스틸그레이팅</v>
          </cell>
          <cell r="E177" t="str">
            <v>(700*1000*50)</v>
          </cell>
          <cell r="F177" t="str">
            <v>조</v>
          </cell>
          <cell r="G177">
            <v>50</v>
          </cell>
          <cell r="H177">
            <v>58289</v>
          </cell>
          <cell r="I177">
            <v>2914450</v>
          </cell>
          <cell r="J177">
            <v>2914450</v>
          </cell>
          <cell r="K177">
            <v>1</v>
          </cell>
          <cell r="L177">
            <v>52990</v>
          </cell>
          <cell r="M177">
            <v>2649500</v>
          </cell>
          <cell r="N177">
            <v>5299</v>
          </cell>
          <cell r="O177">
            <v>264950</v>
          </cell>
          <cell r="P177">
            <v>0</v>
          </cell>
          <cell r="Q177">
            <v>0</v>
          </cell>
        </row>
        <row r="178">
          <cell r="D178" t="str">
            <v>스틸그레이팅</v>
          </cell>
          <cell r="E178" t="str">
            <v>(350*850*75)</v>
          </cell>
          <cell r="F178" t="str">
            <v>조</v>
          </cell>
          <cell r="G178">
            <v>10</v>
          </cell>
          <cell r="H178">
            <v>47850</v>
          </cell>
          <cell r="I178">
            <v>478500</v>
          </cell>
          <cell r="J178">
            <v>478500</v>
          </cell>
          <cell r="K178">
            <v>1</v>
          </cell>
          <cell r="L178">
            <v>43495</v>
          </cell>
          <cell r="M178">
            <v>434950</v>
          </cell>
          <cell r="N178">
            <v>4355</v>
          </cell>
          <cell r="O178">
            <v>43550</v>
          </cell>
          <cell r="P178">
            <v>0</v>
          </cell>
          <cell r="Q178">
            <v>0</v>
          </cell>
        </row>
        <row r="179">
          <cell r="C179" t="str">
            <v>6)</v>
          </cell>
          <cell r="D179" t="str">
            <v>원형맨홀뚜껑</v>
          </cell>
          <cell r="E179" t="str">
            <v>(Φ648 주철)</v>
          </cell>
          <cell r="F179" t="str">
            <v>조</v>
          </cell>
          <cell r="G179">
            <v>3</v>
          </cell>
          <cell r="H179">
            <v>95680</v>
          </cell>
          <cell r="I179">
            <v>287040</v>
          </cell>
          <cell r="J179">
            <v>287040</v>
          </cell>
          <cell r="K179">
            <v>1</v>
          </cell>
          <cell r="L179">
            <v>95680</v>
          </cell>
          <cell r="M179">
            <v>287040</v>
          </cell>
          <cell r="N179">
            <v>0</v>
          </cell>
          <cell r="O179">
            <v>0</v>
          </cell>
          <cell r="P179">
            <v>0</v>
          </cell>
          <cell r="Q179">
            <v>0</v>
          </cell>
        </row>
        <row r="180">
          <cell r="C180" t="str">
            <v>7)</v>
          </cell>
          <cell r="D180" t="str">
            <v>PVC PIPE</v>
          </cell>
          <cell r="I180">
            <v>0</v>
          </cell>
          <cell r="J180">
            <v>0</v>
          </cell>
          <cell r="K180">
            <v>1</v>
          </cell>
          <cell r="M180">
            <v>0</v>
          </cell>
          <cell r="O180">
            <v>0</v>
          </cell>
          <cell r="Q180">
            <v>0</v>
          </cell>
        </row>
        <row r="181">
          <cell r="D181" t="str">
            <v>PVC PIPE</v>
          </cell>
          <cell r="E181" t="str">
            <v>(D=300MM)</v>
          </cell>
          <cell r="F181" t="str">
            <v>M</v>
          </cell>
          <cell r="G181">
            <v>17</v>
          </cell>
          <cell r="H181">
            <v>4474</v>
          </cell>
          <cell r="I181">
            <v>76058</v>
          </cell>
          <cell r="J181">
            <v>76058</v>
          </cell>
          <cell r="K181">
            <v>1</v>
          </cell>
          <cell r="L181">
            <v>4261</v>
          </cell>
          <cell r="M181">
            <v>72437</v>
          </cell>
          <cell r="N181">
            <v>213</v>
          </cell>
          <cell r="O181">
            <v>3621</v>
          </cell>
          <cell r="P181">
            <v>0</v>
          </cell>
          <cell r="Q181">
            <v>0</v>
          </cell>
        </row>
        <row r="182">
          <cell r="D182" t="str">
            <v>PVC PIPE</v>
          </cell>
          <cell r="E182" t="str">
            <v>(D=200MM)</v>
          </cell>
          <cell r="F182" t="str">
            <v>M</v>
          </cell>
          <cell r="G182">
            <v>1</v>
          </cell>
          <cell r="H182">
            <v>4474</v>
          </cell>
          <cell r="I182">
            <v>4474</v>
          </cell>
          <cell r="J182">
            <v>4474</v>
          </cell>
          <cell r="K182">
            <v>1</v>
          </cell>
          <cell r="L182">
            <v>4261</v>
          </cell>
          <cell r="M182">
            <v>4261</v>
          </cell>
          <cell r="N182">
            <v>213</v>
          </cell>
          <cell r="O182">
            <v>213</v>
          </cell>
          <cell r="P182">
            <v>0</v>
          </cell>
          <cell r="Q182">
            <v>0</v>
          </cell>
        </row>
        <row r="183">
          <cell r="D183" t="str">
            <v>PVC PIPE</v>
          </cell>
          <cell r="E183" t="str">
            <v>(D=50MM)</v>
          </cell>
          <cell r="F183" t="str">
            <v>M</v>
          </cell>
          <cell r="G183">
            <v>36</v>
          </cell>
          <cell r="H183">
            <v>1472</v>
          </cell>
          <cell r="I183">
            <v>52992</v>
          </cell>
          <cell r="J183">
            <v>52992</v>
          </cell>
          <cell r="K183">
            <v>1</v>
          </cell>
          <cell r="L183">
            <v>1402</v>
          </cell>
          <cell r="M183">
            <v>50472</v>
          </cell>
          <cell r="N183">
            <v>70</v>
          </cell>
          <cell r="O183">
            <v>2520</v>
          </cell>
          <cell r="P183">
            <v>0</v>
          </cell>
          <cell r="Q183">
            <v>0</v>
          </cell>
        </row>
        <row r="184">
          <cell r="D184" t="str">
            <v>철근가공조립</v>
          </cell>
          <cell r="E184" t="str">
            <v>(보통)</v>
          </cell>
          <cell r="F184" t="str">
            <v>TON</v>
          </cell>
          <cell r="G184">
            <v>4.1539999999999999</v>
          </cell>
          <cell r="H184">
            <v>348721</v>
          </cell>
          <cell r="I184">
            <v>1448587</v>
          </cell>
          <cell r="J184">
            <v>1448586</v>
          </cell>
          <cell r="K184" t="str">
            <v>##</v>
          </cell>
          <cell r="L184">
            <v>5655</v>
          </cell>
          <cell r="M184">
            <v>23490</v>
          </cell>
          <cell r="N184">
            <v>343066</v>
          </cell>
          <cell r="O184">
            <v>1425096</v>
          </cell>
          <cell r="P184">
            <v>0</v>
          </cell>
          <cell r="Q184">
            <v>0</v>
          </cell>
        </row>
        <row r="185">
          <cell r="C185" t="str">
            <v>2.05</v>
          </cell>
          <cell r="D185" t="str">
            <v>부체도로횡배수관</v>
          </cell>
          <cell r="I185">
            <v>0</v>
          </cell>
          <cell r="J185">
            <v>0</v>
          </cell>
          <cell r="K185">
            <v>1</v>
          </cell>
          <cell r="M185">
            <v>0</v>
          </cell>
          <cell r="O185">
            <v>0</v>
          </cell>
          <cell r="Q185">
            <v>0</v>
          </cell>
        </row>
        <row r="186">
          <cell r="C186" t="str">
            <v>1)</v>
          </cell>
          <cell r="D186" t="str">
            <v>구조물터파기</v>
          </cell>
          <cell r="E186" t="str">
            <v>(토사육상0-2M 30:70)</v>
          </cell>
          <cell r="F186" t="str">
            <v>M3</v>
          </cell>
          <cell r="G186">
            <v>806</v>
          </cell>
          <cell r="H186">
            <v>3336</v>
          </cell>
          <cell r="I186">
            <v>2688816</v>
          </cell>
          <cell r="J186">
            <v>2688816</v>
          </cell>
          <cell r="K186">
            <v>1</v>
          </cell>
          <cell r="L186">
            <v>173</v>
          </cell>
          <cell r="M186">
            <v>139438</v>
          </cell>
          <cell r="N186">
            <v>2836</v>
          </cell>
          <cell r="O186">
            <v>2285816</v>
          </cell>
          <cell r="P186">
            <v>327</v>
          </cell>
          <cell r="Q186">
            <v>263562</v>
          </cell>
        </row>
        <row r="187">
          <cell r="C187" t="str">
            <v>2)</v>
          </cell>
          <cell r="D187" t="str">
            <v>되메우기및다짐</v>
          </cell>
          <cell r="E187" t="str">
            <v>(인력50:기계50)</v>
          </cell>
          <cell r="F187" t="str">
            <v>M3</v>
          </cell>
          <cell r="G187">
            <v>530</v>
          </cell>
          <cell r="H187">
            <v>5556</v>
          </cell>
          <cell r="I187">
            <v>2944680</v>
          </cell>
          <cell r="J187">
            <v>2944680</v>
          </cell>
          <cell r="K187">
            <v>1</v>
          </cell>
          <cell r="L187">
            <v>309</v>
          </cell>
          <cell r="M187">
            <v>163770</v>
          </cell>
          <cell r="N187">
            <v>4891</v>
          </cell>
          <cell r="O187">
            <v>2592230</v>
          </cell>
          <cell r="P187">
            <v>356</v>
          </cell>
          <cell r="Q187">
            <v>188680</v>
          </cell>
        </row>
        <row r="188">
          <cell r="C188" t="str">
            <v>3)</v>
          </cell>
          <cell r="D188" t="str">
            <v>레미콘타설</v>
          </cell>
          <cell r="E188" t="str">
            <v>(무근,VBR제외)</v>
          </cell>
          <cell r="F188" t="str">
            <v>M3</v>
          </cell>
          <cell r="G188">
            <v>159</v>
          </cell>
          <cell r="H188">
            <v>18153</v>
          </cell>
          <cell r="I188">
            <v>2886327</v>
          </cell>
          <cell r="J188">
            <v>2886327</v>
          </cell>
          <cell r="K188">
            <v>1</v>
          </cell>
          <cell r="L188">
            <v>0</v>
          </cell>
          <cell r="M188">
            <v>0</v>
          </cell>
          <cell r="N188">
            <v>18153</v>
          </cell>
          <cell r="O188">
            <v>2886327</v>
          </cell>
          <cell r="P188">
            <v>0</v>
          </cell>
          <cell r="Q188">
            <v>0</v>
          </cell>
        </row>
        <row r="189">
          <cell r="C189" t="str">
            <v>4)</v>
          </cell>
          <cell r="D189" t="str">
            <v>거푸집</v>
          </cell>
          <cell r="I189">
            <v>0</v>
          </cell>
          <cell r="J189">
            <v>0</v>
          </cell>
          <cell r="K189">
            <v>1</v>
          </cell>
          <cell r="M189">
            <v>0</v>
          </cell>
          <cell r="O189">
            <v>0</v>
          </cell>
          <cell r="Q189">
            <v>0</v>
          </cell>
        </row>
        <row r="190">
          <cell r="D190" t="str">
            <v>거푸집</v>
          </cell>
          <cell r="E190" t="str">
            <v>(3회 0-7M)</v>
          </cell>
          <cell r="F190" t="str">
            <v>M2</v>
          </cell>
          <cell r="G190">
            <v>185</v>
          </cell>
          <cell r="H190">
            <v>22167</v>
          </cell>
          <cell r="I190">
            <v>4100895</v>
          </cell>
          <cell r="J190">
            <v>4100895</v>
          </cell>
          <cell r="K190">
            <v>1</v>
          </cell>
          <cell r="L190">
            <v>9585</v>
          </cell>
          <cell r="M190">
            <v>1773225</v>
          </cell>
          <cell r="N190">
            <v>12263</v>
          </cell>
          <cell r="O190">
            <v>2268655</v>
          </cell>
          <cell r="P190">
            <v>319</v>
          </cell>
          <cell r="Q190">
            <v>59015</v>
          </cell>
        </row>
        <row r="191">
          <cell r="D191" t="str">
            <v>거푸집</v>
          </cell>
          <cell r="E191" t="str">
            <v>(6회 0-7M)</v>
          </cell>
          <cell r="F191" t="str">
            <v>M2</v>
          </cell>
          <cell r="G191">
            <v>554</v>
          </cell>
          <cell r="H191">
            <v>15886</v>
          </cell>
          <cell r="I191">
            <v>8800844</v>
          </cell>
          <cell r="J191">
            <v>8800844</v>
          </cell>
          <cell r="K191">
            <v>1</v>
          </cell>
          <cell r="L191">
            <v>7214</v>
          </cell>
          <cell r="M191">
            <v>3996556</v>
          </cell>
          <cell r="N191">
            <v>8353</v>
          </cell>
          <cell r="O191">
            <v>4627562</v>
          </cell>
          <cell r="P191">
            <v>319</v>
          </cell>
          <cell r="Q191">
            <v>176726</v>
          </cell>
        </row>
        <row r="192">
          <cell r="C192" t="str">
            <v>5)</v>
          </cell>
          <cell r="D192" t="str">
            <v>횡배수관</v>
          </cell>
          <cell r="I192">
            <v>0</v>
          </cell>
          <cell r="J192">
            <v>0</v>
          </cell>
          <cell r="K192">
            <v>1</v>
          </cell>
          <cell r="M192">
            <v>0</v>
          </cell>
          <cell r="O192">
            <v>0</v>
          </cell>
          <cell r="Q192">
            <v>0</v>
          </cell>
        </row>
        <row r="193">
          <cell r="D193" t="str">
            <v>횡배수관부설</v>
          </cell>
          <cell r="E193" t="str">
            <v>(원심력관,D450MM)</v>
          </cell>
          <cell r="F193" t="str">
            <v>M</v>
          </cell>
          <cell r="G193">
            <v>524</v>
          </cell>
          <cell r="H193">
            <v>44160</v>
          </cell>
          <cell r="I193">
            <v>23139840</v>
          </cell>
          <cell r="J193">
            <v>23139840</v>
          </cell>
          <cell r="K193">
            <v>1</v>
          </cell>
          <cell r="L193">
            <v>22356</v>
          </cell>
          <cell r="M193">
            <v>11714544</v>
          </cell>
          <cell r="N193">
            <v>20591</v>
          </cell>
          <cell r="O193">
            <v>10789684</v>
          </cell>
          <cell r="P193">
            <v>1213</v>
          </cell>
          <cell r="Q193">
            <v>635612</v>
          </cell>
        </row>
        <row r="194">
          <cell r="D194" t="str">
            <v>횡배수관부설</v>
          </cell>
          <cell r="E194" t="str">
            <v>(원심력관,D600MM)</v>
          </cell>
          <cell r="F194" t="str">
            <v>M</v>
          </cell>
          <cell r="G194">
            <v>8</v>
          </cell>
          <cell r="H194">
            <v>85807</v>
          </cell>
          <cell r="I194">
            <v>686456</v>
          </cell>
          <cell r="J194">
            <v>686456</v>
          </cell>
          <cell r="K194">
            <v>1</v>
          </cell>
          <cell r="L194">
            <v>43419</v>
          </cell>
          <cell r="M194">
            <v>347352</v>
          </cell>
          <cell r="N194">
            <v>40029</v>
          </cell>
          <cell r="O194">
            <v>320232</v>
          </cell>
          <cell r="P194">
            <v>2359</v>
          </cell>
          <cell r="Q194">
            <v>18872</v>
          </cell>
        </row>
        <row r="195">
          <cell r="D195" t="str">
            <v>횡배수관부설</v>
          </cell>
          <cell r="E195" t="str">
            <v>(원심력관,D800MM)</v>
          </cell>
          <cell r="F195" t="str">
            <v>M</v>
          </cell>
          <cell r="G195">
            <v>39</v>
          </cell>
          <cell r="H195">
            <v>120830</v>
          </cell>
          <cell r="I195">
            <v>4712370</v>
          </cell>
          <cell r="J195">
            <v>4712370</v>
          </cell>
          <cell r="K195">
            <v>1</v>
          </cell>
          <cell r="L195">
            <v>61140</v>
          </cell>
          <cell r="M195">
            <v>2384460</v>
          </cell>
          <cell r="N195">
            <v>56368</v>
          </cell>
          <cell r="O195">
            <v>2198352</v>
          </cell>
          <cell r="P195">
            <v>3322</v>
          </cell>
          <cell r="Q195">
            <v>129558</v>
          </cell>
        </row>
        <row r="196">
          <cell r="D196" t="str">
            <v>횡배수관부설</v>
          </cell>
          <cell r="E196" t="str">
            <v>(원심력관,D1000MM)</v>
          </cell>
          <cell r="F196" t="str">
            <v>M</v>
          </cell>
          <cell r="G196">
            <v>5</v>
          </cell>
          <cell r="H196">
            <v>197171</v>
          </cell>
          <cell r="I196">
            <v>985855</v>
          </cell>
          <cell r="J196">
            <v>985855</v>
          </cell>
          <cell r="K196">
            <v>1</v>
          </cell>
          <cell r="L196">
            <v>71032</v>
          </cell>
          <cell r="M196">
            <v>355160</v>
          </cell>
          <cell r="N196">
            <v>118422</v>
          </cell>
          <cell r="O196">
            <v>592110</v>
          </cell>
          <cell r="P196">
            <v>7717</v>
          </cell>
          <cell r="Q196">
            <v>38585</v>
          </cell>
        </row>
        <row r="197">
          <cell r="C197" t="str">
            <v>2.06</v>
          </cell>
          <cell r="D197" t="str">
            <v>L/O형 종배수관</v>
          </cell>
          <cell r="I197">
            <v>0</v>
          </cell>
          <cell r="J197">
            <v>0</v>
          </cell>
          <cell r="K197">
            <v>1</v>
          </cell>
          <cell r="M197">
            <v>0</v>
          </cell>
          <cell r="O197">
            <v>0</v>
          </cell>
          <cell r="Q197">
            <v>0</v>
          </cell>
        </row>
        <row r="198">
          <cell r="C198" t="str">
            <v>1)</v>
          </cell>
          <cell r="D198" t="str">
            <v>터 파 기</v>
          </cell>
          <cell r="I198">
            <v>0</v>
          </cell>
          <cell r="J198">
            <v>0</v>
          </cell>
          <cell r="K198">
            <v>1</v>
          </cell>
          <cell r="M198">
            <v>0</v>
          </cell>
          <cell r="O198">
            <v>0</v>
          </cell>
          <cell r="Q198">
            <v>0</v>
          </cell>
        </row>
        <row r="199">
          <cell r="D199" t="str">
            <v>구조물터파기</v>
          </cell>
          <cell r="E199" t="str">
            <v>(토사육상0-2M 30:70)</v>
          </cell>
          <cell r="F199" t="str">
            <v>M3</v>
          </cell>
          <cell r="G199">
            <v>379</v>
          </cell>
          <cell r="H199">
            <v>3336</v>
          </cell>
          <cell r="I199">
            <v>1264344</v>
          </cell>
          <cell r="J199">
            <v>1264344</v>
          </cell>
          <cell r="K199">
            <v>1</v>
          </cell>
          <cell r="L199">
            <v>173</v>
          </cell>
          <cell r="M199">
            <v>65567</v>
          </cell>
          <cell r="N199">
            <v>2836</v>
          </cell>
          <cell r="O199">
            <v>1074844</v>
          </cell>
          <cell r="P199">
            <v>327</v>
          </cell>
          <cell r="Q199">
            <v>123933</v>
          </cell>
        </row>
        <row r="200">
          <cell r="D200" t="str">
            <v>구조물터파기</v>
          </cell>
          <cell r="E200" t="str">
            <v>(발파육상0-2M 30:70)</v>
          </cell>
          <cell r="F200" t="str">
            <v>M3</v>
          </cell>
          <cell r="G200">
            <v>3035</v>
          </cell>
          <cell r="H200">
            <v>140000</v>
          </cell>
          <cell r="I200">
            <v>424900000</v>
          </cell>
          <cell r="J200">
            <v>424900000</v>
          </cell>
          <cell r="K200">
            <v>1</v>
          </cell>
          <cell r="L200">
            <v>3921</v>
          </cell>
          <cell r="M200">
            <v>11900235</v>
          </cell>
          <cell r="N200">
            <v>126402</v>
          </cell>
          <cell r="O200">
            <v>383630070</v>
          </cell>
          <cell r="P200">
            <v>9677</v>
          </cell>
          <cell r="Q200">
            <v>29369695</v>
          </cell>
        </row>
        <row r="201">
          <cell r="C201" t="str">
            <v>2)</v>
          </cell>
          <cell r="D201" t="str">
            <v>되메우기및다짐</v>
          </cell>
          <cell r="E201" t="str">
            <v>(인력50:기계50)</v>
          </cell>
          <cell r="F201" t="str">
            <v>M3</v>
          </cell>
          <cell r="G201">
            <v>2007</v>
          </cell>
          <cell r="H201">
            <v>5556</v>
          </cell>
          <cell r="I201">
            <v>11150892</v>
          </cell>
          <cell r="J201">
            <v>11150892</v>
          </cell>
          <cell r="K201">
            <v>1</v>
          </cell>
          <cell r="L201">
            <v>309</v>
          </cell>
          <cell r="M201">
            <v>620163</v>
          </cell>
          <cell r="N201">
            <v>4891</v>
          </cell>
          <cell r="O201">
            <v>9816237</v>
          </cell>
          <cell r="P201">
            <v>356</v>
          </cell>
          <cell r="Q201">
            <v>714492</v>
          </cell>
        </row>
        <row r="202">
          <cell r="C202" t="str">
            <v>3)</v>
          </cell>
          <cell r="D202" t="str">
            <v>종배수관부설</v>
          </cell>
          <cell r="I202">
            <v>0</v>
          </cell>
          <cell r="J202">
            <v>0</v>
          </cell>
          <cell r="K202">
            <v>1</v>
          </cell>
          <cell r="M202">
            <v>0</v>
          </cell>
          <cell r="O202">
            <v>0</v>
          </cell>
          <cell r="Q202">
            <v>0</v>
          </cell>
        </row>
        <row r="203">
          <cell r="D203" t="str">
            <v>종배수관 부설</v>
          </cell>
          <cell r="E203" t="str">
            <v>(원심력관D=600mm)</v>
          </cell>
          <cell r="F203" t="str">
            <v>M</v>
          </cell>
          <cell r="G203">
            <v>2199</v>
          </cell>
          <cell r="H203">
            <v>38457</v>
          </cell>
          <cell r="I203">
            <v>84566943</v>
          </cell>
          <cell r="J203">
            <v>84566943</v>
          </cell>
          <cell r="K203">
            <v>1</v>
          </cell>
          <cell r="L203">
            <v>34168</v>
          </cell>
          <cell r="M203">
            <v>75135432</v>
          </cell>
          <cell r="N203">
            <v>3479</v>
          </cell>
          <cell r="O203">
            <v>7650321</v>
          </cell>
          <cell r="P203">
            <v>810</v>
          </cell>
          <cell r="Q203">
            <v>1781190</v>
          </cell>
        </row>
        <row r="204">
          <cell r="D204" t="str">
            <v>종배수관부설</v>
          </cell>
          <cell r="E204" t="str">
            <v>(원심력관D=800MM)</v>
          </cell>
          <cell r="F204" t="str">
            <v>M</v>
          </cell>
          <cell r="G204">
            <v>397</v>
          </cell>
          <cell r="H204">
            <v>66756</v>
          </cell>
          <cell r="I204">
            <v>26502132</v>
          </cell>
          <cell r="J204">
            <v>26502132</v>
          </cell>
          <cell r="K204">
            <v>1</v>
          </cell>
          <cell r="L204">
            <v>59473</v>
          </cell>
          <cell r="M204">
            <v>23610781</v>
          </cell>
          <cell r="N204">
            <v>5966</v>
          </cell>
          <cell r="O204">
            <v>2368502</v>
          </cell>
          <cell r="P204">
            <v>1317</v>
          </cell>
          <cell r="Q204">
            <v>522849</v>
          </cell>
        </row>
        <row r="205">
          <cell r="C205" t="str">
            <v>2.07</v>
          </cell>
          <cell r="D205" t="str">
            <v>암 거 공</v>
          </cell>
          <cell r="I205">
            <v>0</v>
          </cell>
          <cell r="J205">
            <v>0</v>
          </cell>
          <cell r="K205">
            <v>1</v>
          </cell>
          <cell r="M205">
            <v>0</v>
          </cell>
          <cell r="O205">
            <v>0</v>
          </cell>
          <cell r="Q205">
            <v>0</v>
          </cell>
        </row>
        <row r="206">
          <cell r="C206" t="str">
            <v>1)</v>
          </cell>
          <cell r="D206" t="str">
            <v>터 파 기</v>
          </cell>
          <cell r="I206">
            <v>0</v>
          </cell>
          <cell r="J206">
            <v>0</v>
          </cell>
          <cell r="K206">
            <v>1</v>
          </cell>
          <cell r="M206">
            <v>0</v>
          </cell>
          <cell r="O206">
            <v>0</v>
          </cell>
          <cell r="Q206">
            <v>0</v>
          </cell>
        </row>
        <row r="207">
          <cell r="D207" t="str">
            <v>구조물터파기</v>
          </cell>
          <cell r="E207" t="str">
            <v>(토사육상0-2M 30:70)</v>
          </cell>
          <cell r="F207" t="str">
            <v>M3</v>
          </cell>
          <cell r="G207">
            <v>7733</v>
          </cell>
          <cell r="H207">
            <v>3336</v>
          </cell>
          <cell r="I207">
            <v>25797288</v>
          </cell>
          <cell r="J207">
            <v>25797288</v>
          </cell>
          <cell r="K207">
            <v>1</v>
          </cell>
          <cell r="L207">
            <v>173</v>
          </cell>
          <cell r="M207">
            <v>1337809</v>
          </cell>
          <cell r="N207">
            <v>2836</v>
          </cell>
          <cell r="O207">
            <v>21930788</v>
          </cell>
          <cell r="P207">
            <v>327</v>
          </cell>
          <cell r="Q207">
            <v>2528691</v>
          </cell>
        </row>
        <row r="208">
          <cell r="D208" t="str">
            <v>구조물터파기</v>
          </cell>
          <cell r="E208" t="str">
            <v>토사육상(2-4)M 3:7</v>
          </cell>
          <cell r="F208" t="str">
            <v>M3</v>
          </cell>
          <cell r="G208">
            <v>196</v>
          </cell>
          <cell r="H208">
            <v>4134</v>
          </cell>
          <cell r="I208">
            <v>810264</v>
          </cell>
          <cell r="J208">
            <v>810264</v>
          </cell>
          <cell r="K208">
            <v>1</v>
          </cell>
          <cell r="L208">
            <v>173</v>
          </cell>
          <cell r="M208">
            <v>33908</v>
          </cell>
          <cell r="N208">
            <v>3634</v>
          </cell>
          <cell r="O208">
            <v>712264</v>
          </cell>
          <cell r="P208">
            <v>327</v>
          </cell>
          <cell r="Q208">
            <v>64092</v>
          </cell>
        </row>
        <row r="209">
          <cell r="C209" t="str">
            <v>2)</v>
          </cell>
          <cell r="D209" t="str">
            <v>되메우기및다짐</v>
          </cell>
          <cell r="E209" t="str">
            <v>(인력50:기계50)</v>
          </cell>
          <cell r="F209" t="str">
            <v>M3</v>
          </cell>
          <cell r="G209">
            <v>1546</v>
          </cell>
          <cell r="H209">
            <v>5556</v>
          </cell>
          <cell r="I209">
            <v>8589576</v>
          </cell>
          <cell r="J209">
            <v>8589576</v>
          </cell>
          <cell r="K209">
            <v>1</v>
          </cell>
          <cell r="L209">
            <v>309</v>
          </cell>
          <cell r="M209">
            <v>477714</v>
          </cell>
          <cell r="N209">
            <v>4891</v>
          </cell>
          <cell r="O209">
            <v>7561486</v>
          </cell>
          <cell r="P209">
            <v>356</v>
          </cell>
          <cell r="Q209">
            <v>550376</v>
          </cell>
        </row>
        <row r="210">
          <cell r="C210" t="str">
            <v>3)</v>
          </cell>
          <cell r="D210" t="str">
            <v>콘크리트타설</v>
          </cell>
          <cell r="I210">
            <v>0</v>
          </cell>
          <cell r="J210">
            <v>0</v>
          </cell>
          <cell r="K210">
            <v>1</v>
          </cell>
          <cell r="M210">
            <v>0</v>
          </cell>
          <cell r="O210">
            <v>0</v>
          </cell>
          <cell r="Q210">
            <v>0</v>
          </cell>
        </row>
        <row r="211">
          <cell r="D211" t="str">
            <v>레미콘타설</v>
          </cell>
          <cell r="E211" t="str">
            <v>(철근,VIB포함)</v>
          </cell>
          <cell r="F211" t="str">
            <v>M3</v>
          </cell>
          <cell r="G211">
            <v>4536</v>
          </cell>
          <cell r="H211">
            <v>20322</v>
          </cell>
          <cell r="I211">
            <v>92180592</v>
          </cell>
          <cell r="J211">
            <v>92180592</v>
          </cell>
          <cell r="K211">
            <v>1</v>
          </cell>
          <cell r="L211">
            <v>227</v>
          </cell>
          <cell r="M211">
            <v>1029672</v>
          </cell>
          <cell r="N211">
            <v>20049</v>
          </cell>
          <cell r="O211">
            <v>90942264</v>
          </cell>
          <cell r="P211">
            <v>46</v>
          </cell>
          <cell r="Q211">
            <v>208656</v>
          </cell>
        </row>
        <row r="212">
          <cell r="D212" t="str">
            <v>레미콘타설</v>
          </cell>
          <cell r="E212" t="str">
            <v>(무근,VIB포함)</v>
          </cell>
          <cell r="F212" t="str">
            <v>M3</v>
          </cell>
          <cell r="G212">
            <v>493</v>
          </cell>
          <cell r="H212">
            <v>18427</v>
          </cell>
          <cell r="I212">
            <v>9084511</v>
          </cell>
          <cell r="J212">
            <v>9084511</v>
          </cell>
          <cell r="K212">
            <v>1</v>
          </cell>
          <cell r="L212">
            <v>228</v>
          </cell>
          <cell r="M212">
            <v>112404</v>
          </cell>
          <cell r="N212">
            <v>18153</v>
          </cell>
          <cell r="O212">
            <v>8949429</v>
          </cell>
          <cell r="P212">
            <v>46</v>
          </cell>
          <cell r="Q212">
            <v>22678</v>
          </cell>
        </row>
        <row r="213">
          <cell r="C213" t="str">
            <v>4)</v>
          </cell>
          <cell r="D213" t="str">
            <v>거 푸 집</v>
          </cell>
          <cell r="I213">
            <v>0</v>
          </cell>
          <cell r="J213">
            <v>0</v>
          </cell>
          <cell r="K213">
            <v>1</v>
          </cell>
          <cell r="M213">
            <v>0</v>
          </cell>
          <cell r="O213">
            <v>0</v>
          </cell>
          <cell r="Q213">
            <v>0</v>
          </cell>
        </row>
        <row r="214">
          <cell r="D214" t="str">
            <v>거푸집</v>
          </cell>
          <cell r="E214" t="str">
            <v>(3회 0-7M)</v>
          </cell>
          <cell r="F214" t="str">
            <v>M2</v>
          </cell>
          <cell r="G214">
            <v>9045</v>
          </cell>
          <cell r="H214">
            <v>22167</v>
          </cell>
          <cell r="I214">
            <v>200500515</v>
          </cell>
          <cell r="J214">
            <v>200500515</v>
          </cell>
          <cell r="K214">
            <v>1</v>
          </cell>
          <cell r="L214">
            <v>9585</v>
          </cell>
          <cell r="M214">
            <v>86696325</v>
          </cell>
          <cell r="N214">
            <v>12263</v>
          </cell>
          <cell r="O214">
            <v>110918835</v>
          </cell>
          <cell r="P214">
            <v>319</v>
          </cell>
          <cell r="Q214">
            <v>2885355</v>
          </cell>
        </row>
        <row r="215">
          <cell r="D215" t="str">
            <v>거푸집</v>
          </cell>
          <cell r="E215" t="str">
            <v>(4회 0-7M)</v>
          </cell>
          <cell r="F215" t="str">
            <v>M2</v>
          </cell>
          <cell r="G215">
            <v>554</v>
          </cell>
          <cell r="H215">
            <v>19081</v>
          </cell>
          <cell r="I215">
            <v>10570874</v>
          </cell>
          <cell r="J215">
            <v>10570874</v>
          </cell>
          <cell r="K215">
            <v>1</v>
          </cell>
          <cell r="L215">
            <v>8337</v>
          </cell>
          <cell r="M215">
            <v>4618698</v>
          </cell>
          <cell r="N215">
            <v>10425</v>
          </cell>
          <cell r="O215">
            <v>5775450</v>
          </cell>
          <cell r="P215">
            <v>319</v>
          </cell>
          <cell r="Q215">
            <v>176726</v>
          </cell>
        </row>
        <row r="216">
          <cell r="D216" t="str">
            <v>코팅거푸집</v>
          </cell>
          <cell r="E216" t="str">
            <v>(3회)</v>
          </cell>
          <cell r="F216" t="str">
            <v>M2</v>
          </cell>
          <cell r="G216">
            <v>1809</v>
          </cell>
          <cell r="H216">
            <v>19683</v>
          </cell>
          <cell r="I216">
            <v>35606547</v>
          </cell>
          <cell r="J216">
            <v>35606547</v>
          </cell>
          <cell r="K216">
            <v>1</v>
          </cell>
          <cell r="L216">
            <v>8761</v>
          </cell>
          <cell r="M216">
            <v>15848649</v>
          </cell>
          <cell r="N216">
            <v>7627</v>
          </cell>
          <cell r="O216">
            <v>13797243</v>
          </cell>
          <cell r="P216">
            <v>3295</v>
          </cell>
          <cell r="Q216">
            <v>5960655</v>
          </cell>
        </row>
        <row r="217">
          <cell r="C217" t="str">
            <v>5)</v>
          </cell>
          <cell r="D217" t="str">
            <v>철근가공조립</v>
          </cell>
          <cell r="E217" t="str">
            <v>(복잡)</v>
          </cell>
          <cell r="F217" t="str">
            <v>TON</v>
          </cell>
          <cell r="G217">
            <v>789.01599999999996</v>
          </cell>
          <cell r="H217">
            <v>437434</v>
          </cell>
          <cell r="I217">
            <v>345142424</v>
          </cell>
          <cell r="J217">
            <v>345142424</v>
          </cell>
          <cell r="K217">
            <v>1</v>
          </cell>
          <cell r="L217">
            <v>6960</v>
          </cell>
          <cell r="M217">
            <v>5491551</v>
          </cell>
          <cell r="N217">
            <v>430474</v>
          </cell>
          <cell r="O217">
            <v>339650873</v>
          </cell>
          <cell r="P217">
            <v>0</v>
          </cell>
          <cell r="Q217">
            <v>0</v>
          </cell>
        </row>
        <row r="218">
          <cell r="C218" t="str">
            <v>6)</v>
          </cell>
          <cell r="D218" t="str">
            <v>PVC PIPE</v>
          </cell>
          <cell r="E218" t="str">
            <v>(D=100MM)</v>
          </cell>
          <cell r="F218" t="str">
            <v>M</v>
          </cell>
          <cell r="G218">
            <v>196</v>
          </cell>
          <cell r="H218">
            <v>4474</v>
          </cell>
          <cell r="I218">
            <v>876904</v>
          </cell>
          <cell r="J218">
            <v>876904</v>
          </cell>
          <cell r="K218">
            <v>1</v>
          </cell>
          <cell r="L218">
            <v>4261</v>
          </cell>
          <cell r="M218">
            <v>835156</v>
          </cell>
          <cell r="N218">
            <v>213</v>
          </cell>
          <cell r="O218">
            <v>41748</v>
          </cell>
          <cell r="P218">
            <v>0</v>
          </cell>
          <cell r="Q218">
            <v>0</v>
          </cell>
        </row>
        <row r="219">
          <cell r="C219" t="str">
            <v>7)</v>
          </cell>
          <cell r="D219" t="str">
            <v>신축이음</v>
          </cell>
          <cell r="E219" t="str">
            <v>(JOINT FILLER)</v>
          </cell>
          <cell r="F219" t="str">
            <v>M2</v>
          </cell>
          <cell r="G219">
            <v>274</v>
          </cell>
          <cell r="H219">
            <v>4684</v>
          </cell>
          <cell r="I219">
            <v>1283416</v>
          </cell>
          <cell r="J219">
            <v>1283416</v>
          </cell>
          <cell r="K219">
            <v>1</v>
          </cell>
          <cell r="L219">
            <v>4461</v>
          </cell>
          <cell r="M219">
            <v>1222314</v>
          </cell>
          <cell r="N219">
            <v>223</v>
          </cell>
          <cell r="O219">
            <v>61102</v>
          </cell>
          <cell r="P219">
            <v>0</v>
          </cell>
          <cell r="Q219">
            <v>0</v>
          </cell>
        </row>
        <row r="220">
          <cell r="C220" t="str">
            <v>8)</v>
          </cell>
          <cell r="D220" t="str">
            <v>아스팔트 코팅</v>
          </cell>
          <cell r="E220" t="str">
            <v>(2회)</v>
          </cell>
          <cell r="F220" t="str">
            <v>M2</v>
          </cell>
          <cell r="G220">
            <v>1991</v>
          </cell>
          <cell r="H220">
            <v>4459</v>
          </cell>
          <cell r="I220">
            <v>8877869</v>
          </cell>
          <cell r="J220">
            <v>8877869</v>
          </cell>
          <cell r="K220">
            <v>1</v>
          </cell>
          <cell r="L220">
            <v>1440</v>
          </cell>
          <cell r="M220">
            <v>2867040</v>
          </cell>
          <cell r="N220">
            <v>3019</v>
          </cell>
          <cell r="O220">
            <v>6010829</v>
          </cell>
          <cell r="P220">
            <v>0</v>
          </cell>
          <cell r="Q220">
            <v>0</v>
          </cell>
        </row>
        <row r="221">
          <cell r="C221" t="str">
            <v>9)</v>
          </cell>
          <cell r="D221" t="str">
            <v>강관비계</v>
          </cell>
          <cell r="E221" t="str">
            <v>(0-30M)</v>
          </cell>
          <cell r="F221" t="str">
            <v>M2</v>
          </cell>
          <cell r="G221">
            <v>2969</v>
          </cell>
          <cell r="H221">
            <v>11356</v>
          </cell>
          <cell r="I221">
            <v>33715964</v>
          </cell>
          <cell r="J221">
            <v>33715964</v>
          </cell>
          <cell r="K221">
            <v>1</v>
          </cell>
          <cell r="L221">
            <v>2817</v>
          </cell>
          <cell r="M221">
            <v>8363673</v>
          </cell>
          <cell r="N221">
            <v>8194</v>
          </cell>
          <cell r="O221">
            <v>24327986</v>
          </cell>
          <cell r="P221">
            <v>345</v>
          </cell>
          <cell r="Q221">
            <v>1024305</v>
          </cell>
        </row>
        <row r="222">
          <cell r="C222" t="str">
            <v>10)</v>
          </cell>
          <cell r="D222" t="str">
            <v>강관동바리</v>
          </cell>
          <cell r="F222" t="str">
            <v>공/M3</v>
          </cell>
          <cell r="G222">
            <v>3066</v>
          </cell>
          <cell r="H222">
            <v>16460</v>
          </cell>
          <cell r="I222">
            <v>50466360</v>
          </cell>
          <cell r="J222">
            <v>50466360</v>
          </cell>
          <cell r="K222">
            <v>1</v>
          </cell>
          <cell r="L222">
            <v>532</v>
          </cell>
          <cell r="M222">
            <v>1631112</v>
          </cell>
          <cell r="N222">
            <v>15928</v>
          </cell>
          <cell r="O222">
            <v>48835248</v>
          </cell>
          <cell r="P222">
            <v>0</v>
          </cell>
          <cell r="Q222">
            <v>0</v>
          </cell>
        </row>
        <row r="223">
          <cell r="C223" t="str">
            <v>11)</v>
          </cell>
          <cell r="D223" t="str">
            <v>뒷채움</v>
          </cell>
          <cell r="E223" t="str">
            <v>(발파암유용)</v>
          </cell>
          <cell r="F223" t="str">
            <v>M3</v>
          </cell>
          <cell r="G223">
            <v>6194</v>
          </cell>
          <cell r="H223">
            <v>1473</v>
          </cell>
          <cell r="I223">
            <v>9123762</v>
          </cell>
          <cell r="J223">
            <v>9123762</v>
          </cell>
          <cell r="K223">
            <v>1</v>
          </cell>
          <cell r="L223">
            <v>366</v>
          </cell>
          <cell r="M223">
            <v>2267004</v>
          </cell>
          <cell r="N223">
            <v>590</v>
          </cell>
          <cell r="O223">
            <v>3654460</v>
          </cell>
          <cell r="P223">
            <v>517</v>
          </cell>
          <cell r="Q223">
            <v>3202298</v>
          </cell>
        </row>
        <row r="224">
          <cell r="C224" t="str">
            <v>12)</v>
          </cell>
          <cell r="D224" t="str">
            <v>기초잡석깔기</v>
          </cell>
          <cell r="E224" t="str">
            <v>(발파암유용)</v>
          </cell>
          <cell r="F224" t="str">
            <v>M3</v>
          </cell>
          <cell r="G224">
            <v>199</v>
          </cell>
          <cell r="H224">
            <v>43949</v>
          </cell>
          <cell r="I224">
            <v>8745851</v>
          </cell>
          <cell r="J224">
            <v>8745851</v>
          </cell>
          <cell r="K224">
            <v>1</v>
          </cell>
          <cell r="L224">
            <v>6411</v>
          </cell>
          <cell r="M224">
            <v>1275789</v>
          </cell>
          <cell r="N224">
            <v>28983</v>
          </cell>
          <cell r="O224">
            <v>5767617</v>
          </cell>
          <cell r="P224">
            <v>8555</v>
          </cell>
          <cell r="Q224">
            <v>1702445</v>
          </cell>
        </row>
        <row r="225">
          <cell r="C225" t="str">
            <v>13)</v>
          </cell>
          <cell r="D225" t="str">
            <v>부직포</v>
          </cell>
          <cell r="E225" t="str">
            <v>(암거용)</v>
          </cell>
          <cell r="F225" t="str">
            <v>M2</v>
          </cell>
          <cell r="G225">
            <v>60</v>
          </cell>
          <cell r="H225">
            <v>2278</v>
          </cell>
          <cell r="I225">
            <v>136680</v>
          </cell>
          <cell r="J225">
            <v>136680</v>
          </cell>
          <cell r="K225">
            <v>1</v>
          </cell>
          <cell r="L225">
            <v>2170</v>
          </cell>
          <cell r="M225">
            <v>130200</v>
          </cell>
          <cell r="N225">
            <v>108</v>
          </cell>
          <cell r="O225">
            <v>6480</v>
          </cell>
          <cell r="Q225">
            <v>0</v>
          </cell>
        </row>
        <row r="226">
          <cell r="C226" t="str">
            <v>14)</v>
          </cell>
          <cell r="D226" t="str">
            <v>스페이샤</v>
          </cell>
          <cell r="I226">
            <v>0</v>
          </cell>
          <cell r="J226">
            <v>0</v>
          </cell>
          <cell r="K226">
            <v>1</v>
          </cell>
          <cell r="M226">
            <v>0</v>
          </cell>
          <cell r="O226">
            <v>0</v>
          </cell>
          <cell r="Q226">
            <v>0</v>
          </cell>
        </row>
        <row r="227">
          <cell r="D227" t="str">
            <v>스페이샤설치</v>
          </cell>
          <cell r="E227" t="str">
            <v>(벽체용)</v>
          </cell>
          <cell r="F227" t="str">
            <v>M2</v>
          </cell>
          <cell r="G227">
            <v>7429</v>
          </cell>
          <cell r="H227">
            <v>2688</v>
          </cell>
          <cell r="I227">
            <v>19969152</v>
          </cell>
          <cell r="J227">
            <v>19969152</v>
          </cell>
          <cell r="K227">
            <v>1</v>
          </cell>
          <cell r="L227">
            <v>2560</v>
          </cell>
          <cell r="M227">
            <v>19018240</v>
          </cell>
          <cell r="N227">
            <v>128</v>
          </cell>
          <cell r="O227">
            <v>950912</v>
          </cell>
          <cell r="P227">
            <v>0</v>
          </cell>
          <cell r="Q227">
            <v>0</v>
          </cell>
        </row>
        <row r="228">
          <cell r="D228" t="str">
            <v>스페이샤설치</v>
          </cell>
          <cell r="E228" t="str">
            <v>(슬라브)</v>
          </cell>
          <cell r="F228" t="str">
            <v>M2</v>
          </cell>
          <cell r="G228">
            <v>14010</v>
          </cell>
          <cell r="H228">
            <v>360</v>
          </cell>
          <cell r="I228">
            <v>5043600</v>
          </cell>
          <cell r="J228">
            <v>5043600</v>
          </cell>
          <cell r="K228">
            <v>1</v>
          </cell>
          <cell r="L228">
            <v>360</v>
          </cell>
          <cell r="M228">
            <v>5043600</v>
          </cell>
          <cell r="N228">
            <v>0</v>
          </cell>
          <cell r="O228">
            <v>0</v>
          </cell>
          <cell r="P228">
            <v>0</v>
          </cell>
          <cell r="Q228">
            <v>0</v>
          </cell>
        </row>
        <row r="229">
          <cell r="C229" t="str">
            <v>15)</v>
          </cell>
          <cell r="D229" t="str">
            <v>지수판</v>
          </cell>
          <cell r="E229" t="str">
            <v>(200*5)</v>
          </cell>
          <cell r="F229" t="str">
            <v>M</v>
          </cell>
          <cell r="G229">
            <v>384</v>
          </cell>
          <cell r="H229">
            <v>12228</v>
          </cell>
          <cell r="I229">
            <v>4695552</v>
          </cell>
          <cell r="J229">
            <v>4695552</v>
          </cell>
          <cell r="K229">
            <v>1</v>
          </cell>
          <cell r="L229">
            <v>11646</v>
          </cell>
          <cell r="M229">
            <v>4472064</v>
          </cell>
          <cell r="N229">
            <v>582</v>
          </cell>
          <cell r="O229">
            <v>223488</v>
          </cell>
          <cell r="P229">
            <v>0</v>
          </cell>
          <cell r="Q229">
            <v>0</v>
          </cell>
        </row>
        <row r="230">
          <cell r="C230" t="str">
            <v>16)</v>
          </cell>
          <cell r="D230" t="str">
            <v>물푸기</v>
          </cell>
          <cell r="E230" t="str">
            <v>(암거등 소형구조물)</v>
          </cell>
          <cell r="F230" t="str">
            <v>HR</v>
          </cell>
          <cell r="G230">
            <v>337</v>
          </cell>
          <cell r="H230">
            <v>8054</v>
          </cell>
          <cell r="I230">
            <v>2714198</v>
          </cell>
          <cell r="J230">
            <v>2714198</v>
          </cell>
          <cell r="K230">
            <v>1</v>
          </cell>
          <cell r="L230">
            <v>3028</v>
          </cell>
          <cell r="M230">
            <v>1020436</v>
          </cell>
          <cell r="N230">
            <v>3050</v>
          </cell>
          <cell r="O230">
            <v>1027850</v>
          </cell>
          <cell r="P230">
            <v>1976</v>
          </cell>
          <cell r="Q230">
            <v>665912</v>
          </cell>
        </row>
        <row r="231">
          <cell r="C231" t="str">
            <v>17)</v>
          </cell>
          <cell r="D231" t="str">
            <v>다웰바설치</v>
          </cell>
          <cell r="E231" t="str">
            <v>(암거접속슬라브용)</v>
          </cell>
          <cell r="F231" t="str">
            <v>EA</v>
          </cell>
          <cell r="G231">
            <v>483</v>
          </cell>
          <cell r="H231">
            <v>8780</v>
          </cell>
          <cell r="I231">
            <v>4240740</v>
          </cell>
          <cell r="J231">
            <v>4240740</v>
          </cell>
          <cell r="K231">
            <v>1</v>
          </cell>
          <cell r="L231">
            <v>2592</v>
          </cell>
          <cell r="M231">
            <v>1251936</v>
          </cell>
          <cell r="N231">
            <v>6188</v>
          </cell>
          <cell r="O231">
            <v>2988804</v>
          </cell>
          <cell r="P231">
            <v>0</v>
          </cell>
          <cell r="Q231">
            <v>0</v>
          </cell>
        </row>
        <row r="232">
          <cell r="C232" t="str">
            <v>2.08</v>
          </cell>
          <cell r="D232" t="str">
            <v>콘크리트다이크</v>
          </cell>
          <cell r="E232" t="str">
            <v>(기계타설)</v>
          </cell>
          <cell r="I232">
            <v>0</v>
          </cell>
          <cell r="J232">
            <v>0</v>
          </cell>
          <cell r="K232">
            <v>1</v>
          </cell>
          <cell r="M232">
            <v>0</v>
          </cell>
          <cell r="O232">
            <v>0</v>
          </cell>
          <cell r="Q232">
            <v>0</v>
          </cell>
        </row>
        <row r="233">
          <cell r="C233" t="str">
            <v>1)</v>
          </cell>
          <cell r="D233" t="str">
            <v>콘크리트타설</v>
          </cell>
          <cell r="E233" t="str">
            <v>(기계타설)</v>
          </cell>
          <cell r="F233" t="str">
            <v>M</v>
          </cell>
          <cell r="G233">
            <v>1223</v>
          </cell>
          <cell r="H233">
            <v>14673</v>
          </cell>
          <cell r="I233">
            <v>17945079</v>
          </cell>
          <cell r="J233">
            <v>17945079</v>
          </cell>
          <cell r="K233">
            <v>1</v>
          </cell>
          <cell r="L233">
            <v>3410</v>
          </cell>
          <cell r="M233">
            <v>4170430</v>
          </cell>
          <cell r="N233">
            <v>6529</v>
          </cell>
          <cell r="O233">
            <v>7984967</v>
          </cell>
          <cell r="P233">
            <v>4734</v>
          </cell>
          <cell r="Q233">
            <v>5789682</v>
          </cell>
        </row>
        <row r="234">
          <cell r="C234" t="str">
            <v>2)</v>
          </cell>
          <cell r="D234" t="str">
            <v>되메우기및다짐</v>
          </cell>
          <cell r="E234" t="str">
            <v>(인력50:기계50)</v>
          </cell>
          <cell r="F234" t="str">
            <v>M3</v>
          </cell>
          <cell r="G234">
            <v>1348</v>
          </cell>
          <cell r="H234">
            <v>5556</v>
          </cell>
          <cell r="I234">
            <v>7489488</v>
          </cell>
          <cell r="J234">
            <v>7489488</v>
          </cell>
          <cell r="K234">
            <v>1</v>
          </cell>
          <cell r="L234">
            <v>309</v>
          </cell>
          <cell r="M234">
            <v>416532</v>
          </cell>
          <cell r="N234">
            <v>4891</v>
          </cell>
          <cell r="O234">
            <v>6593068</v>
          </cell>
          <cell r="P234">
            <v>356</v>
          </cell>
          <cell r="Q234">
            <v>479888</v>
          </cell>
        </row>
        <row r="235">
          <cell r="C235" t="str">
            <v>3)</v>
          </cell>
          <cell r="D235" t="str">
            <v>비닐깔기</v>
          </cell>
          <cell r="E235" t="str">
            <v>(T=0.1MM)</v>
          </cell>
          <cell r="F235" t="str">
            <v>M2</v>
          </cell>
          <cell r="G235">
            <v>6159</v>
          </cell>
          <cell r="H235">
            <v>152</v>
          </cell>
          <cell r="I235">
            <v>936168</v>
          </cell>
          <cell r="J235">
            <v>936168</v>
          </cell>
          <cell r="K235">
            <v>1</v>
          </cell>
          <cell r="L235">
            <v>21</v>
          </cell>
          <cell r="M235">
            <v>129339</v>
          </cell>
          <cell r="N235">
            <v>131</v>
          </cell>
          <cell r="O235">
            <v>806829</v>
          </cell>
          <cell r="P235">
            <v>0</v>
          </cell>
          <cell r="Q235">
            <v>0</v>
          </cell>
        </row>
        <row r="236">
          <cell r="C236" t="str">
            <v>4)</v>
          </cell>
          <cell r="D236" t="str">
            <v>스치로풀</v>
          </cell>
          <cell r="E236" t="str">
            <v>(T=10m/m)</v>
          </cell>
          <cell r="F236" t="str">
            <v>M2</v>
          </cell>
          <cell r="G236">
            <v>40</v>
          </cell>
          <cell r="H236">
            <v>4684</v>
          </cell>
          <cell r="I236">
            <v>187360</v>
          </cell>
          <cell r="J236">
            <v>187360</v>
          </cell>
          <cell r="K236">
            <v>1</v>
          </cell>
          <cell r="L236">
            <v>4461</v>
          </cell>
          <cell r="M236">
            <v>178440</v>
          </cell>
          <cell r="N236">
            <v>223</v>
          </cell>
          <cell r="O236">
            <v>8920</v>
          </cell>
          <cell r="P236">
            <v>0</v>
          </cell>
          <cell r="Q236">
            <v>0</v>
          </cell>
        </row>
        <row r="237">
          <cell r="C237" t="str">
            <v>5)</v>
          </cell>
          <cell r="D237" t="str">
            <v>수축줄눈</v>
          </cell>
          <cell r="E237" t="str">
            <v>(6*38)</v>
          </cell>
          <cell r="F237" t="str">
            <v>M</v>
          </cell>
          <cell r="G237">
            <v>921</v>
          </cell>
          <cell r="H237">
            <v>3362</v>
          </cell>
          <cell r="I237">
            <v>3096402</v>
          </cell>
          <cell r="J237">
            <v>3096402</v>
          </cell>
          <cell r="K237">
            <v>1</v>
          </cell>
          <cell r="L237">
            <v>1513</v>
          </cell>
          <cell r="M237">
            <v>1393473</v>
          </cell>
          <cell r="N237">
            <v>1800</v>
          </cell>
          <cell r="O237">
            <v>1657800</v>
          </cell>
          <cell r="P237">
            <v>49</v>
          </cell>
          <cell r="Q237">
            <v>45129</v>
          </cell>
        </row>
        <row r="238">
          <cell r="C238" t="str">
            <v>2.09</v>
          </cell>
          <cell r="D238" t="str">
            <v>노견다이크</v>
          </cell>
          <cell r="E238" t="str">
            <v>(집수거)</v>
          </cell>
          <cell r="I238">
            <v>0</v>
          </cell>
          <cell r="J238">
            <v>0</v>
          </cell>
          <cell r="K238">
            <v>1</v>
          </cell>
          <cell r="M238">
            <v>0</v>
          </cell>
          <cell r="O238">
            <v>0</v>
          </cell>
          <cell r="Q238">
            <v>0</v>
          </cell>
        </row>
        <row r="239">
          <cell r="C239" t="str">
            <v>1)</v>
          </cell>
          <cell r="D239" t="str">
            <v>구조물터파기</v>
          </cell>
          <cell r="E239" t="str">
            <v>(토사육상0-2M 30:70)</v>
          </cell>
          <cell r="F239" t="str">
            <v>M3</v>
          </cell>
          <cell r="G239">
            <v>830</v>
          </cell>
          <cell r="H239">
            <v>3336</v>
          </cell>
          <cell r="I239">
            <v>2768880</v>
          </cell>
          <cell r="J239">
            <v>2768880</v>
          </cell>
          <cell r="K239">
            <v>1</v>
          </cell>
          <cell r="L239">
            <v>173</v>
          </cell>
          <cell r="M239">
            <v>143590</v>
          </cell>
          <cell r="N239">
            <v>2836</v>
          </cell>
          <cell r="O239">
            <v>2353880</v>
          </cell>
          <cell r="P239">
            <v>327</v>
          </cell>
          <cell r="Q239">
            <v>271410</v>
          </cell>
        </row>
        <row r="240">
          <cell r="C240" t="str">
            <v>2)</v>
          </cell>
          <cell r="D240" t="str">
            <v>되메우기및다짐</v>
          </cell>
          <cell r="E240" t="str">
            <v>(인력50:기계50)</v>
          </cell>
          <cell r="F240" t="str">
            <v>M3</v>
          </cell>
          <cell r="G240">
            <v>430</v>
          </cell>
          <cell r="H240">
            <v>5556</v>
          </cell>
          <cell r="I240">
            <v>2389080</v>
          </cell>
          <cell r="J240">
            <v>2389080</v>
          </cell>
          <cell r="K240">
            <v>1</v>
          </cell>
          <cell r="L240">
            <v>309</v>
          </cell>
          <cell r="M240">
            <v>132870</v>
          </cell>
          <cell r="N240">
            <v>4891</v>
          </cell>
          <cell r="O240">
            <v>2103130</v>
          </cell>
          <cell r="P240">
            <v>356</v>
          </cell>
          <cell r="Q240">
            <v>153080</v>
          </cell>
        </row>
        <row r="241">
          <cell r="C241" t="str">
            <v>3)</v>
          </cell>
          <cell r="D241" t="str">
            <v>콘크리트타설</v>
          </cell>
          <cell r="I241">
            <v>0</v>
          </cell>
          <cell r="J241">
            <v>0</v>
          </cell>
          <cell r="K241">
            <v>1</v>
          </cell>
          <cell r="M241">
            <v>0</v>
          </cell>
          <cell r="O241">
            <v>0</v>
          </cell>
          <cell r="Q241">
            <v>0</v>
          </cell>
        </row>
        <row r="242">
          <cell r="D242" t="str">
            <v>레미콘타설</v>
          </cell>
          <cell r="E242" t="str">
            <v>(철근,VIB포함)</v>
          </cell>
          <cell r="F242" t="str">
            <v>M3</v>
          </cell>
          <cell r="G242">
            <v>199</v>
          </cell>
          <cell r="H242">
            <v>20322</v>
          </cell>
          <cell r="I242">
            <v>4044078</v>
          </cell>
          <cell r="J242">
            <v>4044078</v>
          </cell>
          <cell r="K242">
            <v>1</v>
          </cell>
          <cell r="L242">
            <v>227</v>
          </cell>
          <cell r="M242">
            <v>45173</v>
          </cell>
          <cell r="N242">
            <v>20049</v>
          </cell>
          <cell r="O242">
            <v>3989751</v>
          </cell>
          <cell r="P242">
            <v>46</v>
          </cell>
          <cell r="Q242">
            <v>9154</v>
          </cell>
        </row>
        <row r="243">
          <cell r="D243" t="str">
            <v>레미콘타설</v>
          </cell>
          <cell r="E243" t="str">
            <v>(무근,VBR제외)</v>
          </cell>
          <cell r="F243" t="str">
            <v>M3</v>
          </cell>
          <cell r="G243">
            <v>87</v>
          </cell>
          <cell r="H243">
            <v>18153</v>
          </cell>
          <cell r="I243">
            <v>1579311</v>
          </cell>
          <cell r="J243">
            <v>1579311</v>
          </cell>
          <cell r="K243">
            <v>1</v>
          </cell>
          <cell r="L243">
            <v>0</v>
          </cell>
          <cell r="M243">
            <v>0</v>
          </cell>
          <cell r="N243">
            <v>18153</v>
          </cell>
          <cell r="O243">
            <v>1579311</v>
          </cell>
          <cell r="P243">
            <v>0</v>
          </cell>
          <cell r="Q243">
            <v>0</v>
          </cell>
        </row>
        <row r="244">
          <cell r="C244" t="str">
            <v>4)</v>
          </cell>
          <cell r="D244" t="str">
            <v>거푸집</v>
          </cell>
          <cell r="E244" t="str">
            <v>(4회 0-7M)</v>
          </cell>
          <cell r="F244" t="str">
            <v>M2</v>
          </cell>
          <cell r="G244">
            <v>2209</v>
          </cell>
          <cell r="H244">
            <v>19081</v>
          </cell>
          <cell r="I244">
            <v>42149929</v>
          </cell>
          <cell r="J244">
            <v>42149929</v>
          </cell>
          <cell r="K244">
            <v>1</v>
          </cell>
          <cell r="L244">
            <v>8337</v>
          </cell>
          <cell r="M244">
            <v>18416433</v>
          </cell>
          <cell r="N244">
            <v>10425</v>
          </cell>
          <cell r="O244">
            <v>23028825</v>
          </cell>
          <cell r="P244">
            <v>319</v>
          </cell>
          <cell r="Q244">
            <v>704671</v>
          </cell>
        </row>
        <row r="245">
          <cell r="C245" t="str">
            <v>5)</v>
          </cell>
          <cell r="D245" t="str">
            <v>철근가공조립</v>
          </cell>
          <cell r="E245" t="str">
            <v>(간단)</v>
          </cell>
          <cell r="F245" t="str">
            <v>TON</v>
          </cell>
          <cell r="G245">
            <v>9.6809999999999992</v>
          </cell>
          <cell r="H245">
            <v>253237</v>
          </cell>
          <cell r="I245">
            <v>2451587</v>
          </cell>
          <cell r="J245">
            <v>2451587</v>
          </cell>
          <cell r="K245">
            <v>1</v>
          </cell>
          <cell r="L245">
            <v>4350</v>
          </cell>
          <cell r="M245">
            <v>42112</v>
          </cell>
          <cell r="N245">
            <v>248887</v>
          </cell>
          <cell r="O245">
            <v>2409475</v>
          </cell>
          <cell r="P245">
            <v>0</v>
          </cell>
          <cell r="Q245">
            <v>0</v>
          </cell>
        </row>
        <row r="246">
          <cell r="C246" t="str">
            <v>6)</v>
          </cell>
          <cell r="D246" t="str">
            <v>잔토처리</v>
          </cell>
          <cell r="E246" t="str">
            <v>인력</v>
          </cell>
          <cell r="F246" t="str">
            <v>M3</v>
          </cell>
          <cell r="G246">
            <v>399</v>
          </cell>
          <cell r="H246">
            <v>7090</v>
          </cell>
          <cell r="I246">
            <v>2828910</v>
          </cell>
          <cell r="J246">
            <v>2828910</v>
          </cell>
          <cell r="K246">
            <v>1</v>
          </cell>
          <cell r="L246">
            <v>0</v>
          </cell>
          <cell r="M246">
            <v>0</v>
          </cell>
          <cell r="N246">
            <v>7090</v>
          </cell>
          <cell r="O246">
            <v>2828910</v>
          </cell>
          <cell r="P246">
            <v>0</v>
          </cell>
          <cell r="Q246">
            <v>0</v>
          </cell>
        </row>
        <row r="247">
          <cell r="C247" t="str">
            <v>2.10</v>
          </cell>
          <cell r="D247" t="str">
            <v>도 수 로</v>
          </cell>
          <cell r="E247" t="str">
            <v>(성토부+절토부)</v>
          </cell>
          <cell r="I247">
            <v>0</v>
          </cell>
          <cell r="J247">
            <v>0</v>
          </cell>
          <cell r="K247">
            <v>1</v>
          </cell>
          <cell r="M247">
            <v>0</v>
          </cell>
          <cell r="O247">
            <v>0</v>
          </cell>
          <cell r="Q247">
            <v>0</v>
          </cell>
        </row>
        <row r="248">
          <cell r="C248" t="str">
            <v>1)</v>
          </cell>
          <cell r="D248" t="str">
            <v>구조물터파기</v>
          </cell>
          <cell r="I248">
            <v>0</v>
          </cell>
          <cell r="J248">
            <v>0</v>
          </cell>
          <cell r="K248">
            <v>1</v>
          </cell>
          <cell r="M248">
            <v>0</v>
          </cell>
          <cell r="O248">
            <v>0</v>
          </cell>
          <cell r="Q248">
            <v>0</v>
          </cell>
        </row>
        <row r="249">
          <cell r="D249" t="str">
            <v>구조물터파기</v>
          </cell>
          <cell r="E249" t="str">
            <v>(토사육상0-2M 30:70)</v>
          </cell>
          <cell r="F249" t="str">
            <v>M3</v>
          </cell>
          <cell r="G249">
            <v>274</v>
          </cell>
          <cell r="H249">
            <v>3336</v>
          </cell>
          <cell r="I249">
            <v>914064</v>
          </cell>
          <cell r="J249">
            <v>914064</v>
          </cell>
          <cell r="K249">
            <v>1</v>
          </cell>
          <cell r="L249">
            <v>173</v>
          </cell>
          <cell r="M249">
            <v>47402</v>
          </cell>
          <cell r="N249">
            <v>2836</v>
          </cell>
          <cell r="O249">
            <v>777064</v>
          </cell>
          <cell r="P249">
            <v>327</v>
          </cell>
          <cell r="Q249">
            <v>89598</v>
          </cell>
        </row>
        <row r="250">
          <cell r="D250" t="str">
            <v>구조물터파기</v>
          </cell>
          <cell r="E250" t="str">
            <v>(발파육상0-2M 30:70)</v>
          </cell>
          <cell r="F250" t="str">
            <v>M3</v>
          </cell>
          <cell r="G250">
            <v>25</v>
          </cell>
          <cell r="H250">
            <v>140000</v>
          </cell>
          <cell r="I250">
            <v>3500000</v>
          </cell>
          <cell r="J250">
            <v>3500000</v>
          </cell>
          <cell r="K250">
            <v>1</v>
          </cell>
          <cell r="L250">
            <v>3921</v>
          </cell>
          <cell r="M250">
            <v>98025</v>
          </cell>
          <cell r="N250">
            <v>126402</v>
          </cell>
          <cell r="O250">
            <v>3160050</v>
          </cell>
          <cell r="P250">
            <v>9677</v>
          </cell>
          <cell r="Q250">
            <v>241925</v>
          </cell>
        </row>
        <row r="251">
          <cell r="C251" t="str">
            <v>2)</v>
          </cell>
          <cell r="D251" t="str">
            <v>레미콘타설</v>
          </cell>
          <cell r="E251" t="str">
            <v>(철근,VIB포함)</v>
          </cell>
          <cell r="F251" t="str">
            <v>M3</v>
          </cell>
          <cell r="G251">
            <v>66</v>
          </cell>
          <cell r="H251">
            <v>20322</v>
          </cell>
          <cell r="I251">
            <v>1341252</v>
          </cell>
          <cell r="J251">
            <v>1341252</v>
          </cell>
          <cell r="K251">
            <v>1</v>
          </cell>
          <cell r="L251">
            <v>227</v>
          </cell>
          <cell r="M251">
            <v>14982</v>
          </cell>
          <cell r="N251">
            <v>20049</v>
          </cell>
          <cell r="O251">
            <v>1323234</v>
          </cell>
          <cell r="P251">
            <v>46</v>
          </cell>
          <cell r="Q251">
            <v>3036</v>
          </cell>
        </row>
        <row r="252">
          <cell r="C252" t="str">
            <v>3)</v>
          </cell>
          <cell r="D252" t="str">
            <v>거푸집</v>
          </cell>
          <cell r="E252" t="str">
            <v>(4회 0-7M)</v>
          </cell>
          <cell r="F252" t="str">
            <v>M2</v>
          </cell>
          <cell r="G252">
            <v>577</v>
          </cell>
          <cell r="H252">
            <v>19081</v>
          </cell>
          <cell r="I252">
            <v>11009737</v>
          </cell>
          <cell r="J252">
            <v>11009737</v>
          </cell>
          <cell r="K252">
            <v>1</v>
          </cell>
          <cell r="L252">
            <v>8337</v>
          </cell>
          <cell r="M252">
            <v>4810449</v>
          </cell>
          <cell r="N252">
            <v>10425</v>
          </cell>
          <cell r="O252">
            <v>6015225</v>
          </cell>
          <cell r="P252">
            <v>319</v>
          </cell>
          <cell r="Q252">
            <v>184063</v>
          </cell>
        </row>
        <row r="253">
          <cell r="C253" t="str">
            <v>4)</v>
          </cell>
          <cell r="D253" t="str">
            <v>철근가공조립</v>
          </cell>
          <cell r="E253" t="str">
            <v>(간단)</v>
          </cell>
          <cell r="F253" t="str">
            <v>TON</v>
          </cell>
          <cell r="G253">
            <v>3.1749999999999998</v>
          </cell>
          <cell r="H253">
            <v>253237</v>
          </cell>
          <cell r="I253">
            <v>804027</v>
          </cell>
          <cell r="J253">
            <v>804027</v>
          </cell>
          <cell r="K253">
            <v>1</v>
          </cell>
          <cell r="L253">
            <v>4350</v>
          </cell>
          <cell r="M253">
            <v>13811</v>
          </cell>
          <cell r="N253">
            <v>248887</v>
          </cell>
          <cell r="O253">
            <v>790216</v>
          </cell>
          <cell r="P253">
            <v>0</v>
          </cell>
          <cell r="Q253">
            <v>0</v>
          </cell>
        </row>
        <row r="254">
          <cell r="C254" t="str">
            <v>5)</v>
          </cell>
          <cell r="D254" t="str">
            <v>잔토처리</v>
          </cell>
          <cell r="E254" t="str">
            <v>인력</v>
          </cell>
          <cell r="F254" t="str">
            <v>M3</v>
          </cell>
          <cell r="G254">
            <v>299</v>
          </cell>
          <cell r="H254">
            <v>7090</v>
          </cell>
          <cell r="I254">
            <v>2119910</v>
          </cell>
          <cell r="J254">
            <v>2119910</v>
          </cell>
          <cell r="K254">
            <v>1</v>
          </cell>
          <cell r="L254">
            <v>0</v>
          </cell>
          <cell r="M254">
            <v>0</v>
          </cell>
          <cell r="N254">
            <v>7090</v>
          </cell>
          <cell r="O254">
            <v>2119910</v>
          </cell>
          <cell r="P254">
            <v>0</v>
          </cell>
          <cell r="Q254">
            <v>0</v>
          </cell>
        </row>
        <row r="255">
          <cell r="C255" t="str">
            <v>2.11</v>
          </cell>
          <cell r="D255" t="str">
            <v>수로보호공</v>
          </cell>
          <cell r="I255">
            <v>0</v>
          </cell>
          <cell r="J255">
            <v>0</v>
          </cell>
          <cell r="K255">
            <v>1</v>
          </cell>
          <cell r="M255">
            <v>0</v>
          </cell>
          <cell r="O255">
            <v>0</v>
          </cell>
          <cell r="Q255">
            <v>0</v>
          </cell>
        </row>
        <row r="256">
          <cell r="C256" t="str">
            <v>1)</v>
          </cell>
          <cell r="D256" t="str">
            <v>구조물터파기</v>
          </cell>
          <cell r="E256" t="str">
            <v>(토사육상0-2M 30:70)</v>
          </cell>
          <cell r="F256" t="str">
            <v>M3</v>
          </cell>
          <cell r="G256">
            <v>139</v>
          </cell>
          <cell r="H256">
            <v>3336</v>
          </cell>
          <cell r="I256">
            <v>463704</v>
          </cell>
          <cell r="J256">
            <v>463704</v>
          </cell>
          <cell r="K256">
            <v>1</v>
          </cell>
          <cell r="L256">
            <v>173</v>
          </cell>
          <cell r="M256">
            <v>24047</v>
          </cell>
          <cell r="N256">
            <v>2836</v>
          </cell>
          <cell r="O256">
            <v>394204</v>
          </cell>
          <cell r="P256">
            <v>327</v>
          </cell>
          <cell r="Q256">
            <v>45453</v>
          </cell>
        </row>
        <row r="257">
          <cell r="C257" t="str">
            <v>2)</v>
          </cell>
          <cell r="D257" t="str">
            <v>레미콘타설</v>
          </cell>
          <cell r="E257" t="str">
            <v>(무근,VBR제외)</v>
          </cell>
          <cell r="F257" t="str">
            <v>M3</v>
          </cell>
          <cell r="G257">
            <v>128</v>
          </cell>
          <cell r="H257">
            <v>18153</v>
          </cell>
          <cell r="I257">
            <v>2323584</v>
          </cell>
          <cell r="J257">
            <v>2323584</v>
          </cell>
          <cell r="K257">
            <v>1</v>
          </cell>
          <cell r="L257">
            <v>0</v>
          </cell>
          <cell r="M257">
            <v>0</v>
          </cell>
          <cell r="N257">
            <v>18153</v>
          </cell>
          <cell r="O257">
            <v>2323584</v>
          </cell>
          <cell r="P257">
            <v>0</v>
          </cell>
          <cell r="Q257">
            <v>0</v>
          </cell>
        </row>
        <row r="258">
          <cell r="C258" t="str">
            <v>3)</v>
          </cell>
          <cell r="D258" t="str">
            <v>거푸집</v>
          </cell>
          <cell r="E258" t="str">
            <v>(4회 0-7M)</v>
          </cell>
          <cell r="F258" t="str">
            <v>M2</v>
          </cell>
          <cell r="G258">
            <v>123</v>
          </cell>
          <cell r="H258">
            <v>19081</v>
          </cell>
          <cell r="I258">
            <v>2346963</v>
          </cell>
          <cell r="J258">
            <v>2346963</v>
          </cell>
          <cell r="K258">
            <v>1</v>
          </cell>
          <cell r="L258">
            <v>8337</v>
          </cell>
          <cell r="M258">
            <v>1025451</v>
          </cell>
          <cell r="N258">
            <v>10425</v>
          </cell>
          <cell r="O258">
            <v>1282275</v>
          </cell>
          <cell r="P258">
            <v>319</v>
          </cell>
          <cell r="Q258">
            <v>39237</v>
          </cell>
        </row>
        <row r="259">
          <cell r="C259" t="str">
            <v>2.12</v>
          </cell>
          <cell r="D259" t="str">
            <v>수로이설공</v>
          </cell>
          <cell r="I259">
            <v>0</v>
          </cell>
          <cell r="J259">
            <v>0</v>
          </cell>
          <cell r="K259">
            <v>1</v>
          </cell>
          <cell r="M259">
            <v>0</v>
          </cell>
          <cell r="O259">
            <v>0</v>
          </cell>
          <cell r="Q259">
            <v>0</v>
          </cell>
        </row>
        <row r="260">
          <cell r="C260" t="str">
            <v>1)</v>
          </cell>
          <cell r="D260" t="str">
            <v>구조물터파기</v>
          </cell>
          <cell r="E260" t="str">
            <v>(토사육상0-2M 30:70)</v>
          </cell>
          <cell r="F260" t="str">
            <v>M3</v>
          </cell>
          <cell r="G260">
            <v>6686</v>
          </cell>
          <cell r="H260">
            <v>3336</v>
          </cell>
          <cell r="I260">
            <v>22304496</v>
          </cell>
          <cell r="J260">
            <v>22304496</v>
          </cell>
          <cell r="K260">
            <v>1</v>
          </cell>
          <cell r="L260">
            <v>173</v>
          </cell>
          <cell r="M260">
            <v>1156678</v>
          </cell>
          <cell r="N260">
            <v>2836</v>
          </cell>
          <cell r="O260">
            <v>18961496</v>
          </cell>
          <cell r="P260">
            <v>327</v>
          </cell>
          <cell r="Q260">
            <v>2186322</v>
          </cell>
        </row>
        <row r="261">
          <cell r="C261" t="str">
            <v>2)</v>
          </cell>
          <cell r="D261" t="str">
            <v>되메우기및다짐</v>
          </cell>
          <cell r="E261" t="str">
            <v>(인력50:기계50)</v>
          </cell>
          <cell r="F261" t="str">
            <v>M3</v>
          </cell>
          <cell r="G261">
            <v>3133</v>
          </cell>
          <cell r="H261">
            <v>5556</v>
          </cell>
          <cell r="I261">
            <v>17406948</v>
          </cell>
          <cell r="J261">
            <v>17406948</v>
          </cell>
          <cell r="K261">
            <v>1</v>
          </cell>
          <cell r="L261">
            <v>309</v>
          </cell>
          <cell r="M261">
            <v>968097</v>
          </cell>
          <cell r="N261">
            <v>4891</v>
          </cell>
          <cell r="O261">
            <v>15323503</v>
          </cell>
          <cell r="P261">
            <v>356</v>
          </cell>
          <cell r="Q261">
            <v>1115348</v>
          </cell>
        </row>
        <row r="262">
          <cell r="C262" t="str">
            <v>3)</v>
          </cell>
          <cell r="D262" t="str">
            <v>콘크리트타설</v>
          </cell>
          <cell r="I262">
            <v>0</v>
          </cell>
          <cell r="J262">
            <v>0</v>
          </cell>
          <cell r="K262">
            <v>1</v>
          </cell>
          <cell r="M262">
            <v>0</v>
          </cell>
          <cell r="O262">
            <v>0</v>
          </cell>
          <cell r="Q262">
            <v>0</v>
          </cell>
        </row>
        <row r="263">
          <cell r="D263" t="str">
            <v>레미콘타설</v>
          </cell>
          <cell r="E263" t="str">
            <v>(철근,VIB포함)</v>
          </cell>
          <cell r="F263" t="str">
            <v>M3</v>
          </cell>
          <cell r="G263">
            <v>2652</v>
          </cell>
          <cell r="H263">
            <v>20322</v>
          </cell>
          <cell r="I263">
            <v>53893944</v>
          </cell>
          <cell r="J263">
            <v>53893944</v>
          </cell>
          <cell r="K263">
            <v>1</v>
          </cell>
          <cell r="L263">
            <v>227</v>
          </cell>
          <cell r="M263">
            <v>602004</v>
          </cell>
          <cell r="N263">
            <v>20049</v>
          </cell>
          <cell r="O263">
            <v>53169948</v>
          </cell>
          <cell r="P263">
            <v>46</v>
          </cell>
          <cell r="Q263">
            <v>121992</v>
          </cell>
        </row>
        <row r="264">
          <cell r="D264" t="str">
            <v>레미콘타설</v>
          </cell>
          <cell r="E264" t="str">
            <v>(무근,VIB포함)</v>
          </cell>
          <cell r="F264" t="str">
            <v>M3</v>
          </cell>
          <cell r="G264">
            <v>122</v>
          </cell>
          <cell r="H264">
            <v>18427</v>
          </cell>
          <cell r="I264">
            <v>2248094</v>
          </cell>
          <cell r="J264">
            <v>2248094</v>
          </cell>
          <cell r="K264">
            <v>1</v>
          </cell>
          <cell r="L264">
            <v>228</v>
          </cell>
          <cell r="M264">
            <v>27816</v>
          </cell>
          <cell r="N264">
            <v>18153</v>
          </cell>
          <cell r="O264">
            <v>2214666</v>
          </cell>
          <cell r="P264">
            <v>46</v>
          </cell>
          <cell r="Q264">
            <v>5612</v>
          </cell>
        </row>
        <row r="265">
          <cell r="C265" t="str">
            <v>4)</v>
          </cell>
          <cell r="D265" t="str">
            <v>거푸집</v>
          </cell>
          <cell r="I265">
            <v>0</v>
          </cell>
          <cell r="J265">
            <v>0</v>
          </cell>
          <cell r="K265">
            <v>1</v>
          </cell>
          <cell r="M265">
            <v>0</v>
          </cell>
          <cell r="O265">
            <v>0</v>
          </cell>
          <cell r="Q265">
            <v>0</v>
          </cell>
        </row>
        <row r="266">
          <cell r="D266" t="str">
            <v>거푸집</v>
          </cell>
          <cell r="E266" t="str">
            <v>(3회 0-7M)</v>
          </cell>
          <cell r="F266" t="str">
            <v>M2</v>
          </cell>
          <cell r="G266">
            <v>2962</v>
          </cell>
          <cell r="H266">
            <v>22167</v>
          </cell>
          <cell r="I266">
            <v>65658654</v>
          </cell>
          <cell r="J266">
            <v>65658654</v>
          </cell>
          <cell r="K266">
            <v>1</v>
          </cell>
          <cell r="L266">
            <v>9585</v>
          </cell>
          <cell r="M266">
            <v>28390770</v>
          </cell>
          <cell r="N266">
            <v>12263</v>
          </cell>
          <cell r="O266">
            <v>36323006</v>
          </cell>
          <cell r="P266">
            <v>319</v>
          </cell>
          <cell r="Q266">
            <v>944878</v>
          </cell>
        </row>
        <row r="267">
          <cell r="D267" t="str">
            <v>거푸집</v>
          </cell>
          <cell r="E267" t="str">
            <v>(4회 0-7M)</v>
          </cell>
          <cell r="F267" t="str">
            <v>M2</v>
          </cell>
          <cell r="G267">
            <v>3126</v>
          </cell>
          <cell r="H267">
            <v>19081</v>
          </cell>
          <cell r="I267">
            <v>59647206</v>
          </cell>
          <cell r="J267">
            <v>59647206</v>
          </cell>
          <cell r="K267">
            <v>1</v>
          </cell>
          <cell r="L267">
            <v>8337</v>
          </cell>
          <cell r="M267">
            <v>26061462</v>
          </cell>
          <cell r="N267">
            <v>10425</v>
          </cell>
          <cell r="O267">
            <v>32588550</v>
          </cell>
          <cell r="P267">
            <v>319</v>
          </cell>
          <cell r="Q267">
            <v>997194</v>
          </cell>
        </row>
        <row r="268">
          <cell r="C268" t="str">
            <v>5)</v>
          </cell>
          <cell r="D268" t="str">
            <v>목재동바리공</v>
          </cell>
          <cell r="E268" t="str">
            <v>(목재4회,0-7M)</v>
          </cell>
          <cell r="F268" t="str">
            <v>공/M3</v>
          </cell>
          <cell r="G268">
            <v>137</v>
          </cell>
          <cell r="H268">
            <v>20437</v>
          </cell>
          <cell r="I268">
            <v>2799869</v>
          </cell>
          <cell r="J268">
            <v>2799869</v>
          </cell>
          <cell r="K268">
            <v>1</v>
          </cell>
          <cell r="L268">
            <v>2041</v>
          </cell>
          <cell r="M268">
            <v>279617</v>
          </cell>
          <cell r="N268">
            <v>18396</v>
          </cell>
          <cell r="O268">
            <v>2520252</v>
          </cell>
          <cell r="P268">
            <v>0</v>
          </cell>
          <cell r="Q268">
            <v>0</v>
          </cell>
        </row>
        <row r="269">
          <cell r="C269" t="str">
            <v>6)</v>
          </cell>
          <cell r="D269" t="str">
            <v>철근가공조립</v>
          </cell>
          <cell r="E269" t="str">
            <v>(복잡)</v>
          </cell>
          <cell r="F269" t="str">
            <v>TON</v>
          </cell>
          <cell r="G269">
            <v>61.378</v>
          </cell>
          <cell r="H269">
            <v>437434</v>
          </cell>
          <cell r="I269">
            <v>26848824</v>
          </cell>
          <cell r="J269">
            <v>26848823</v>
          </cell>
          <cell r="K269" t="str">
            <v>##</v>
          </cell>
          <cell r="L269">
            <v>6960</v>
          </cell>
          <cell r="M269">
            <v>427190</v>
          </cell>
          <cell r="N269">
            <v>430474</v>
          </cell>
          <cell r="O269">
            <v>26421633</v>
          </cell>
          <cell r="P269">
            <v>0</v>
          </cell>
          <cell r="Q269">
            <v>0</v>
          </cell>
        </row>
        <row r="270">
          <cell r="C270" t="str">
            <v>7)</v>
          </cell>
          <cell r="D270" t="str">
            <v>지수판</v>
          </cell>
          <cell r="E270" t="str">
            <v>(200*5)</v>
          </cell>
          <cell r="F270" t="str">
            <v>M</v>
          </cell>
          <cell r="G270">
            <v>251</v>
          </cell>
          <cell r="H270">
            <v>12228</v>
          </cell>
          <cell r="I270">
            <v>3069228</v>
          </cell>
          <cell r="J270">
            <v>3069228</v>
          </cell>
          <cell r="K270">
            <v>1</v>
          </cell>
          <cell r="L270">
            <v>11646</v>
          </cell>
          <cell r="M270">
            <v>2923146</v>
          </cell>
          <cell r="N270">
            <v>582</v>
          </cell>
          <cell r="O270">
            <v>146082</v>
          </cell>
          <cell r="P270">
            <v>0</v>
          </cell>
          <cell r="Q270">
            <v>0</v>
          </cell>
        </row>
        <row r="271">
          <cell r="C271" t="str">
            <v>8)</v>
          </cell>
          <cell r="D271" t="str">
            <v>신축이음</v>
          </cell>
          <cell r="E271" t="str">
            <v>(JOINT FILLER)</v>
          </cell>
          <cell r="F271" t="str">
            <v>M2</v>
          </cell>
          <cell r="G271">
            <v>46</v>
          </cell>
          <cell r="H271">
            <v>4684</v>
          </cell>
          <cell r="I271">
            <v>215464</v>
          </cell>
          <cell r="J271">
            <v>215464</v>
          </cell>
          <cell r="K271">
            <v>1</v>
          </cell>
          <cell r="L271">
            <v>4461</v>
          </cell>
          <cell r="M271">
            <v>205206</v>
          </cell>
          <cell r="N271">
            <v>223</v>
          </cell>
          <cell r="O271">
            <v>10258</v>
          </cell>
          <cell r="P271">
            <v>0</v>
          </cell>
          <cell r="Q271">
            <v>0</v>
          </cell>
        </row>
        <row r="272">
          <cell r="C272" t="str">
            <v>9)</v>
          </cell>
          <cell r="D272" t="str">
            <v>스페이샤</v>
          </cell>
          <cell r="I272">
            <v>0</v>
          </cell>
          <cell r="J272">
            <v>0</v>
          </cell>
          <cell r="K272">
            <v>1</v>
          </cell>
          <cell r="M272">
            <v>0</v>
          </cell>
          <cell r="O272">
            <v>0</v>
          </cell>
          <cell r="Q272">
            <v>0</v>
          </cell>
        </row>
        <row r="273">
          <cell r="D273" t="str">
            <v>스페이샤설치</v>
          </cell>
          <cell r="E273" t="str">
            <v>(벽체용)</v>
          </cell>
          <cell r="F273" t="str">
            <v>M2</v>
          </cell>
          <cell r="G273">
            <v>44</v>
          </cell>
          <cell r="H273">
            <v>2688</v>
          </cell>
          <cell r="I273">
            <v>118272</v>
          </cell>
          <cell r="J273">
            <v>118272</v>
          </cell>
          <cell r="K273">
            <v>1</v>
          </cell>
          <cell r="L273">
            <v>2560</v>
          </cell>
          <cell r="M273">
            <v>112640</v>
          </cell>
          <cell r="N273">
            <v>128</v>
          </cell>
          <cell r="O273">
            <v>5632</v>
          </cell>
          <cell r="P273">
            <v>0</v>
          </cell>
          <cell r="Q273">
            <v>0</v>
          </cell>
        </row>
        <row r="274">
          <cell r="D274" t="str">
            <v>스페이샤설치</v>
          </cell>
          <cell r="E274" t="str">
            <v>(슬라브)</v>
          </cell>
          <cell r="F274" t="str">
            <v>M2</v>
          </cell>
          <cell r="G274">
            <v>17</v>
          </cell>
          <cell r="H274">
            <v>360</v>
          </cell>
          <cell r="I274">
            <v>6120</v>
          </cell>
          <cell r="J274">
            <v>6120</v>
          </cell>
          <cell r="K274">
            <v>1</v>
          </cell>
          <cell r="L274">
            <v>360</v>
          </cell>
          <cell r="M274">
            <v>6120</v>
          </cell>
          <cell r="N274">
            <v>0</v>
          </cell>
          <cell r="O274">
            <v>0</v>
          </cell>
          <cell r="P274">
            <v>0</v>
          </cell>
          <cell r="Q274">
            <v>0</v>
          </cell>
        </row>
        <row r="275">
          <cell r="C275" t="str">
            <v>2.13</v>
          </cell>
          <cell r="D275" t="str">
            <v>수문</v>
          </cell>
          <cell r="I275">
            <v>0</v>
          </cell>
          <cell r="J275">
            <v>0</v>
          </cell>
          <cell r="K275">
            <v>1</v>
          </cell>
          <cell r="M275">
            <v>0</v>
          </cell>
          <cell r="O275">
            <v>0</v>
          </cell>
          <cell r="Q275">
            <v>0</v>
          </cell>
        </row>
        <row r="276">
          <cell r="C276" t="str">
            <v>1)</v>
          </cell>
          <cell r="D276" t="str">
            <v>문비(Y-형)</v>
          </cell>
          <cell r="E276" t="str">
            <v>(1.5×1.5)</v>
          </cell>
          <cell r="F276" t="str">
            <v>련</v>
          </cell>
          <cell r="G276">
            <v>1</v>
          </cell>
          <cell r="H276">
            <v>1200000</v>
          </cell>
          <cell r="I276">
            <v>1200000</v>
          </cell>
          <cell r="J276">
            <v>1200000</v>
          </cell>
          <cell r="K276">
            <v>1</v>
          </cell>
          <cell r="L276">
            <v>1200000</v>
          </cell>
          <cell r="M276">
            <v>1200000</v>
          </cell>
          <cell r="N276">
            <v>0</v>
          </cell>
          <cell r="O276">
            <v>0</v>
          </cell>
          <cell r="P276">
            <v>0</v>
          </cell>
          <cell r="Q276">
            <v>0</v>
          </cell>
        </row>
        <row r="277">
          <cell r="C277" t="str">
            <v>2)</v>
          </cell>
          <cell r="D277" t="str">
            <v>문틀(Y-형)</v>
          </cell>
          <cell r="E277" t="str">
            <v>(1.5×1.5)</v>
          </cell>
          <cell r="F277" t="str">
            <v>련</v>
          </cell>
          <cell r="G277">
            <v>1</v>
          </cell>
          <cell r="H277">
            <v>740000</v>
          </cell>
          <cell r="I277">
            <v>740000</v>
          </cell>
          <cell r="J277">
            <v>740000</v>
          </cell>
          <cell r="K277">
            <v>1</v>
          </cell>
          <cell r="L277">
            <v>740000</v>
          </cell>
          <cell r="M277">
            <v>740000</v>
          </cell>
          <cell r="N277">
            <v>0</v>
          </cell>
          <cell r="O277">
            <v>0</v>
          </cell>
          <cell r="P277">
            <v>0</v>
          </cell>
          <cell r="Q277">
            <v>0</v>
          </cell>
        </row>
        <row r="278">
          <cell r="C278" t="str">
            <v>3)</v>
          </cell>
          <cell r="D278" t="str">
            <v>권양기</v>
          </cell>
          <cell r="E278" t="str">
            <v>(신형3-1호)</v>
          </cell>
          <cell r="F278" t="str">
            <v>대</v>
          </cell>
          <cell r="G278">
            <v>1</v>
          </cell>
          <cell r="H278">
            <v>825000</v>
          </cell>
          <cell r="I278">
            <v>825000</v>
          </cell>
          <cell r="J278">
            <v>825000</v>
          </cell>
          <cell r="K278">
            <v>1</v>
          </cell>
          <cell r="L278">
            <v>825000</v>
          </cell>
          <cell r="M278">
            <v>825000</v>
          </cell>
          <cell r="N278">
            <v>0</v>
          </cell>
          <cell r="O278">
            <v>0</v>
          </cell>
          <cell r="P278">
            <v>0</v>
          </cell>
          <cell r="Q278">
            <v>0</v>
          </cell>
        </row>
        <row r="279">
          <cell r="C279" t="str">
            <v>4)</v>
          </cell>
          <cell r="D279" t="str">
            <v>스핀들</v>
          </cell>
          <cell r="E279" t="str">
            <v>(Φ50MM)</v>
          </cell>
          <cell r="F279" t="str">
            <v>M</v>
          </cell>
          <cell r="G279">
            <v>2.5</v>
          </cell>
          <cell r="H279">
            <v>45000</v>
          </cell>
          <cell r="I279">
            <v>112500</v>
          </cell>
          <cell r="J279">
            <v>112500</v>
          </cell>
          <cell r="K279">
            <v>1</v>
          </cell>
          <cell r="L279">
            <v>45000</v>
          </cell>
          <cell r="M279">
            <v>112500</v>
          </cell>
          <cell r="N279">
            <v>0</v>
          </cell>
          <cell r="O279">
            <v>0</v>
          </cell>
          <cell r="P279">
            <v>0</v>
          </cell>
          <cell r="Q279">
            <v>0</v>
          </cell>
        </row>
        <row r="280">
          <cell r="C280" t="str">
            <v>5)</v>
          </cell>
          <cell r="D280" t="str">
            <v>문비설치비</v>
          </cell>
          <cell r="E280" t="str">
            <v>(1.5×1.5)</v>
          </cell>
          <cell r="F280" t="str">
            <v>련</v>
          </cell>
          <cell r="G280">
            <v>1</v>
          </cell>
          <cell r="H280">
            <v>808000</v>
          </cell>
          <cell r="I280">
            <v>808000</v>
          </cell>
          <cell r="J280">
            <v>808000</v>
          </cell>
          <cell r="K280">
            <v>1</v>
          </cell>
          <cell r="L280">
            <v>0</v>
          </cell>
          <cell r="M280">
            <v>0</v>
          </cell>
          <cell r="N280">
            <v>104000</v>
          </cell>
          <cell r="O280">
            <v>104000</v>
          </cell>
          <cell r="P280">
            <v>704000</v>
          </cell>
          <cell r="Q280">
            <v>704000</v>
          </cell>
        </row>
        <row r="281">
          <cell r="C281" t="str">
            <v>6)</v>
          </cell>
          <cell r="D281" t="str">
            <v>레미콘타설</v>
          </cell>
          <cell r="E281" t="str">
            <v>(소형,VIB포함)</v>
          </cell>
          <cell r="F281" t="str">
            <v>M3</v>
          </cell>
          <cell r="G281">
            <v>2</v>
          </cell>
          <cell r="H281">
            <v>28923</v>
          </cell>
          <cell r="I281">
            <v>57846</v>
          </cell>
          <cell r="J281">
            <v>57846</v>
          </cell>
          <cell r="K281">
            <v>1</v>
          </cell>
          <cell r="L281">
            <v>227</v>
          </cell>
          <cell r="M281">
            <v>454</v>
          </cell>
          <cell r="N281">
            <v>28652</v>
          </cell>
          <cell r="O281">
            <v>57304</v>
          </cell>
          <cell r="P281">
            <v>44</v>
          </cell>
          <cell r="Q281">
            <v>88</v>
          </cell>
        </row>
        <row r="282">
          <cell r="C282" t="str">
            <v>7)</v>
          </cell>
          <cell r="D282" t="str">
            <v>거푸집</v>
          </cell>
          <cell r="E282" t="str">
            <v>(4회 0-7M)</v>
          </cell>
          <cell r="F282" t="str">
            <v>M2</v>
          </cell>
          <cell r="G282">
            <v>26</v>
          </cell>
          <cell r="H282">
            <v>19081</v>
          </cell>
          <cell r="I282">
            <v>496106</v>
          </cell>
          <cell r="J282">
            <v>496106</v>
          </cell>
          <cell r="K282">
            <v>1</v>
          </cell>
          <cell r="L282">
            <v>8337</v>
          </cell>
          <cell r="M282">
            <v>216762</v>
          </cell>
          <cell r="N282">
            <v>10425</v>
          </cell>
          <cell r="O282">
            <v>271050</v>
          </cell>
          <cell r="P282">
            <v>319</v>
          </cell>
          <cell r="Q282">
            <v>8294</v>
          </cell>
        </row>
        <row r="283">
          <cell r="C283" t="str">
            <v>8)</v>
          </cell>
          <cell r="D283" t="str">
            <v>철근가공조립</v>
          </cell>
          <cell r="E283" t="str">
            <v>(보통)</v>
          </cell>
          <cell r="F283" t="str">
            <v>TON</v>
          </cell>
          <cell r="G283">
            <v>0.377</v>
          </cell>
          <cell r="H283">
            <v>348721</v>
          </cell>
          <cell r="I283">
            <v>131467</v>
          </cell>
          <cell r="J283">
            <v>131466</v>
          </cell>
          <cell r="K283" t="str">
            <v>##</v>
          </cell>
          <cell r="L283">
            <v>5655</v>
          </cell>
          <cell r="M283">
            <v>2131</v>
          </cell>
          <cell r="N283">
            <v>343066</v>
          </cell>
          <cell r="O283">
            <v>129335</v>
          </cell>
          <cell r="P283">
            <v>0</v>
          </cell>
          <cell r="Q283">
            <v>0</v>
          </cell>
        </row>
        <row r="284">
          <cell r="C284" t="str">
            <v>2.14</v>
          </cell>
          <cell r="D284" t="str">
            <v>돌망태형옹벽</v>
          </cell>
          <cell r="I284">
            <v>0</v>
          </cell>
          <cell r="J284">
            <v>0</v>
          </cell>
          <cell r="K284">
            <v>1</v>
          </cell>
          <cell r="M284">
            <v>0</v>
          </cell>
          <cell r="O284">
            <v>0</v>
          </cell>
          <cell r="Q284">
            <v>0</v>
          </cell>
        </row>
        <row r="285">
          <cell r="C285" t="str">
            <v>1)</v>
          </cell>
          <cell r="D285" t="str">
            <v>구조물터파기</v>
          </cell>
          <cell r="E285" t="str">
            <v>(토사육상0-2M 30:70)</v>
          </cell>
          <cell r="F285" t="str">
            <v>M3</v>
          </cell>
          <cell r="G285">
            <v>1230</v>
          </cell>
          <cell r="H285">
            <v>3336</v>
          </cell>
          <cell r="I285">
            <v>4103280</v>
          </cell>
          <cell r="J285">
            <v>4103280</v>
          </cell>
          <cell r="K285">
            <v>1</v>
          </cell>
          <cell r="L285">
            <v>173</v>
          </cell>
          <cell r="M285">
            <v>212790</v>
          </cell>
          <cell r="N285">
            <v>2836</v>
          </cell>
          <cell r="O285">
            <v>3488280</v>
          </cell>
          <cell r="P285">
            <v>327</v>
          </cell>
          <cell r="Q285">
            <v>402210</v>
          </cell>
        </row>
        <row r="286">
          <cell r="C286" t="str">
            <v>2)</v>
          </cell>
          <cell r="D286" t="str">
            <v>되메우기및다짐</v>
          </cell>
          <cell r="E286" t="str">
            <v>(인력50:기계50)</v>
          </cell>
          <cell r="F286" t="str">
            <v>M3</v>
          </cell>
          <cell r="G286">
            <v>489</v>
          </cell>
          <cell r="H286">
            <v>5556</v>
          </cell>
          <cell r="I286">
            <v>2716884</v>
          </cell>
          <cell r="J286">
            <v>2716884</v>
          </cell>
          <cell r="K286">
            <v>1</v>
          </cell>
          <cell r="L286">
            <v>309</v>
          </cell>
          <cell r="M286">
            <v>151101</v>
          </cell>
          <cell r="N286">
            <v>4891</v>
          </cell>
          <cell r="O286">
            <v>2391699</v>
          </cell>
          <cell r="P286">
            <v>356</v>
          </cell>
          <cell r="Q286">
            <v>174084</v>
          </cell>
        </row>
        <row r="287">
          <cell r="C287" t="str">
            <v>3)</v>
          </cell>
          <cell r="D287" t="str">
            <v>돌망태</v>
          </cell>
          <cell r="I287">
            <v>0</v>
          </cell>
          <cell r="J287">
            <v>0</v>
          </cell>
          <cell r="K287">
            <v>1</v>
          </cell>
          <cell r="M287">
            <v>0</v>
          </cell>
          <cell r="O287">
            <v>0</v>
          </cell>
          <cell r="Q287">
            <v>0</v>
          </cell>
        </row>
        <row r="288">
          <cell r="D288" t="str">
            <v>돌망태</v>
          </cell>
          <cell r="E288" t="str">
            <v>(1.0*1.0*2.0)</v>
          </cell>
          <cell r="F288" t="str">
            <v>EA</v>
          </cell>
          <cell r="G288">
            <v>748</v>
          </cell>
          <cell r="H288">
            <v>18735</v>
          </cell>
          <cell r="I288">
            <v>14013780</v>
          </cell>
          <cell r="J288">
            <v>14013780</v>
          </cell>
          <cell r="K288">
            <v>1</v>
          </cell>
          <cell r="L288">
            <v>13115</v>
          </cell>
          <cell r="M288">
            <v>9810020</v>
          </cell>
          <cell r="N288">
            <v>5620</v>
          </cell>
          <cell r="O288">
            <v>4203760</v>
          </cell>
          <cell r="P288">
            <v>0</v>
          </cell>
          <cell r="Q288">
            <v>0</v>
          </cell>
        </row>
        <row r="289">
          <cell r="D289" t="str">
            <v>돌망태</v>
          </cell>
          <cell r="E289" t="str">
            <v>(1.0*1.0*1.5)</v>
          </cell>
          <cell r="F289" t="str">
            <v>EA</v>
          </cell>
          <cell r="G289">
            <v>499</v>
          </cell>
          <cell r="H289">
            <v>16754</v>
          </cell>
          <cell r="I289">
            <v>8360246</v>
          </cell>
          <cell r="J289">
            <v>8360246</v>
          </cell>
          <cell r="K289">
            <v>1</v>
          </cell>
          <cell r="L289">
            <v>11728</v>
          </cell>
          <cell r="M289">
            <v>5852272</v>
          </cell>
          <cell r="N289">
            <v>5026</v>
          </cell>
          <cell r="O289">
            <v>2507974</v>
          </cell>
          <cell r="P289">
            <v>0</v>
          </cell>
          <cell r="Q289">
            <v>0</v>
          </cell>
        </row>
        <row r="290">
          <cell r="C290" t="str">
            <v>4)</v>
          </cell>
          <cell r="D290" t="str">
            <v>돌망태  옹벽설치</v>
          </cell>
          <cell r="E290" t="str">
            <v>(발파암유용)</v>
          </cell>
          <cell r="F290" t="str">
            <v>M3</v>
          </cell>
          <cell r="G290">
            <v>2246</v>
          </cell>
          <cell r="H290">
            <v>17267</v>
          </cell>
          <cell r="I290">
            <v>38781682</v>
          </cell>
          <cell r="J290">
            <v>38781682</v>
          </cell>
          <cell r="K290">
            <v>1</v>
          </cell>
          <cell r="L290">
            <v>7834</v>
          </cell>
          <cell r="M290">
            <v>17595164</v>
          </cell>
          <cell r="N290">
            <v>9433</v>
          </cell>
          <cell r="O290">
            <v>21186518</v>
          </cell>
          <cell r="P290">
            <v>0</v>
          </cell>
          <cell r="Q290">
            <v>0</v>
          </cell>
        </row>
        <row r="291">
          <cell r="C291" t="str">
            <v>5)</v>
          </cell>
          <cell r="D291" t="str">
            <v>부직포 설치</v>
          </cell>
          <cell r="F291" t="str">
            <v>M2</v>
          </cell>
          <cell r="G291">
            <v>2995</v>
          </cell>
          <cell r="H291">
            <v>2278</v>
          </cell>
          <cell r="I291">
            <v>6822610</v>
          </cell>
          <cell r="J291">
            <v>6822610</v>
          </cell>
          <cell r="K291">
            <v>1</v>
          </cell>
          <cell r="L291">
            <v>2170</v>
          </cell>
          <cell r="M291">
            <v>6499150</v>
          </cell>
          <cell r="N291">
            <v>108</v>
          </cell>
          <cell r="O291">
            <v>323460</v>
          </cell>
          <cell r="Q291">
            <v>0</v>
          </cell>
        </row>
        <row r="292">
          <cell r="C292" t="str">
            <v>2.15</v>
          </cell>
          <cell r="D292" t="str">
            <v>레미콘 구입</v>
          </cell>
          <cell r="I292">
            <v>0</v>
          </cell>
          <cell r="J292">
            <v>0</v>
          </cell>
          <cell r="K292">
            <v>1</v>
          </cell>
          <cell r="M292">
            <v>0</v>
          </cell>
          <cell r="O292">
            <v>0</v>
          </cell>
          <cell r="Q292">
            <v>0</v>
          </cell>
        </row>
        <row r="293">
          <cell r="D293" t="str">
            <v>레미콘</v>
          </cell>
          <cell r="E293" t="str">
            <v>(25-240-15)</v>
          </cell>
          <cell r="F293" t="str">
            <v>M3</v>
          </cell>
          <cell r="G293">
            <v>4993</v>
          </cell>
          <cell r="H293">
            <v>44272</v>
          </cell>
          <cell r="I293">
            <v>221050096</v>
          </cell>
          <cell r="J293">
            <v>221050096</v>
          </cell>
          <cell r="K293">
            <v>1</v>
          </cell>
          <cell r="L293">
            <v>44272</v>
          </cell>
          <cell r="M293">
            <v>221050096</v>
          </cell>
          <cell r="N293">
            <v>0</v>
          </cell>
          <cell r="O293">
            <v>0</v>
          </cell>
          <cell r="P293">
            <v>0</v>
          </cell>
          <cell r="Q293">
            <v>0</v>
          </cell>
        </row>
        <row r="294">
          <cell r="D294" t="str">
            <v>레미콘</v>
          </cell>
          <cell r="E294" t="str">
            <v>(25-210-15)</v>
          </cell>
          <cell r="F294" t="str">
            <v>M3</v>
          </cell>
          <cell r="G294">
            <v>3162</v>
          </cell>
          <cell r="H294">
            <v>43754</v>
          </cell>
          <cell r="I294">
            <v>138350148</v>
          </cell>
          <cell r="J294">
            <v>138350148</v>
          </cell>
          <cell r="K294">
            <v>1</v>
          </cell>
          <cell r="L294">
            <v>43754</v>
          </cell>
          <cell r="M294">
            <v>138350148</v>
          </cell>
          <cell r="N294">
            <v>0</v>
          </cell>
          <cell r="O294">
            <v>0</v>
          </cell>
          <cell r="P294">
            <v>0</v>
          </cell>
          <cell r="Q294">
            <v>0</v>
          </cell>
        </row>
        <row r="295">
          <cell r="D295" t="str">
            <v>레미콘</v>
          </cell>
          <cell r="E295" t="str">
            <v>(25-180-15)</v>
          </cell>
          <cell r="F295" t="str">
            <v>M3</v>
          </cell>
          <cell r="G295">
            <v>10520</v>
          </cell>
          <cell r="H295">
            <v>39490</v>
          </cell>
          <cell r="I295">
            <v>415434800</v>
          </cell>
          <cell r="J295">
            <v>415434800</v>
          </cell>
          <cell r="K295">
            <v>1</v>
          </cell>
          <cell r="L295">
            <v>39490</v>
          </cell>
          <cell r="M295">
            <v>415434800</v>
          </cell>
          <cell r="N295">
            <v>0</v>
          </cell>
          <cell r="O295">
            <v>0</v>
          </cell>
          <cell r="P295">
            <v>0</v>
          </cell>
          <cell r="Q295">
            <v>0</v>
          </cell>
        </row>
        <row r="296">
          <cell r="D296" t="str">
            <v>레미콘</v>
          </cell>
          <cell r="E296" t="str">
            <v>(25-160-15)</v>
          </cell>
          <cell r="F296" t="str">
            <v>M3</v>
          </cell>
          <cell r="G296">
            <v>678</v>
          </cell>
          <cell r="H296">
            <v>38982</v>
          </cell>
          <cell r="I296">
            <v>26429796</v>
          </cell>
          <cell r="J296">
            <v>26429796</v>
          </cell>
          <cell r="K296">
            <v>1</v>
          </cell>
          <cell r="L296">
            <v>38982</v>
          </cell>
          <cell r="M296">
            <v>26429796</v>
          </cell>
          <cell r="N296">
            <v>0</v>
          </cell>
          <cell r="O296">
            <v>0</v>
          </cell>
          <cell r="P296">
            <v>0</v>
          </cell>
          <cell r="Q296">
            <v>0</v>
          </cell>
        </row>
        <row r="297">
          <cell r="C297" t="str">
            <v>2.16</v>
          </cell>
          <cell r="D297" t="str">
            <v>시멘트 구입</v>
          </cell>
          <cell r="I297">
            <v>0</v>
          </cell>
          <cell r="J297">
            <v>0</v>
          </cell>
          <cell r="K297">
            <v>1</v>
          </cell>
          <cell r="M297">
            <v>0</v>
          </cell>
          <cell r="O297">
            <v>0</v>
          </cell>
          <cell r="Q297">
            <v>0</v>
          </cell>
        </row>
        <row r="298">
          <cell r="D298" t="str">
            <v>시멘트</v>
          </cell>
          <cell r="E298" t="str">
            <v>(40㎏)</v>
          </cell>
          <cell r="F298" t="str">
            <v>대</v>
          </cell>
          <cell r="G298">
            <v>68</v>
          </cell>
          <cell r="H298">
            <v>2600</v>
          </cell>
          <cell r="I298">
            <v>176800</v>
          </cell>
          <cell r="J298">
            <v>176800</v>
          </cell>
          <cell r="K298">
            <v>1</v>
          </cell>
          <cell r="L298">
            <v>2600</v>
          </cell>
          <cell r="M298">
            <v>176800</v>
          </cell>
          <cell r="N298">
            <v>0</v>
          </cell>
          <cell r="O298">
            <v>0</v>
          </cell>
          <cell r="P298">
            <v>0</v>
          </cell>
          <cell r="Q298">
            <v>0</v>
          </cell>
        </row>
        <row r="299">
          <cell r="C299" t="str">
            <v>2.17</v>
          </cell>
          <cell r="D299" t="str">
            <v>모래</v>
          </cell>
          <cell r="E299" t="str">
            <v>(현장도착도)</v>
          </cell>
          <cell r="F299" t="str">
            <v>M3</v>
          </cell>
          <cell r="G299">
            <v>867</v>
          </cell>
          <cell r="H299">
            <v>10619</v>
          </cell>
          <cell r="I299">
            <v>9206673</v>
          </cell>
          <cell r="J299">
            <v>9206673</v>
          </cell>
          <cell r="K299">
            <v>1</v>
          </cell>
          <cell r="L299">
            <v>8095</v>
          </cell>
          <cell r="M299">
            <v>7018365</v>
          </cell>
          <cell r="N299">
            <v>1091</v>
          </cell>
          <cell r="O299">
            <v>945897</v>
          </cell>
          <cell r="P299">
            <v>1433</v>
          </cell>
          <cell r="Q299">
            <v>1242411</v>
          </cell>
        </row>
        <row r="300">
          <cell r="C300" t="str">
            <v>2.18</v>
          </cell>
          <cell r="D300" t="str">
            <v>철근 구입</v>
          </cell>
          <cell r="I300">
            <v>0</v>
          </cell>
          <cell r="J300">
            <v>0</v>
          </cell>
          <cell r="K300">
            <v>1</v>
          </cell>
          <cell r="M300">
            <v>0</v>
          </cell>
          <cell r="O300">
            <v>0</v>
          </cell>
          <cell r="Q300">
            <v>0</v>
          </cell>
        </row>
        <row r="301">
          <cell r="D301" t="str">
            <v>철근</v>
          </cell>
          <cell r="E301" t="str">
            <v>(SD30,D13M/M이하)</v>
          </cell>
          <cell r="F301" t="str">
            <v>TON</v>
          </cell>
          <cell r="G301">
            <v>214.01499999999999</v>
          </cell>
          <cell r="H301">
            <v>350000</v>
          </cell>
          <cell r="I301">
            <v>74905250</v>
          </cell>
          <cell r="J301">
            <v>74905250</v>
          </cell>
          <cell r="K301">
            <v>1</v>
          </cell>
          <cell r="L301">
            <v>350000</v>
          </cell>
          <cell r="M301">
            <v>74905250</v>
          </cell>
          <cell r="N301">
            <v>0</v>
          </cell>
          <cell r="O301">
            <v>0</v>
          </cell>
          <cell r="P301">
            <v>0</v>
          </cell>
          <cell r="Q301">
            <v>0</v>
          </cell>
        </row>
        <row r="302">
          <cell r="D302" t="str">
            <v>철근</v>
          </cell>
          <cell r="E302" t="str">
            <v>(SD30,D16-32M/M)</v>
          </cell>
          <cell r="F302" t="str">
            <v>TON</v>
          </cell>
          <cell r="G302">
            <v>691.81700000000001</v>
          </cell>
          <cell r="H302">
            <v>350000</v>
          </cell>
          <cell r="I302">
            <v>242135950</v>
          </cell>
          <cell r="J302">
            <v>242135950</v>
          </cell>
          <cell r="K302">
            <v>1</v>
          </cell>
          <cell r="L302">
            <v>350000</v>
          </cell>
          <cell r="M302">
            <v>242135950</v>
          </cell>
          <cell r="N302">
            <v>0</v>
          </cell>
          <cell r="O302">
            <v>0</v>
          </cell>
          <cell r="P302">
            <v>0</v>
          </cell>
          <cell r="Q302">
            <v>0</v>
          </cell>
        </row>
        <row r="303">
          <cell r="D303" t="str">
            <v>고재</v>
          </cell>
          <cell r="E303" t="str">
            <v>(3%)</v>
          </cell>
          <cell r="F303" t="str">
            <v>TON</v>
          </cell>
          <cell r="G303">
            <v>26.382999999999999</v>
          </cell>
          <cell r="H303">
            <v>-98000</v>
          </cell>
          <cell r="I303">
            <v>-2585534</v>
          </cell>
          <cell r="J303">
            <v>-2585534</v>
          </cell>
          <cell r="K303">
            <v>1</v>
          </cell>
          <cell r="L303">
            <v>-98000</v>
          </cell>
          <cell r="M303">
            <v>-2585534</v>
          </cell>
          <cell r="N303">
            <v>0</v>
          </cell>
          <cell r="O303">
            <v>0</v>
          </cell>
          <cell r="P303">
            <v>0</v>
          </cell>
          <cell r="Q303">
            <v>0</v>
          </cell>
        </row>
        <row r="304">
          <cell r="C304" t="str">
            <v>3.</v>
          </cell>
          <cell r="D304" t="str">
            <v>구조물공</v>
          </cell>
          <cell r="I304">
            <v>0</v>
          </cell>
          <cell r="J304">
            <v>0</v>
          </cell>
          <cell r="K304">
            <v>1</v>
          </cell>
          <cell r="M304">
            <v>0</v>
          </cell>
          <cell r="O304">
            <v>0</v>
          </cell>
          <cell r="Q304">
            <v>0</v>
          </cell>
        </row>
        <row r="305">
          <cell r="C305" t="str">
            <v>3.A</v>
          </cell>
          <cell r="D305" t="str">
            <v>전 읍 교</v>
          </cell>
          <cell r="E305" t="str">
            <v>(PSC BEAM)</v>
          </cell>
          <cell r="I305">
            <v>0</v>
          </cell>
          <cell r="J305">
            <v>0</v>
          </cell>
          <cell r="K305">
            <v>1</v>
          </cell>
          <cell r="M305">
            <v>0</v>
          </cell>
          <cell r="O305">
            <v>0</v>
          </cell>
          <cell r="Q305">
            <v>0</v>
          </cell>
        </row>
        <row r="306">
          <cell r="C306" t="str">
            <v>3.01</v>
          </cell>
          <cell r="D306" t="str">
            <v>터 파 기</v>
          </cell>
          <cell r="I306">
            <v>0</v>
          </cell>
          <cell r="J306">
            <v>0</v>
          </cell>
          <cell r="K306">
            <v>1</v>
          </cell>
          <cell r="M306">
            <v>0</v>
          </cell>
          <cell r="O306">
            <v>0</v>
          </cell>
          <cell r="Q306">
            <v>0</v>
          </cell>
        </row>
        <row r="307">
          <cell r="C307" t="str">
            <v>1)</v>
          </cell>
          <cell r="D307" t="str">
            <v>육상토사</v>
          </cell>
          <cell r="I307">
            <v>0</v>
          </cell>
          <cell r="J307">
            <v>0</v>
          </cell>
          <cell r="K307">
            <v>1</v>
          </cell>
          <cell r="M307">
            <v>0</v>
          </cell>
          <cell r="O307">
            <v>0</v>
          </cell>
          <cell r="Q307">
            <v>0</v>
          </cell>
        </row>
        <row r="308">
          <cell r="D308" t="str">
            <v>구조물터파기</v>
          </cell>
          <cell r="E308" t="str">
            <v>(토사 육상 0-4m)</v>
          </cell>
          <cell r="F308" t="str">
            <v>M3</v>
          </cell>
          <cell r="G308">
            <v>2795</v>
          </cell>
          <cell r="H308">
            <v>4134</v>
          </cell>
          <cell r="I308">
            <v>11554530</v>
          </cell>
          <cell r="J308">
            <v>11554530</v>
          </cell>
          <cell r="K308">
            <v>1</v>
          </cell>
          <cell r="L308">
            <v>173</v>
          </cell>
          <cell r="M308">
            <v>483535</v>
          </cell>
          <cell r="N308">
            <v>3634</v>
          </cell>
          <cell r="O308">
            <v>10157030</v>
          </cell>
          <cell r="P308">
            <v>327</v>
          </cell>
          <cell r="Q308">
            <v>913965</v>
          </cell>
        </row>
        <row r="309">
          <cell r="D309" t="str">
            <v>구조물터파기</v>
          </cell>
          <cell r="E309" t="str">
            <v>(토사 육상 4-8m)</v>
          </cell>
          <cell r="F309" t="str">
            <v>M3</v>
          </cell>
          <cell r="G309">
            <v>384</v>
          </cell>
          <cell r="H309">
            <v>6367</v>
          </cell>
          <cell r="I309">
            <v>2444928</v>
          </cell>
          <cell r="J309">
            <v>2444928</v>
          </cell>
          <cell r="K309">
            <v>1</v>
          </cell>
          <cell r="L309">
            <v>173</v>
          </cell>
          <cell r="M309">
            <v>66432</v>
          </cell>
          <cell r="N309">
            <v>5867</v>
          </cell>
          <cell r="O309">
            <v>2252928</v>
          </cell>
          <cell r="P309">
            <v>327</v>
          </cell>
          <cell r="Q309">
            <v>125568</v>
          </cell>
        </row>
        <row r="310">
          <cell r="C310" t="str">
            <v>3.02</v>
          </cell>
          <cell r="D310" t="str">
            <v>되메우기 다짐</v>
          </cell>
          <cell r="E310" t="str">
            <v>(백호우+램머)</v>
          </cell>
          <cell r="F310" t="str">
            <v>M3</v>
          </cell>
          <cell r="G310">
            <v>2201</v>
          </cell>
          <cell r="H310">
            <v>4340</v>
          </cell>
          <cell r="I310">
            <v>9552340</v>
          </cell>
          <cell r="J310">
            <v>9552340</v>
          </cell>
          <cell r="K310">
            <v>1</v>
          </cell>
          <cell r="L310">
            <v>354</v>
          </cell>
          <cell r="M310">
            <v>779154</v>
          </cell>
          <cell r="N310">
            <v>3591</v>
          </cell>
          <cell r="O310">
            <v>7903791</v>
          </cell>
          <cell r="P310">
            <v>395</v>
          </cell>
          <cell r="Q310">
            <v>869395</v>
          </cell>
        </row>
        <row r="311">
          <cell r="C311" t="str">
            <v>3.03</v>
          </cell>
          <cell r="D311" t="str">
            <v>뒷채움</v>
          </cell>
          <cell r="E311" t="str">
            <v>(발파암유용)</v>
          </cell>
          <cell r="F311" t="str">
            <v>M3</v>
          </cell>
          <cell r="G311">
            <v>1493</v>
          </cell>
          <cell r="H311">
            <v>1473</v>
          </cell>
          <cell r="I311">
            <v>2199189</v>
          </cell>
          <cell r="J311">
            <v>2199189</v>
          </cell>
          <cell r="K311">
            <v>1</v>
          </cell>
          <cell r="L311">
            <v>366</v>
          </cell>
          <cell r="M311">
            <v>546438</v>
          </cell>
          <cell r="N311">
            <v>590</v>
          </cell>
          <cell r="O311">
            <v>880870</v>
          </cell>
          <cell r="P311">
            <v>517</v>
          </cell>
          <cell r="Q311">
            <v>771881</v>
          </cell>
        </row>
        <row r="312">
          <cell r="C312" t="str">
            <v>3.04</v>
          </cell>
          <cell r="D312" t="str">
            <v>강관 말뚝공</v>
          </cell>
          <cell r="I312">
            <v>0</v>
          </cell>
          <cell r="J312">
            <v>0</v>
          </cell>
          <cell r="K312">
            <v>1</v>
          </cell>
          <cell r="M312">
            <v>0</v>
          </cell>
          <cell r="O312">
            <v>0</v>
          </cell>
          <cell r="Q312">
            <v>0</v>
          </cell>
        </row>
        <row r="313">
          <cell r="C313" t="str">
            <v>1)</v>
          </cell>
          <cell r="D313" t="str">
            <v>자 재 비</v>
          </cell>
          <cell r="I313">
            <v>0</v>
          </cell>
          <cell r="J313">
            <v>0</v>
          </cell>
          <cell r="K313">
            <v>1</v>
          </cell>
          <cell r="M313">
            <v>0</v>
          </cell>
          <cell r="O313">
            <v>0</v>
          </cell>
          <cell r="Q313">
            <v>0</v>
          </cell>
        </row>
        <row r="314">
          <cell r="D314" t="str">
            <v>강관파일</v>
          </cell>
          <cell r="E314" t="str">
            <v>(D=508MM T=12MM)</v>
          </cell>
          <cell r="F314" t="str">
            <v>M</v>
          </cell>
          <cell r="G314">
            <v>499</v>
          </cell>
          <cell r="H314">
            <v>64580</v>
          </cell>
          <cell r="I314">
            <v>32225420</v>
          </cell>
          <cell r="J314">
            <v>32225420</v>
          </cell>
          <cell r="K314">
            <v>1</v>
          </cell>
          <cell r="L314">
            <v>64580</v>
          </cell>
          <cell r="M314">
            <v>32225420</v>
          </cell>
          <cell r="N314">
            <v>0</v>
          </cell>
          <cell r="O314">
            <v>0</v>
          </cell>
          <cell r="P314">
            <v>0</v>
          </cell>
          <cell r="Q314">
            <v>0</v>
          </cell>
        </row>
        <row r="315">
          <cell r="C315" t="str">
            <v>2)</v>
          </cell>
          <cell r="D315" t="str">
            <v>파일항타</v>
          </cell>
          <cell r="E315" t="str">
            <v>(디젤함마)</v>
          </cell>
          <cell r="I315">
            <v>0</v>
          </cell>
          <cell r="J315">
            <v>0</v>
          </cell>
          <cell r="K315">
            <v>1</v>
          </cell>
          <cell r="M315">
            <v>0</v>
          </cell>
          <cell r="O315">
            <v>0</v>
          </cell>
          <cell r="Q315">
            <v>0</v>
          </cell>
        </row>
        <row r="316">
          <cell r="C316" t="str">
            <v>-1</v>
          </cell>
          <cell r="D316" t="str">
            <v>파일항타</v>
          </cell>
          <cell r="I316">
            <v>0</v>
          </cell>
          <cell r="J316">
            <v>0</v>
          </cell>
          <cell r="K316">
            <v>1</v>
          </cell>
          <cell r="M316">
            <v>0</v>
          </cell>
          <cell r="O316">
            <v>0</v>
          </cell>
          <cell r="Q316">
            <v>0</v>
          </cell>
        </row>
        <row r="317">
          <cell r="D317" t="str">
            <v>파일항타 직항</v>
          </cell>
          <cell r="E317" t="str">
            <v>(15M미만  Φ508MM)</v>
          </cell>
          <cell r="F317" t="str">
            <v>M</v>
          </cell>
          <cell r="G317">
            <v>462</v>
          </cell>
          <cell r="H317">
            <v>60768</v>
          </cell>
          <cell r="I317">
            <v>28074816</v>
          </cell>
          <cell r="J317">
            <v>28074816</v>
          </cell>
          <cell r="K317">
            <v>1</v>
          </cell>
          <cell r="L317">
            <v>0</v>
          </cell>
          <cell r="M317">
            <v>0</v>
          </cell>
          <cell r="N317">
            <v>27814</v>
          </cell>
          <cell r="O317">
            <v>12850068</v>
          </cell>
          <cell r="P317">
            <v>32954</v>
          </cell>
          <cell r="Q317">
            <v>15224748</v>
          </cell>
        </row>
        <row r="318">
          <cell r="C318" t="str">
            <v>-2</v>
          </cell>
          <cell r="D318" t="str">
            <v>두부및선단보강</v>
          </cell>
          <cell r="I318">
            <v>0</v>
          </cell>
          <cell r="J318">
            <v>0</v>
          </cell>
          <cell r="K318">
            <v>1</v>
          </cell>
          <cell r="M318">
            <v>0</v>
          </cell>
          <cell r="O318">
            <v>0</v>
          </cell>
          <cell r="Q318">
            <v>0</v>
          </cell>
        </row>
        <row r="319">
          <cell r="D319" t="str">
            <v>두부및선단보강</v>
          </cell>
          <cell r="E319" t="str">
            <v>(D=508MM)</v>
          </cell>
          <cell r="F319" t="str">
            <v>EA</v>
          </cell>
          <cell r="G319">
            <v>68</v>
          </cell>
          <cell r="H319">
            <v>142328</v>
          </cell>
          <cell r="I319">
            <v>9678304</v>
          </cell>
          <cell r="J319">
            <v>9678304</v>
          </cell>
          <cell r="K319">
            <v>1</v>
          </cell>
          <cell r="L319">
            <v>18915</v>
          </cell>
          <cell r="M319">
            <v>1286220</v>
          </cell>
          <cell r="N319">
            <v>123011</v>
          </cell>
          <cell r="O319">
            <v>8364748</v>
          </cell>
          <cell r="P319">
            <v>402</v>
          </cell>
          <cell r="Q319">
            <v>27336</v>
          </cell>
        </row>
        <row r="320">
          <cell r="C320" t="str">
            <v>3.05</v>
          </cell>
          <cell r="D320" t="str">
            <v>거 푸 집</v>
          </cell>
          <cell r="I320">
            <v>0</v>
          </cell>
          <cell r="J320">
            <v>0</v>
          </cell>
          <cell r="K320">
            <v>1</v>
          </cell>
          <cell r="M320">
            <v>0</v>
          </cell>
          <cell r="O320">
            <v>0</v>
          </cell>
          <cell r="Q320">
            <v>0</v>
          </cell>
        </row>
        <row r="321">
          <cell r="C321" t="str">
            <v>1)</v>
          </cell>
          <cell r="D321" t="str">
            <v>합판거푸집</v>
          </cell>
          <cell r="I321">
            <v>0</v>
          </cell>
          <cell r="J321">
            <v>0</v>
          </cell>
          <cell r="K321">
            <v>1</v>
          </cell>
          <cell r="M321">
            <v>0</v>
          </cell>
          <cell r="O321">
            <v>0</v>
          </cell>
          <cell r="Q321">
            <v>0</v>
          </cell>
        </row>
        <row r="322">
          <cell r="C322" t="str">
            <v>-1</v>
          </cell>
          <cell r="D322" t="str">
            <v>거푸집</v>
          </cell>
          <cell r="E322" t="str">
            <v>(3회 0-7M)</v>
          </cell>
          <cell r="F322" t="str">
            <v>M2</v>
          </cell>
          <cell r="G322">
            <v>401</v>
          </cell>
          <cell r="H322">
            <v>22167</v>
          </cell>
          <cell r="I322">
            <v>8888967</v>
          </cell>
          <cell r="J322">
            <v>8888967</v>
          </cell>
          <cell r="K322">
            <v>1</v>
          </cell>
          <cell r="L322">
            <v>9585</v>
          </cell>
          <cell r="M322">
            <v>3843585</v>
          </cell>
          <cell r="N322">
            <v>12263</v>
          </cell>
          <cell r="O322">
            <v>4917463</v>
          </cell>
          <cell r="P322">
            <v>319</v>
          </cell>
          <cell r="Q322">
            <v>127919</v>
          </cell>
        </row>
        <row r="323">
          <cell r="D323" t="str">
            <v>거푸집</v>
          </cell>
          <cell r="E323" t="str">
            <v>(3회 7-10M)</v>
          </cell>
          <cell r="F323" t="str">
            <v>M2</v>
          </cell>
          <cell r="G323">
            <v>1213</v>
          </cell>
          <cell r="H323">
            <v>23386</v>
          </cell>
          <cell r="I323">
            <v>28367218</v>
          </cell>
          <cell r="J323">
            <v>28367218</v>
          </cell>
          <cell r="K323">
            <v>1</v>
          </cell>
          <cell r="L323">
            <v>9585</v>
          </cell>
          <cell r="M323">
            <v>11626605</v>
          </cell>
          <cell r="N323">
            <v>13482</v>
          </cell>
          <cell r="O323">
            <v>16353666</v>
          </cell>
          <cell r="P323">
            <v>319</v>
          </cell>
          <cell r="Q323">
            <v>386947</v>
          </cell>
        </row>
        <row r="324">
          <cell r="C324" t="str">
            <v>-2</v>
          </cell>
          <cell r="D324" t="str">
            <v>거푸집</v>
          </cell>
          <cell r="E324" t="str">
            <v>(4회 0-7M)</v>
          </cell>
          <cell r="F324" t="str">
            <v>M2</v>
          </cell>
          <cell r="G324">
            <v>245</v>
          </cell>
          <cell r="H324">
            <v>19081</v>
          </cell>
          <cell r="I324">
            <v>4674845</v>
          </cell>
          <cell r="J324">
            <v>4674845</v>
          </cell>
          <cell r="K324">
            <v>1</v>
          </cell>
          <cell r="L324">
            <v>8337</v>
          </cell>
          <cell r="M324">
            <v>2042565</v>
          </cell>
          <cell r="N324">
            <v>10425</v>
          </cell>
          <cell r="O324">
            <v>2554125</v>
          </cell>
          <cell r="P324">
            <v>319</v>
          </cell>
          <cell r="Q324">
            <v>78155</v>
          </cell>
        </row>
        <row r="325">
          <cell r="C325" t="str">
            <v>-3</v>
          </cell>
          <cell r="D325" t="str">
            <v>거푸집</v>
          </cell>
          <cell r="E325" t="str">
            <v>(6회 0-7M)</v>
          </cell>
          <cell r="F325" t="str">
            <v>M2</v>
          </cell>
          <cell r="G325">
            <v>17</v>
          </cell>
          <cell r="H325">
            <v>15886</v>
          </cell>
          <cell r="I325">
            <v>270062</v>
          </cell>
          <cell r="J325">
            <v>270062</v>
          </cell>
          <cell r="K325">
            <v>1</v>
          </cell>
          <cell r="L325">
            <v>7214</v>
          </cell>
          <cell r="M325">
            <v>122638</v>
          </cell>
          <cell r="N325">
            <v>8353</v>
          </cell>
          <cell r="O325">
            <v>142001</v>
          </cell>
          <cell r="P325">
            <v>319</v>
          </cell>
          <cell r="Q325">
            <v>5423</v>
          </cell>
        </row>
        <row r="326">
          <cell r="C326" t="str">
            <v>2)</v>
          </cell>
          <cell r="D326" t="str">
            <v>무늬거푸집</v>
          </cell>
          <cell r="E326" t="str">
            <v>합판3회</v>
          </cell>
          <cell r="I326">
            <v>0</v>
          </cell>
          <cell r="J326">
            <v>0</v>
          </cell>
          <cell r="K326">
            <v>1</v>
          </cell>
          <cell r="M326">
            <v>0</v>
          </cell>
          <cell r="O326">
            <v>0</v>
          </cell>
          <cell r="Q326">
            <v>0</v>
          </cell>
        </row>
        <row r="327">
          <cell r="C327" t="str">
            <v>-4</v>
          </cell>
          <cell r="D327" t="str">
            <v>무늬거푸집</v>
          </cell>
          <cell r="E327" t="str">
            <v>(0-7M)</v>
          </cell>
          <cell r="F327" t="str">
            <v>M2</v>
          </cell>
          <cell r="G327">
            <v>705</v>
          </cell>
          <cell r="H327">
            <v>23069</v>
          </cell>
          <cell r="I327">
            <v>16263645</v>
          </cell>
          <cell r="J327">
            <v>16263645</v>
          </cell>
          <cell r="K327">
            <v>1</v>
          </cell>
          <cell r="L327">
            <v>12569</v>
          </cell>
          <cell r="M327">
            <v>8861145</v>
          </cell>
          <cell r="N327">
            <v>10380</v>
          </cell>
          <cell r="O327">
            <v>7317900</v>
          </cell>
          <cell r="P327">
            <v>120</v>
          </cell>
          <cell r="Q327">
            <v>84600</v>
          </cell>
        </row>
        <row r="328">
          <cell r="C328" t="str">
            <v>3.06</v>
          </cell>
          <cell r="D328" t="str">
            <v>강관비계공</v>
          </cell>
          <cell r="I328">
            <v>0</v>
          </cell>
          <cell r="J328">
            <v>0</v>
          </cell>
          <cell r="K328">
            <v>1</v>
          </cell>
          <cell r="M328">
            <v>0</v>
          </cell>
          <cell r="O328">
            <v>0</v>
          </cell>
          <cell r="Q328">
            <v>0</v>
          </cell>
        </row>
        <row r="329">
          <cell r="D329" t="str">
            <v>강관비계</v>
          </cell>
          <cell r="E329" t="str">
            <v>(0-30M)</v>
          </cell>
          <cell r="F329" t="str">
            <v>M2</v>
          </cell>
          <cell r="G329">
            <v>840</v>
          </cell>
          <cell r="H329">
            <v>11356</v>
          </cell>
          <cell r="I329">
            <v>9539040</v>
          </cell>
          <cell r="J329">
            <v>9539040</v>
          </cell>
          <cell r="K329">
            <v>1</v>
          </cell>
          <cell r="L329">
            <v>2817</v>
          </cell>
          <cell r="M329">
            <v>2366280</v>
          </cell>
          <cell r="N329">
            <v>8194</v>
          </cell>
          <cell r="O329">
            <v>6882960</v>
          </cell>
          <cell r="P329">
            <v>345</v>
          </cell>
          <cell r="Q329">
            <v>289800</v>
          </cell>
        </row>
        <row r="330">
          <cell r="C330" t="str">
            <v>3.07</v>
          </cell>
          <cell r="D330" t="str">
            <v>동바리공</v>
          </cell>
          <cell r="I330">
            <v>0</v>
          </cell>
          <cell r="J330">
            <v>0</v>
          </cell>
          <cell r="K330">
            <v>1</v>
          </cell>
          <cell r="M330">
            <v>0</v>
          </cell>
          <cell r="O330">
            <v>0</v>
          </cell>
          <cell r="Q330">
            <v>0</v>
          </cell>
        </row>
        <row r="331">
          <cell r="D331" t="str">
            <v>강관동바리</v>
          </cell>
          <cell r="E331" t="str">
            <v>(교량용)</v>
          </cell>
          <cell r="F331" t="str">
            <v>공/M3</v>
          </cell>
          <cell r="G331">
            <v>70</v>
          </cell>
          <cell r="H331">
            <v>16460</v>
          </cell>
          <cell r="I331">
            <v>1152200</v>
          </cell>
          <cell r="J331">
            <v>1152200</v>
          </cell>
          <cell r="K331">
            <v>1</v>
          </cell>
          <cell r="L331">
            <v>532</v>
          </cell>
          <cell r="M331">
            <v>37240</v>
          </cell>
          <cell r="N331">
            <v>15928</v>
          </cell>
          <cell r="O331">
            <v>1114960</v>
          </cell>
          <cell r="P331">
            <v>0</v>
          </cell>
          <cell r="Q331">
            <v>0</v>
          </cell>
        </row>
        <row r="332">
          <cell r="D332" t="str">
            <v>목재동바리공</v>
          </cell>
          <cell r="E332" t="str">
            <v>(목재4회,0-7M)</v>
          </cell>
          <cell r="F332" t="str">
            <v>공/M3</v>
          </cell>
          <cell r="G332">
            <v>825</v>
          </cell>
          <cell r="H332">
            <v>20437</v>
          </cell>
          <cell r="I332">
            <v>16860525</v>
          </cell>
          <cell r="J332">
            <v>16860525</v>
          </cell>
          <cell r="K332">
            <v>1</v>
          </cell>
          <cell r="L332">
            <v>2041</v>
          </cell>
          <cell r="M332">
            <v>1683825</v>
          </cell>
          <cell r="N332">
            <v>18396</v>
          </cell>
          <cell r="O332">
            <v>15176700</v>
          </cell>
          <cell r="P332">
            <v>0</v>
          </cell>
          <cell r="Q332">
            <v>0</v>
          </cell>
        </row>
        <row r="333">
          <cell r="C333" t="str">
            <v>3.08</v>
          </cell>
          <cell r="D333" t="str">
            <v>철근가공조립</v>
          </cell>
          <cell r="I333">
            <v>0</v>
          </cell>
          <cell r="J333">
            <v>0</v>
          </cell>
          <cell r="K333">
            <v>1</v>
          </cell>
          <cell r="M333">
            <v>0</v>
          </cell>
          <cell r="O333">
            <v>0</v>
          </cell>
          <cell r="Q333">
            <v>0</v>
          </cell>
        </row>
        <row r="334">
          <cell r="D334" t="str">
            <v>철근가공조립</v>
          </cell>
          <cell r="E334" t="str">
            <v>(보통)</v>
          </cell>
          <cell r="F334" t="str">
            <v>TON</v>
          </cell>
          <cell r="G334">
            <v>136.88999999999999</v>
          </cell>
          <cell r="H334">
            <v>348721</v>
          </cell>
          <cell r="I334">
            <v>47736417</v>
          </cell>
          <cell r="J334">
            <v>47736416</v>
          </cell>
          <cell r="K334" t="str">
            <v>##</v>
          </cell>
          <cell r="L334">
            <v>5655</v>
          </cell>
          <cell r="M334">
            <v>774112</v>
          </cell>
          <cell r="N334">
            <v>343066</v>
          </cell>
          <cell r="O334">
            <v>46962304</v>
          </cell>
          <cell r="P334">
            <v>0</v>
          </cell>
          <cell r="Q334">
            <v>0</v>
          </cell>
        </row>
        <row r="335">
          <cell r="D335" t="str">
            <v>철근가공조립</v>
          </cell>
          <cell r="E335" t="str">
            <v>(복잡)</v>
          </cell>
          <cell r="F335" t="str">
            <v>TON</v>
          </cell>
          <cell r="G335">
            <v>77.141999999999996</v>
          </cell>
          <cell r="H335">
            <v>437434</v>
          </cell>
          <cell r="I335">
            <v>33744533</v>
          </cell>
          <cell r="J335">
            <v>33744533</v>
          </cell>
          <cell r="K335">
            <v>1</v>
          </cell>
          <cell r="L335">
            <v>6960</v>
          </cell>
          <cell r="M335">
            <v>536908</v>
          </cell>
          <cell r="N335">
            <v>430474</v>
          </cell>
          <cell r="O335">
            <v>33207625</v>
          </cell>
          <cell r="P335">
            <v>0</v>
          </cell>
          <cell r="Q335">
            <v>0</v>
          </cell>
        </row>
        <row r="336">
          <cell r="C336" t="str">
            <v>3.09</v>
          </cell>
          <cell r="D336" t="str">
            <v>콘크리트타설</v>
          </cell>
          <cell r="E336" t="str">
            <v>(레미콘)</v>
          </cell>
          <cell r="I336">
            <v>0</v>
          </cell>
          <cell r="J336">
            <v>0</v>
          </cell>
          <cell r="K336">
            <v>1</v>
          </cell>
          <cell r="M336">
            <v>0</v>
          </cell>
          <cell r="O336">
            <v>0</v>
          </cell>
          <cell r="Q336">
            <v>0</v>
          </cell>
        </row>
        <row r="337">
          <cell r="C337" t="str">
            <v>1)</v>
          </cell>
          <cell r="D337" t="str">
            <v>레미콘</v>
          </cell>
          <cell r="I337">
            <v>0</v>
          </cell>
          <cell r="J337">
            <v>0</v>
          </cell>
          <cell r="K337">
            <v>1</v>
          </cell>
          <cell r="M337">
            <v>0</v>
          </cell>
          <cell r="O337">
            <v>0</v>
          </cell>
          <cell r="Q337">
            <v>0</v>
          </cell>
        </row>
        <row r="338">
          <cell r="D338" t="str">
            <v>레미콘타설</v>
          </cell>
          <cell r="E338" t="str">
            <v>(무근 인력)</v>
          </cell>
          <cell r="F338" t="str">
            <v>M3</v>
          </cell>
          <cell r="G338">
            <v>52</v>
          </cell>
          <cell r="H338">
            <v>28651</v>
          </cell>
          <cell r="I338">
            <v>1489852</v>
          </cell>
          <cell r="J338">
            <v>1489852</v>
          </cell>
          <cell r="K338">
            <v>1</v>
          </cell>
          <cell r="L338">
            <v>0</v>
          </cell>
          <cell r="M338">
            <v>0</v>
          </cell>
          <cell r="N338">
            <v>28651</v>
          </cell>
          <cell r="O338">
            <v>1489852</v>
          </cell>
          <cell r="P338">
            <v>0</v>
          </cell>
          <cell r="Q338">
            <v>0</v>
          </cell>
        </row>
        <row r="339">
          <cell r="D339" t="str">
            <v>레미콘타설</v>
          </cell>
          <cell r="E339" t="str">
            <v>(철근 기계)</v>
          </cell>
          <cell r="F339" t="str">
            <v>M3</v>
          </cell>
          <cell r="G339">
            <v>196</v>
          </cell>
          <cell r="H339">
            <v>14673</v>
          </cell>
          <cell r="I339">
            <v>2875908</v>
          </cell>
          <cell r="J339">
            <v>2875908</v>
          </cell>
          <cell r="K339">
            <v>1</v>
          </cell>
          <cell r="L339">
            <v>3410</v>
          </cell>
          <cell r="M339">
            <v>668360</v>
          </cell>
          <cell r="N339">
            <v>6529</v>
          </cell>
          <cell r="O339">
            <v>1279684</v>
          </cell>
          <cell r="P339">
            <v>4734</v>
          </cell>
          <cell r="Q339">
            <v>927864</v>
          </cell>
        </row>
        <row r="340">
          <cell r="C340" t="str">
            <v>2)</v>
          </cell>
          <cell r="D340" t="str">
            <v>펌프카타설</v>
          </cell>
          <cell r="I340">
            <v>0</v>
          </cell>
          <cell r="J340">
            <v>0</v>
          </cell>
          <cell r="K340">
            <v>1</v>
          </cell>
          <cell r="M340">
            <v>0</v>
          </cell>
          <cell r="O340">
            <v>0</v>
          </cell>
          <cell r="Q340">
            <v>0</v>
          </cell>
        </row>
        <row r="341">
          <cell r="D341" t="str">
            <v>펌프카타설</v>
          </cell>
          <cell r="E341" t="str">
            <v>(철근 15M이하)</v>
          </cell>
          <cell r="F341" t="str">
            <v>M3</v>
          </cell>
          <cell r="G341">
            <v>1483</v>
          </cell>
          <cell r="H341">
            <v>14673</v>
          </cell>
          <cell r="I341">
            <v>21760059</v>
          </cell>
          <cell r="J341">
            <v>21760059</v>
          </cell>
          <cell r="K341">
            <v>1</v>
          </cell>
          <cell r="L341">
            <v>3410</v>
          </cell>
          <cell r="M341">
            <v>5057030</v>
          </cell>
          <cell r="N341">
            <v>6529</v>
          </cell>
          <cell r="O341">
            <v>9682507</v>
          </cell>
          <cell r="P341">
            <v>4734</v>
          </cell>
          <cell r="Q341">
            <v>7020522</v>
          </cell>
        </row>
        <row r="342">
          <cell r="C342" t="str">
            <v>3.10</v>
          </cell>
          <cell r="D342" t="str">
            <v>표면처리</v>
          </cell>
          <cell r="I342">
            <v>0</v>
          </cell>
          <cell r="J342">
            <v>0</v>
          </cell>
          <cell r="K342">
            <v>1</v>
          </cell>
          <cell r="M342">
            <v>0</v>
          </cell>
          <cell r="O342">
            <v>0</v>
          </cell>
          <cell r="Q342">
            <v>0</v>
          </cell>
        </row>
        <row r="343">
          <cell r="D343" t="str">
            <v>슬라브 양생</v>
          </cell>
          <cell r="E343" t="str">
            <v>(피막양생)</v>
          </cell>
          <cell r="F343" t="str">
            <v>M2</v>
          </cell>
          <cell r="G343">
            <v>565</v>
          </cell>
          <cell r="H343">
            <v>382</v>
          </cell>
          <cell r="I343">
            <v>215830</v>
          </cell>
          <cell r="J343">
            <v>215830</v>
          </cell>
          <cell r="K343">
            <v>1</v>
          </cell>
          <cell r="L343">
            <v>270</v>
          </cell>
          <cell r="M343">
            <v>152550</v>
          </cell>
          <cell r="N343">
            <v>110</v>
          </cell>
          <cell r="O343">
            <v>62150</v>
          </cell>
          <cell r="P343">
            <v>2</v>
          </cell>
          <cell r="Q343">
            <v>1130</v>
          </cell>
        </row>
        <row r="344">
          <cell r="D344" t="str">
            <v>데크휘니샤 면고르기</v>
          </cell>
          <cell r="F344" t="str">
            <v>M2</v>
          </cell>
          <cell r="G344">
            <v>565</v>
          </cell>
          <cell r="H344">
            <v>482</v>
          </cell>
          <cell r="I344">
            <v>272330</v>
          </cell>
          <cell r="J344">
            <v>272330</v>
          </cell>
          <cell r="K344">
            <v>1</v>
          </cell>
          <cell r="L344">
            <v>42</v>
          </cell>
          <cell r="M344">
            <v>23730</v>
          </cell>
          <cell r="N344">
            <v>120</v>
          </cell>
          <cell r="O344">
            <v>67800</v>
          </cell>
          <cell r="P344">
            <v>320</v>
          </cell>
          <cell r="Q344">
            <v>180800</v>
          </cell>
        </row>
        <row r="345">
          <cell r="C345" t="str">
            <v>3.12</v>
          </cell>
          <cell r="D345" t="str">
            <v>교량받침</v>
          </cell>
          <cell r="I345">
            <v>0</v>
          </cell>
          <cell r="J345">
            <v>0</v>
          </cell>
          <cell r="K345">
            <v>1</v>
          </cell>
          <cell r="M345">
            <v>0</v>
          </cell>
          <cell r="O345">
            <v>0</v>
          </cell>
          <cell r="Q345">
            <v>0</v>
          </cell>
        </row>
        <row r="346">
          <cell r="D346" t="str">
            <v>탄성받침</v>
          </cell>
          <cell r="E346" t="str">
            <v>PSC BEAM</v>
          </cell>
          <cell r="I346">
            <v>0</v>
          </cell>
          <cell r="J346">
            <v>0</v>
          </cell>
          <cell r="K346">
            <v>1</v>
          </cell>
          <cell r="M346">
            <v>0</v>
          </cell>
          <cell r="O346">
            <v>0</v>
          </cell>
          <cell r="Q346">
            <v>0</v>
          </cell>
        </row>
        <row r="347">
          <cell r="C347" t="str">
            <v>1)</v>
          </cell>
          <cell r="D347" t="str">
            <v>고정단</v>
          </cell>
          <cell r="E347" t="str">
            <v>탄성</v>
          </cell>
          <cell r="I347">
            <v>0</v>
          </cell>
          <cell r="J347">
            <v>0</v>
          </cell>
          <cell r="K347">
            <v>1</v>
          </cell>
          <cell r="M347">
            <v>0</v>
          </cell>
          <cell r="O347">
            <v>0</v>
          </cell>
          <cell r="Q347">
            <v>0</v>
          </cell>
        </row>
        <row r="348">
          <cell r="D348" t="str">
            <v>교좌장치 탄성</v>
          </cell>
          <cell r="E348" t="str">
            <v>(고정단 135TON)</v>
          </cell>
          <cell r="F348" t="str">
            <v>EA</v>
          </cell>
          <cell r="G348">
            <v>1</v>
          </cell>
          <cell r="H348">
            <v>2534136</v>
          </cell>
          <cell r="I348">
            <v>2534136</v>
          </cell>
          <cell r="J348">
            <v>2534136</v>
          </cell>
          <cell r="K348">
            <v>1</v>
          </cell>
          <cell r="L348">
            <v>2284136</v>
          </cell>
          <cell r="M348">
            <v>2284136</v>
          </cell>
          <cell r="N348">
            <v>250000</v>
          </cell>
          <cell r="O348">
            <v>250000</v>
          </cell>
          <cell r="P348">
            <v>0</v>
          </cell>
          <cell r="Q348">
            <v>0</v>
          </cell>
        </row>
        <row r="349">
          <cell r="C349" t="str">
            <v>2)</v>
          </cell>
          <cell r="D349" t="str">
            <v>종방향</v>
          </cell>
          <cell r="E349" t="str">
            <v>탄성</v>
          </cell>
          <cell r="I349">
            <v>0</v>
          </cell>
          <cell r="J349">
            <v>0</v>
          </cell>
          <cell r="K349">
            <v>1</v>
          </cell>
          <cell r="M349">
            <v>0</v>
          </cell>
          <cell r="O349">
            <v>0</v>
          </cell>
          <cell r="Q349">
            <v>0</v>
          </cell>
        </row>
        <row r="350">
          <cell r="D350" t="str">
            <v>교좌장치 탄성</v>
          </cell>
          <cell r="E350" t="str">
            <v>(종방향 135TON)</v>
          </cell>
          <cell r="F350" t="str">
            <v>EA</v>
          </cell>
          <cell r="G350">
            <v>1</v>
          </cell>
          <cell r="H350">
            <v>2498138</v>
          </cell>
          <cell r="I350">
            <v>2498138</v>
          </cell>
          <cell r="J350">
            <v>2498138</v>
          </cell>
          <cell r="K350">
            <v>1</v>
          </cell>
          <cell r="L350">
            <v>2248138</v>
          </cell>
          <cell r="M350">
            <v>2248138</v>
          </cell>
          <cell r="N350">
            <v>250000</v>
          </cell>
          <cell r="O350">
            <v>250000</v>
          </cell>
          <cell r="P350">
            <v>0</v>
          </cell>
          <cell r="Q350">
            <v>0</v>
          </cell>
        </row>
        <row r="351">
          <cell r="C351" t="str">
            <v>3)</v>
          </cell>
          <cell r="D351" t="str">
            <v>횡방향</v>
          </cell>
          <cell r="E351" t="str">
            <v>탄성</v>
          </cell>
          <cell r="I351">
            <v>0</v>
          </cell>
          <cell r="J351">
            <v>0</v>
          </cell>
          <cell r="K351">
            <v>1</v>
          </cell>
          <cell r="M351">
            <v>0</v>
          </cell>
          <cell r="O351">
            <v>0</v>
          </cell>
          <cell r="Q351">
            <v>0</v>
          </cell>
        </row>
        <row r="352">
          <cell r="D352" t="str">
            <v>교좌장치 탄성</v>
          </cell>
          <cell r="E352" t="str">
            <v>(횡방향 135TON)</v>
          </cell>
          <cell r="F352" t="str">
            <v>EA</v>
          </cell>
          <cell r="G352">
            <v>7</v>
          </cell>
          <cell r="H352">
            <v>2498138</v>
          </cell>
          <cell r="I352">
            <v>17486966</v>
          </cell>
          <cell r="J352">
            <v>17486966</v>
          </cell>
          <cell r="K352">
            <v>1</v>
          </cell>
          <cell r="L352">
            <v>2248138</v>
          </cell>
          <cell r="M352">
            <v>15736966</v>
          </cell>
          <cell r="N352">
            <v>250000</v>
          </cell>
          <cell r="O352">
            <v>1750000</v>
          </cell>
          <cell r="P352">
            <v>0</v>
          </cell>
          <cell r="Q352">
            <v>0</v>
          </cell>
        </row>
        <row r="353">
          <cell r="C353" t="str">
            <v>4)</v>
          </cell>
          <cell r="D353" t="str">
            <v>양방향</v>
          </cell>
          <cell r="I353">
            <v>0</v>
          </cell>
          <cell r="J353">
            <v>0</v>
          </cell>
          <cell r="K353">
            <v>1</v>
          </cell>
          <cell r="M353">
            <v>0</v>
          </cell>
          <cell r="O353">
            <v>0</v>
          </cell>
          <cell r="Q353">
            <v>0</v>
          </cell>
        </row>
        <row r="354">
          <cell r="D354" t="str">
            <v>교좌장치 탄성</v>
          </cell>
          <cell r="E354" t="str">
            <v>(양방향 135TON)</v>
          </cell>
          <cell r="F354" t="str">
            <v>EA</v>
          </cell>
          <cell r="G354">
            <v>7</v>
          </cell>
          <cell r="H354">
            <v>2132136</v>
          </cell>
          <cell r="I354">
            <v>14924952</v>
          </cell>
          <cell r="J354">
            <v>14924952</v>
          </cell>
          <cell r="K354">
            <v>1</v>
          </cell>
          <cell r="L354">
            <v>1882136</v>
          </cell>
          <cell r="M354">
            <v>13174952</v>
          </cell>
          <cell r="N354">
            <v>250000</v>
          </cell>
          <cell r="O354">
            <v>1750000</v>
          </cell>
          <cell r="P354">
            <v>0</v>
          </cell>
          <cell r="Q354">
            <v>0</v>
          </cell>
        </row>
        <row r="355">
          <cell r="C355" t="str">
            <v>3.12</v>
          </cell>
          <cell r="D355" t="str">
            <v>P.C 빔</v>
          </cell>
          <cell r="E355" t="str">
            <v>(L=30M)</v>
          </cell>
          <cell r="I355">
            <v>0</v>
          </cell>
          <cell r="J355">
            <v>0</v>
          </cell>
          <cell r="K355">
            <v>1</v>
          </cell>
          <cell r="M355">
            <v>0</v>
          </cell>
          <cell r="O355">
            <v>0</v>
          </cell>
          <cell r="Q355">
            <v>0</v>
          </cell>
        </row>
        <row r="356">
          <cell r="D356" t="str">
            <v>30 m 표준빔 제작</v>
          </cell>
          <cell r="E356" t="str">
            <v>(DB-24)</v>
          </cell>
          <cell r="F356" t="str">
            <v>EA</v>
          </cell>
          <cell r="G356">
            <v>8</v>
          </cell>
          <cell r="H356">
            <v>7928082</v>
          </cell>
          <cell r="I356">
            <v>63424656</v>
          </cell>
          <cell r="J356">
            <v>63424656</v>
          </cell>
          <cell r="K356">
            <v>1</v>
          </cell>
          <cell r="L356">
            <v>1979376</v>
          </cell>
          <cell r="M356">
            <v>15835008</v>
          </cell>
          <cell r="N356">
            <v>5736042</v>
          </cell>
          <cell r="O356">
            <v>45888336</v>
          </cell>
          <cell r="P356">
            <v>212664</v>
          </cell>
          <cell r="Q356">
            <v>1701312</v>
          </cell>
        </row>
        <row r="357">
          <cell r="D357" t="str">
            <v>P.S.C 빔 가설</v>
          </cell>
          <cell r="E357" t="str">
            <v>(L=30M,DB-24)</v>
          </cell>
          <cell r="F357" t="str">
            <v>EA</v>
          </cell>
          <cell r="G357">
            <v>8</v>
          </cell>
          <cell r="H357">
            <v>1196818</v>
          </cell>
          <cell r="I357">
            <v>9574544</v>
          </cell>
          <cell r="J357">
            <v>9574544</v>
          </cell>
          <cell r="K357">
            <v>1</v>
          </cell>
          <cell r="L357">
            <v>127804</v>
          </cell>
          <cell r="M357">
            <v>1022432</v>
          </cell>
          <cell r="N357">
            <v>168864</v>
          </cell>
          <cell r="O357">
            <v>1350912</v>
          </cell>
          <cell r="P357">
            <v>900150</v>
          </cell>
          <cell r="Q357">
            <v>7201200</v>
          </cell>
        </row>
        <row r="358">
          <cell r="C358" t="str">
            <v>3.13</v>
          </cell>
          <cell r="D358" t="str">
            <v>신축이음장치</v>
          </cell>
          <cell r="I358">
            <v>0</v>
          </cell>
          <cell r="J358">
            <v>0</v>
          </cell>
          <cell r="K358">
            <v>1</v>
          </cell>
          <cell r="M358">
            <v>0</v>
          </cell>
          <cell r="O358">
            <v>0</v>
          </cell>
          <cell r="Q358">
            <v>0</v>
          </cell>
        </row>
        <row r="359">
          <cell r="D359" t="str">
            <v>신축이음장치</v>
          </cell>
          <cell r="E359" t="str">
            <v>( EXP. 50)</v>
          </cell>
          <cell r="F359" t="str">
            <v>M</v>
          </cell>
          <cell r="G359">
            <v>43</v>
          </cell>
          <cell r="H359">
            <v>971145</v>
          </cell>
          <cell r="I359">
            <v>41759235</v>
          </cell>
          <cell r="J359">
            <v>41759235</v>
          </cell>
          <cell r="K359">
            <v>1</v>
          </cell>
          <cell r="L359">
            <v>944541</v>
          </cell>
          <cell r="M359">
            <v>40615263</v>
          </cell>
          <cell r="N359">
            <v>26287</v>
          </cell>
          <cell r="O359">
            <v>1130341</v>
          </cell>
          <cell r="P359">
            <v>317</v>
          </cell>
          <cell r="Q359">
            <v>13631</v>
          </cell>
        </row>
        <row r="360">
          <cell r="C360" t="str">
            <v>3.14</v>
          </cell>
          <cell r="D360" t="str">
            <v>방수공</v>
          </cell>
          <cell r="I360">
            <v>0</v>
          </cell>
          <cell r="J360">
            <v>0</v>
          </cell>
          <cell r="K360">
            <v>1</v>
          </cell>
          <cell r="M360">
            <v>0</v>
          </cell>
          <cell r="O360">
            <v>0</v>
          </cell>
          <cell r="Q360">
            <v>0</v>
          </cell>
        </row>
        <row r="361">
          <cell r="D361" t="str">
            <v>교면방수</v>
          </cell>
          <cell r="I361">
            <v>0</v>
          </cell>
          <cell r="J361">
            <v>0</v>
          </cell>
          <cell r="K361">
            <v>1</v>
          </cell>
          <cell r="M361">
            <v>0</v>
          </cell>
          <cell r="O361">
            <v>0</v>
          </cell>
          <cell r="Q361">
            <v>0</v>
          </cell>
        </row>
        <row r="362">
          <cell r="D362" t="str">
            <v>교면방수</v>
          </cell>
          <cell r="E362" t="str">
            <v>(도막식)</v>
          </cell>
          <cell r="F362" t="str">
            <v>M2</v>
          </cell>
          <cell r="G362">
            <v>565</v>
          </cell>
          <cell r="H362">
            <v>27537</v>
          </cell>
          <cell r="I362">
            <v>15558405</v>
          </cell>
          <cell r="J362">
            <v>15558405</v>
          </cell>
          <cell r="K362">
            <v>1</v>
          </cell>
          <cell r="L362">
            <v>18423</v>
          </cell>
          <cell r="M362">
            <v>10408995</v>
          </cell>
          <cell r="N362">
            <v>8849</v>
          </cell>
          <cell r="O362">
            <v>4999685</v>
          </cell>
          <cell r="P362">
            <v>265</v>
          </cell>
          <cell r="Q362">
            <v>149725</v>
          </cell>
        </row>
        <row r="363">
          <cell r="C363" t="str">
            <v>3.15</v>
          </cell>
          <cell r="D363" t="str">
            <v>다웰바설치</v>
          </cell>
          <cell r="E363" t="str">
            <v>(접속슬라브용)</v>
          </cell>
          <cell r="F363" t="str">
            <v>EA</v>
          </cell>
          <cell r="G363">
            <v>102</v>
          </cell>
          <cell r="H363">
            <v>8780</v>
          </cell>
          <cell r="I363">
            <v>895560</v>
          </cell>
          <cell r="J363">
            <v>895560</v>
          </cell>
          <cell r="K363">
            <v>1</v>
          </cell>
          <cell r="L363">
            <v>2592</v>
          </cell>
          <cell r="M363">
            <v>264384</v>
          </cell>
          <cell r="N363">
            <v>6188</v>
          </cell>
          <cell r="O363">
            <v>631176</v>
          </cell>
          <cell r="P363">
            <v>0</v>
          </cell>
          <cell r="Q363">
            <v>0</v>
          </cell>
        </row>
        <row r="364">
          <cell r="C364" t="str">
            <v>3.16</v>
          </cell>
          <cell r="D364" t="str">
            <v>무수축콘크리트공</v>
          </cell>
          <cell r="I364">
            <v>0</v>
          </cell>
          <cell r="J364">
            <v>0</v>
          </cell>
          <cell r="K364">
            <v>1</v>
          </cell>
          <cell r="M364">
            <v>0</v>
          </cell>
          <cell r="O364">
            <v>0</v>
          </cell>
          <cell r="Q364">
            <v>0</v>
          </cell>
        </row>
        <row r="365">
          <cell r="D365" t="str">
            <v>무수축 몰탈</v>
          </cell>
          <cell r="F365" t="str">
            <v>M3</v>
          </cell>
          <cell r="G365">
            <v>0.748</v>
          </cell>
          <cell r="H365">
            <v>124887</v>
          </cell>
          <cell r="I365">
            <v>93415</v>
          </cell>
          <cell r="J365">
            <v>93414</v>
          </cell>
          <cell r="K365" t="str">
            <v>##</v>
          </cell>
          <cell r="L365">
            <v>88667</v>
          </cell>
          <cell r="M365">
            <v>66322</v>
          </cell>
          <cell r="N365">
            <v>35209</v>
          </cell>
          <cell r="O365">
            <v>26336</v>
          </cell>
          <cell r="P365">
            <v>1011</v>
          </cell>
          <cell r="Q365">
            <v>756</v>
          </cell>
        </row>
        <row r="366">
          <cell r="D366" t="str">
            <v>무수축콘크리트</v>
          </cell>
          <cell r="F366" t="str">
            <v>M3</v>
          </cell>
          <cell r="G366">
            <v>8.8149999999999995</v>
          </cell>
          <cell r="H366">
            <v>198806</v>
          </cell>
          <cell r="I366">
            <v>1752474</v>
          </cell>
          <cell r="J366">
            <v>1752474</v>
          </cell>
          <cell r="K366">
            <v>1</v>
          </cell>
          <cell r="L366">
            <v>69873</v>
          </cell>
          <cell r="M366">
            <v>615930</v>
          </cell>
          <cell r="N366">
            <v>125917</v>
          </cell>
          <cell r="O366">
            <v>1109958</v>
          </cell>
          <cell r="P366">
            <v>3016</v>
          </cell>
          <cell r="Q366">
            <v>26586</v>
          </cell>
        </row>
        <row r="367">
          <cell r="C367" t="str">
            <v>3.17</v>
          </cell>
          <cell r="D367" t="str">
            <v>시공이음</v>
          </cell>
          <cell r="I367">
            <v>0</v>
          </cell>
          <cell r="J367">
            <v>0</v>
          </cell>
          <cell r="K367">
            <v>1</v>
          </cell>
          <cell r="M367">
            <v>0</v>
          </cell>
          <cell r="O367">
            <v>0</v>
          </cell>
          <cell r="Q367">
            <v>0</v>
          </cell>
        </row>
        <row r="368">
          <cell r="D368" t="str">
            <v>스치로풀</v>
          </cell>
          <cell r="E368" t="str">
            <v>(T=20m/m)</v>
          </cell>
          <cell r="F368" t="str">
            <v>M2</v>
          </cell>
          <cell r="G368">
            <v>20</v>
          </cell>
          <cell r="H368">
            <v>6574</v>
          </cell>
          <cell r="I368">
            <v>131480</v>
          </cell>
          <cell r="J368">
            <v>131480</v>
          </cell>
          <cell r="K368">
            <v>1</v>
          </cell>
          <cell r="L368">
            <v>6261</v>
          </cell>
          <cell r="M368">
            <v>125220</v>
          </cell>
          <cell r="N368">
            <v>313</v>
          </cell>
          <cell r="O368">
            <v>6260</v>
          </cell>
          <cell r="P368">
            <v>0</v>
          </cell>
          <cell r="Q368">
            <v>0</v>
          </cell>
        </row>
        <row r="369">
          <cell r="C369" t="str">
            <v>3.18</v>
          </cell>
          <cell r="D369" t="str">
            <v>배수시설공</v>
          </cell>
          <cell r="I369">
            <v>0</v>
          </cell>
          <cell r="J369">
            <v>0</v>
          </cell>
          <cell r="K369">
            <v>1</v>
          </cell>
          <cell r="M369">
            <v>0</v>
          </cell>
          <cell r="O369">
            <v>0</v>
          </cell>
          <cell r="Q369">
            <v>0</v>
          </cell>
        </row>
        <row r="370">
          <cell r="C370" t="str">
            <v>1)</v>
          </cell>
          <cell r="D370" t="str">
            <v>육교용</v>
          </cell>
          <cell r="I370">
            <v>0</v>
          </cell>
          <cell r="J370">
            <v>0</v>
          </cell>
          <cell r="K370">
            <v>1</v>
          </cell>
          <cell r="M370">
            <v>0</v>
          </cell>
          <cell r="O370">
            <v>0</v>
          </cell>
          <cell r="Q370">
            <v>0</v>
          </cell>
        </row>
        <row r="371">
          <cell r="D371" t="str">
            <v>집수구</v>
          </cell>
          <cell r="E371" t="str">
            <v>(교량용주철)</v>
          </cell>
          <cell r="F371" t="str">
            <v>EA</v>
          </cell>
          <cell r="G371">
            <v>2</v>
          </cell>
          <cell r="H371">
            <v>61178</v>
          </cell>
          <cell r="I371">
            <v>122356</v>
          </cell>
          <cell r="J371">
            <v>122356</v>
          </cell>
          <cell r="K371">
            <v>1</v>
          </cell>
          <cell r="L371">
            <v>30971</v>
          </cell>
          <cell r="M371">
            <v>61942</v>
          </cell>
          <cell r="N371">
            <v>28526</v>
          </cell>
          <cell r="O371">
            <v>57052</v>
          </cell>
          <cell r="P371">
            <v>1681</v>
          </cell>
          <cell r="Q371">
            <v>3362</v>
          </cell>
        </row>
        <row r="372">
          <cell r="D372" t="str">
            <v>육교용연결집수거</v>
          </cell>
          <cell r="E372" t="str">
            <v>(스텐레스)</v>
          </cell>
          <cell r="F372" t="str">
            <v>EA</v>
          </cell>
          <cell r="G372">
            <v>2</v>
          </cell>
          <cell r="H372">
            <v>108005</v>
          </cell>
          <cell r="I372">
            <v>216010</v>
          </cell>
          <cell r="J372">
            <v>216010</v>
          </cell>
          <cell r="K372">
            <v>1</v>
          </cell>
          <cell r="L372">
            <v>106747</v>
          </cell>
          <cell r="M372">
            <v>213494</v>
          </cell>
          <cell r="N372">
            <v>1258</v>
          </cell>
          <cell r="O372">
            <v>2516</v>
          </cell>
          <cell r="P372">
            <v>0</v>
          </cell>
          <cell r="Q372">
            <v>0</v>
          </cell>
        </row>
        <row r="373">
          <cell r="D373" t="str">
            <v>육교용직관</v>
          </cell>
          <cell r="E373" t="str">
            <v>(▣150)</v>
          </cell>
          <cell r="F373" t="str">
            <v>M</v>
          </cell>
          <cell r="G373">
            <v>14</v>
          </cell>
          <cell r="H373">
            <v>12667</v>
          </cell>
          <cell r="I373">
            <v>177338</v>
          </cell>
          <cell r="J373">
            <v>177338</v>
          </cell>
          <cell r="K373">
            <v>1</v>
          </cell>
          <cell r="L373">
            <v>12064</v>
          </cell>
          <cell r="M373">
            <v>168896</v>
          </cell>
          <cell r="N373">
            <v>603</v>
          </cell>
          <cell r="O373">
            <v>8442</v>
          </cell>
          <cell r="P373">
            <v>0</v>
          </cell>
          <cell r="Q373">
            <v>0</v>
          </cell>
        </row>
        <row r="374">
          <cell r="D374" t="str">
            <v>육교용곡관</v>
          </cell>
          <cell r="F374" t="str">
            <v>EA</v>
          </cell>
          <cell r="G374">
            <v>4</v>
          </cell>
          <cell r="H374">
            <v>27235</v>
          </cell>
          <cell r="I374">
            <v>108940</v>
          </cell>
          <cell r="J374">
            <v>108940</v>
          </cell>
          <cell r="K374">
            <v>1</v>
          </cell>
          <cell r="L374">
            <v>26632</v>
          </cell>
          <cell r="M374">
            <v>106528</v>
          </cell>
          <cell r="N374">
            <v>603</v>
          </cell>
          <cell r="O374">
            <v>2412</v>
          </cell>
          <cell r="P374">
            <v>0</v>
          </cell>
          <cell r="Q374">
            <v>0</v>
          </cell>
        </row>
        <row r="375">
          <cell r="D375" t="str">
            <v>육교용연결배수구</v>
          </cell>
          <cell r="E375" t="str">
            <v>(이음부)</v>
          </cell>
          <cell r="F375" t="str">
            <v>EA</v>
          </cell>
          <cell r="G375">
            <v>15</v>
          </cell>
          <cell r="H375">
            <v>8389</v>
          </cell>
          <cell r="I375">
            <v>125835</v>
          </cell>
          <cell r="J375">
            <v>125835</v>
          </cell>
          <cell r="K375">
            <v>1</v>
          </cell>
          <cell r="L375">
            <v>7786</v>
          </cell>
          <cell r="M375">
            <v>116790</v>
          </cell>
          <cell r="N375">
            <v>603</v>
          </cell>
          <cell r="O375">
            <v>9045</v>
          </cell>
          <cell r="P375">
            <v>0</v>
          </cell>
          <cell r="Q375">
            <v>0</v>
          </cell>
        </row>
        <row r="376">
          <cell r="C376" t="str">
            <v>3.19</v>
          </cell>
          <cell r="D376" t="str">
            <v>거푸집간격제</v>
          </cell>
          <cell r="I376">
            <v>0</v>
          </cell>
          <cell r="J376">
            <v>0</v>
          </cell>
          <cell r="K376">
            <v>1</v>
          </cell>
          <cell r="M376">
            <v>0</v>
          </cell>
          <cell r="O376">
            <v>0</v>
          </cell>
          <cell r="Q376">
            <v>0</v>
          </cell>
        </row>
        <row r="377">
          <cell r="D377" t="str">
            <v>스페이샤설치</v>
          </cell>
          <cell r="E377" t="str">
            <v>(벽체용)</v>
          </cell>
          <cell r="F377" t="str">
            <v>M2</v>
          </cell>
          <cell r="G377">
            <v>473</v>
          </cell>
          <cell r="H377">
            <v>2688</v>
          </cell>
          <cell r="I377">
            <v>1271424</v>
          </cell>
          <cell r="J377">
            <v>1271424</v>
          </cell>
          <cell r="K377">
            <v>1</v>
          </cell>
          <cell r="L377">
            <v>2560</v>
          </cell>
          <cell r="M377">
            <v>1210880</v>
          </cell>
          <cell r="N377">
            <v>128</v>
          </cell>
          <cell r="O377">
            <v>60544</v>
          </cell>
          <cell r="P377">
            <v>0</v>
          </cell>
          <cell r="Q377">
            <v>0</v>
          </cell>
        </row>
        <row r="378">
          <cell r="D378" t="str">
            <v>스페이샤설치</v>
          </cell>
          <cell r="E378" t="str">
            <v>(슬라브)</v>
          </cell>
          <cell r="F378" t="str">
            <v>M2</v>
          </cell>
          <cell r="G378">
            <v>1634</v>
          </cell>
          <cell r="H378">
            <v>360</v>
          </cell>
          <cell r="I378">
            <v>588240</v>
          </cell>
          <cell r="J378">
            <v>588240</v>
          </cell>
          <cell r="K378">
            <v>1</v>
          </cell>
          <cell r="L378">
            <v>360</v>
          </cell>
          <cell r="M378">
            <v>588240</v>
          </cell>
          <cell r="N378">
            <v>0</v>
          </cell>
          <cell r="O378">
            <v>0</v>
          </cell>
          <cell r="P378">
            <v>0</v>
          </cell>
          <cell r="Q378">
            <v>0</v>
          </cell>
        </row>
        <row r="379">
          <cell r="C379" t="str">
            <v>3.20</v>
          </cell>
          <cell r="D379" t="str">
            <v>교량명판공</v>
          </cell>
          <cell r="I379">
            <v>0</v>
          </cell>
          <cell r="J379">
            <v>0</v>
          </cell>
          <cell r="K379">
            <v>1</v>
          </cell>
          <cell r="M379">
            <v>0</v>
          </cell>
          <cell r="O379">
            <v>0</v>
          </cell>
          <cell r="Q379">
            <v>0</v>
          </cell>
        </row>
        <row r="380">
          <cell r="D380" t="str">
            <v>교명판</v>
          </cell>
          <cell r="E380" t="str">
            <v>(황동)</v>
          </cell>
          <cell r="F380" t="str">
            <v>EA</v>
          </cell>
          <cell r="G380">
            <v>2</v>
          </cell>
          <cell r="H380">
            <v>444675</v>
          </cell>
          <cell r="I380">
            <v>889350</v>
          </cell>
          <cell r="J380">
            <v>889350</v>
          </cell>
          <cell r="K380">
            <v>1</v>
          </cell>
          <cell r="L380">
            <v>423500</v>
          </cell>
          <cell r="M380">
            <v>847000</v>
          </cell>
          <cell r="N380">
            <v>21175</v>
          </cell>
          <cell r="O380">
            <v>42350</v>
          </cell>
          <cell r="P380">
            <v>0</v>
          </cell>
          <cell r="Q380">
            <v>0</v>
          </cell>
        </row>
        <row r="381">
          <cell r="D381" t="str">
            <v>설명판</v>
          </cell>
          <cell r="E381" t="str">
            <v>(황동)</v>
          </cell>
          <cell r="F381" t="str">
            <v>EA</v>
          </cell>
          <cell r="G381">
            <v>2</v>
          </cell>
          <cell r="H381">
            <v>444675</v>
          </cell>
          <cell r="I381">
            <v>889350</v>
          </cell>
          <cell r="J381">
            <v>889350</v>
          </cell>
          <cell r="K381">
            <v>1</v>
          </cell>
          <cell r="L381">
            <v>423500</v>
          </cell>
          <cell r="M381">
            <v>847000</v>
          </cell>
          <cell r="N381">
            <v>21175</v>
          </cell>
          <cell r="O381">
            <v>42350</v>
          </cell>
          <cell r="P381">
            <v>0</v>
          </cell>
          <cell r="Q381">
            <v>0</v>
          </cell>
        </row>
        <row r="382">
          <cell r="D382" t="str">
            <v>교명주</v>
          </cell>
          <cell r="E382" t="str">
            <v>(화강암)</v>
          </cell>
          <cell r="F382" t="str">
            <v>EA</v>
          </cell>
          <cell r="G382">
            <v>4</v>
          </cell>
          <cell r="H382">
            <v>972259</v>
          </cell>
          <cell r="I382">
            <v>3889036</v>
          </cell>
          <cell r="J382">
            <v>3889036</v>
          </cell>
          <cell r="K382">
            <v>1</v>
          </cell>
          <cell r="L382">
            <v>627264</v>
          </cell>
          <cell r="M382">
            <v>2509056</v>
          </cell>
          <cell r="N382">
            <v>344995</v>
          </cell>
          <cell r="O382">
            <v>1379980</v>
          </cell>
          <cell r="P382">
            <v>0</v>
          </cell>
          <cell r="Q382">
            <v>0</v>
          </cell>
        </row>
        <row r="383">
          <cell r="C383" t="str">
            <v>3.21</v>
          </cell>
          <cell r="D383" t="str">
            <v>측량기준점</v>
          </cell>
          <cell r="E383" t="str">
            <v>(황동주물)</v>
          </cell>
          <cell r="F383" t="str">
            <v>EA</v>
          </cell>
          <cell r="G383">
            <v>1</v>
          </cell>
          <cell r="H383">
            <v>22837</v>
          </cell>
          <cell r="I383">
            <v>22837</v>
          </cell>
          <cell r="J383">
            <v>22837</v>
          </cell>
          <cell r="K383">
            <v>1</v>
          </cell>
          <cell r="L383">
            <v>21750</v>
          </cell>
          <cell r="M383">
            <v>21750</v>
          </cell>
          <cell r="N383">
            <v>1087</v>
          </cell>
          <cell r="O383">
            <v>1087</v>
          </cell>
          <cell r="P383">
            <v>0</v>
          </cell>
          <cell r="Q383">
            <v>0</v>
          </cell>
        </row>
        <row r="384">
          <cell r="C384" t="str">
            <v>3.22</v>
          </cell>
          <cell r="D384" t="str">
            <v>교량난간설치</v>
          </cell>
          <cell r="E384" t="str">
            <v>(알루미늄)</v>
          </cell>
          <cell r="I384">
            <v>0</v>
          </cell>
          <cell r="J384">
            <v>0</v>
          </cell>
          <cell r="K384">
            <v>1</v>
          </cell>
          <cell r="M384">
            <v>0</v>
          </cell>
          <cell r="O384">
            <v>0</v>
          </cell>
          <cell r="Q384">
            <v>0</v>
          </cell>
        </row>
        <row r="385">
          <cell r="D385" t="str">
            <v>난간</v>
          </cell>
          <cell r="E385" t="str">
            <v>(H=400)</v>
          </cell>
          <cell r="F385" t="str">
            <v>M</v>
          </cell>
          <cell r="G385">
            <v>75</v>
          </cell>
          <cell r="H385">
            <v>222000</v>
          </cell>
          <cell r="I385">
            <v>16650000</v>
          </cell>
          <cell r="J385">
            <v>16650000</v>
          </cell>
          <cell r="K385">
            <v>1</v>
          </cell>
          <cell r="L385">
            <v>185000</v>
          </cell>
          <cell r="M385">
            <v>13875000</v>
          </cell>
          <cell r="N385">
            <v>0</v>
          </cell>
          <cell r="O385">
            <v>0</v>
          </cell>
          <cell r="P385">
            <v>37000</v>
          </cell>
          <cell r="Q385">
            <v>2775000</v>
          </cell>
        </row>
        <row r="386">
          <cell r="C386" t="str">
            <v>3.23</v>
          </cell>
          <cell r="D386" t="str">
            <v>낙하물방지공</v>
          </cell>
          <cell r="F386" t="str">
            <v>M2</v>
          </cell>
          <cell r="G386">
            <v>623</v>
          </cell>
          <cell r="H386">
            <v>5521</v>
          </cell>
          <cell r="I386">
            <v>3439583</v>
          </cell>
          <cell r="J386">
            <v>3439583</v>
          </cell>
          <cell r="K386">
            <v>1</v>
          </cell>
          <cell r="L386">
            <v>1500</v>
          </cell>
          <cell r="M386">
            <v>934500</v>
          </cell>
          <cell r="N386">
            <v>4021</v>
          </cell>
          <cell r="O386">
            <v>2505083</v>
          </cell>
          <cell r="P386">
            <v>0</v>
          </cell>
          <cell r="Q386">
            <v>0</v>
          </cell>
        </row>
        <row r="387">
          <cell r="C387" t="str">
            <v>3.24</v>
          </cell>
          <cell r="D387" t="str">
            <v>점검시설</v>
          </cell>
          <cell r="I387">
            <v>0</v>
          </cell>
          <cell r="J387">
            <v>0</v>
          </cell>
          <cell r="K387">
            <v>1</v>
          </cell>
          <cell r="M387">
            <v>0</v>
          </cell>
          <cell r="O387">
            <v>0</v>
          </cell>
          <cell r="Q387">
            <v>0</v>
          </cell>
        </row>
        <row r="388">
          <cell r="D388" t="str">
            <v>점검용 계단</v>
          </cell>
          <cell r="F388" t="str">
            <v>개</v>
          </cell>
          <cell r="G388">
            <v>2</v>
          </cell>
          <cell r="H388">
            <v>773677</v>
          </cell>
          <cell r="I388">
            <v>1547354</v>
          </cell>
          <cell r="J388">
            <v>1547354</v>
          </cell>
          <cell r="K388">
            <v>1</v>
          </cell>
          <cell r="L388">
            <v>407728</v>
          </cell>
          <cell r="M388">
            <v>815456</v>
          </cell>
          <cell r="N388">
            <v>227693</v>
          </cell>
          <cell r="O388">
            <v>455386</v>
          </cell>
          <cell r="P388">
            <v>138256</v>
          </cell>
          <cell r="Q388">
            <v>276512</v>
          </cell>
        </row>
        <row r="389">
          <cell r="C389" t="str">
            <v>3.25</v>
          </cell>
          <cell r="D389" t="str">
            <v>전선관</v>
          </cell>
          <cell r="I389">
            <v>0</v>
          </cell>
          <cell r="J389">
            <v>0</v>
          </cell>
          <cell r="K389">
            <v>1</v>
          </cell>
          <cell r="M389">
            <v>0</v>
          </cell>
          <cell r="O389">
            <v>0</v>
          </cell>
          <cell r="Q389">
            <v>0</v>
          </cell>
        </row>
        <row r="390">
          <cell r="D390" t="str">
            <v>전선관</v>
          </cell>
          <cell r="E390" t="str">
            <v>(D=100MM)</v>
          </cell>
          <cell r="F390" t="str">
            <v>M</v>
          </cell>
          <cell r="G390">
            <v>75</v>
          </cell>
          <cell r="H390">
            <v>2982</v>
          </cell>
          <cell r="I390">
            <v>223650</v>
          </cell>
          <cell r="J390">
            <v>223650</v>
          </cell>
          <cell r="K390">
            <v>1</v>
          </cell>
          <cell r="L390">
            <v>2840</v>
          </cell>
          <cell r="M390">
            <v>213000</v>
          </cell>
          <cell r="N390">
            <v>142</v>
          </cell>
          <cell r="O390">
            <v>10650</v>
          </cell>
          <cell r="P390">
            <v>0</v>
          </cell>
          <cell r="Q390">
            <v>0</v>
          </cell>
        </row>
        <row r="391">
          <cell r="D391" t="str">
            <v>전선관</v>
          </cell>
          <cell r="E391" t="str">
            <v>(D=150MM)</v>
          </cell>
          <cell r="F391" t="str">
            <v>M</v>
          </cell>
          <cell r="G391">
            <v>75</v>
          </cell>
          <cell r="H391">
            <v>4560</v>
          </cell>
          <cell r="I391">
            <v>342000</v>
          </cell>
          <cell r="J391">
            <v>342000</v>
          </cell>
          <cell r="K391">
            <v>1</v>
          </cell>
          <cell r="L391">
            <v>4260</v>
          </cell>
          <cell r="M391">
            <v>319500</v>
          </cell>
          <cell r="N391">
            <v>300</v>
          </cell>
          <cell r="O391">
            <v>22500</v>
          </cell>
          <cell r="P391">
            <v>0</v>
          </cell>
          <cell r="Q391">
            <v>0</v>
          </cell>
        </row>
        <row r="392">
          <cell r="C392" t="str">
            <v>3.26</v>
          </cell>
          <cell r="D392" t="str">
            <v>가시설공</v>
          </cell>
          <cell r="E392" t="str">
            <v>흙막이용</v>
          </cell>
          <cell r="I392">
            <v>0</v>
          </cell>
          <cell r="J392">
            <v>0</v>
          </cell>
          <cell r="K392">
            <v>1</v>
          </cell>
          <cell r="M392">
            <v>0</v>
          </cell>
          <cell r="O392">
            <v>0</v>
          </cell>
          <cell r="Q392">
            <v>0</v>
          </cell>
        </row>
        <row r="393">
          <cell r="D393" t="str">
            <v>가시설</v>
          </cell>
          <cell r="E393" t="str">
            <v>(전읍교)</v>
          </cell>
          <cell r="F393" t="str">
            <v>식</v>
          </cell>
          <cell r="G393">
            <v>1</v>
          </cell>
          <cell r="H393">
            <v>10000000</v>
          </cell>
          <cell r="I393">
            <v>10000000</v>
          </cell>
          <cell r="J393">
            <v>10000000</v>
          </cell>
          <cell r="K393">
            <v>1</v>
          </cell>
          <cell r="L393">
            <v>4000000</v>
          </cell>
          <cell r="M393">
            <v>4000000</v>
          </cell>
          <cell r="N393">
            <v>3000000</v>
          </cell>
          <cell r="O393">
            <v>3000000</v>
          </cell>
          <cell r="P393">
            <v>3000000</v>
          </cell>
          <cell r="Q393">
            <v>3000000</v>
          </cell>
        </row>
        <row r="394">
          <cell r="C394" t="str">
            <v>3.27</v>
          </cell>
          <cell r="D394" t="str">
            <v>노치(NOTCH)</v>
          </cell>
          <cell r="E394" t="str">
            <v>30mm*20mm</v>
          </cell>
          <cell r="F394" t="str">
            <v>M</v>
          </cell>
          <cell r="G394">
            <v>60.8</v>
          </cell>
          <cell r="H394">
            <v>1361</v>
          </cell>
          <cell r="I394">
            <v>82748</v>
          </cell>
          <cell r="J394">
            <v>82748</v>
          </cell>
          <cell r="K394">
            <v>1</v>
          </cell>
          <cell r="L394">
            <v>650</v>
          </cell>
          <cell r="M394">
            <v>39520</v>
          </cell>
          <cell r="N394">
            <v>711</v>
          </cell>
          <cell r="O394">
            <v>43228</v>
          </cell>
          <cell r="P394">
            <v>0</v>
          </cell>
          <cell r="Q394">
            <v>0</v>
          </cell>
        </row>
        <row r="395">
          <cell r="C395" t="str">
            <v>3.283.27</v>
          </cell>
          <cell r="D395" t="str">
            <v>콘크리트타설</v>
          </cell>
          <cell r="E395" t="str">
            <v>(레미콘)</v>
          </cell>
          <cell r="I395">
            <v>0</v>
          </cell>
          <cell r="J395">
            <v>0</v>
          </cell>
          <cell r="K395">
            <v>1</v>
          </cell>
          <cell r="M395">
            <v>0</v>
          </cell>
          <cell r="O395">
            <v>0</v>
          </cell>
          <cell r="Q395">
            <v>0</v>
          </cell>
        </row>
        <row r="396">
          <cell r="D396" t="str">
            <v>레미콘</v>
          </cell>
          <cell r="E396" t="str">
            <v>(19-350-15)</v>
          </cell>
          <cell r="F396" t="str">
            <v>M3</v>
          </cell>
          <cell r="G396">
            <v>199</v>
          </cell>
          <cell r="H396">
            <v>48890</v>
          </cell>
          <cell r="I396">
            <v>9729110</v>
          </cell>
          <cell r="J396">
            <v>9729110</v>
          </cell>
          <cell r="K396">
            <v>1</v>
          </cell>
          <cell r="L396">
            <v>48890</v>
          </cell>
          <cell r="M396">
            <v>9729110</v>
          </cell>
          <cell r="N396">
            <v>0</v>
          </cell>
          <cell r="O396">
            <v>0</v>
          </cell>
          <cell r="P396">
            <v>0</v>
          </cell>
          <cell r="Q396">
            <v>0</v>
          </cell>
        </row>
        <row r="397">
          <cell r="D397" t="str">
            <v>레미콘</v>
          </cell>
          <cell r="E397" t="str">
            <v>(25-270-15)</v>
          </cell>
          <cell r="F397" t="str">
            <v>M3</v>
          </cell>
          <cell r="G397">
            <v>194</v>
          </cell>
          <cell r="H397">
            <v>45390</v>
          </cell>
          <cell r="I397">
            <v>8805660</v>
          </cell>
          <cell r="J397">
            <v>8805660</v>
          </cell>
          <cell r="K397">
            <v>1</v>
          </cell>
          <cell r="L397">
            <v>45390</v>
          </cell>
          <cell r="M397">
            <v>8805660</v>
          </cell>
          <cell r="N397">
            <v>0</v>
          </cell>
          <cell r="O397">
            <v>0</v>
          </cell>
          <cell r="P397">
            <v>0</v>
          </cell>
          <cell r="Q397">
            <v>0</v>
          </cell>
        </row>
        <row r="398">
          <cell r="D398" t="str">
            <v>레미콘</v>
          </cell>
          <cell r="E398" t="str">
            <v>(25-240-15)</v>
          </cell>
          <cell r="F398" t="str">
            <v>M3</v>
          </cell>
          <cell r="G398">
            <v>1327</v>
          </cell>
          <cell r="H398">
            <v>44272</v>
          </cell>
          <cell r="I398">
            <v>58748944</v>
          </cell>
          <cell r="J398">
            <v>58748944</v>
          </cell>
          <cell r="K398">
            <v>1</v>
          </cell>
          <cell r="L398">
            <v>44272</v>
          </cell>
          <cell r="M398">
            <v>58748944</v>
          </cell>
          <cell r="N398">
            <v>0</v>
          </cell>
          <cell r="O398">
            <v>0</v>
          </cell>
          <cell r="P398">
            <v>0</v>
          </cell>
          <cell r="Q398">
            <v>0</v>
          </cell>
        </row>
        <row r="399">
          <cell r="D399" t="str">
            <v>레미콘</v>
          </cell>
          <cell r="E399" t="str">
            <v>(25-160-15)</v>
          </cell>
          <cell r="F399" t="str">
            <v>M3</v>
          </cell>
          <cell r="G399">
            <v>54</v>
          </cell>
          <cell r="H399">
            <v>38982</v>
          </cell>
          <cell r="I399">
            <v>2105028</v>
          </cell>
          <cell r="J399">
            <v>2105028</v>
          </cell>
          <cell r="K399">
            <v>1</v>
          </cell>
          <cell r="L399">
            <v>38982</v>
          </cell>
          <cell r="M399">
            <v>2105028</v>
          </cell>
          <cell r="N399">
            <v>0</v>
          </cell>
          <cell r="O399">
            <v>0</v>
          </cell>
          <cell r="P399">
            <v>0</v>
          </cell>
          <cell r="Q399">
            <v>0</v>
          </cell>
        </row>
        <row r="400">
          <cell r="C400" t="str">
            <v>3.293.28</v>
          </cell>
          <cell r="D400" t="str">
            <v>철근구입</v>
          </cell>
          <cell r="I400">
            <v>0</v>
          </cell>
          <cell r="J400">
            <v>0</v>
          </cell>
          <cell r="K400">
            <v>1</v>
          </cell>
          <cell r="M400">
            <v>0</v>
          </cell>
          <cell r="O400">
            <v>0</v>
          </cell>
          <cell r="Q400">
            <v>0</v>
          </cell>
        </row>
        <row r="401">
          <cell r="D401" t="str">
            <v>고강(SD40)</v>
          </cell>
          <cell r="I401">
            <v>0</v>
          </cell>
          <cell r="J401">
            <v>0</v>
          </cell>
          <cell r="K401">
            <v>1</v>
          </cell>
          <cell r="M401">
            <v>0</v>
          </cell>
          <cell r="O401">
            <v>0</v>
          </cell>
          <cell r="Q401">
            <v>0</v>
          </cell>
        </row>
        <row r="402">
          <cell r="D402" t="str">
            <v>철근</v>
          </cell>
          <cell r="E402" t="str">
            <v>(SD40,D=13MM)</v>
          </cell>
          <cell r="F402" t="str">
            <v>TON</v>
          </cell>
          <cell r="G402">
            <v>1.677</v>
          </cell>
          <cell r="H402">
            <v>360000</v>
          </cell>
          <cell r="I402">
            <v>603720</v>
          </cell>
          <cell r="J402">
            <v>603720</v>
          </cell>
          <cell r="K402">
            <v>1</v>
          </cell>
          <cell r="L402">
            <v>360000</v>
          </cell>
          <cell r="M402">
            <v>603720</v>
          </cell>
          <cell r="N402">
            <v>0</v>
          </cell>
          <cell r="O402">
            <v>0</v>
          </cell>
          <cell r="P402">
            <v>0</v>
          </cell>
          <cell r="Q402">
            <v>0</v>
          </cell>
        </row>
        <row r="403">
          <cell r="D403" t="str">
            <v>철근</v>
          </cell>
          <cell r="E403" t="str">
            <v>(SD40,D=16-32MM)</v>
          </cell>
          <cell r="F403" t="str">
            <v>TON</v>
          </cell>
          <cell r="G403">
            <v>46.722000000000001</v>
          </cell>
          <cell r="H403">
            <v>360000</v>
          </cell>
          <cell r="I403">
            <v>16819920</v>
          </cell>
          <cell r="J403">
            <v>16819920</v>
          </cell>
          <cell r="K403">
            <v>1</v>
          </cell>
          <cell r="L403">
            <v>360000</v>
          </cell>
          <cell r="M403">
            <v>16819920</v>
          </cell>
          <cell r="N403">
            <v>0</v>
          </cell>
          <cell r="O403">
            <v>0</v>
          </cell>
          <cell r="P403">
            <v>0</v>
          </cell>
          <cell r="Q403">
            <v>0</v>
          </cell>
        </row>
        <row r="404">
          <cell r="D404" t="str">
            <v>연강(SD30)</v>
          </cell>
          <cell r="I404">
            <v>0</v>
          </cell>
          <cell r="J404">
            <v>0</v>
          </cell>
          <cell r="K404">
            <v>1</v>
          </cell>
          <cell r="M404">
            <v>0</v>
          </cell>
          <cell r="O404">
            <v>0</v>
          </cell>
          <cell r="Q404">
            <v>0</v>
          </cell>
        </row>
        <row r="405">
          <cell r="D405" t="str">
            <v>철근</v>
          </cell>
          <cell r="E405" t="str">
            <v>(SD30,D=10M/M)</v>
          </cell>
          <cell r="F405" t="str">
            <v>TON</v>
          </cell>
          <cell r="G405">
            <v>0.45300000000000001</v>
          </cell>
          <cell r="H405">
            <v>360000</v>
          </cell>
          <cell r="I405">
            <v>163080</v>
          </cell>
          <cell r="J405">
            <v>163080</v>
          </cell>
          <cell r="K405">
            <v>1</v>
          </cell>
          <cell r="L405">
            <v>360000</v>
          </cell>
          <cell r="M405">
            <v>163080</v>
          </cell>
          <cell r="N405">
            <v>0</v>
          </cell>
          <cell r="O405">
            <v>0</v>
          </cell>
          <cell r="P405">
            <v>0</v>
          </cell>
          <cell r="Q405">
            <v>0</v>
          </cell>
        </row>
        <row r="406">
          <cell r="D406" t="str">
            <v>철근</v>
          </cell>
          <cell r="E406" t="str">
            <v>(SD30,D13M/M이하)</v>
          </cell>
          <cell r="F406" t="str">
            <v>TON</v>
          </cell>
          <cell r="G406">
            <v>1.0980000000000001</v>
          </cell>
          <cell r="H406">
            <v>350000</v>
          </cell>
          <cell r="I406">
            <v>384300</v>
          </cell>
          <cell r="J406">
            <v>384300</v>
          </cell>
          <cell r="K406">
            <v>1</v>
          </cell>
          <cell r="L406">
            <v>350000</v>
          </cell>
          <cell r="M406">
            <v>384300</v>
          </cell>
          <cell r="N406">
            <v>0</v>
          </cell>
          <cell r="O406">
            <v>0</v>
          </cell>
          <cell r="P406">
            <v>0</v>
          </cell>
          <cell r="Q406">
            <v>0</v>
          </cell>
        </row>
        <row r="407">
          <cell r="D407" t="str">
            <v>철근</v>
          </cell>
          <cell r="E407" t="str">
            <v>(SD30,D16-32M/M)</v>
          </cell>
          <cell r="F407" t="str">
            <v>TON</v>
          </cell>
          <cell r="G407">
            <v>167.57599999999999</v>
          </cell>
          <cell r="H407">
            <v>350000</v>
          </cell>
          <cell r="I407">
            <v>58651600</v>
          </cell>
          <cell r="J407">
            <v>58651600</v>
          </cell>
          <cell r="K407">
            <v>1</v>
          </cell>
          <cell r="L407">
            <v>350000</v>
          </cell>
          <cell r="M407">
            <v>58651600</v>
          </cell>
          <cell r="N407">
            <v>0</v>
          </cell>
          <cell r="O407">
            <v>0</v>
          </cell>
          <cell r="P407">
            <v>0</v>
          </cell>
          <cell r="Q407">
            <v>0</v>
          </cell>
        </row>
        <row r="408">
          <cell r="D408" t="str">
            <v>고재</v>
          </cell>
          <cell r="E408" t="str">
            <v>(3%)</v>
          </cell>
          <cell r="F408" t="str">
            <v>TON</v>
          </cell>
          <cell r="G408">
            <v>6.3360000000000003</v>
          </cell>
          <cell r="H408">
            <v>-98000</v>
          </cell>
          <cell r="I408">
            <v>-620928</v>
          </cell>
          <cell r="J408">
            <v>-620928</v>
          </cell>
          <cell r="K408">
            <v>1</v>
          </cell>
          <cell r="L408">
            <v>-98000</v>
          </cell>
          <cell r="M408">
            <v>-620928</v>
          </cell>
          <cell r="N408">
            <v>0</v>
          </cell>
          <cell r="O408">
            <v>0</v>
          </cell>
          <cell r="P408">
            <v>0</v>
          </cell>
          <cell r="Q408">
            <v>0</v>
          </cell>
        </row>
        <row r="409">
          <cell r="C409" t="str">
            <v>3.303.29</v>
          </cell>
          <cell r="D409" t="str">
            <v>시멘트구입</v>
          </cell>
          <cell r="I409">
            <v>0</v>
          </cell>
          <cell r="J409">
            <v>0</v>
          </cell>
          <cell r="K409">
            <v>1</v>
          </cell>
          <cell r="M409">
            <v>0</v>
          </cell>
          <cell r="O409">
            <v>0</v>
          </cell>
          <cell r="Q409">
            <v>0</v>
          </cell>
        </row>
        <row r="410">
          <cell r="D410" t="str">
            <v>시멘트</v>
          </cell>
          <cell r="E410" t="str">
            <v>(40㎏)</v>
          </cell>
          <cell r="F410" t="str">
            <v>대</v>
          </cell>
          <cell r="G410">
            <v>248</v>
          </cell>
          <cell r="H410">
            <v>2600</v>
          </cell>
          <cell r="I410">
            <v>644800</v>
          </cell>
          <cell r="J410">
            <v>644800</v>
          </cell>
          <cell r="K410">
            <v>1</v>
          </cell>
          <cell r="L410">
            <v>2600</v>
          </cell>
          <cell r="M410">
            <v>644800</v>
          </cell>
          <cell r="N410">
            <v>0</v>
          </cell>
          <cell r="O410">
            <v>0</v>
          </cell>
          <cell r="P410">
            <v>0</v>
          </cell>
          <cell r="Q410">
            <v>0</v>
          </cell>
        </row>
        <row r="411">
          <cell r="C411" t="str">
            <v>3.31</v>
          </cell>
          <cell r="D411" t="str">
            <v>자갈구입</v>
          </cell>
          <cell r="I411">
            <v>0</v>
          </cell>
          <cell r="J411">
            <v>0</v>
          </cell>
          <cell r="K411">
            <v>1</v>
          </cell>
          <cell r="M411">
            <v>0</v>
          </cell>
          <cell r="O411">
            <v>0</v>
          </cell>
          <cell r="Q411">
            <v>0</v>
          </cell>
        </row>
        <row r="412">
          <cell r="D412" t="str">
            <v>골재 현장도착도</v>
          </cell>
          <cell r="E412" t="str">
            <v>(D=19MM)</v>
          </cell>
          <cell r="F412" t="str">
            <v>M3</v>
          </cell>
          <cell r="G412">
            <v>5.1849999999999996</v>
          </cell>
          <cell r="H412">
            <v>27909</v>
          </cell>
          <cell r="I412">
            <v>144708</v>
          </cell>
          <cell r="J412">
            <v>144707</v>
          </cell>
          <cell r="K412" t="str">
            <v>##</v>
          </cell>
          <cell r="L412">
            <v>6935</v>
          </cell>
          <cell r="M412">
            <v>35957</v>
          </cell>
          <cell r="N412">
            <v>11179</v>
          </cell>
          <cell r="O412">
            <v>57963</v>
          </cell>
          <cell r="P412">
            <v>9795</v>
          </cell>
          <cell r="Q412">
            <v>50787</v>
          </cell>
        </row>
        <row r="413">
          <cell r="C413" t="str">
            <v>3.B</v>
          </cell>
          <cell r="D413" t="str">
            <v>상 동 교</v>
          </cell>
          <cell r="E413" t="str">
            <v>(RC RAHMEN)</v>
          </cell>
          <cell r="I413">
            <v>0</v>
          </cell>
          <cell r="J413">
            <v>0</v>
          </cell>
          <cell r="K413">
            <v>1</v>
          </cell>
          <cell r="M413">
            <v>0</v>
          </cell>
          <cell r="O413">
            <v>0</v>
          </cell>
          <cell r="Q413">
            <v>0</v>
          </cell>
        </row>
        <row r="414">
          <cell r="C414" t="str">
            <v>3.01</v>
          </cell>
          <cell r="D414" t="str">
            <v>터 파 기</v>
          </cell>
          <cell r="I414">
            <v>0</v>
          </cell>
          <cell r="J414">
            <v>0</v>
          </cell>
          <cell r="K414">
            <v>1</v>
          </cell>
          <cell r="M414">
            <v>0</v>
          </cell>
          <cell r="O414">
            <v>0</v>
          </cell>
          <cell r="Q414">
            <v>0</v>
          </cell>
        </row>
        <row r="415">
          <cell r="C415" t="str">
            <v>1)</v>
          </cell>
          <cell r="D415" t="str">
            <v>육상토사</v>
          </cell>
          <cell r="I415">
            <v>0</v>
          </cell>
          <cell r="J415">
            <v>0</v>
          </cell>
          <cell r="K415">
            <v>1</v>
          </cell>
          <cell r="M415">
            <v>0</v>
          </cell>
          <cell r="O415">
            <v>0</v>
          </cell>
          <cell r="Q415">
            <v>0</v>
          </cell>
        </row>
        <row r="416">
          <cell r="D416" t="str">
            <v>구조물터파기</v>
          </cell>
          <cell r="E416" t="str">
            <v>(토사 육상 0-4m)</v>
          </cell>
          <cell r="F416" t="str">
            <v>M3</v>
          </cell>
          <cell r="G416">
            <v>2432</v>
          </cell>
          <cell r="H416">
            <v>4134</v>
          </cell>
          <cell r="I416">
            <v>10053888</v>
          </cell>
          <cell r="J416">
            <v>10053888</v>
          </cell>
          <cell r="K416">
            <v>1</v>
          </cell>
          <cell r="L416">
            <v>173</v>
          </cell>
          <cell r="M416">
            <v>420736</v>
          </cell>
          <cell r="N416">
            <v>3634</v>
          </cell>
          <cell r="O416">
            <v>8837888</v>
          </cell>
          <cell r="P416">
            <v>327</v>
          </cell>
          <cell r="Q416">
            <v>795264</v>
          </cell>
        </row>
        <row r="417">
          <cell r="D417" t="str">
            <v>구조물터파기</v>
          </cell>
          <cell r="E417" t="str">
            <v>(토사 육상 4-8m)</v>
          </cell>
          <cell r="F417" t="str">
            <v>M3</v>
          </cell>
          <cell r="G417">
            <v>3261</v>
          </cell>
          <cell r="H417">
            <v>6367</v>
          </cell>
          <cell r="I417">
            <v>20762787</v>
          </cell>
          <cell r="J417">
            <v>20762787</v>
          </cell>
          <cell r="K417">
            <v>1</v>
          </cell>
          <cell r="L417">
            <v>173</v>
          </cell>
          <cell r="M417">
            <v>564153</v>
          </cell>
          <cell r="N417">
            <v>5867</v>
          </cell>
          <cell r="O417">
            <v>19132287</v>
          </cell>
          <cell r="P417">
            <v>327</v>
          </cell>
          <cell r="Q417">
            <v>1066347</v>
          </cell>
        </row>
        <row r="418">
          <cell r="C418" t="str">
            <v>3.02</v>
          </cell>
          <cell r="D418" t="str">
            <v>되메우기 다짐</v>
          </cell>
          <cell r="E418" t="str">
            <v>(백호우+램머)</v>
          </cell>
          <cell r="F418" t="str">
            <v>M3</v>
          </cell>
          <cell r="G418">
            <v>4203</v>
          </cell>
          <cell r="H418">
            <v>4340</v>
          </cell>
          <cell r="I418">
            <v>18241020</v>
          </cell>
          <cell r="J418">
            <v>18241020</v>
          </cell>
          <cell r="K418">
            <v>1</v>
          </cell>
          <cell r="L418">
            <v>354</v>
          </cell>
          <cell r="M418">
            <v>1487862</v>
          </cell>
          <cell r="N418">
            <v>3591</v>
          </cell>
          <cell r="O418">
            <v>15092973</v>
          </cell>
          <cell r="P418">
            <v>395</v>
          </cell>
          <cell r="Q418">
            <v>1660185</v>
          </cell>
        </row>
        <row r="419">
          <cell r="C419" t="str">
            <v>3.03</v>
          </cell>
          <cell r="D419" t="str">
            <v>뒷채움</v>
          </cell>
          <cell r="E419" t="str">
            <v>(발파암유용)</v>
          </cell>
          <cell r="F419" t="str">
            <v>M3</v>
          </cell>
          <cell r="G419">
            <v>2335</v>
          </cell>
          <cell r="H419">
            <v>1473</v>
          </cell>
          <cell r="I419">
            <v>3439455</v>
          </cell>
          <cell r="J419">
            <v>3439455</v>
          </cell>
          <cell r="K419">
            <v>1</v>
          </cell>
          <cell r="L419">
            <v>366</v>
          </cell>
          <cell r="M419">
            <v>854610</v>
          </cell>
          <cell r="N419">
            <v>590</v>
          </cell>
          <cell r="O419">
            <v>1377650</v>
          </cell>
          <cell r="P419">
            <v>517</v>
          </cell>
          <cell r="Q419">
            <v>1207195</v>
          </cell>
        </row>
        <row r="420">
          <cell r="C420" t="str">
            <v>3.04</v>
          </cell>
          <cell r="D420" t="str">
            <v>거 푸 집</v>
          </cell>
          <cell r="I420">
            <v>0</v>
          </cell>
          <cell r="J420">
            <v>0</v>
          </cell>
          <cell r="K420">
            <v>1</v>
          </cell>
          <cell r="M420">
            <v>0</v>
          </cell>
          <cell r="O420">
            <v>0</v>
          </cell>
          <cell r="Q420">
            <v>0</v>
          </cell>
        </row>
        <row r="421">
          <cell r="C421" t="str">
            <v>1)</v>
          </cell>
          <cell r="D421" t="str">
            <v>합판거푸집</v>
          </cell>
          <cell r="I421">
            <v>0</v>
          </cell>
          <cell r="J421">
            <v>0</v>
          </cell>
          <cell r="K421">
            <v>1</v>
          </cell>
          <cell r="M421">
            <v>0</v>
          </cell>
          <cell r="O421">
            <v>0</v>
          </cell>
          <cell r="Q421">
            <v>0</v>
          </cell>
        </row>
        <row r="422">
          <cell r="C422" t="str">
            <v>-1</v>
          </cell>
          <cell r="D422" t="str">
            <v>거푸집</v>
          </cell>
          <cell r="E422" t="str">
            <v>(3회 0-7M)</v>
          </cell>
          <cell r="F422" t="str">
            <v>M2</v>
          </cell>
          <cell r="G422">
            <v>534</v>
          </cell>
          <cell r="H422">
            <v>22167</v>
          </cell>
          <cell r="I422">
            <v>11837178</v>
          </cell>
          <cell r="J422">
            <v>11837178</v>
          </cell>
          <cell r="K422">
            <v>1</v>
          </cell>
          <cell r="L422">
            <v>9585</v>
          </cell>
          <cell r="M422">
            <v>5118390</v>
          </cell>
          <cell r="N422">
            <v>12263</v>
          </cell>
          <cell r="O422">
            <v>6548442</v>
          </cell>
          <cell r="P422">
            <v>319</v>
          </cell>
          <cell r="Q422">
            <v>170346</v>
          </cell>
        </row>
        <row r="423">
          <cell r="D423" t="str">
            <v>거푸집</v>
          </cell>
          <cell r="E423" t="str">
            <v>(3회 7-10M)</v>
          </cell>
          <cell r="F423" t="str">
            <v>M2</v>
          </cell>
          <cell r="G423">
            <v>296</v>
          </cell>
          <cell r="H423">
            <v>23386</v>
          </cell>
          <cell r="I423">
            <v>6922256</v>
          </cell>
          <cell r="J423">
            <v>6922256</v>
          </cell>
          <cell r="K423">
            <v>1</v>
          </cell>
          <cell r="L423">
            <v>9585</v>
          </cell>
          <cell r="M423">
            <v>2837160</v>
          </cell>
          <cell r="N423">
            <v>13482</v>
          </cell>
          <cell r="O423">
            <v>3990672</v>
          </cell>
          <cell r="P423">
            <v>319</v>
          </cell>
          <cell r="Q423">
            <v>94424</v>
          </cell>
        </row>
        <row r="424">
          <cell r="D424" t="str">
            <v>거푸집</v>
          </cell>
          <cell r="E424" t="str">
            <v>(3회 10-13M)</v>
          </cell>
          <cell r="F424" t="str">
            <v>M2</v>
          </cell>
          <cell r="G424">
            <v>360</v>
          </cell>
          <cell r="H424">
            <v>24606</v>
          </cell>
          <cell r="I424">
            <v>8858160</v>
          </cell>
          <cell r="J424">
            <v>8858160</v>
          </cell>
          <cell r="K424">
            <v>1</v>
          </cell>
          <cell r="L424">
            <v>9585</v>
          </cell>
          <cell r="M424">
            <v>3450600</v>
          </cell>
          <cell r="N424">
            <v>14702</v>
          </cell>
          <cell r="O424">
            <v>5292720</v>
          </cell>
          <cell r="P424">
            <v>319</v>
          </cell>
          <cell r="Q424">
            <v>114840</v>
          </cell>
        </row>
        <row r="425">
          <cell r="C425" t="str">
            <v>-2</v>
          </cell>
          <cell r="D425" t="str">
            <v>거푸집</v>
          </cell>
          <cell r="E425" t="str">
            <v>(4회 0-7M)</v>
          </cell>
          <cell r="F425" t="str">
            <v>M2</v>
          </cell>
          <cell r="G425">
            <v>155</v>
          </cell>
          <cell r="H425">
            <v>19081</v>
          </cell>
          <cell r="I425">
            <v>2957555</v>
          </cell>
          <cell r="J425">
            <v>2957555</v>
          </cell>
          <cell r="K425">
            <v>1</v>
          </cell>
          <cell r="L425">
            <v>8337</v>
          </cell>
          <cell r="M425">
            <v>1292235</v>
          </cell>
          <cell r="N425">
            <v>10425</v>
          </cell>
          <cell r="O425">
            <v>1615875</v>
          </cell>
          <cell r="P425">
            <v>319</v>
          </cell>
          <cell r="Q425">
            <v>49445</v>
          </cell>
        </row>
        <row r="426">
          <cell r="C426" t="str">
            <v>-3</v>
          </cell>
          <cell r="D426" t="str">
            <v>거푸집</v>
          </cell>
          <cell r="E426" t="str">
            <v>(6회 0-7M)</v>
          </cell>
          <cell r="F426" t="str">
            <v>M2</v>
          </cell>
          <cell r="G426">
            <v>165</v>
          </cell>
          <cell r="H426">
            <v>15886</v>
          </cell>
          <cell r="I426">
            <v>2621190</v>
          </cell>
          <cell r="J426">
            <v>2621190</v>
          </cell>
          <cell r="K426">
            <v>1</v>
          </cell>
          <cell r="L426">
            <v>7214</v>
          </cell>
          <cell r="M426">
            <v>1190310</v>
          </cell>
          <cell r="N426">
            <v>8353</v>
          </cell>
          <cell r="O426">
            <v>1378245</v>
          </cell>
          <cell r="P426">
            <v>319</v>
          </cell>
          <cell r="Q426">
            <v>52635</v>
          </cell>
        </row>
        <row r="427">
          <cell r="C427" t="str">
            <v>2)</v>
          </cell>
          <cell r="D427" t="str">
            <v>무늬거푸집</v>
          </cell>
          <cell r="E427" t="str">
            <v>(합판3회)</v>
          </cell>
          <cell r="I427">
            <v>0</v>
          </cell>
          <cell r="J427">
            <v>0</v>
          </cell>
          <cell r="K427">
            <v>1</v>
          </cell>
          <cell r="M427">
            <v>0</v>
          </cell>
          <cell r="O427">
            <v>0</v>
          </cell>
          <cell r="Q427">
            <v>0</v>
          </cell>
        </row>
        <row r="428">
          <cell r="D428" t="str">
            <v>무늬거푸집</v>
          </cell>
          <cell r="E428" t="str">
            <v>(0-7M)</v>
          </cell>
          <cell r="F428" t="str">
            <v>M2</v>
          </cell>
          <cell r="G428">
            <v>413</v>
          </cell>
          <cell r="H428">
            <v>23069</v>
          </cell>
          <cell r="I428">
            <v>9527497</v>
          </cell>
          <cell r="J428">
            <v>9527497</v>
          </cell>
          <cell r="K428">
            <v>1</v>
          </cell>
          <cell r="L428">
            <v>12569</v>
          </cell>
          <cell r="M428">
            <v>5190997</v>
          </cell>
          <cell r="N428">
            <v>10380</v>
          </cell>
          <cell r="O428">
            <v>4286940</v>
          </cell>
          <cell r="P428">
            <v>120</v>
          </cell>
          <cell r="Q428">
            <v>49560</v>
          </cell>
        </row>
        <row r="429">
          <cell r="D429" t="str">
            <v>무늬거푸집</v>
          </cell>
          <cell r="E429" t="str">
            <v>(7-10M)</v>
          </cell>
          <cell r="F429" t="str">
            <v>M2</v>
          </cell>
          <cell r="G429">
            <v>173</v>
          </cell>
          <cell r="H429">
            <v>24104</v>
          </cell>
          <cell r="I429">
            <v>4169992</v>
          </cell>
          <cell r="J429">
            <v>4169992</v>
          </cell>
          <cell r="K429">
            <v>1</v>
          </cell>
          <cell r="L429">
            <v>12568</v>
          </cell>
          <cell r="M429">
            <v>2174264</v>
          </cell>
          <cell r="N429">
            <v>11416</v>
          </cell>
          <cell r="O429">
            <v>1974968</v>
          </cell>
          <cell r="P429">
            <v>120</v>
          </cell>
          <cell r="Q429">
            <v>20760</v>
          </cell>
        </row>
        <row r="430">
          <cell r="D430" t="str">
            <v>무늬거푸집</v>
          </cell>
          <cell r="E430" t="str">
            <v>(10-13M)</v>
          </cell>
          <cell r="F430" t="str">
            <v>M2</v>
          </cell>
          <cell r="G430">
            <v>23</v>
          </cell>
          <cell r="H430">
            <v>25204</v>
          </cell>
          <cell r="I430">
            <v>579692</v>
          </cell>
          <cell r="J430">
            <v>579692</v>
          </cell>
          <cell r="K430">
            <v>1</v>
          </cell>
          <cell r="L430">
            <v>12568</v>
          </cell>
          <cell r="M430">
            <v>289064</v>
          </cell>
          <cell r="N430">
            <v>12516</v>
          </cell>
          <cell r="O430">
            <v>287868</v>
          </cell>
          <cell r="P430">
            <v>120</v>
          </cell>
          <cell r="Q430">
            <v>2760</v>
          </cell>
        </row>
        <row r="431">
          <cell r="C431" t="str">
            <v>3.05</v>
          </cell>
          <cell r="D431" t="str">
            <v>강관비계공</v>
          </cell>
          <cell r="I431">
            <v>0</v>
          </cell>
          <cell r="J431">
            <v>0</v>
          </cell>
          <cell r="K431">
            <v>1</v>
          </cell>
          <cell r="M431">
            <v>0</v>
          </cell>
          <cell r="O431">
            <v>0</v>
          </cell>
          <cell r="Q431">
            <v>0</v>
          </cell>
        </row>
        <row r="432">
          <cell r="D432" t="str">
            <v>강관비계</v>
          </cell>
          <cell r="E432" t="str">
            <v>(0-30M)</v>
          </cell>
          <cell r="F432" t="str">
            <v>M2</v>
          </cell>
          <cell r="G432">
            <v>630</v>
          </cell>
          <cell r="H432">
            <v>11356</v>
          </cell>
          <cell r="I432">
            <v>7154280</v>
          </cell>
          <cell r="J432">
            <v>7154280</v>
          </cell>
          <cell r="K432">
            <v>1</v>
          </cell>
          <cell r="L432">
            <v>2817</v>
          </cell>
          <cell r="M432">
            <v>1774710</v>
          </cell>
          <cell r="N432">
            <v>8194</v>
          </cell>
          <cell r="O432">
            <v>5162220</v>
          </cell>
          <cell r="P432">
            <v>345</v>
          </cell>
          <cell r="Q432">
            <v>217350</v>
          </cell>
        </row>
        <row r="433">
          <cell r="C433" t="str">
            <v>3.06</v>
          </cell>
          <cell r="D433" t="str">
            <v>동바리공</v>
          </cell>
          <cell r="I433">
            <v>0</v>
          </cell>
          <cell r="J433">
            <v>0</v>
          </cell>
          <cell r="K433">
            <v>1</v>
          </cell>
          <cell r="M433">
            <v>0</v>
          </cell>
          <cell r="O433">
            <v>0</v>
          </cell>
          <cell r="Q433">
            <v>0</v>
          </cell>
        </row>
        <row r="434">
          <cell r="D434" t="str">
            <v>강관동바리</v>
          </cell>
          <cell r="E434" t="str">
            <v>(교량용)</v>
          </cell>
          <cell r="F434" t="str">
            <v>공/M3</v>
          </cell>
          <cell r="G434">
            <v>3262</v>
          </cell>
          <cell r="H434">
            <v>16460</v>
          </cell>
          <cell r="I434">
            <v>53692520</v>
          </cell>
          <cell r="J434">
            <v>53692520</v>
          </cell>
          <cell r="K434">
            <v>1</v>
          </cell>
          <cell r="L434">
            <v>532</v>
          </cell>
          <cell r="M434">
            <v>1735384</v>
          </cell>
          <cell r="N434">
            <v>15928</v>
          </cell>
          <cell r="O434">
            <v>51957136</v>
          </cell>
          <cell r="P434">
            <v>0</v>
          </cell>
          <cell r="Q434">
            <v>0</v>
          </cell>
        </row>
        <row r="435">
          <cell r="C435" t="str">
            <v>3.07</v>
          </cell>
          <cell r="D435" t="str">
            <v>철근가공조립</v>
          </cell>
          <cell r="I435">
            <v>0</v>
          </cell>
          <cell r="J435">
            <v>0</v>
          </cell>
          <cell r="K435">
            <v>1</v>
          </cell>
          <cell r="M435">
            <v>0</v>
          </cell>
          <cell r="O435">
            <v>0</v>
          </cell>
          <cell r="Q435">
            <v>0</v>
          </cell>
        </row>
        <row r="436">
          <cell r="D436" t="str">
            <v>철근가공조립</v>
          </cell>
          <cell r="E436" t="str">
            <v>(보통)</v>
          </cell>
          <cell r="F436" t="str">
            <v>TON</v>
          </cell>
          <cell r="G436">
            <v>23.68</v>
          </cell>
          <cell r="H436">
            <v>348721</v>
          </cell>
          <cell r="I436">
            <v>8257713</v>
          </cell>
          <cell r="J436">
            <v>8257712</v>
          </cell>
          <cell r="K436" t="str">
            <v>##</v>
          </cell>
          <cell r="L436">
            <v>5655</v>
          </cell>
          <cell r="M436">
            <v>133910</v>
          </cell>
          <cell r="N436">
            <v>343066</v>
          </cell>
          <cell r="O436">
            <v>8123802</v>
          </cell>
          <cell r="P436">
            <v>0</v>
          </cell>
          <cell r="Q436">
            <v>0</v>
          </cell>
        </row>
        <row r="437">
          <cell r="D437" t="str">
            <v>철근가공조립</v>
          </cell>
          <cell r="E437" t="str">
            <v>(복잡)</v>
          </cell>
          <cell r="F437" t="str">
            <v>TON</v>
          </cell>
          <cell r="G437">
            <v>150.72399999999999</v>
          </cell>
          <cell r="H437">
            <v>437434</v>
          </cell>
          <cell r="I437">
            <v>65931802</v>
          </cell>
          <cell r="J437">
            <v>65931802</v>
          </cell>
          <cell r="K437">
            <v>1</v>
          </cell>
          <cell r="L437">
            <v>6960</v>
          </cell>
          <cell r="M437">
            <v>1049039</v>
          </cell>
          <cell r="N437">
            <v>430474</v>
          </cell>
          <cell r="O437">
            <v>64882763</v>
          </cell>
          <cell r="P437">
            <v>0</v>
          </cell>
          <cell r="Q437">
            <v>0</v>
          </cell>
        </row>
        <row r="438">
          <cell r="C438" t="str">
            <v>3.08</v>
          </cell>
          <cell r="D438" t="str">
            <v>콘크리트타설</v>
          </cell>
          <cell r="E438" t="str">
            <v>(레미콘)</v>
          </cell>
          <cell r="I438">
            <v>0</v>
          </cell>
          <cell r="J438">
            <v>0</v>
          </cell>
          <cell r="K438">
            <v>1</v>
          </cell>
          <cell r="M438">
            <v>0</v>
          </cell>
          <cell r="O438">
            <v>0</v>
          </cell>
          <cell r="Q438">
            <v>0</v>
          </cell>
        </row>
        <row r="439">
          <cell r="C439" t="str">
            <v>1)</v>
          </cell>
          <cell r="D439" t="str">
            <v>레미콘</v>
          </cell>
          <cell r="I439">
            <v>0</v>
          </cell>
          <cell r="J439">
            <v>0</v>
          </cell>
          <cell r="K439">
            <v>1</v>
          </cell>
          <cell r="M439">
            <v>0</v>
          </cell>
          <cell r="O439">
            <v>0</v>
          </cell>
          <cell r="Q439">
            <v>0</v>
          </cell>
        </row>
        <row r="440">
          <cell r="D440" t="str">
            <v>레미콘타설</v>
          </cell>
          <cell r="E440" t="str">
            <v>(무근 기계)</v>
          </cell>
          <cell r="F440" t="str">
            <v>M3</v>
          </cell>
          <cell r="G440">
            <v>375</v>
          </cell>
          <cell r="H440">
            <v>23716</v>
          </cell>
          <cell r="I440">
            <v>8893500</v>
          </cell>
          <cell r="J440">
            <v>8893500</v>
          </cell>
          <cell r="K440">
            <v>1</v>
          </cell>
          <cell r="L440">
            <v>2764</v>
          </cell>
          <cell r="M440">
            <v>1036500</v>
          </cell>
          <cell r="N440">
            <v>6664</v>
          </cell>
          <cell r="O440">
            <v>2499000</v>
          </cell>
          <cell r="P440">
            <v>14288</v>
          </cell>
          <cell r="Q440">
            <v>5358000</v>
          </cell>
        </row>
        <row r="441">
          <cell r="D441" t="str">
            <v>레미콘타설</v>
          </cell>
          <cell r="E441" t="str">
            <v>(무근 인력)</v>
          </cell>
          <cell r="F441" t="str">
            <v>M3</v>
          </cell>
          <cell r="G441">
            <v>27</v>
          </cell>
          <cell r="H441">
            <v>28651</v>
          </cell>
          <cell r="I441">
            <v>773577</v>
          </cell>
          <cell r="J441">
            <v>773577</v>
          </cell>
          <cell r="K441">
            <v>1</v>
          </cell>
          <cell r="L441">
            <v>0</v>
          </cell>
          <cell r="M441">
            <v>0</v>
          </cell>
          <cell r="N441">
            <v>28651</v>
          </cell>
          <cell r="O441">
            <v>773577</v>
          </cell>
          <cell r="P441">
            <v>0</v>
          </cell>
          <cell r="Q441">
            <v>0</v>
          </cell>
        </row>
        <row r="442">
          <cell r="C442" t="str">
            <v>2)</v>
          </cell>
          <cell r="D442" t="str">
            <v>펌프카타설</v>
          </cell>
          <cell r="I442">
            <v>0</v>
          </cell>
          <cell r="J442">
            <v>0</v>
          </cell>
          <cell r="K442">
            <v>1</v>
          </cell>
          <cell r="M442">
            <v>0</v>
          </cell>
          <cell r="O442">
            <v>0</v>
          </cell>
          <cell r="Q442">
            <v>0</v>
          </cell>
        </row>
        <row r="443">
          <cell r="D443" t="str">
            <v>펌프카타설</v>
          </cell>
          <cell r="E443" t="str">
            <v>(철근 15M이하)</v>
          </cell>
          <cell r="F443" t="str">
            <v>M3</v>
          </cell>
          <cell r="G443">
            <v>1247</v>
          </cell>
          <cell r="H443">
            <v>14673</v>
          </cell>
          <cell r="I443">
            <v>18297231</v>
          </cell>
          <cell r="J443">
            <v>18297231</v>
          </cell>
          <cell r="K443">
            <v>1</v>
          </cell>
          <cell r="L443">
            <v>3410</v>
          </cell>
          <cell r="M443">
            <v>4252270</v>
          </cell>
          <cell r="N443">
            <v>6529</v>
          </cell>
          <cell r="O443">
            <v>8141663</v>
          </cell>
          <cell r="P443">
            <v>4734</v>
          </cell>
          <cell r="Q443">
            <v>5903298</v>
          </cell>
        </row>
        <row r="444">
          <cell r="C444" t="str">
            <v>3.09</v>
          </cell>
          <cell r="D444" t="str">
            <v>표면처리</v>
          </cell>
          <cell r="I444">
            <v>0</v>
          </cell>
          <cell r="J444">
            <v>0</v>
          </cell>
          <cell r="K444">
            <v>1</v>
          </cell>
          <cell r="M444">
            <v>0</v>
          </cell>
          <cell r="O444">
            <v>0</v>
          </cell>
          <cell r="Q444">
            <v>0</v>
          </cell>
        </row>
        <row r="445">
          <cell r="D445" t="str">
            <v>슬라브 양생</v>
          </cell>
          <cell r="E445" t="str">
            <v>(피막양생)</v>
          </cell>
          <cell r="F445" t="str">
            <v>M2</v>
          </cell>
          <cell r="G445">
            <v>391</v>
          </cell>
          <cell r="H445">
            <v>382</v>
          </cell>
          <cell r="I445">
            <v>149362</v>
          </cell>
          <cell r="J445">
            <v>149362</v>
          </cell>
          <cell r="K445">
            <v>1</v>
          </cell>
          <cell r="L445">
            <v>270</v>
          </cell>
          <cell r="M445">
            <v>105570</v>
          </cell>
          <cell r="N445">
            <v>110</v>
          </cell>
          <cell r="O445">
            <v>43010</v>
          </cell>
          <cell r="P445">
            <v>2</v>
          </cell>
          <cell r="Q445">
            <v>782</v>
          </cell>
        </row>
        <row r="446">
          <cell r="D446" t="str">
            <v>데크휘니샤 면고르기</v>
          </cell>
          <cell r="F446" t="str">
            <v>M2</v>
          </cell>
          <cell r="G446">
            <v>391</v>
          </cell>
          <cell r="H446">
            <v>482</v>
          </cell>
          <cell r="I446">
            <v>188462</v>
          </cell>
          <cell r="J446">
            <v>188462</v>
          </cell>
          <cell r="K446">
            <v>1</v>
          </cell>
          <cell r="L446">
            <v>42</v>
          </cell>
          <cell r="M446">
            <v>16422</v>
          </cell>
          <cell r="N446">
            <v>120</v>
          </cell>
          <cell r="O446">
            <v>46920</v>
          </cell>
          <cell r="P446">
            <v>320</v>
          </cell>
          <cell r="Q446">
            <v>125120</v>
          </cell>
        </row>
        <row r="447">
          <cell r="C447" t="str">
            <v>3.10</v>
          </cell>
          <cell r="D447" t="str">
            <v>방수공</v>
          </cell>
          <cell r="I447">
            <v>0</v>
          </cell>
          <cell r="J447">
            <v>0</v>
          </cell>
          <cell r="K447">
            <v>1</v>
          </cell>
          <cell r="M447">
            <v>0</v>
          </cell>
          <cell r="O447">
            <v>0</v>
          </cell>
          <cell r="Q447">
            <v>0</v>
          </cell>
        </row>
        <row r="448">
          <cell r="D448" t="str">
            <v>교면방수</v>
          </cell>
          <cell r="I448">
            <v>0</v>
          </cell>
          <cell r="J448">
            <v>0</v>
          </cell>
          <cell r="K448">
            <v>1</v>
          </cell>
          <cell r="M448">
            <v>0</v>
          </cell>
          <cell r="O448">
            <v>0</v>
          </cell>
          <cell r="Q448">
            <v>0</v>
          </cell>
        </row>
        <row r="449">
          <cell r="D449" t="str">
            <v>교면방수</v>
          </cell>
          <cell r="E449" t="str">
            <v>(도막식)</v>
          </cell>
          <cell r="F449" t="str">
            <v>M2</v>
          </cell>
          <cell r="G449">
            <v>391</v>
          </cell>
          <cell r="H449">
            <v>27537</v>
          </cell>
          <cell r="I449">
            <v>10766967</v>
          </cell>
          <cell r="J449">
            <v>10766967</v>
          </cell>
          <cell r="K449">
            <v>1</v>
          </cell>
          <cell r="L449">
            <v>18423</v>
          </cell>
          <cell r="M449">
            <v>7203393</v>
          </cell>
          <cell r="N449">
            <v>8849</v>
          </cell>
          <cell r="O449">
            <v>3459959</v>
          </cell>
          <cell r="P449">
            <v>265</v>
          </cell>
          <cell r="Q449">
            <v>103615</v>
          </cell>
        </row>
        <row r="450">
          <cell r="C450" t="str">
            <v>3.11</v>
          </cell>
          <cell r="D450" t="str">
            <v>다웰바설치</v>
          </cell>
          <cell r="E450" t="str">
            <v>(접속슬라브용)</v>
          </cell>
          <cell r="F450" t="str">
            <v>EA</v>
          </cell>
          <cell r="G450">
            <v>109</v>
          </cell>
          <cell r="H450">
            <v>8780</v>
          </cell>
          <cell r="I450">
            <v>957020</v>
          </cell>
          <cell r="J450">
            <v>957020</v>
          </cell>
          <cell r="K450">
            <v>1</v>
          </cell>
          <cell r="L450">
            <v>2592</v>
          </cell>
          <cell r="M450">
            <v>282528</v>
          </cell>
          <cell r="N450">
            <v>6188</v>
          </cell>
          <cell r="O450">
            <v>674492</v>
          </cell>
          <cell r="P450">
            <v>0</v>
          </cell>
          <cell r="Q450">
            <v>0</v>
          </cell>
        </row>
        <row r="451">
          <cell r="C451" t="str">
            <v>3.12</v>
          </cell>
          <cell r="D451" t="str">
            <v>시공이음</v>
          </cell>
          <cell r="I451">
            <v>0</v>
          </cell>
          <cell r="J451">
            <v>0</v>
          </cell>
          <cell r="K451">
            <v>1</v>
          </cell>
          <cell r="M451">
            <v>0</v>
          </cell>
          <cell r="O451">
            <v>0</v>
          </cell>
          <cell r="Q451">
            <v>0</v>
          </cell>
        </row>
        <row r="452">
          <cell r="D452" t="str">
            <v>스치로풀</v>
          </cell>
          <cell r="E452" t="str">
            <v>(T=20m/m)</v>
          </cell>
          <cell r="F452" t="str">
            <v>M2</v>
          </cell>
          <cell r="G452">
            <v>18</v>
          </cell>
          <cell r="H452">
            <v>6574</v>
          </cell>
          <cell r="I452">
            <v>118332</v>
          </cell>
          <cell r="J452">
            <v>118332</v>
          </cell>
          <cell r="K452">
            <v>1</v>
          </cell>
          <cell r="L452">
            <v>6261</v>
          </cell>
          <cell r="M452">
            <v>112698</v>
          </cell>
          <cell r="N452">
            <v>313</v>
          </cell>
          <cell r="O452">
            <v>5634</v>
          </cell>
          <cell r="P452">
            <v>0</v>
          </cell>
          <cell r="Q452">
            <v>0</v>
          </cell>
        </row>
        <row r="453">
          <cell r="C453" t="str">
            <v>3.13</v>
          </cell>
          <cell r="D453" t="str">
            <v>아스팔트방수</v>
          </cell>
          <cell r="E453" t="str">
            <v>(배면방수)</v>
          </cell>
          <cell r="F453" t="str">
            <v>M2</v>
          </cell>
          <cell r="G453">
            <v>509</v>
          </cell>
          <cell r="H453">
            <v>4459</v>
          </cell>
          <cell r="I453">
            <v>2269631</v>
          </cell>
          <cell r="J453">
            <v>2269631</v>
          </cell>
          <cell r="K453">
            <v>1</v>
          </cell>
          <cell r="L453">
            <v>1440</v>
          </cell>
          <cell r="M453">
            <v>732960</v>
          </cell>
          <cell r="N453">
            <v>3019</v>
          </cell>
          <cell r="O453">
            <v>1536671</v>
          </cell>
          <cell r="P453">
            <v>0</v>
          </cell>
          <cell r="Q453">
            <v>0</v>
          </cell>
        </row>
        <row r="454">
          <cell r="C454" t="str">
            <v>3.14</v>
          </cell>
          <cell r="D454" t="str">
            <v>거푸집간격제</v>
          </cell>
          <cell r="I454">
            <v>0</v>
          </cell>
          <cell r="J454">
            <v>0</v>
          </cell>
          <cell r="K454">
            <v>1</v>
          </cell>
          <cell r="M454">
            <v>0</v>
          </cell>
          <cell r="O454">
            <v>0</v>
          </cell>
          <cell r="Q454">
            <v>0</v>
          </cell>
        </row>
        <row r="455">
          <cell r="D455" t="str">
            <v>스페이샤설치</v>
          </cell>
          <cell r="E455" t="str">
            <v>(벽체용)</v>
          </cell>
          <cell r="F455" t="str">
            <v>M2</v>
          </cell>
          <cell r="G455">
            <v>1312</v>
          </cell>
          <cell r="H455">
            <v>2688</v>
          </cell>
          <cell r="I455">
            <v>3526656</v>
          </cell>
          <cell r="J455">
            <v>3526656</v>
          </cell>
          <cell r="K455">
            <v>1</v>
          </cell>
          <cell r="L455">
            <v>2560</v>
          </cell>
          <cell r="M455">
            <v>3358720</v>
          </cell>
          <cell r="N455">
            <v>128</v>
          </cell>
          <cell r="O455">
            <v>167936</v>
          </cell>
          <cell r="P455">
            <v>0</v>
          </cell>
          <cell r="Q455">
            <v>0</v>
          </cell>
        </row>
        <row r="456">
          <cell r="D456" t="str">
            <v>스페이샤설치</v>
          </cell>
          <cell r="E456" t="str">
            <v>(슬라브)</v>
          </cell>
          <cell r="F456" t="str">
            <v>M2</v>
          </cell>
          <cell r="G456">
            <v>562</v>
          </cell>
          <cell r="H456">
            <v>360</v>
          </cell>
          <cell r="I456">
            <v>202320</v>
          </cell>
          <cell r="J456">
            <v>202320</v>
          </cell>
          <cell r="K456">
            <v>1</v>
          </cell>
          <cell r="L456">
            <v>360</v>
          </cell>
          <cell r="M456">
            <v>202320</v>
          </cell>
          <cell r="N456">
            <v>0</v>
          </cell>
          <cell r="O456">
            <v>0</v>
          </cell>
          <cell r="P456">
            <v>0</v>
          </cell>
          <cell r="Q456">
            <v>0</v>
          </cell>
        </row>
        <row r="457">
          <cell r="C457" t="str">
            <v>3.15</v>
          </cell>
          <cell r="D457" t="str">
            <v>교량명판공</v>
          </cell>
          <cell r="I457">
            <v>0</v>
          </cell>
          <cell r="J457">
            <v>0</v>
          </cell>
          <cell r="K457">
            <v>1</v>
          </cell>
          <cell r="M457">
            <v>0</v>
          </cell>
          <cell r="O457">
            <v>0</v>
          </cell>
          <cell r="Q457">
            <v>0</v>
          </cell>
        </row>
        <row r="458">
          <cell r="D458" t="str">
            <v>교명판</v>
          </cell>
          <cell r="E458" t="str">
            <v>(황동)</v>
          </cell>
          <cell r="F458" t="str">
            <v>EA</v>
          </cell>
          <cell r="G458">
            <v>2</v>
          </cell>
          <cell r="H458">
            <v>444675</v>
          </cell>
          <cell r="I458">
            <v>889350</v>
          </cell>
          <cell r="J458">
            <v>889350</v>
          </cell>
          <cell r="K458">
            <v>1</v>
          </cell>
          <cell r="L458">
            <v>423500</v>
          </cell>
          <cell r="M458">
            <v>847000</v>
          </cell>
          <cell r="N458">
            <v>21175</v>
          </cell>
          <cell r="O458">
            <v>42350</v>
          </cell>
          <cell r="P458">
            <v>0</v>
          </cell>
          <cell r="Q458">
            <v>0</v>
          </cell>
        </row>
        <row r="459">
          <cell r="D459" t="str">
            <v>설명판</v>
          </cell>
          <cell r="E459" t="str">
            <v>(황동)</v>
          </cell>
          <cell r="F459" t="str">
            <v>EA</v>
          </cell>
          <cell r="G459">
            <v>2</v>
          </cell>
          <cell r="H459">
            <v>444675</v>
          </cell>
          <cell r="I459">
            <v>889350</v>
          </cell>
          <cell r="J459">
            <v>889350</v>
          </cell>
          <cell r="K459">
            <v>1</v>
          </cell>
          <cell r="L459">
            <v>423500</v>
          </cell>
          <cell r="M459">
            <v>847000</v>
          </cell>
          <cell r="N459">
            <v>21175</v>
          </cell>
          <cell r="O459">
            <v>42350</v>
          </cell>
          <cell r="P459">
            <v>0</v>
          </cell>
          <cell r="Q459">
            <v>0</v>
          </cell>
        </row>
        <row r="460">
          <cell r="D460" t="str">
            <v>교명주</v>
          </cell>
          <cell r="E460" t="str">
            <v>(화강암)</v>
          </cell>
          <cell r="F460" t="str">
            <v>EA</v>
          </cell>
          <cell r="G460">
            <v>4</v>
          </cell>
          <cell r="H460">
            <v>972259</v>
          </cell>
          <cell r="I460">
            <v>3889036</v>
          </cell>
          <cell r="J460">
            <v>3889036</v>
          </cell>
          <cell r="K460">
            <v>1</v>
          </cell>
          <cell r="L460">
            <v>627264</v>
          </cell>
          <cell r="M460">
            <v>2509056</v>
          </cell>
          <cell r="N460">
            <v>344995</v>
          </cell>
          <cell r="O460">
            <v>1379980</v>
          </cell>
          <cell r="P460">
            <v>0</v>
          </cell>
          <cell r="Q460">
            <v>0</v>
          </cell>
        </row>
        <row r="461">
          <cell r="C461" t="str">
            <v>3.16</v>
          </cell>
          <cell r="D461" t="str">
            <v>측량기준점</v>
          </cell>
          <cell r="E461" t="str">
            <v>(황동주물)</v>
          </cell>
          <cell r="F461" t="str">
            <v>EA</v>
          </cell>
          <cell r="G461">
            <v>1</v>
          </cell>
          <cell r="H461">
            <v>22837</v>
          </cell>
          <cell r="I461">
            <v>22837</v>
          </cell>
          <cell r="J461">
            <v>22837</v>
          </cell>
          <cell r="K461">
            <v>1</v>
          </cell>
          <cell r="L461">
            <v>21750</v>
          </cell>
          <cell r="M461">
            <v>21750</v>
          </cell>
          <cell r="N461">
            <v>1087</v>
          </cell>
          <cell r="O461">
            <v>1087</v>
          </cell>
          <cell r="P461">
            <v>0</v>
          </cell>
          <cell r="Q461">
            <v>0</v>
          </cell>
        </row>
        <row r="462">
          <cell r="C462" t="str">
            <v>3.17</v>
          </cell>
          <cell r="D462" t="str">
            <v>교량난간설치</v>
          </cell>
          <cell r="E462" t="str">
            <v>(알루미늄)</v>
          </cell>
          <cell r="I462">
            <v>0</v>
          </cell>
          <cell r="J462">
            <v>0</v>
          </cell>
          <cell r="K462">
            <v>1</v>
          </cell>
          <cell r="M462">
            <v>0</v>
          </cell>
          <cell r="O462">
            <v>0</v>
          </cell>
          <cell r="Q462">
            <v>0</v>
          </cell>
        </row>
        <row r="463">
          <cell r="D463" t="str">
            <v>난간</v>
          </cell>
          <cell r="E463" t="str">
            <v>(H=400)</v>
          </cell>
          <cell r="F463" t="str">
            <v>M</v>
          </cell>
          <cell r="G463">
            <v>58</v>
          </cell>
          <cell r="H463">
            <v>222000</v>
          </cell>
          <cell r="I463">
            <v>12876000</v>
          </cell>
          <cell r="J463">
            <v>12876000</v>
          </cell>
          <cell r="K463">
            <v>1</v>
          </cell>
          <cell r="L463">
            <v>185000</v>
          </cell>
          <cell r="M463">
            <v>10730000</v>
          </cell>
          <cell r="N463">
            <v>0</v>
          </cell>
          <cell r="O463">
            <v>0</v>
          </cell>
          <cell r="P463">
            <v>37000</v>
          </cell>
          <cell r="Q463">
            <v>2146000</v>
          </cell>
        </row>
        <row r="464">
          <cell r="C464" t="str">
            <v>3.18</v>
          </cell>
          <cell r="D464" t="str">
            <v>전선관</v>
          </cell>
          <cell r="I464">
            <v>0</v>
          </cell>
          <cell r="J464">
            <v>0</v>
          </cell>
          <cell r="K464">
            <v>1</v>
          </cell>
          <cell r="M464">
            <v>0</v>
          </cell>
          <cell r="O464">
            <v>0</v>
          </cell>
          <cell r="Q464">
            <v>0</v>
          </cell>
        </row>
        <row r="465">
          <cell r="D465" t="str">
            <v>전선관</v>
          </cell>
          <cell r="E465" t="str">
            <v>(D=100MM)</v>
          </cell>
          <cell r="F465" t="str">
            <v>M</v>
          </cell>
          <cell r="G465">
            <v>58</v>
          </cell>
          <cell r="H465">
            <v>2982</v>
          </cell>
          <cell r="I465">
            <v>172956</v>
          </cell>
          <cell r="J465">
            <v>172956</v>
          </cell>
          <cell r="K465">
            <v>1</v>
          </cell>
          <cell r="L465">
            <v>2840</v>
          </cell>
          <cell r="M465">
            <v>164720</v>
          </cell>
          <cell r="N465">
            <v>142</v>
          </cell>
          <cell r="O465">
            <v>8236</v>
          </cell>
          <cell r="P465">
            <v>0</v>
          </cell>
          <cell r="Q465">
            <v>0</v>
          </cell>
        </row>
        <row r="466">
          <cell r="D466" t="str">
            <v>전선관</v>
          </cell>
          <cell r="E466" t="str">
            <v>(D=150MM)</v>
          </cell>
          <cell r="F466" t="str">
            <v>M</v>
          </cell>
          <cell r="G466">
            <v>58</v>
          </cell>
          <cell r="H466">
            <v>4560</v>
          </cell>
          <cell r="I466">
            <v>264480</v>
          </cell>
          <cell r="J466">
            <v>264480</v>
          </cell>
          <cell r="K466">
            <v>1</v>
          </cell>
          <cell r="L466">
            <v>4260</v>
          </cell>
          <cell r="M466">
            <v>247080</v>
          </cell>
          <cell r="N466">
            <v>300</v>
          </cell>
          <cell r="O466">
            <v>17400</v>
          </cell>
          <cell r="P466">
            <v>0</v>
          </cell>
          <cell r="Q466">
            <v>0</v>
          </cell>
        </row>
        <row r="467">
          <cell r="C467" t="str">
            <v>3.19</v>
          </cell>
          <cell r="D467" t="str">
            <v>콘크리트구입</v>
          </cell>
          <cell r="E467" t="str">
            <v>(레미콘)</v>
          </cell>
          <cell r="I467">
            <v>0</v>
          </cell>
          <cell r="J467">
            <v>0</v>
          </cell>
          <cell r="K467">
            <v>1</v>
          </cell>
          <cell r="M467">
            <v>0</v>
          </cell>
          <cell r="O467">
            <v>0</v>
          </cell>
          <cell r="Q467">
            <v>0</v>
          </cell>
        </row>
        <row r="468">
          <cell r="D468" t="str">
            <v>레미콘</v>
          </cell>
          <cell r="E468" t="str">
            <v>(25-270-15)</v>
          </cell>
          <cell r="F468" t="str">
            <v>M3</v>
          </cell>
          <cell r="G468">
            <v>1133</v>
          </cell>
          <cell r="H468">
            <v>45390</v>
          </cell>
          <cell r="I468">
            <v>51426870</v>
          </cell>
          <cell r="J468">
            <v>51426870</v>
          </cell>
          <cell r="K468">
            <v>1</v>
          </cell>
          <cell r="L468">
            <v>45390</v>
          </cell>
          <cell r="M468">
            <v>51426870</v>
          </cell>
          <cell r="N468">
            <v>0</v>
          </cell>
          <cell r="O468">
            <v>0</v>
          </cell>
          <cell r="P468">
            <v>0</v>
          </cell>
          <cell r="Q468">
            <v>0</v>
          </cell>
        </row>
        <row r="469">
          <cell r="D469" t="str">
            <v>레미콘</v>
          </cell>
          <cell r="E469" t="str">
            <v>(25-240-15)</v>
          </cell>
          <cell r="F469" t="str">
            <v>M3</v>
          </cell>
          <cell r="G469">
            <v>127</v>
          </cell>
          <cell r="H469">
            <v>44272</v>
          </cell>
          <cell r="I469">
            <v>5622544</v>
          </cell>
          <cell r="J469">
            <v>5622544</v>
          </cell>
          <cell r="K469">
            <v>1</v>
          </cell>
          <cell r="L469">
            <v>44272</v>
          </cell>
          <cell r="M469">
            <v>5622544</v>
          </cell>
          <cell r="N469">
            <v>0</v>
          </cell>
          <cell r="O469">
            <v>0</v>
          </cell>
          <cell r="P469">
            <v>0</v>
          </cell>
          <cell r="Q469">
            <v>0</v>
          </cell>
        </row>
        <row r="470">
          <cell r="D470" t="str">
            <v>레미콘</v>
          </cell>
          <cell r="E470" t="str">
            <v>(25-210-15)</v>
          </cell>
          <cell r="F470" t="str">
            <v>M3</v>
          </cell>
          <cell r="G470">
            <v>332</v>
          </cell>
          <cell r="H470">
            <v>43754</v>
          </cell>
          <cell r="I470">
            <v>14526328</v>
          </cell>
          <cell r="J470">
            <v>14526328</v>
          </cell>
          <cell r="K470">
            <v>1</v>
          </cell>
          <cell r="L470">
            <v>43754</v>
          </cell>
          <cell r="M470">
            <v>14526328</v>
          </cell>
          <cell r="N470">
            <v>0</v>
          </cell>
          <cell r="O470">
            <v>0</v>
          </cell>
          <cell r="P470">
            <v>0</v>
          </cell>
          <cell r="Q470">
            <v>0</v>
          </cell>
        </row>
        <row r="471">
          <cell r="D471" t="str">
            <v>레미콘</v>
          </cell>
          <cell r="E471" t="str">
            <v>(25-160-15)</v>
          </cell>
          <cell r="F471" t="str">
            <v>M3</v>
          </cell>
          <cell r="G471">
            <v>28</v>
          </cell>
          <cell r="H471">
            <v>38982</v>
          </cell>
          <cell r="I471">
            <v>1091496</v>
          </cell>
          <cell r="J471">
            <v>1091496</v>
          </cell>
          <cell r="K471">
            <v>1</v>
          </cell>
          <cell r="L471">
            <v>38982</v>
          </cell>
          <cell r="M471">
            <v>1091496</v>
          </cell>
          <cell r="N471">
            <v>0</v>
          </cell>
          <cell r="O471">
            <v>0</v>
          </cell>
          <cell r="P471">
            <v>0</v>
          </cell>
          <cell r="Q471">
            <v>0</v>
          </cell>
        </row>
        <row r="472">
          <cell r="C472" t="str">
            <v>3.20</v>
          </cell>
          <cell r="D472" t="str">
            <v>철근구입</v>
          </cell>
          <cell r="I472">
            <v>0</v>
          </cell>
          <cell r="J472">
            <v>0</v>
          </cell>
          <cell r="K472">
            <v>1</v>
          </cell>
          <cell r="M472">
            <v>0</v>
          </cell>
          <cell r="O472">
            <v>0</v>
          </cell>
          <cell r="Q472">
            <v>0</v>
          </cell>
        </row>
        <row r="473">
          <cell r="D473" t="str">
            <v>고강(SD40)</v>
          </cell>
          <cell r="I473">
            <v>0</v>
          </cell>
          <cell r="J473">
            <v>0</v>
          </cell>
          <cell r="K473">
            <v>1</v>
          </cell>
          <cell r="M473">
            <v>0</v>
          </cell>
          <cell r="O473">
            <v>0</v>
          </cell>
          <cell r="Q473">
            <v>0</v>
          </cell>
        </row>
        <row r="474">
          <cell r="D474" t="str">
            <v>철근</v>
          </cell>
          <cell r="E474" t="str">
            <v>(SD40,D=13MM)</v>
          </cell>
          <cell r="F474" t="str">
            <v>TON</v>
          </cell>
          <cell r="G474">
            <v>10.689</v>
          </cell>
          <cell r="H474">
            <v>360000</v>
          </cell>
          <cell r="I474">
            <v>3848040</v>
          </cell>
          <cell r="J474">
            <v>3848040</v>
          </cell>
          <cell r="K474">
            <v>1</v>
          </cell>
          <cell r="L474">
            <v>360000</v>
          </cell>
          <cell r="M474">
            <v>3848040</v>
          </cell>
          <cell r="N474">
            <v>0</v>
          </cell>
          <cell r="O474">
            <v>0</v>
          </cell>
          <cell r="P474">
            <v>0</v>
          </cell>
          <cell r="Q474">
            <v>0</v>
          </cell>
        </row>
        <row r="475">
          <cell r="D475" t="str">
            <v>철근</v>
          </cell>
          <cell r="E475" t="str">
            <v>(SD40,D=16-32MM)</v>
          </cell>
          <cell r="F475" t="str">
            <v>TON</v>
          </cell>
          <cell r="G475">
            <v>165.58699999999999</v>
          </cell>
          <cell r="H475">
            <v>360000</v>
          </cell>
          <cell r="I475">
            <v>59611320</v>
          </cell>
          <cell r="J475">
            <v>59611320</v>
          </cell>
          <cell r="K475">
            <v>1</v>
          </cell>
          <cell r="L475">
            <v>360000</v>
          </cell>
          <cell r="M475">
            <v>59611320</v>
          </cell>
          <cell r="N475">
            <v>0</v>
          </cell>
          <cell r="O475">
            <v>0</v>
          </cell>
          <cell r="P475">
            <v>0</v>
          </cell>
          <cell r="Q475">
            <v>0</v>
          </cell>
        </row>
        <row r="476">
          <cell r="D476" t="str">
            <v>연강(SD30)</v>
          </cell>
          <cell r="I476">
            <v>0</v>
          </cell>
          <cell r="J476">
            <v>0</v>
          </cell>
          <cell r="K476">
            <v>1</v>
          </cell>
          <cell r="M476">
            <v>0</v>
          </cell>
          <cell r="O476">
            <v>0</v>
          </cell>
          <cell r="Q476">
            <v>0</v>
          </cell>
        </row>
        <row r="477">
          <cell r="D477" t="str">
            <v>철근</v>
          </cell>
          <cell r="E477" t="str">
            <v>(SD30,D13M/M이하)</v>
          </cell>
          <cell r="F477" t="str">
            <v>TON</v>
          </cell>
          <cell r="G477">
            <v>0.68200000000000005</v>
          </cell>
          <cell r="H477">
            <v>350000</v>
          </cell>
          <cell r="I477">
            <v>238700</v>
          </cell>
          <cell r="J477">
            <v>238700</v>
          </cell>
          <cell r="K477">
            <v>1</v>
          </cell>
          <cell r="L477">
            <v>350000</v>
          </cell>
          <cell r="M477">
            <v>238700</v>
          </cell>
          <cell r="N477">
            <v>0</v>
          </cell>
          <cell r="O477">
            <v>0</v>
          </cell>
          <cell r="P477">
            <v>0</v>
          </cell>
          <cell r="Q477">
            <v>0</v>
          </cell>
        </row>
        <row r="478">
          <cell r="D478" t="str">
            <v>철근</v>
          </cell>
          <cell r="E478" t="str">
            <v>(SD30,D16-32M/M)</v>
          </cell>
          <cell r="F478" t="str">
            <v>TON</v>
          </cell>
          <cell r="G478">
            <v>2.68</v>
          </cell>
          <cell r="H478">
            <v>350000</v>
          </cell>
          <cell r="I478">
            <v>938000</v>
          </cell>
          <cell r="J478">
            <v>938000</v>
          </cell>
          <cell r="K478">
            <v>1</v>
          </cell>
          <cell r="L478">
            <v>350000</v>
          </cell>
          <cell r="M478">
            <v>938000</v>
          </cell>
          <cell r="N478">
            <v>0</v>
          </cell>
          <cell r="O478">
            <v>0</v>
          </cell>
          <cell r="P478">
            <v>0</v>
          </cell>
          <cell r="Q478">
            <v>0</v>
          </cell>
        </row>
        <row r="479">
          <cell r="D479" t="str">
            <v>고재</v>
          </cell>
          <cell r="E479" t="str">
            <v>(3%)</v>
          </cell>
          <cell r="F479" t="str">
            <v>TON</v>
          </cell>
          <cell r="G479">
            <v>5.2320000000000002</v>
          </cell>
          <cell r="H479">
            <v>-98000</v>
          </cell>
          <cell r="I479">
            <v>-512736</v>
          </cell>
          <cell r="J479">
            <v>-512736</v>
          </cell>
          <cell r="K479">
            <v>1</v>
          </cell>
          <cell r="L479">
            <v>-98000</v>
          </cell>
          <cell r="M479">
            <v>-512736</v>
          </cell>
          <cell r="N479">
            <v>0</v>
          </cell>
          <cell r="O479">
            <v>0</v>
          </cell>
          <cell r="P479">
            <v>0</v>
          </cell>
          <cell r="Q479">
            <v>0</v>
          </cell>
        </row>
        <row r="480">
          <cell r="C480" t="str">
            <v>3.C</v>
          </cell>
          <cell r="D480" t="str">
            <v>미호천교</v>
          </cell>
          <cell r="E480" t="str">
            <v>(PSC BEAM)</v>
          </cell>
          <cell r="I480">
            <v>0</v>
          </cell>
          <cell r="J480">
            <v>0</v>
          </cell>
          <cell r="K480">
            <v>1</v>
          </cell>
          <cell r="M480">
            <v>0</v>
          </cell>
          <cell r="O480">
            <v>0</v>
          </cell>
          <cell r="Q480">
            <v>0</v>
          </cell>
        </row>
        <row r="481">
          <cell r="C481" t="str">
            <v>3.01</v>
          </cell>
          <cell r="D481" t="str">
            <v>터 파 기</v>
          </cell>
          <cell r="I481">
            <v>0</v>
          </cell>
          <cell r="J481">
            <v>0</v>
          </cell>
          <cell r="K481">
            <v>1</v>
          </cell>
          <cell r="M481">
            <v>0</v>
          </cell>
          <cell r="O481">
            <v>0</v>
          </cell>
          <cell r="Q481">
            <v>0</v>
          </cell>
        </row>
        <row r="482">
          <cell r="C482" t="str">
            <v>1)</v>
          </cell>
          <cell r="D482" t="str">
            <v>육상토사</v>
          </cell>
          <cell r="I482">
            <v>0</v>
          </cell>
          <cell r="J482">
            <v>0</v>
          </cell>
          <cell r="K482">
            <v>1</v>
          </cell>
          <cell r="M482">
            <v>0</v>
          </cell>
          <cell r="O482">
            <v>0</v>
          </cell>
          <cell r="Q482">
            <v>0</v>
          </cell>
        </row>
        <row r="483">
          <cell r="D483" t="str">
            <v>구조물터파기</v>
          </cell>
          <cell r="E483" t="str">
            <v>(토사 육상 0-4m)</v>
          </cell>
          <cell r="F483" t="str">
            <v>M3</v>
          </cell>
          <cell r="G483">
            <v>5257</v>
          </cell>
          <cell r="H483">
            <v>4134</v>
          </cell>
          <cell r="I483">
            <v>21732438</v>
          </cell>
          <cell r="J483">
            <v>21732438</v>
          </cell>
          <cell r="K483">
            <v>1</v>
          </cell>
          <cell r="L483">
            <v>173</v>
          </cell>
          <cell r="M483">
            <v>909461</v>
          </cell>
          <cell r="N483">
            <v>3634</v>
          </cell>
          <cell r="O483">
            <v>19103938</v>
          </cell>
          <cell r="P483">
            <v>327</v>
          </cell>
          <cell r="Q483">
            <v>1719039</v>
          </cell>
        </row>
        <row r="484">
          <cell r="D484" t="str">
            <v>구조물터파기</v>
          </cell>
          <cell r="E484" t="str">
            <v>(토사 육상 4-8m)</v>
          </cell>
          <cell r="F484" t="str">
            <v>M3</v>
          </cell>
          <cell r="G484">
            <v>971</v>
          </cell>
          <cell r="H484">
            <v>6367</v>
          </cell>
          <cell r="I484">
            <v>6182357</v>
          </cell>
          <cell r="J484">
            <v>6182357</v>
          </cell>
          <cell r="K484">
            <v>1</v>
          </cell>
          <cell r="L484">
            <v>173</v>
          </cell>
          <cell r="M484">
            <v>167983</v>
          </cell>
          <cell r="N484">
            <v>5867</v>
          </cell>
          <cell r="O484">
            <v>5696857</v>
          </cell>
          <cell r="P484">
            <v>327</v>
          </cell>
          <cell r="Q484">
            <v>317517</v>
          </cell>
        </row>
        <row r="485">
          <cell r="C485" t="str">
            <v>2)</v>
          </cell>
          <cell r="D485" t="str">
            <v>수중토사</v>
          </cell>
          <cell r="I485">
            <v>0</v>
          </cell>
          <cell r="J485">
            <v>0</v>
          </cell>
          <cell r="K485">
            <v>1</v>
          </cell>
          <cell r="M485">
            <v>0</v>
          </cell>
          <cell r="O485">
            <v>0</v>
          </cell>
          <cell r="Q485">
            <v>0</v>
          </cell>
        </row>
        <row r="486">
          <cell r="D486" t="str">
            <v>구조물터파기</v>
          </cell>
          <cell r="E486" t="str">
            <v>(토사 수중 0-4M)</v>
          </cell>
          <cell r="F486" t="str">
            <v>M3</v>
          </cell>
          <cell r="G486">
            <v>2836</v>
          </cell>
          <cell r="H486">
            <v>7670</v>
          </cell>
          <cell r="I486">
            <v>21752120</v>
          </cell>
          <cell r="J486">
            <v>21752120</v>
          </cell>
          <cell r="K486">
            <v>1</v>
          </cell>
          <cell r="L486">
            <v>223</v>
          </cell>
          <cell r="M486">
            <v>632428</v>
          </cell>
          <cell r="N486">
            <v>7027</v>
          </cell>
          <cell r="O486">
            <v>19928572</v>
          </cell>
          <cell r="P486">
            <v>420</v>
          </cell>
          <cell r="Q486">
            <v>1191120</v>
          </cell>
        </row>
        <row r="487">
          <cell r="C487" t="str">
            <v>3)</v>
          </cell>
          <cell r="D487" t="str">
            <v>수중풍화암</v>
          </cell>
          <cell r="I487">
            <v>0</v>
          </cell>
          <cell r="J487">
            <v>0</v>
          </cell>
          <cell r="K487">
            <v>1</v>
          </cell>
          <cell r="M487">
            <v>0</v>
          </cell>
          <cell r="O487">
            <v>0</v>
          </cell>
          <cell r="Q487">
            <v>0</v>
          </cell>
        </row>
        <row r="488">
          <cell r="D488" t="str">
            <v>구조물터파기</v>
          </cell>
          <cell r="E488" t="str">
            <v>(풍화 수중 0 - 4M)</v>
          </cell>
          <cell r="F488" t="str">
            <v>M3</v>
          </cell>
          <cell r="G488">
            <v>406</v>
          </cell>
          <cell r="H488">
            <v>108254</v>
          </cell>
          <cell r="I488">
            <v>43951124</v>
          </cell>
          <cell r="J488">
            <v>43951124</v>
          </cell>
          <cell r="K488">
            <v>1</v>
          </cell>
          <cell r="L488">
            <v>2165</v>
          </cell>
          <cell r="M488">
            <v>878990</v>
          </cell>
          <cell r="N488">
            <v>99436</v>
          </cell>
          <cell r="O488">
            <v>40371016</v>
          </cell>
          <cell r="P488">
            <v>6653</v>
          </cell>
          <cell r="Q488">
            <v>2701118</v>
          </cell>
        </row>
        <row r="489">
          <cell r="C489" t="str">
            <v>3.02</v>
          </cell>
          <cell r="D489" t="str">
            <v>되메우기 다짐</v>
          </cell>
          <cell r="E489" t="str">
            <v>(백호우+램머)</v>
          </cell>
          <cell r="F489" t="str">
            <v>M3</v>
          </cell>
          <cell r="G489">
            <v>3546</v>
          </cell>
          <cell r="H489">
            <v>4340</v>
          </cell>
          <cell r="I489">
            <v>15389640</v>
          </cell>
          <cell r="J489">
            <v>15389640</v>
          </cell>
          <cell r="K489">
            <v>1</v>
          </cell>
          <cell r="L489">
            <v>354</v>
          </cell>
          <cell r="M489">
            <v>1255284</v>
          </cell>
          <cell r="N489">
            <v>3591</v>
          </cell>
          <cell r="O489">
            <v>12733686</v>
          </cell>
          <cell r="P489">
            <v>395</v>
          </cell>
          <cell r="Q489">
            <v>1400670</v>
          </cell>
        </row>
        <row r="490">
          <cell r="C490" t="str">
            <v>3.03</v>
          </cell>
          <cell r="D490" t="str">
            <v>뒷채움</v>
          </cell>
          <cell r="E490" t="str">
            <v>(발파암유용)</v>
          </cell>
          <cell r="F490" t="str">
            <v>M3</v>
          </cell>
          <cell r="G490">
            <v>2120</v>
          </cell>
          <cell r="H490">
            <v>1473</v>
          </cell>
          <cell r="I490">
            <v>3122760</v>
          </cell>
          <cell r="J490">
            <v>3122760</v>
          </cell>
          <cell r="K490">
            <v>1</v>
          </cell>
          <cell r="L490">
            <v>366</v>
          </cell>
          <cell r="M490">
            <v>775920</v>
          </cell>
          <cell r="N490">
            <v>590</v>
          </cell>
          <cell r="O490">
            <v>1250800</v>
          </cell>
          <cell r="P490">
            <v>517</v>
          </cell>
          <cell r="Q490">
            <v>1096040</v>
          </cell>
        </row>
        <row r="491">
          <cell r="C491" t="str">
            <v>3.04</v>
          </cell>
          <cell r="D491" t="str">
            <v>앞성토</v>
          </cell>
          <cell r="F491" t="str">
            <v>M3</v>
          </cell>
          <cell r="G491">
            <v>1496</v>
          </cell>
          <cell r="H491">
            <v>3587</v>
          </cell>
          <cell r="I491">
            <v>5366152</v>
          </cell>
          <cell r="J491">
            <v>5366152</v>
          </cell>
          <cell r="K491">
            <v>1</v>
          </cell>
          <cell r="L491">
            <v>234</v>
          </cell>
          <cell r="M491">
            <v>350064</v>
          </cell>
          <cell r="N491">
            <v>3101</v>
          </cell>
          <cell r="O491">
            <v>4639096</v>
          </cell>
          <cell r="P491">
            <v>252</v>
          </cell>
          <cell r="Q491">
            <v>376992</v>
          </cell>
        </row>
        <row r="492">
          <cell r="C492" t="str">
            <v>3.05</v>
          </cell>
          <cell r="D492" t="str">
            <v>세굴방지용사석채움</v>
          </cell>
          <cell r="E492" t="str">
            <v>(발파암유용)</v>
          </cell>
          <cell r="F492" t="str">
            <v>M3</v>
          </cell>
          <cell r="G492">
            <v>1231</v>
          </cell>
          <cell r="H492">
            <v>21258</v>
          </cell>
          <cell r="I492">
            <v>26168598</v>
          </cell>
          <cell r="J492">
            <v>26168598</v>
          </cell>
          <cell r="K492">
            <v>1</v>
          </cell>
          <cell r="L492">
            <v>1601</v>
          </cell>
          <cell r="M492">
            <v>1970831</v>
          </cell>
          <cell r="N492">
            <v>16772</v>
          </cell>
          <cell r="O492">
            <v>20646332</v>
          </cell>
          <cell r="P492">
            <v>2885</v>
          </cell>
          <cell r="Q492">
            <v>3551435</v>
          </cell>
        </row>
        <row r="493">
          <cell r="C493" t="str">
            <v>3.06</v>
          </cell>
          <cell r="D493" t="str">
            <v>거 푸 집</v>
          </cell>
          <cell r="I493">
            <v>0</v>
          </cell>
          <cell r="J493">
            <v>0</v>
          </cell>
          <cell r="K493">
            <v>1</v>
          </cell>
          <cell r="M493">
            <v>0</v>
          </cell>
          <cell r="O493">
            <v>0</v>
          </cell>
          <cell r="Q493">
            <v>0</v>
          </cell>
        </row>
        <row r="494">
          <cell r="C494" t="str">
            <v>1)</v>
          </cell>
          <cell r="D494" t="str">
            <v>합판거푸집</v>
          </cell>
          <cell r="I494">
            <v>0</v>
          </cell>
          <cell r="J494">
            <v>0</v>
          </cell>
          <cell r="K494">
            <v>1</v>
          </cell>
          <cell r="M494">
            <v>0</v>
          </cell>
          <cell r="O494">
            <v>0</v>
          </cell>
          <cell r="Q494">
            <v>0</v>
          </cell>
        </row>
        <row r="495">
          <cell r="C495" t="str">
            <v>-1</v>
          </cell>
          <cell r="D495" t="str">
            <v>거푸집</v>
          </cell>
          <cell r="E495" t="str">
            <v>(3회 0-7M)</v>
          </cell>
          <cell r="F495" t="str">
            <v>M2</v>
          </cell>
          <cell r="G495">
            <v>1719</v>
          </cell>
          <cell r="H495">
            <v>22167</v>
          </cell>
          <cell r="I495">
            <v>38105073</v>
          </cell>
          <cell r="J495">
            <v>38105073</v>
          </cell>
          <cell r="K495">
            <v>1</v>
          </cell>
          <cell r="L495">
            <v>9585</v>
          </cell>
          <cell r="M495">
            <v>16476615</v>
          </cell>
          <cell r="N495">
            <v>12263</v>
          </cell>
          <cell r="O495">
            <v>21080097</v>
          </cell>
          <cell r="P495">
            <v>319</v>
          </cell>
          <cell r="Q495">
            <v>548361</v>
          </cell>
        </row>
        <row r="496">
          <cell r="D496" t="str">
            <v>거푸집</v>
          </cell>
          <cell r="E496" t="str">
            <v>(3회 7-10M)</v>
          </cell>
          <cell r="F496" t="str">
            <v>M2</v>
          </cell>
          <cell r="G496">
            <v>5819</v>
          </cell>
          <cell r="H496">
            <v>23386</v>
          </cell>
          <cell r="I496">
            <v>136083134</v>
          </cell>
          <cell r="J496">
            <v>136083134</v>
          </cell>
          <cell r="K496">
            <v>1</v>
          </cell>
          <cell r="L496">
            <v>9585</v>
          </cell>
          <cell r="M496">
            <v>55775115</v>
          </cell>
          <cell r="N496">
            <v>13482</v>
          </cell>
          <cell r="O496">
            <v>78451758</v>
          </cell>
          <cell r="P496">
            <v>319</v>
          </cell>
          <cell r="Q496">
            <v>1856261</v>
          </cell>
        </row>
        <row r="497">
          <cell r="C497" t="str">
            <v>-2</v>
          </cell>
          <cell r="D497" t="str">
            <v>거푸집</v>
          </cell>
          <cell r="E497" t="str">
            <v>(4회 0-7M)</v>
          </cell>
          <cell r="F497" t="str">
            <v>M2</v>
          </cell>
          <cell r="G497">
            <v>833</v>
          </cell>
          <cell r="H497">
            <v>19081</v>
          </cell>
          <cell r="I497">
            <v>15894473</v>
          </cell>
          <cell r="J497">
            <v>15894473</v>
          </cell>
          <cell r="K497">
            <v>1</v>
          </cell>
          <cell r="L497">
            <v>8337</v>
          </cell>
          <cell r="M497">
            <v>6944721</v>
          </cell>
          <cell r="N497">
            <v>10425</v>
          </cell>
          <cell r="O497">
            <v>8684025</v>
          </cell>
          <cell r="P497">
            <v>319</v>
          </cell>
          <cell r="Q497">
            <v>265727</v>
          </cell>
        </row>
        <row r="498">
          <cell r="C498" t="str">
            <v>-3</v>
          </cell>
          <cell r="D498" t="str">
            <v>거푸집</v>
          </cell>
          <cell r="E498" t="str">
            <v>(6회 0-7M)</v>
          </cell>
          <cell r="F498" t="str">
            <v>M2</v>
          </cell>
          <cell r="G498">
            <v>669</v>
          </cell>
          <cell r="H498">
            <v>15886</v>
          </cell>
          <cell r="I498">
            <v>10627734</v>
          </cell>
          <cell r="J498">
            <v>10627734</v>
          </cell>
          <cell r="K498">
            <v>1</v>
          </cell>
          <cell r="L498">
            <v>7214</v>
          </cell>
          <cell r="M498">
            <v>4826166</v>
          </cell>
          <cell r="N498">
            <v>8353</v>
          </cell>
          <cell r="O498">
            <v>5588157</v>
          </cell>
          <cell r="P498">
            <v>319</v>
          </cell>
          <cell r="Q498">
            <v>213411</v>
          </cell>
        </row>
        <row r="499">
          <cell r="C499" t="str">
            <v>2)</v>
          </cell>
          <cell r="D499" t="str">
            <v>원형거푸집</v>
          </cell>
          <cell r="I499">
            <v>0</v>
          </cell>
          <cell r="J499">
            <v>0</v>
          </cell>
          <cell r="K499">
            <v>1</v>
          </cell>
          <cell r="M499">
            <v>0</v>
          </cell>
          <cell r="O499">
            <v>0</v>
          </cell>
          <cell r="Q499">
            <v>0</v>
          </cell>
        </row>
        <row r="500">
          <cell r="D500" t="str">
            <v>원형거푸집</v>
          </cell>
          <cell r="E500" t="str">
            <v>(3회) 0-7M</v>
          </cell>
          <cell r="F500" t="str">
            <v>M2</v>
          </cell>
          <cell r="G500">
            <v>351</v>
          </cell>
          <cell r="H500">
            <v>46444</v>
          </cell>
          <cell r="I500">
            <v>16301844</v>
          </cell>
          <cell r="J500">
            <v>16301844</v>
          </cell>
          <cell r="K500">
            <v>1</v>
          </cell>
          <cell r="L500">
            <v>17636</v>
          </cell>
          <cell r="M500">
            <v>6190236</v>
          </cell>
          <cell r="N500">
            <v>28155</v>
          </cell>
          <cell r="O500">
            <v>9882405</v>
          </cell>
          <cell r="P500">
            <v>653</v>
          </cell>
          <cell r="Q500">
            <v>229203</v>
          </cell>
        </row>
        <row r="501">
          <cell r="C501" t="str">
            <v>3.07</v>
          </cell>
          <cell r="D501" t="str">
            <v>강관비계공</v>
          </cell>
          <cell r="I501">
            <v>0</v>
          </cell>
          <cell r="J501">
            <v>0</v>
          </cell>
          <cell r="K501">
            <v>1</v>
          </cell>
          <cell r="M501">
            <v>0</v>
          </cell>
          <cell r="O501">
            <v>0</v>
          </cell>
          <cell r="Q501">
            <v>0</v>
          </cell>
        </row>
        <row r="502">
          <cell r="D502" t="str">
            <v>강관비계</v>
          </cell>
          <cell r="E502" t="str">
            <v>(0-30M)</v>
          </cell>
          <cell r="F502" t="str">
            <v>M2</v>
          </cell>
          <cell r="G502">
            <v>3730</v>
          </cell>
          <cell r="H502">
            <v>11356</v>
          </cell>
          <cell r="I502">
            <v>42357880</v>
          </cell>
          <cell r="J502">
            <v>42357880</v>
          </cell>
          <cell r="K502">
            <v>1</v>
          </cell>
          <cell r="L502">
            <v>2817</v>
          </cell>
          <cell r="M502">
            <v>10507410</v>
          </cell>
          <cell r="N502">
            <v>8194</v>
          </cell>
          <cell r="O502">
            <v>30563620</v>
          </cell>
          <cell r="P502">
            <v>345</v>
          </cell>
          <cell r="Q502">
            <v>1286850</v>
          </cell>
        </row>
        <row r="503">
          <cell r="C503" t="str">
            <v>3.08</v>
          </cell>
          <cell r="D503" t="str">
            <v>동바리공</v>
          </cell>
          <cell r="I503">
            <v>0</v>
          </cell>
          <cell r="J503">
            <v>0</v>
          </cell>
          <cell r="K503">
            <v>1</v>
          </cell>
          <cell r="M503">
            <v>0</v>
          </cell>
          <cell r="O503">
            <v>0</v>
          </cell>
          <cell r="Q503">
            <v>0</v>
          </cell>
        </row>
        <row r="504">
          <cell r="D504" t="str">
            <v>강관동바리</v>
          </cell>
          <cell r="E504" t="str">
            <v>(교량용)</v>
          </cell>
          <cell r="F504" t="str">
            <v>공/M3</v>
          </cell>
          <cell r="G504">
            <v>1010</v>
          </cell>
          <cell r="H504">
            <v>16460</v>
          </cell>
          <cell r="I504">
            <v>16624600</v>
          </cell>
          <cell r="J504">
            <v>16624600</v>
          </cell>
          <cell r="K504">
            <v>1</v>
          </cell>
          <cell r="L504">
            <v>532</v>
          </cell>
          <cell r="M504">
            <v>537320</v>
          </cell>
          <cell r="N504">
            <v>15928</v>
          </cell>
          <cell r="O504">
            <v>16087280</v>
          </cell>
          <cell r="P504">
            <v>0</v>
          </cell>
          <cell r="Q504">
            <v>0</v>
          </cell>
        </row>
        <row r="505">
          <cell r="D505" t="str">
            <v>목재동바리공</v>
          </cell>
          <cell r="E505" t="str">
            <v>(목재4회,0-7M)</v>
          </cell>
          <cell r="F505" t="str">
            <v>공/M3</v>
          </cell>
          <cell r="G505">
            <v>3050</v>
          </cell>
          <cell r="H505">
            <v>20437</v>
          </cell>
          <cell r="I505">
            <v>62332850</v>
          </cell>
          <cell r="J505">
            <v>62332850</v>
          </cell>
          <cell r="K505">
            <v>1</v>
          </cell>
          <cell r="L505">
            <v>2041</v>
          </cell>
          <cell r="M505">
            <v>6225050</v>
          </cell>
          <cell r="N505">
            <v>18396</v>
          </cell>
          <cell r="O505">
            <v>56107800</v>
          </cell>
          <cell r="P505">
            <v>0</v>
          </cell>
          <cell r="Q505">
            <v>0</v>
          </cell>
        </row>
        <row r="506">
          <cell r="C506" t="str">
            <v>3.09</v>
          </cell>
          <cell r="D506" t="str">
            <v>철근가공조립</v>
          </cell>
          <cell r="I506">
            <v>0</v>
          </cell>
          <cell r="J506">
            <v>0</v>
          </cell>
          <cell r="K506">
            <v>1</v>
          </cell>
          <cell r="M506">
            <v>0</v>
          </cell>
          <cell r="O506">
            <v>0</v>
          </cell>
          <cell r="Q506">
            <v>0</v>
          </cell>
        </row>
        <row r="507">
          <cell r="D507" t="str">
            <v>철근가공조립</v>
          </cell>
          <cell r="E507" t="str">
            <v>(보통)</v>
          </cell>
          <cell r="F507" t="str">
            <v>TON</v>
          </cell>
          <cell r="G507">
            <v>338.22699999999998</v>
          </cell>
          <cell r="H507">
            <v>348721</v>
          </cell>
          <cell r="I507">
            <v>117946857</v>
          </cell>
          <cell r="J507">
            <v>117946856</v>
          </cell>
          <cell r="K507" t="str">
            <v>##</v>
          </cell>
          <cell r="L507">
            <v>5655</v>
          </cell>
          <cell r="M507">
            <v>1912673</v>
          </cell>
          <cell r="N507">
            <v>343066</v>
          </cell>
          <cell r="O507">
            <v>116034183</v>
          </cell>
          <cell r="P507">
            <v>0</v>
          </cell>
          <cell r="Q507">
            <v>0</v>
          </cell>
        </row>
        <row r="508">
          <cell r="D508" t="str">
            <v>철근가공조립</v>
          </cell>
          <cell r="E508" t="str">
            <v>(복잡)</v>
          </cell>
          <cell r="F508" t="str">
            <v>TON</v>
          </cell>
          <cell r="G508">
            <v>505.49299999999999</v>
          </cell>
          <cell r="H508">
            <v>437434</v>
          </cell>
          <cell r="I508">
            <v>221119824</v>
          </cell>
          <cell r="J508">
            <v>221119824</v>
          </cell>
          <cell r="K508">
            <v>1</v>
          </cell>
          <cell r="L508">
            <v>6960</v>
          </cell>
          <cell r="M508">
            <v>3518231</v>
          </cell>
          <cell r="N508">
            <v>430474</v>
          </cell>
          <cell r="O508">
            <v>217601593</v>
          </cell>
          <cell r="P508">
            <v>0</v>
          </cell>
          <cell r="Q508">
            <v>0</v>
          </cell>
        </row>
        <row r="509">
          <cell r="C509" t="str">
            <v>3.10</v>
          </cell>
          <cell r="D509" t="str">
            <v>콘크리트타설</v>
          </cell>
          <cell r="E509" t="str">
            <v>(레미콘)</v>
          </cell>
          <cell r="I509">
            <v>0</v>
          </cell>
          <cell r="J509">
            <v>0</v>
          </cell>
          <cell r="K509">
            <v>1</v>
          </cell>
          <cell r="M509">
            <v>0</v>
          </cell>
          <cell r="O509">
            <v>0</v>
          </cell>
          <cell r="Q509">
            <v>0</v>
          </cell>
        </row>
        <row r="510">
          <cell r="C510" t="str">
            <v>1)</v>
          </cell>
          <cell r="D510" t="str">
            <v>레미콘</v>
          </cell>
          <cell r="I510">
            <v>0</v>
          </cell>
          <cell r="J510">
            <v>0</v>
          </cell>
          <cell r="K510">
            <v>1</v>
          </cell>
          <cell r="M510">
            <v>0</v>
          </cell>
          <cell r="O510">
            <v>0</v>
          </cell>
          <cell r="Q510">
            <v>0</v>
          </cell>
        </row>
        <row r="511">
          <cell r="D511" t="str">
            <v>레미콘타설</v>
          </cell>
          <cell r="E511" t="str">
            <v>(무근 기계)</v>
          </cell>
          <cell r="F511" t="str">
            <v>M3</v>
          </cell>
          <cell r="G511">
            <v>1491</v>
          </cell>
          <cell r="H511">
            <v>23716</v>
          </cell>
          <cell r="I511">
            <v>35360556</v>
          </cell>
          <cell r="J511">
            <v>35360556</v>
          </cell>
          <cell r="K511">
            <v>1</v>
          </cell>
          <cell r="L511">
            <v>2764</v>
          </cell>
          <cell r="M511">
            <v>4121124</v>
          </cell>
          <cell r="N511">
            <v>6664</v>
          </cell>
          <cell r="O511">
            <v>9936024</v>
          </cell>
          <cell r="P511">
            <v>14288</v>
          </cell>
          <cell r="Q511">
            <v>21303408</v>
          </cell>
        </row>
        <row r="512">
          <cell r="D512" t="str">
            <v>레미콘타설</v>
          </cell>
          <cell r="E512" t="str">
            <v>(무근 인력)</v>
          </cell>
          <cell r="F512" t="str">
            <v>M3</v>
          </cell>
          <cell r="G512">
            <v>92</v>
          </cell>
          <cell r="H512">
            <v>28651</v>
          </cell>
          <cell r="I512">
            <v>2635892</v>
          </cell>
          <cell r="J512">
            <v>2635892</v>
          </cell>
          <cell r="K512">
            <v>1</v>
          </cell>
          <cell r="L512">
            <v>0</v>
          </cell>
          <cell r="M512">
            <v>0</v>
          </cell>
          <cell r="N512">
            <v>28651</v>
          </cell>
          <cell r="O512">
            <v>2635892</v>
          </cell>
          <cell r="P512">
            <v>0</v>
          </cell>
          <cell r="Q512">
            <v>0</v>
          </cell>
        </row>
        <row r="513">
          <cell r="D513" t="str">
            <v>레미콘타설</v>
          </cell>
          <cell r="E513" t="str">
            <v>(철근 기계)</v>
          </cell>
          <cell r="F513" t="str">
            <v>M3</v>
          </cell>
          <cell r="G513">
            <v>886</v>
          </cell>
          <cell r="H513">
            <v>14673</v>
          </cell>
          <cell r="I513">
            <v>13000278</v>
          </cell>
          <cell r="J513">
            <v>13000278</v>
          </cell>
          <cell r="K513">
            <v>1</v>
          </cell>
          <cell r="L513">
            <v>3410</v>
          </cell>
          <cell r="M513">
            <v>3021260</v>
          </cell>
          <cell r="N513">
            <v>6529</v>
          </cell>
          <cell r="O513">
            <v>5784694</v>
          </cell>
          <cell r="P513">
            <v>4734</v>
          </cell>
          <cell r="Q513">
            <v>4194324</v>
          </cell>
        </row>
        <row r="514">
          <cell r="C514" t="str">
            <v>2)</v>
          </cell>
          <cell r="D514" t="str">
            <v>펌프카타설</v>
          </cell>
          <cell r="I514">
            <v>0</v>
          </cell>
          <cell r="J514">
            <v>0</v>
          </cell>
          <cell r="K514">
            <v>1</v>
          </cell>
          <cell r="M514">
            <v>0</v>
          </cell>
          <cell r="O514">
            <v>0</v>
          </cell>
          <cell r="Q514">
            <v>0</v>
          </cell>
        </row>
        <row r="515">
          <cell r="D515" t="str">
            <v>펌프카타설</v>
          </cell>
          <cell r="E515" t="str">
            <v>(철근 15M이하)</v>
          </cell>
          <cell r="F515" t="str">
            <v>M3</v>
          </cell>
          <cell r="G515">
            <v>4753</v>
          </cell>
          <cell r="H515">
            <v>14673</v>
          </cell>
          <cell r="I515">
            <v>69740769</v>
          </cell>
          <cell r="J515">
            <v>69740769</v>
          </cell>
          <cell r="K515">
            <v>1</v>
          </cell>
          <cell r="L515">
            <v>3410</v>
          </cell>
          <cell r="M515">
            <v>16207730</v>
          </cell>
          <cell r="N515">
            <v>6529</v>
          </cell>
          <cell r="O515">
            <v>31032337</v>
          </cell>
          <cell r="P515">
            <v>4734</v>
          </cell>
          <cell r="Q515">
            <v>22500702</v>
          </cell>
        </row>
        <row r="516">
          <cell r="C516" t="str">
            <v>3.11</v>
          </cell>
          <cell r="D516" t="str">
            <v>표면처리</v>
          </cell>
          <cell r="I516">
            <v>0</v>
          </cell>
          <cell r="J516">
            <v>0</v>
          </cell>
          <cell r="K516">
            <v>1</v>
          </cell>
          <cell r="M516">
            <v>0</v>
          </cell>
          <cell r="O516">
            <v>0</v>
          </cell>
          <cell r="Q516">
            <v>0</v>
          </cell>
        </row>
        <row r="517">
          <cell r="D517" t="str">
            <v>슬라브 양생</v>
          </cell>
          <cell r="E517" t="str">
            <v>(피막양생)</v>
          </cell>
          <cell r="F517" t="str">
            <v>M2</v>
          </cell>
          <cell r="G517">
            <v>2466</v>
          </cell>
          <cell r="H517">
            <v>382</v>
          </cell>
          <cell r="I517">
            <v>942012</v>
          </cell>
          <cell r="J517">
            <v>942012</v>
          </cell>
          <cell r="K517">
            <v>1</v>
          </cell>
          <cell r="L517">
            <v>270</v>
          </cell>
          <cell r="M517">
            <v>665820</v>
          </cell>
          <cell r="N517">
            <v>110</v>
          </cell>
          <cell r="O517">
            <v>271260</v>
          </cell>
          <cell r="P517">
            <v>2</v>
          </cell>
          <cell r="Q517">
            <v>4932</v>
          </cell>
        </row>
        <row r="518">
          <cell r="D518" t="str">
            <v>데크휘니샤 면고르기</v>
          </cell>
          <cell r="F518" t="str">
            <v>M2</v>
          </cell>
          <cell r="G518">
            <v>2466</v>
          </cell>
          <cell r="H518">
            <v>482</v>
          </cell>
          <cell r="I518">
            <v>1188612</v>
          </cell>
          <cell r="J518">
            <v>1188612</v>
          </cell>
          <cell r="K518">
            <v>1</v>
          </cell>
          <cell r="L518">
            <v>42</v>
          </cell>
          <cell r="M518">
            <v>103572</v>
          </cell>
          <cell r="N518">
            <v>120</v>
          </cell>
          <cell r="O518">
            <v>295920</v>
          </cell>
          <cell r="P518">
            <v>320</v>
          </cell>
          <cell r="Q518">
            <v>789120</v>
          </cell>
        </row>
        <row r="519">
          <cell r="C519" t="str">
            <v>3.12</v>
          </cell>
          <cell r="D519" t="str">
            <v>교량받침</v>
          </cell>
          <cell r="I519">
            <v>0</v>
          </cell>
          <cell r="J519">
            <v>0</v>
          </cell>
          <cell r="K519">
            <v>1</v>
          </cell>
          <cell r="M519">
            <v>0</v>
          </cell>
          <cell r="O519">
            <v>0</v>
          </cell>
          <cell r="Q519">
            <v>0</v>
          </cell>
        </row>
        <row r="520">
          <cell r="D520" t="str">
            <v>탄성받침</v>
          </cell>
          <cell r="E520" t="str">
            <v>PSC</v>
          </cell>
          <cell r="I520">
            <v>0</v>
          </cell>
          <cell r="J520">
            <v>0</v>
          </cell>
          <cell r="K520">
            <v>1</v>
          </cell>
          <cell r="M520">
            <v>0</v>
          </cell>
          <cell r="O520">
            <v>0</v>
          </cell>
          <cell r="Q520">
            <v>0</v>
          </cell>
        </row>
        <row r="521">
          <cell r="C521" t="str">
            <v>1)</v>
          </cell>
          <cell r="D521" t="str">
            <v>고정단</v>
          </cell>
          <cell r="E521" t="str">
            <v>탄성</v>
          </cell>
          <cell r="I521">
            <v>0</v>
          </cell>
          <cell r="J521">
            <v>0</v>
          </cell>
          <cell r="K521">
            <v>1</v>
          </cell>
          <cell r="M521">
            <v>0</v>
          </cell>
          <cell r="O521">
            <v>0</v>
          </cell>
          <cell r="Q521">
            <v>0</v>
          </cell>
        </row>
        <row r="522">
          <cell r="D522" t="str">
            <v>교좌장치 탄성</v>
          </cell>
          <cell r="E522" t="str">
            <v>(고정단 135TON)</v>
          </cell>
          <cell r="F522" t="str">
            <v>EA</v>
          </cell>
          <cell r="G522">
            <v>2</v>
          </cell>
          <cell r="H522">
            <v>2534136</v>
          </cell>
          <cell r="I522">
            <v>5068272</v>
          </cell>
          <cell r="J522">
            <v>5068272</v>
          </cell>
          <cell r="K522">
            <v>1</v>
          </cell>
          <cell r="L522">
            <v>2284136</v>
          </cell>
          <cell r="M522">
            <v>4568272</v>
          </cell>
          <cell r="N522">
            <v>250000</v>
          </cell>
          <cell r="O522">
            <v>500000</v>
          </cell>
          <cell r="P522">
            <v>0</v>
          </cell>
          <cell r="Q522">
            <v>0</v>
          </cell>
        </row>
        <row r="523">
          <cell r="C523" t="str">
            <v>2)</v>
          </cell>
          <cell r="D523" t="str">
            <v>종방향</v>
          </cell>
          <cell r="E523" t="str">
            <v>탄성</v>
          </cell>
          <cell r="I523">
            <v>0</v>
          </cell>
          <cell r="J523">
            <v>0</v>
          </cell>
          <cell r="K523">
            <v>1</v>
          </cell>
          <cell r="M523">
            <v>0</v>
          </cell>
          <cell r="O523">
            <v>0</v>
          </cell>
          <cell r="Q523">
            <v>0</v>
          </cell>
        </row>
        <row r="524">
          <cell r="D524" t="str">
            <v>교좌장치 탄성</v>
          </cell>
          <cell r="E524" t="str">
            <v>(종방향 135TON)</v>
          </cell>
          <cell r="F524" t="str">
            <v>EA</v>
          </cell>
          <cell r="G524">
            <v>10</v>
          </cell>
          <cell r="H524">
            <v>2498138</v>
          </cell>
          <cell r="I524">
            <v>24981380</v>
          </cell>
          <cell r="J524">
            <v>24981380</v>
          </cell>
          <cell r="K524">
            <v>1</v>
          </cell>
          <cell r="L524">
            <v>2248138</v>
          </cell>
          <cell r="M524">
            <v>22481380</v>
          </cell>
          <cell r="N524">
            <v>250000</v>
          </cell>
          <cell r="O524">
            <v>2500000</v>
          </cell>
          <cell r="P524">
            <v>0</v>
          </cell>
          <cell r="Q524">
            <v>0</v>
          </cell>
        </row>
        <row r="525">
          <cell r="C525" t="str">
            <v>3)</v>
          </cell>
          <cell r="D525" t="str">
            <v>횡방향</v>
          </cell>
          <cell r="E525" t="str">
            <v>탄성</v>
          </cell>
          <cell r="I525">
            <v>0</v>
          </cell>
          <cell r="J525">
            <v>0</v>
          </cell>
          <cell r="K525">
            <v>1</v>
          </cell>
          <cell r="M525">
            <v>0</v>
          </cell>
          <cell r="O525">
            <v>0</v>
          </cell>
          <cell r="Q525">
            <v>0</v>
          </cell>
        </row>
        <row r="526">
          <cell r="D526" t="str">
            <v>교좌장치 탄성</v>
          </cell>
          <cell r="E526" t="str">
            <v>(횡방향 135TON)</v>
          </cell>
          <cell r="F526" t="str">
            <v>EA</v>
          </cell>
          <cell r="G526">
            <v>6</v>
          </cell>
          <cell r="H526">
            <v>2498138</v>
          </cell>
          <cell r="I526">
            <v>14988828</v>
          </cell>
          <cell r="J526">
            <v>14988828</v>
          </cell>
          <cell r="K526">
            <v>1</v>
          </cell>
          <cell r="L526">
            <v>2248138</v>
          </cell>
          <cell r="M526">
            <v>13488828</v>
          </cell>
          <cell r="N526">
            <v>250000</v>
          </cell>
          <cell r="O526">
            <v>1500000</v>
          </cell>
          <cell r="P526">
            <v>0</v>
          </cell>
          <cell r="Q526">
            <v>0</v>
          </cell>
        </row>
        <row r="527">
          <cell r="D527" t="str">
            <v>교좌장치 탄성</v>
          </cell>
          <cell r="E527" t="str">
            <v>(횡방향 175TON)</v>
          </cell>
          <cell r="F527" t="str">
            <v>EA</v>
          </cell>
          <cell r="G527">
            <v>4</v>
          </cell>
          <cell r="H527">
            <v>2715000</v>
          </cell>
          <cell r="I527">
            <v>10860000</v>
          </cell>
          <cell r="J527">
            <v>10860000</v>
          </cell>
          <cell r="K527">
            <v>1</v>
          </cell>
          <cell r="L527">
            <v>2435000</v>
          </cell>
          <cell r="M527">
            <v>9740000</v>
          </cell>
          <cell r="N527">
            <v>280000</v>
          </cell>
          <cell r="O527">
            <v>1120000</v>
          </cell>
          <cell r="P527">
            <v>0</v>
          </cell>
          <cell r="Q527">
            <v>0</v>
          </cell>
        </row>
        <row r="528">
          <cell r="C528" t="str">
            <v>4)</v>
          </cell>
          <cell r="D528" t="str">
            <v>양방향</v>
          </cell>
          <cell r="I528">
            <v>0</v>
          </cell>
          <cell r="J528">
            <v>0</v>
          </cell>
          <cell r="K528">
            <v>1</v>
          </cell>
          <cell r="M528">
            <v>0</v>
          </cell>
          <cell r="O528">
            <v>0</v>
          </cell>
          <cell r="Q528">
            <v>0</v>
          </cell>
        </row>
        <row r="529">
          <cell r="D529" t="str">
            <v>교좌장치 탄성</v>
          </cell>
          <cell r="E529" t="str">
            <v>(양방향 135TON)</v>
          </cell>
          <cell r="F529" t="str">
            <v>EA</v>
          </cell>
          <cell r="G529">
            <v>38</v>
          </cell>
          <cell r="H529">
            <v>2132136</v>
          </cell>
          <cell r="I529">
            <v>81021168</v>
          </cell>
          <cell r="J529">
            <v>81021168</v>
          </cell>
          <cell r="K529">
            <v>1</v>
          </cell>
          <cell r="L529">
            <v>1882136</v>
          </cell>
          <cell r="M529">
            <v>71521168</v>
          </cell>
          <cell r="N529">
            <v>250000</v>
          </cell>
          <cell r="O529">
            <v>9500000</v>
          </cell>
          <cell r="P529">
            <v>0</v>
          </cell>
          <cell r="Q529">
            <v>0</v>
          </cell>
        </row>
        <row r="530">
          <cell r="D530" t="str">
            <v>교좌장치 탄성</v>
          </cell>
          <cell r="E530" t="str">
            <v>(양방향 175TON)</v>
          </cell>
          <cell r="F530" t="str">
            <v>EA</v>
          </cell>
          <cell r="G530">
            <v>12</v>
          </cell>
          <cell r="H530">
            <v>2715000</v>
          </cell>
          <cell r="I530">
            <v>32580000</v>
          </cell>
          <cell r="J530">
            <v>32580000</v>
          </cell>
          <cell r="K530">
            <v>1</v>
          </cell>
          <cell r="L530">
            <v>2435000</v>
          </cell>
          <cell r="M530">
            <v>29220000</v>
          </cell>
          <cell r="N530">
            <v>280000</v>
          </cell>
          <cell r="O530">
            <v>3360000</v>
          </cell>
          <cell r="P530">
            <v>0</v>
          </cell>
          <cell r="Q530">
            <v>0</v>
          </cell>
        </row>
        <row r="531">
          <cell r="C531" t="str">
            <v>3.13</v>
          </cell>
          <cell r="D531" t="str">
            <v>P.S.C 빔</v>
          </cell>
          <cell r="E531" t="str">
            <v>(L=30M)</v>
          </cell>
          <cell r="I531">
            <v>0</v>
          </cell>
          <cell r="J531">
            <v>0</v>
          </cell>
          <cell r="K531">
            <v>1</v>
          </cell>
          <cell r="M531">
            <v>0</v>
          </cell>
          <cell r="O531">
            <v>0</v>
          </cell>
          <cell r="Q531">
            <v>0</v>
          </cell>
        </row>
        <row r="532">
          <cell r="D532" t="str">
            <v>30 m 표준빔 제작</v>
          </cell>
          <cell r="E532" t="str">
            <v>(DB-24)</v>
          </cell>
          <cell r="F532" t="str">
            <v>EA</v>
          </cell>
          <cell r="G532">
            <v>36</v>
          </cell>
          <cell r="H532">
            <v>7928082</v>
          </cell>
          <cell r="I532">
            <v>285410952</v>
          </cell>
          <cell r="J532">
            <v>285410952</v>
          </cell>
          <cell r="K532">
            <v>1</v>
          </cell>
          <cell r="L532">
            <v>1979376</v>
          </cell>
          <cell r="M532">
            <v>71257536</v>
          </cell>
          <cell r="N532">
            <v>5736042</v>
          </cell>
          <cell r="O532">
            <v>206497512</v>
          </cell>
          <cell r="P532">
            <v>212664</v>
          </cell>
          <cell r="Q532">
            <v>7655904</v>
          </cell>
        </row>
        <row r="533">
          <cell r="D533" t="str">
            <v>P.S.C 빔 가설</v>
          </cell>
          <cell r="E533" t="str">
            <v>(L=30M,DB-24)</v>
          </cell>
          <cell r="F533" t="str">
            <v>EA</v>
          </cell>
          <cell r="G533">
            <v>36</v>
          </cell>
          <cell r="H533">
            <v>1196818</v>
          </cell>
          <cell r="I533">
            <v>43085448</v>
          </cell>
          <cell r="J533">
            <v>43085448</v>
          </cell>
          <cell r="K533">
            <v>1</v>
          </cell>
          <cell r="L533">
            <v>127804</v>
          </cell>
          <cell r="M533">
            <v>4600944</v>
          </cell>
          <cell r="N533">
            <v>168864</v>
          </cell>
          <cell r="O533">
            <v>6079104</v>
          </cell>
          <cell r="P533">
            <v>900150</v>
          </cell>
          <cell r="Q533">
            <v>32405400</v>
          </cell>
        </row>
        <row r="534">
          <cell r="C534" t="str">
            <v>3.14</v>
          </cell>
          <cell r="D534" t="str">
            <v>신축이음장치</v>
          </cell>
          <cell r="I534">
            <v>0</v>
          </cell>
          <cell r="J534">
            <v>0</v>
          </cell>
          <cell r="K534">
            <v>1</v>
          </cell>
          <cell r="M534">
            <v>0</v>
          </cell>
          <cell r="O534">
            <v>0</v>
          </cell>
          <cell r="Q534">
            <v>0</v>
          </cell>
        </row>
        <row r="535">
          <cell r="D535" t="str">
            <v>신축이음장치</v>
          </cell>
          <cell r="E535" t="str">
            <v>( EXP. 50)</v>
          </cell>
          <cell r="F535" t="str">
            <v>M</v>
          </cell>
          <cell r="G535">
            <v>39</v>
          </cell>
          <cell r="H535">
            <v>971145</v>
          </cell>
          <cell r="I535">
            <v>37874655</v>
          </cell>
          <cell r="J535">
            <v>37874655</v>
          </cell>
          <cell r="K535">
            <v>1</v>
          </cell>
          <cell r="L535">
            <v>944541</v>
          </cell>
          <cell r="M535">
            <v>36837099</v>
          </cell>
          <cell r="N535">
            <v>26287</v>
          </cell>
          <cell r="O535">
            <v>1025193</v>
          </cell>
          <cell r="P535">
            <v>317</v>
          </cell>
          <cell r="Q535">
            <v>12363</v>
          </cell>
        </row>
        <row r="536">
          <cell r="D536" t="str">
            <v>신축이음장치</v>
          </cell>
          <cell r="E536" t="str">
            <v>( EXP. 80)</v>
          </cell>
          <cell r="F536" t="str">
            <v>M</v>
          </cell>
          <cell r="G536">
            <v>36</v>
          </cell>
          <cell r="H536">
            <v>1055845</v>
          </cell>
          <cell r="I536">
            <v>38010420</v>
          </cell>
          <cell r="J536">
            <v>38010420</v>
          </cell>
          <cell r="K536">
            <v>1</v>
          </cell>
          <cell r="L536">
            <v>1029241</v>
          </cell>
          <cell r="M536">
            <v>37052676</v>
          </cell>
          <cell r="N536">
            <v>26287</v>
          </cell>
          <cell r="O536">
            <v>946332</v>
          </cell>
          <cell r="P536">
            <v>317</v>
          </cell>
          <cell r="Q536">
            <v>11412</v>
          </cell>
        </row>
        <row r="537">
          <cell r="C537" t="str">
            <v>3.15</v>
          </cell>
          <cell r="D537" t="str">
            <v>방수공</v>
          </cell>
          <cell r="I537">
            <v>0</v>
          </cell>
          <cell r="J537">
            <v>0</v>
          </cell>
          <cell r="K537">
            <v>1</v>
          </cell>
          <cell r="M537">
            <v>0</v>
          </cell>
          <cell r="O537">
            <v>0</v>
          </cell>
          <cell r="Q537">
            <v>0</v>
          </cell>
        </row>
        <row r="538">
          <cell r="D538" t="str">
            <v>교면방수</v>
          </cell>
          <cell r="I538">
            <v>0</v>
          </cell>
          <cell r="J538">
            <v>0</v>
          </cell>
          <cell r="K538">
            <v>1</v>
          </cell>
          <cell r="M538">
            <v>0</v>
          </cell>
          <cell r="O538">
            <v>0</v>
          </cell>
          <cell r="Q538">
            <v>0</v>
          </cell>
        </row>
        <row r="539">
          <cell r="D539" t="str">
            <v>교면방수</v>
          </cell>
          <cell r="E539" t="str">
            <v>(도막식)</v>
          </cell>
          <cell r="F539" t="str">
            <v>M2</v>
          </cell>
          <cell r="G539">
            <v>2466</v>
          </cell>
          <cell r="H539">
            <v>27537</v>
          </cell>
          <cell r="I539">
            <v>67906242</v>
          </cell>
          <cell r="J539">
            <v>67906242</v>
          </cell>
          <cell r="K539">
            <v>1</v>
          </cell>
          <cell r="L539">
            <v>18423</v>
          </cell>
          <cell r="M539">
            <v>45431118</v>
          </cell>
          <cell r="N539">
            <v>8849</v>
          </cell>
          <cell r="O539">
            <v>21821634</v>
          </cell>
          <cell r="P539">
            <v>265</v>
          </cell>
          <cell r="Q539">
            <v>653490</v>
          </cell>
        </row>
        <row r="540">
          <cell r="C540" t="str">
            <v>3.16</v>
          </cell>
          <cell r="D540" t="str">
            <v>다웰바설치</v>
          </cell>
          <cell r="E540" t="str">
            <v>(접속슬라브용)</v>
          </cell>
          <cell r="F540" t="str">
            <v>EA</v>
          </cell>
          <cell r="G540">
            <v>179</v>
          </cell>
          <cell r="H540">
            <v>8780</v>
          </cell>
          <cell r="I540">
            <v>1571620</v>
          </cell>
          <cell r="J540">
            <v>1571620</v>
          </cell>
          <cell r="K540">
            <v>1</v>
          </cell>
          <cell r="L540">
            <v>2592</v>
          </cell>
          <cell r="M540">
            <v>463968</v>
          </cell>
          <cell r="N540">
            <v>6188</v>
          </cell>
          <cell r="O540">
            <v>1107652</v>
          </cell>
          <cell r="P540">
            <v>0</v>
          </cell>
          <cell r="Q540">
            <v>0</v>
          </cell>
        </row>
        <row r="541">
          <cell r="C541" t="str">
            <v>3.17</v>
          </cell>
          <cell r="D541" t="str">
            <v>무수축콘크리트공</v>
          </cell>
          <cell r="I541">
            <v>0</v>
          </cell>
          <cell r="J541">
            <v>0</v>
          </cell>
          <cell r="K541">
            <v>1</v>
          </cell>
          <cell r="M541">
            <v>0</v>
          </cell>
          <cell r="O541">
            <v>0</v>
          </cell>
          <cell r="Q541">
            <v>0</v>
          </cell>
        </row>
        <row r="542">
          <cell r="D542" t="str">
            <v>무수축 몰탈</v>
          </cell>
          <cell r="F542" t="str">
            <v>M3</v>
          </cell>
          <cell r="G542">
            <v>3.3540000000000001</v>
          </cell>
          <cell r="H542">
            <v>124887</v>
          </cell>
          <cell r="I542">
            <v>418870</v>
          </cell>
          <cell r="J542">
            <v>418869</v>
          </cell>
          <cell r="K542" t="str">
            <v>##</v>
          </cell>
          <cell r="L542">
            <v>88667</v>
          </cell>
          <cell r="M542">
            <v>297389</v>
          </cell>
          <cell r="N542">
            <v>35209</v>
          </cell>
          <cell r="O542">
            <v>118090</v>
          </cell>
          <cell r="P542">
            <v>1011</v>
          </cell>
          <cell r="Q542">
            <v>3390</v>
          </cell>
        </row>
        <row r="543">
          <cell r="D543" t="str">
            <v>무수축콘크리트</v>
          </cell>
          <cell r="F543" t="str">
            <v>M3</v>
          </cell>
          <cell r="G543">
            <v>15.815</v>
          </cell>
          <cell r="H543">
            <v>198806</v>
          </cell>
          <cell r="I543">
            <v>3144116</v>
          </cell>
          <cell r="J543">
            <v>3144116</v>
          </cell>
          <cell r="K543">
            <v>1</v>
          </cell>
          <cell r="L543">
            <v>69873</v>
          </cell>
          <cell r="M543">
            <v>1105041</v>
          </cell>
          <cell r="N543">
            <v>125917</v>
          </cell>
          <cell r="O543">
            <v>1991377</v>
          </cell>
          <cell r="P543">
            <v>3016</v>
          </cell>
          <cell r="Q543">
            <v>47698</v>
          </cell>
        </row>
        <row r="544">
          <cell r="C544" t="str">
            <v>3.18</v>
          </cell>
          <cell r="D544" t="str">
            <v>시공이음</v>
          </cell>
          <cell r="I544">
            <v>0</v>
          </cell>
          <cell r="J544">
            <v>0</v>
          </cell>
          <cell r="K544">
            <v>1</v>
          </cell>
          <cell r="M544">
            <v>0</v>
          </cell>
          <cell r="O544">
            <v>0</v>
          </cell>
          <cell r="Q544">
            <v>0</v>
          </cell>
        </row>
        <row r="545">
          <cell r="D545" t="str">
            <v>스치로풀</v>
          </cell>
          <cell r="E545" t="str">
            <v>(T=10m/m)</v>
          </cell>
          <cell r="F545" t="str">
            <v>M2</v>
          </cell>
          <cell r="G545">
            <v>39</v>
          </cell>
          <cell r="H545">
            <v>4684</v>
          </cell>
          <cell r="I545">
            <v>182676</v>
          </cell>
          <cell r="J545">
            <v>182676</v>
          </cell>
          <cell r="K545">
            <v>1</v>
          </cell>
          <cell r="L545">
            <v>4461</v>
          </cell>
          <cell r="M545">
            <v>173979</v>
          </cell>
          <cell r="N545">
            <v>223</v>
          </cell>
          <cell r="O545">
            <v>8697</v>
          </cell>
          <cell r="P545">
            <v>0</v>
          </cell>
          <cell r="Q545">
            <v>0</v>
          </cell>
        </row>
        <row r="546">
          <cell r="D546" t="str">
            <v>스치로풀</v>
          </cell>
          <cell r="E546" t="str">
            <v>(T=20m/m)</v>
          </cell>
          <cell r="F546" t="str">
            <v>M2</v>
          </cell>
          <cell r="G546">
            <v>164</v>
          </cell>
          <cell r="H546">
            <v>6574</v>
          </cell>
          <cell r="I546">
            <v>1078136</v>
          </cell>
          <cell r="J546">
            <v>1078136</v>
          </cell>
          <cell r="K546">
            <v>1</v>
          </cell>
          <cell r="L546">
            <v>6261</v>
          </cell>
          <cell r="M546">
            <v>1026804</v>
          </cell>
          <cell r="N546">
            <v>313</v>
          </cell>
          <cell r="O546">
            <v>51332</v>
          </cell>
          <cell r="P546">
            <v>0</v>
          </cell>
          <cell r="Q546">
            <v>0</v>
          </cell>
        </row>
        <row r="547">
          <cell r="C547" t="str">
            <v>3.19</v>
          </cell>
          <cell r="D547" t="str">
            <v>교대보호블럭</v>
          </cell>
          <cell r="I547">
            <v>0</v>
          </cell>
          <cell r="J547">
            <v>0</v>
          </cell>
          <cell r="K547">
            <v>1</v>
          </cell>
          <cell r="M547">
            <v>0</v>
          </cell>
          <cell r="O547">
            <v>0</v>
          </cell>
          <cell r="Q547">
            <v>0</v>
          </cell>
        </row>
        <row r="548">
          <cell r="D548" t="str">
            <v>부직포</v>
          </cell>
          <cell r="E548" t="str">
            <v>(세굴방지)</v>
          </cell>
          <cell r="F548" t="str">
            <v>M2</v>
          </cell>
          <cell r="G548">
            <v>308</v>
          </cell>
          <cell r="H548">
            <v>2278</v>
          </cell>
          <cell r="I548">
            <v>701624</v>
          </cell>
          <cell r="J548">
            <v>701624</v>
          </cell>
          <cell r="K548">
            <v>1</v>
          </cell>
          <cell r="L548">
            <v>2170</v>
          </cell>
          <cell r="M548">
            <v>668360</v>
          </cell>
          <cell r="N548">
            <v>108</v>
          </cell>
          <cell r="O548">
            <v>33264</v>
          </cell>
          <cell r="P548">
            <v>0</v>
          </cell>
          <cell r="Q548">
            <v>0</v>
          </cell>
        </row>
        <row r="549">
          <cell r="D549" t="str">
            <v>교대보호블럭</v>
          </cell>
          <cell r="E549" t="str">
            <v>(하천용)</v>
          </cell>
          <cell r="F549" t="str">
            <v>M2</v>
          </cell>
          <cell r="G549">
            <v>308</v>
          </cell>
          <cell r="H549">
            <v>32045</v>
          </cell>
          <cell r="I549">
            <v>9869860</v>
          </cell>
          <cell r="J549">
            <v>9869860</v>
          </cell>
          <cell r="K549">
            <v>1</v>
          </cell>
          <cell r="L549">
            <v>13076</v>
          </cell>
          <cell r="M549">
            <v>4027408</v>
          </cell>
          <cell r="N549">
            <v>17524</v>
          </cell>
          <cell r="O549">
            <v>5397392</v>
          </cell>
          <cell r="P549">
            <v>1445</v>
          </cell>
          <cell r="Q549">
            <v>445060</v>
          </cell>
        </row>
        <row r="550">
          <cell r="C550" t="str">
            <v>3.20</v>
          </cell>
          <cell r="D550" t="str">
            <v>배수시설공</v>
          </cell>
          <cell r="I550">
            <v>0</v>
          </cell>
          <cell r="J550">
            <v>0</v>
          </cell>
          <cell r="K550">
            <v>1</v>
          </cell>
          <cell r="M550">
            <v>0</v>
          </cell>
          <cell r="O550">
            <v>0</v>
          </cell>
          <cell r="Q550">
            <v>0</v>
          </cell>
        </row>
        <row r="551">
          <cell r="D551" t="str">
            <v>하천용</v>
          </cell>
          <cell r="I551">
            <v>0</v>
          </cell>
          <cell r="J551">
            <v>0</v>
          </cell>
          <cell r="K551">
            <v>1</v>
          </cell>
          <cell r="M551">
            <v>0</v>
          </cell>
          <cell r="O551">
            <v>0</v>
          </cell>
          <cell r="Q551">
            <v>0</v>
          </cell>
        </row>
        <row r="552">
          <cell r="D552" t="str">
            <v>집수구</v>
          </cell>
          <cell r="E552" t="str">
            <v>(교량용주철)</v>
          </cell>
          <cell r="F552" t="str">
            <v>EA</v>
          </cell>
          <cell r="G552">
            <v>6</v>
          </cell>
          <cell r="H552">
            <v>61178</v>
          </cell>
          <cell r="I552">
            <v>367068</v>
          </cell>
          <cell r="J552">
            <v>367068</v>
          </cell>
          <cell r="K552">
            <v>1</v>
          </cell>
          <cell r="L552">
            <v>30971</v>
          </cell>
          <cell r="M552">
            <v>185826</v>
          </cell>
          <cell r="N552">
            <v>28526</v>
          </cell>
          <cell r="O552">
            <v>171156</v>
          </cell>
          <cell r="P552">
            <v>1681</v>
          </cell>
          <cell r="Q552">
            <v>10086</v>
          </cell>
        </row>
        <row r="553">
          <cell r="D553" t="str">
            <v>배수 PIPE</v>
          </cell>
          <cell r="E553" t="str">
            <v>(스테레스관D=150MM)</v>
          </cell>
          <cell r="F553" t="str">
            <v>M</v>
          </cell>
          <cell r="G553">
            <v>21</v>
          </cell>
          <cell r="H553">
            <v>12667</v>
          </cell>
          <cell r="I553">
            <v>266007</v>
          </cell>
          <cell r="J553">
            <v>266007</v>
          </cell>
          <cell r="K553">
            <v>1</v>
          </cell>
          <cell r="L553">
            <v>12064</v>
          </cell>
          <cell r="M553">
            <v>253344</v>
          </cell>
          <cell r="N553">
            <v>603</v>
          </cell>
          <cell r="O553">
            <v>12663</v>
          </cell>
          <cell r="P553">
            <v>0</v>
          </cell>
          <cell r="Q553">
            <v>0</v>
          </cell>
        </row>
        <row r="554">
          <cell r="C554" t="str">
            <v>3.21</v>
          </cell>
          <cell r="D554" t="str">
            <v>거푸집간격제</v>
          </cell>
          <cell r="I554">
            <v>0</v>
          </cell>
          <cell r="J554">
            <v>0</v>
          </cell>
          <cell r="K554">
            <v>1</v>
          </cell>
          <cell r="M554">
            <v>0</v>
          </cell>
          <cell r="O554">
            <v>0</v>
          </cell>
          <cell r="Q554">
            <v>0</v>
          </cell>
        </row>
        <row r="555">
          <cell r="D555" t="str">
            <v>스페이샤설치</v>
          </cell>
          <cell r="E555" t="str">
            <v>(벽체용)</v>
          </cell>
          <cell r="F555" t="str">
            <v>M2</v>
          </cell>
          <cell r="G555">
            <v>2556</v>
          </cell>
          <cell r="H555">
            <v>2688</v>
          </cell>
          <cell r="I555">
            <v>6870528</v>
          </cell>
          <cell r="J555">
            <v>6870528</v>
          </cell>
          <cell r="K555">
            <v>1</v>
          </cell>
          <cell r="L555">
            <v>2560</v>
          </cell>
          <cell r="M555">
            <v>6543360</v>
          </cell>
          <cell r="N555">
            <v>128</v>
          </cell>
          <cell r="O555">
            <v>327168</v>
          </cell>
          <cell r="P555">
            <v>0</v>
          </cell>
          <cell r="Q555">
            <v>0</v>
          </cell>
        </row>
        <row r="556">
          <cell r="D556" t="str">
            <v>스페이샤설치</v>
          </cell>
          <cell r="E556" t="str">
            <v>(슬라브)</v>
          </cell>
          <cell r="F556" t="str">
            <v>M2</v>
          </cell>
          <cell r="G556">
            <v>4406</v>
          </cell>
          <cell r="H556">
            <v>360</v>
          </cell>
          <cell r="I556">
            <v>1586160</v>
          </cell>
          <cell r="J556">
            <v>1586160</v>
          </cell>
          <cell r="K556">
            <v>1</v>
          </cell>
          <cell r="L556">
            <v>360</v>
          </cell>
          <cell r="M556">
            <v>1586160</v>
          </cell>
          <cell r="N556">
            <v>0</v>
          </cell>
          <cell r="O556">
            <v>0</v>
          </cell>
          <cell r="P556">
            <v>0</v>
          </cell>
          <cell r="Q556">
            <v>0</v>
          </cell>
        </row>
        <row r="557">
          <cell r="C557" t="str">
            <v>3.22</v>
          </cell>
          <cell r="D557" t="str">
            <v>교량명판공</v>
          </cell>
          <cell r="I557">
            <v>0</v>
          </cell>
          <cell r="J557">
            <v>0</v>
          </cell>
          <cell r="K557">
            <v>1</v>
          </cell>
          <cell r="M557">
            <v>0</v>
          </cell>
          <cell r="O557">
            <v>0</v>
          </cell>
          <cell r="Q557">
            <v>0</v>
          </cell>
        </row>
        <row r="558">
          <cell r="D558" t="str">
            <v>교명판</v>
          </cell>
          <cell r="E558" t="str">
            <v>(황동)</v>
          </cell>
          <cell r="F558" t="str">
            <v>EA</v>
          </cell>
          <cell r="G558">
            <v>2</v>
          </cell>
          <cell r="H558">
            <v>444675</v>
          </cell>
          <cell r="I558">
            <v>889350</v>
          </cell>
          <cell r="J558">
            <v>889350</v>
          </cell>
          <cell r="K558">
            <v>1</v>
          </cell>
          <cell r="L558">
            <v>423500</v>
          </cell>
          <cell r="M558">
            <v>847000</v>
          </cell>
          <cell r="N558">
            <v>21175</v>
          </cell>
          <cell r="O558">
            <v>42350</v>
          </cell>
          <cell r="P558">
            <v>0</v>
          </cell>
          <cell r="Q558">
            <v>0</v>
          </cell>
        </row>
        <row r="559">
          <cell r="D559" t="str">
            <v>설명판</v>
          </cell>
          <cell r="E559" t="str">
            <v>(황동)</v>
          </cell>
          <cell r="F559" t="str">
            <v>EA</v>
          </cell>
          <cell r="G559">
            <v>2</v>
          </cell>
          <cell r="H559">
            <v>444675</v>
          </cell>
          <cell r="I559">
            <v>889350</v>
          </cell>
          <cell r="J559">
            <v>889350</v>
          </cell>
          <cell r="K559">
            <v>1</v>
          </cell>
          <cell r="L559">
            <v>423500</v>
          </cell>
          <cell r="M559">
            <v>847000</v>
          </cell>
          <cell r="N559">
            <v>21175</v>
          </cell>
          <cell r="O559">
            <v>42350</v>
          </cell>
          <cell r="P559">
            <v>0</v>
          </cell>
          <cell r="Q559">
            <v>0</v>
          </cell>
        </row>
        <row r="560">
          <cell r="D560" t="str">
            <v>교명주</v>
          </cell>
          <cell r="E560" t="str">
            <v>(화강암)</v>
          </cell>
          <cell r="F560" t="str">
            <v>EA</v>
          </cell>
          <cell r="G560">
            <v>4</v>
          </cell>
          <cell r="H560">
            <v>972259</v>
          </cell>
          <cell r="I560">
            <v>3889036</v>
          </cell>
          <cell r="J560">
            <v>3889036</v>
          </cell>
          <cell r="K560">
            <v>1</v>
          </cell>
          <cell r="L560">
            <v>627264</v>
          </cell>
          <cell r="M560">
            <v>2509056</v>
          </cell>
          <cell r="N560">
            <v>344995</v>
          </cell>
          <cell r="O560">
            <v>1379980</v>
          </cell>
          <cell r="P560">
            <v>0</v>
          </cell>
          <cell r="Q560">
            <v>0</v>
          </cell>
        </row>
        <row r="561">
          <cell r="C561" t="str">
            <v>3.23</v>
          </cell>
          <cell r="D561" t="str">
            <v>측량기준점</v>
          </cell>
          <cell r="E561" t="str">
            <v>(황동주물)</v>
          </cell>
          <cell r="F561" t="str">
            <v>EA</v>
          </cell>
          <cell r="G561">
            <v>1</v>
          </cell>
          <cell r="H561">
            <v>22837</v>
          </cell>
          <cell r="I561">
            <v>22837</v>
          </cell>
          <cell r="J561">
            <v>22837</v>
          </cell>
          <cell r="K561">
            <v>1</v>
          </cell>
          <cell r="L561">
            <v>21750</v>
          </cell>
          <cell r="M561">
            <v>21750</v>
          </cell>
          <cell r="N561">
            <v>1087</v>
          </cell>
          <cell r="O561">
            <v>1087</v>
          </cell>
          <cell r="P561">
            <v>0</v>
          </cell>
          <cell r="Q561">
            <v>0</v>
          </cell>
        </row>
        <row r="562">
          <cell r="C562" t="str">
            <v>3.24</v>
          </cell>
          <cell r="D562" t="str">
            <v>교량난간설치</v>
          </cell>
          <cell r="E562" t="str">
            <v>(알루미늄)</v>
          </cell>
          <cell r="I562">
            <v>0</v>
          </cell>
          <cell r="J562">
            <v>0</v>
          </cell>
          <cell r="K562">
            <v>1</v>
          </cell>
          <cell r="M562">
            <v>0</v>
          </cell>
          <cell r="O562">
            <v>0</v>
          </cell>
          <cell r="Q562">
            <v>0</v>
          </cell>
        </row>
        <row r="563">
          <cell r="D563" t="str">
            <v>난간</v>
          </cell>
          <cell r="E563" t="str">
            <v>(H=400)</v>
          </cell>
          <cell r="F563" t="str">
            <v>M</v>
          </cell>
          <cell r="G563">
            <v>205</v>
          </cell>
          <cell r="H563">
            <v>222000</v>
          </cell>
          <cell r="I563">
            <v>45510000</v>
          </cell>
          <cell r="J563">
            <v>45510000</v>
          </cell>
          <cell r="K563">
            <v>1</v>
          </cell>
          <cell r="L563">
            <v>185000</v>
          </cell>
          <cell r="M563">
            <v>37925000</v>
          </cell>
          <cell r="N563">
            <v>0</v>
          </cell>
          <cell r="O563">
            <v>0</v>
          </cell>
          <cell r="P563">
            <v>37000</v>
          </cell>
          <cell r="Q563">
            <v>7585000</v>
          </cell>
        </row>
        <row r="564">
          <cell r="C564" t="str">
            <v>3.25</v>
          </cell>
          <cell r="D564" t="str">
            <v>점검시설</v>
          </cell>
          <cell r="I564">
            <v>0</v>
          </cell>
          <cell r="J564">
            <v>0</v>
          </cell>
          <cell r="K564">
            <v>1</v>
          </cell>
          <cell r="M564">
            <v>0</v>
          </cell>
          <cell r="O564">
            <v>0</v>
          </cell>
          <cell r="Q564">
            <v>0</v>
          </cell>
        </row>
        <row r="565">
          <cell r="D565" t="str">
            <v>점검용 계단</v>
          </cell>
          <cell r="F565" t="str">
            <v>개</v>
          </cell>
          <cell r="G565">
            <v>2</v>
          </cell>
          <cell r="H565">
            <v>773677</v>
          </cell>
          <cell r="I565">
            <v>1547354</v>
          </cell>
          <cell r="J565">
            <v>1547354</v>
          </cell>
          <cell r="K565">
            <v>1</v>
          </cell>
          <cell r="L565">
            <v>407728</v>
          </cell>
          <cell r="M565">
            <v>815456</v>
          </cell>
          <cell r="N565">
            <v>227693</v>
          </cell>
          <cell r="O565">
            <v>455386</v>
          </cell>
          <cell r="P565">
            <v>138256</v>
          </cell>
          <cell r="Q565">
            <v>276512</v>
          </cell>
        </row>
        <row r="566">
          <cell r="D566" t="str">
            <v>교각점검시설</v>
          </cell>
          <cell r="F566" t="str">
            <v>개소</v>
          </cell>
          <cell r="G566">
            <v>4</v>
          </cell>
          <cell r="H566">
            <v>15156950</v>
          </cell>
          <cell r="I566">
            <v>60627800</v>
          </cell>
          <cell r="J566">
            <v>60627800</v>
          </cell>
          <cell r="K566">
            <v>1</v>
          </cell>
          <cell r="L566">
            <v>5171898</v>
          </cell>
          <cell r="M566">
            <v>20687592</v>
          </cell>
          <cell r="N566">
            <v>9915937</v>
          </cell>
          <cell r="O566">
            <v>39663748</v>
          </cell>
          <cell r="P566">
            <v>69115</v>
          </cell>
          <cell r="Q566">
            <v>276460</v>
          </cell>
        </row>
        <row r="567">
          <cell r="C567" t="str">
            <v>3.26</v>
          </cell>
          <cell r="D567" t="str">
            <v>전선관</v>
          </cell>
          <cell r="I567">
            <v>0</v>
          </cell>
          <cell r="J567">
            <v>0</v>
          </cell>
          <cell r="K567">
            <v>1</v>
          </cell>
          <cell r="M567">
            <v>0</v>
          </cell>
          <cell r="O567">
            <v>0</v>
          </cell>
          <cell r="Q567">
            <v>0</v>
          </cell>
        </row>
        <row r="568">
          <cell r="D568" t="str">
            <v>전선관</v>
          </cell>
          <cell r="E568" t="str">
            <v>(D=100MM)</v>
          </cell>
          <cell r="F568" t="str">
            <v>M</v>
          </cell>
          <cell r="G568">
            <v>205</v>
          </cell>
          <cell r="H568">
            <v>2982</v>
          </cell>
          <cell r="I568">
            <v>611310</v>
          </cell>
          <cell r="J568">
            <v>611310</v>
          </cell>
          <cell r="K568">
            <v>1</v>
          </cell>
          <cell r="L568">
            <v>2840</v>
          </cell>
          <cell r="M568">
            <v>582200</v>
          </cell>
          <cell r="N568">
            <v>142</v>
          </cell>
          <cell r="O568">
            <v>29110</v>
          </cell>
          <cell r="P568">
            <v>0</v>
          </cell>
          <cell r="Q568">
            <v>0</v>
          </cell>
        </row>
        <row r="569">
          <cell r="D569" t="str">
            <v>전선관</v>
          </cell>
          <cell r="E569" t="str">
            <v>(D=150MM)</v>
          </cell>
          <cell r="F569" t="str">
            <v>M</v>
          </cell>
          <cell r="G569">
            <v>205</v>
          </cell>
          <cell r="H569">
            <v>4560</v>
          </cell>
          <cell r="I569">
            <v>934800</v>
          </cell>
          <cell r="J569">
            <v>934800</v>
          </cell>
          <cell r="K569">
            <v>1</v>
          </cell>
          <cell r="L569">
            <v>4260</v>
          </cell>
          <cell r="M569">
            <v>873300</v>
          </cell>
          <cell r="N569">
            <v>300</v>
          </cell>
          <cell r="O569">
            <v>61500</v>
          </cell>
          <cell r="P569">
            <v>0</v>
          </cell>
          <cell r="Q569">
            <v>0</v>
          </cell>
        </row>
        <row r="570">
          <cell r="C570" t="str">
            <v>3.27</v>
          </cell>
          <cell r="D570" t="str">
            <v>물푸기</v>
          </cell>
          <cell r="E570" t="str">
            <v>(교량 대형구조물)</v>
          </cell>
          <cell r="F570" t="str">
            <v>HR</v>
          </cell>
          <cell r="G570">
            <v>245</v>
          </cell>
          <cell r="H570">
            <v>23643</v>
          </cell>
          <cell r="I570">
            <v>5792535</v>
          </cell>
          <cell r="J570">
            <v>5792535</v>
          </cell>
          <cell r="K570">
            <v>1</v>
          </cell>
          <cell r="L570">
            <v>8080</v>
          </cell>
          <cell r="M570">
            <v>1979600</v>
          </cell>
          <cell r="N570">
            <v>11523</v>
          </cell>
          <cell r="O570">
            <v>2823135</v>
          </cell>
          <cell r="P570">
            <v>4040</v>
          </cell>
          <cell r="Q570">
            <v>989800</v>
          </cell>
        </row>
        <row r="571">
          <cell r="C571" t="str">
            <v>3.28</v>
          </cell>
          <cell r="D571" t="str">
            <v>노치(NOTCH)</v>
          </cell>
          <cell r="E571" t="str">
            <v>30mm*20mm</v>
          </cell>
          <cell r="F571" t="str">
            <v>M</v>
          </cell>
          <cell r="G571">
            <v>363</v>
          </cell>
          <cell r="H571">
            <v>1361</v>
          </cell>
          <cell r="I571">
            <v>494043</v>
          </cell>
          <cell r="J571">
            <v>494043</v>
          </cell>
          <cell r="K571">
            <v>1</v>
          </cell>
          <cell r="L571">
            <v>650</v>
          </cell>
          <cell r="M571">
            <v>235950</v>
          </cell>
          <cell r="N571">
            <v>711</v>
          </cell>
          <cell r="O571">
            <v>258093</v>
          </cell>
          <cell r="P571">
            <v>0</v>
          </cell>
          <cell r="Q571">
            <v>0</v>
          </cell>
        </row>
        <row r="572">
          <cell r="C572" t="str">
            <v>3.29</v>
          </cell>
          <cell r="D572" t="str">
            <v>교량유지관리용표지판</v>
          </cell>
          <cell r="E572" t="str">
            <v>(교각용)</v>
          </cell>
          <cell r="F572" t="str">
            <v>개</v>
          </cell>
          <cell r="G572">
            <v>4</v>
          </cell>
          <cell r="H572">
            <v>10804</v>
          </cell>
          <cell r="I572">
            <v>43216</v>
          </cell>
          <cell r="J572">
            <v>43216</v>
          </cell>
          <cell r="K572">
            <v>1</v>
          </cell>
          <cell r="L572">
            <v>8683</v>
          </cell>
          <cell r="M572">
            <v>34732</v>
          </cell>
          <cell r="N572">
            <v>1965</v>
          </cell>
          <cell r="O572">
            <v>7860</v>
          </cell>
          <cell r="P572">
            <v>156</v>
          </cell>
          <cell r="Q572">
            <v>624</v>
          </cell>
        </row>
        <row r="573">
          <cell r="C573" t="str">
            <v>3.30</v>
          </cell>
          <cell r="D573" t="str">
            <v>콘크리트구입</v>
          </cell>
          <cell r="E573" t="str">
            <v>(레미콘)</v>
          </cell>
          <cell r="I573">
            <v>0</v>
          </cell>
          <cell r="J573">
            <v>0</v>
          </cell>
          <cell r="K573">
            <v>1</v>
          </cell>
          <cell r="M573">
            <v>0</v>
          </cell>
          <cell r="O573">
            <v>0</v>
          </cell>
          <cell r="Q573">
            <v>0</v>
          </cell>
        </row>
        <row r="574">
          <cell r="D574" t="str">
            <v>레미콘</v>
          </cell>
          <cell r="E574" t="str">
            <v>(19-350-15)</v>
          </cell>
          <cell r="F574" t="str">
            <v>M3</v>
          </cell>
          <cell r="G574">
            <v>895</v>
          </cell>
          <cell r="H574">
            <v>48890</v>
          </cell>
          <cell r="I574">
            <v>43756550</v>
          </cell>
          <cell r="J574">
            <v>43756550</v>
          </cell>
          <cell r="K574">
            <v>1</v>
          </cell>
          <cell r="L574">
            <v>48890</v>
          </cell>
          <cell r="M574">
            <v>43756550</v>
          </cell>
          <cell r="N574">
            <v>0</v>
          </cell>
          <cell r="O574">
            <v>0</v>
          </cell>
          <cell r="P574">
            <v>0</v>
          </cell>
          <cell r="Q574">
            <v>0</v>
          </cell>
        </row>
        <row r="575">
          <cell r="D575" t="str">
            <v>레미콘</v>
          </cell>
          <cell r="E575" t="str">
            <v>(25-270-15)</v>
          </cell>
          <cell r="F575" t="str">
            <v>M3</v>
          </cell>
          <cell r="G575">
            <v>1014</v>
          </cell>
          <cell r="H575">
            <v>45390</v>
          </cell>
          <cell r="I575">
            <v>46025460</v>
          </cell>
          <cell r="J575">
            <v>46025460</v>
          </cell>
          <cell r="K575">
            <v>1</v>
          </cell>
          <cell r="L575">
            <v>45390</v>
          </cell>
          <cell r="M575">
            <v>46025460</v>
          </cell>
          <cell r="N575">
            <v>0</v>
          </cell>
          <cell r="O575">
            <v>0</v>
          </cell>
          <cell r="P575">
            <v>0</v>
          </cell>
          <cell r="Q575">
            <v>0</v>
          </cell>
        </row>
        <row r="576">
          <cell r="D576" t="str">
            <v>레미콘</v>
          </cell>
          <cell r="E576" t="str">
            <v>(25-240-15)</v>
          </cell>
          <cell r="F576" t="str">
            <v>M3</v>
          </cell>
          <cell r="G576">
            <v>3787</v>
          </cell>
          <cell r="H576">
            <v>44272</v>
          </cell>
          <cell r="I576">
            <v>167658064</v>
          </cell>
          <cell r="J576">
            <v>167658064</v>
          </cell>
          <cell r="K576">
            <v>1</v>
          </cell>
          <cell r="L576">
            <v>44272</v>
          </cell>
          <cell r="M576">
            <v>167658064</v>
          </cell>
          <cell r="N576">
            <v>0</v>
          </cell>
          <cell r="O576">
            <v>0</v>
          </cell>
          <cell r="P576">
            <v>0</v>
          </cell>
          <cell r="Q576">
            <v>0</v>
          </cell>
        </row>
        <row r="577">
          <cell r="D577" t="str">
            <v>레미콘</v>
          </cell>
          <cell r="E577" t="str">
            <v>(25-210-15)</v>
          </cell>
          <cell r="F577" t="str">
            <v>M3</v>
          </cell>
          <cell r="G577">
            <v>1521</v>
          </cell>
          <cell r="H577">
            <v>43754</v>
          </cell>
          <cell r="I577">
            <v>66549834</v>
          </cell>
          <cell r="J577">
            <v>66549834</v>
          </cell>
          <cell r="K577">
            <v>1</v>
          </cell>
          <cell r="L577">
            <v>43754</v>
          </cell>
          <cell r="M577">
            <v>66549834</v>
          </cell>
          <cell r="N577">
            <v>0</v>
          </cell>
          <cell r="O577">
            <v>0</v>
          </cell>
          <cell r="P577">
            <v>0</v>
          </cell>
          <cell r="Q577">
            <v>0</v>
          </cell>
        </row>
        <row r="578">
          <cell r="D578" t="str">
            <v>레미콘</v>
          </cell>
          <cell r="E578" t="str">
            <v>(25-160-15)</v>
          </cell>
          <cell r="F578" t="str">
            <v>M3</v>
          </cell>
          <cell r="G578">
            <v>94</v>
          </cell>
          <cell r="H578">
            <v>38982</v>
          </cell>
          <cell r="I578">
            <v>3664308</v>
          </cell>
          <cell r="J578">
            <v>3664308</v>
          </cell>
          <cell r="K578">
            <v>1</v>
          </cell>
          <cell r="L578">
            <v>38982</v>
          </cell>
          <cell r="M578">
            <v>3664308</v>
          </cell>
          <cell r="N578">
            <v>0</v>
          </cell>
          <cell r="O578">
            <v>0</v>
          </cell>
          <cell r="P578">
            <v>0</v>
          </cell>
          <cell r="Q578">
            <v>0</v>
          </cell>
        </row>
        <row r="579">
          <cell r="C579" t="str">
            <v>3.31</v>
          </cell>
          <cell r="D579" t="str">
            <v>철근구입</v>
          </cell>
          <cell r="I579">
            <v>0</v>
          </cell>
          <cell r="J579">
            <v>0</v>
          </cell>
          <cell r="K579">
            <v>1</v>
          </cell>
          <cell r="M579">
            <v>0</v>
          </cell>
          <cell r="O579">
            <v>0</v>
          </cell>
          <cell r="Q579">
            <v>0</v>
          </cell>
        </row>
        <row r="580">
          <cell r="D580" t="str">
            <v>고강(SD40)</v>
          </cell>
          <cell r="I580">
            <v>0</v>
          </cell>
          <cell r="J580">
            <v>0</v>
          </cell>
          <cell r="K580">
            <v>1</v>
          </cell>
          <cell r="M580">
            <v>0</v>
          </cell>
          <cell r="O580">
            <v>0</v>
          </cell>
          <cell r="Q580">
            <v>0</v>
          </cell>
        </row>
        <row r="581">
          <cell r="D581" t="str">
            <v>철근</v>
          </cell>
          <cell r="E581" t="str">
            <v>(SD40,D=13MM)</v>
          </cell>
          <cell r="F581" t="str">
            <v>TON</v>
          </cell>
          <cell r="G581">
            <v>7.5679999999999996</v>
          </cell>
          <cell r="H581">
            <v>360000</v>
          </cell>
          <cell r="I581">
            <v>2724480</v>
          </cell>
          <cell r="J581">
            <v>2724480</v>
          </cell>
          <cell r="K581">
            <v>1</v>
          </cell>
          <cell r="L581">
            <v>360000</v>
          </cell>
          <cell r="M581">
            <v>2724480</v>
          </cell>
          <cell r="N581">
            <v>0</v>
          </cell>
          <cell r="O581">
            <v>0</v>
          </cell>
          <cell r="P581">
            <v>0</v>
          </cell>
          <cell r="Q581">
            <v>0</v>
          </cell>
        </row>
        <row r="582">
          <cell r="D582" t="str">
            <v>철근</v>
          </cell>
          <cell r="E582" t="str">
            <v>(SD40,D=16-32MM)</v>
          </cell>
          <cell r="F582" t="str">
            <v>TON</v>
          </cell>
          <cell r="G582">
            <v>220.571</v>
          </cell>
          <cell r="H582">
            <v>360000</v>
          </cell>
          <cell r="I582">
            <v>79405560</v>
          </cell>
          <cell r="J582">
            <v>79405560</v>
          </cell>
          <cell r="K582">
            <v>1</v>
          </cell>
          <cell r="L582">
            <v>360000</v>
          </cell>
          <cell r="M582">
            <v>79405560</v>
          </cell>
          <cell r="N582">
            <v>0</v>
          </cell>
          <cell r="O582">
            <v>0</v>
          </cell>
          <cell r="P582">
            <v>0</v>
          </cell>
          <cell r="Q582">
            <v>0</v>
          </cell>
        </row>
        <row r="583">
          <cell r="D583" t="str">
            <v>연강(SD30)</v>
          </cell>
          <cell r="I583">
            <v>0</v>
          </cell>
          <cell r="J583">
            <v>0</v>
          </cell>
          <cell r="K583">
            <v>1</v>
          </cell>
          <cell r="M583">
            <v>0</v>
          </cell>
          <cell r="O583">
            <v>0</v>
          </cell>
          <cell r="Q583">
            <v>0</v>
          </cell>
        </row>
        <row r="584">
          <cell r="D584" t="str">
            <v>철근</v>
          </cell>
          <cell r="E584" t="str">
            <v>(SD30,D=10M/M)</v>
          </cell>
          <cell r="F584" t="str">
            <v>TON</v>
          </cell>
          <cell r="G584">
            <v>2.02</v>
          </cell>
          <cell r="H584">
            <v>360000</v>
          </cell>
          <cell r="I584">
            <v>727200</v>
          </cell>
          <cell r="J584">
            <v>727200</v>
          </cell>
          <cell r="K584">
            <v>1</v>
          </cell>
          <cell r="L584">
            <v>360000</v>
          </cell>
          <cell r="M584">
            <v>727200</v>
          </cell>
          <cell r="N584">
            <v>0</v>
          </cell>
          <cell r="O584">
            <v>0</v>
          </cell>
          <cell r="P584">
            <v>0</v>
          </cell>
          <cell r="Q584">
            <v>0</v>
          </cell>
        </row>
        <row r="585">
          <cell r="D585" t="str">
            <v>철근</v>
          </cell>
          <cell r="E585" t="str">
            <v>(SD30,D13M/M이하)</v>
          </cell>
          <cell r="F585" t="str">
            <v>TON</v>
          </cell>
          <cell r="G585">
            <v>3.798</v>
          </cell>
          <cell r="H585">
            <v>350000</v>
          </cell>
          <cell r="I585">
            <v>1329300</v>
          </cell>
          <cell r="J585">
            <v>1329300</v>
          </cell>
          <cell r="K585">
            <v>1</v>
          </cell>
          <cell r="L585">
            <v>350000</v>
          </cell>
          <cell r="M585">
            <v>1329300</v>
          </cell>
          <cell r="N585">
            <v>0</v>
          </cell>
          <cell r="O585">
            <v>0</v>
          </cell>
          <cell r="P585">
            <v>0</v>
          </cell>
          <cell r="Q585">
            <v>0</v>
          </cell>
        </row>
        <row r="586">
          <cell r="D586" t="str">
            <v>철근</v>
          </cell>
          <cell r="E586" t="str">
            <v>(SD30,D16-32M/M)</v>
          </cell>
          <cell r="F586" t="str">
            <v>TON</v>
          </cell>
          <cell r="G586">
            <v>626.38099999999997</v>
          </cell>
          <cell r="H586">
            <v>350000</v>
          </cell>
          <cell r="I586">
            <v>219233350</v>
          </cell>
          <cell r="J586">
            <v>219233350</v>
          </cell>
          <cell r="K586">
            <v>1</v>
          </cell>
          <cell r="L586">
            <v>350000</v>
          </cell>
          <cell r="M586">
            <v>219233350</v>
          </cell>
          <cell r="N586">
            <v>0</v>
          </cell>
          <cell r="O586">
            <v>0</v>
          </cell>
          <cell r="P586">
            <v>0</v>
          </cell>
          <cell r="Q586">
            <v>0</v>
          </cell>
        </row>
        <row r="587">
          <cell r="D587" t="str">
            <v>고재</v>
          </cell>
          <cell r="E587" t="str">
            <v>(3%)</v>
          </cell>
          <cell r="F587" t="str">
            <v>TON</v>
          </cell>
          <cell r="G587">
            <v>25.058</v>
          </cell>
          <cell r="H587">
            <v>-98000</v>
          </cell>
          <cell r="I587">
            <v>-2455684</v>
          </cell>
          <cell r="J587">
            <v>-2455684</v>
          </cell>
          <cell r="K587">
            <v>1</v>
          </cell>
          <cell r="L587">
            <v>-98000</v>
          </cell>
          <cell r="M587">
            <v>-2455684</v>
          </cell>
          <cell r="N587">
            <v>0</v>
          </cell>
          <cell r="O587">
            <v>0</v>
          </cell>
          <cell r="P587">
            <v>0</v>
          </cell>
          <cell r="Q587">
            <v>0</v>
          </cell>
        </row>
        <row r="588">
          <cell r="C588" t="str">
            <v>3.32</v>
          </cell>
          <cell r="D588" t="str">
            <v>시멘트구입</v>
          </cell>
          <cell r="I588">
            <v>0</v>
          </cell>
          <cell r="J588">
            <v>0</v>
          </cell>
          <cell r="K588">
            <v>1</v>
          </cell>
          <cell r="M588">
            <v>0</v>
          </cell>
          <cell r="O588">
            <v>0</v>
          </cell>
          <cell r="Q588">
            <v>0</v>
          </cell>
        </row>
        <row r="589">
          <cell r="D589" t="str">
            <v>시멘트</v>
          </cell>
          <cell r="E589" t="str">
            <v>(40㎏)</v>
          </cell>
          <cell r="F589" t="str">
            <v>대</v>
          </cell>
          <cell r="G589">
            <v>755</v>
          </cell>
          <cell r="H589">
            <v>2600</v>
          </cell>
          <cell r="I589">
            <v>1963000</v>
          </cell>
          <cell r="J589">
            <v>1963000</v>
          </cell>
          <cell r="K589">
            <v>1</v>
          </cell>
          <cell r="L589">
            <v>2600</v>
          </cell>
          <cell r="M589">
            <v>1963000</v>
          </cell>
          <cell r="N589">
            <v>0</v>
          </cell>
          <cell r="O589">
            <v>0</v>
          </cell>
          <cell r="P589">
            <v>0</v>
          </cell>
          <cell r="Q589">
            <v>0</v>
          </cell>
        </row>
        <row r="590">
          <cell r="C590" t="str">
            <v>3.33</v>
          </cell>
          <cell r="D590" t="str">
            <v>자갈구입</v>
          </cell>
          <cell r="I590">
            <v>0</v>
          </cell>
          <cell r="J590">
            <v>0</v>
          </cell>
          <cell r="K590">
            <v>1</v>
          </cell>
          <cell r="M590">
            <v>0</v>
          </cell>
          <cell r="O590">
            <v>0</v>
          </cell>
          <cell r="Q590">
            <v>0</v>
          </cell>
        </row>
        <row r="591">
          <cell r="D591" t="str">
            <v>골재 현장도착도</v>
          </cell>
          <cell r="E591" t="str">
            <v>(D=19MM)</v>
          </cell>
          <cell r="F591" t="str">
            <v>M3</v>
          </cell>
          <cell r="G591">
            <v>9.3030000000000008</v>
          </cell>
          <cell r="H591">
            <v>27909</v>
          </cell>
          <cell r="I591">
            <v>259637</v>
          </cell>
          <cell r="J591">
            <v>259636</v>
          </cell>
          <cell r="K591" t="str">
            <v>##</v>
          </cell>
          <cell r="L591">
            <v>6935</v>
          </cell>
          <cell r="M591">
            <v>64516</v>
          </cell>
          <cell r="N591">
            <v>11179</v>
          </cell>
          <cell r="O591">
            <v>103998</v>
          </cell>
          <cell r="P591">
            <v>9795</v>
          </cell>
          <cell r="Q591">
            <v>91122</v>
          </cell>
        </row>
        <row r="592">
          <cell r="C592" t="str">
            <v>3.D</v>
          </cell>
          <cell r="D592" t="str">
            <v>미호육교</v>
          </cell>
          <cell r="E592" t="str">
            <v>(ST BOX), L=150 M</v>
          </cell>
          <cell r="I592">
            <v>0</v>
          </cell>
          <cell r="J592">
            <v>0</v>
          </cell>
          <cell r="K592">
            <v>1</v>
          </cell>
          <cell r="M592">
            <v>0</v>
          </cell>
          <cell r="O592">
            <v>0</v>
          </cell>
          <cell r="Q592">
            <v>0</v>
          </cell>
        </row>
        <row r="593">
          <cell r="C593" t="str">
            <v>3.01</v>
          </cell>
          <cell r="D593" t="str">
            <v>터 파 기</v>
          </cell>
          <cell r="I593">
            <v>0</v>
          </cell>
          <cell r="J593">
            <v>0</v>
          </cell>
          <cell r="K593">
            <v>1</v>
          </cell>
          <cell r="M593">
            <v>0</v>
          </cell>
          <cell r="O593">
            <v>0</v>
          </cell>
          <cell r="Q593">
            <v>0</v>
          </cell>
        </row>
        <row r="594">
          <cell r="C594" t="str">
            <v>1)</v>
          </cell>
          <cell r="D594" t="str">
            <v>육상토사</v>
          </cell>
          <cell r="I594">
            <v>0</v>
          </cell>
          <cell r="J594">
            <v>0</v>
          </cell>
          <cell r="K594">
            <v>1</v>
          </cell>
          <cell r="M594">
            <v>0</v>
          </cell>
          <cell r="O594">
            <v>0</v>
          </cell>
          <cell r="Q594">
            <v>0</v>
          </cell>
        </row>
        <row r="595">
          <cell r="D595" t="str">
            <v>구조물터파기</v>
          </cell>
          <cell r="E595" t="str">
            <v>(토사 육상 0-4m)</v>
          </cell>
          <cell r="F595" t="str">
            <v>M3</v>
          </cell>
          <cell r="G595">
            <v>2347</v>
          </cell>
          <cell r="H595">
            <v>4134</v>
          </cell>
          <cell r="I595">
            <v>9702498</v>
          </cell>
          <cell r="J595">
            <v>9702498</v>
          </cell>
          <cell r="K595">
            <v>1</v>
          </cell>
          <cell r="L595">
            <v>173</v>
          </cell>
          <cell r="M595">
            <v>406031</v>
          </cell>
          <cell r="N595">
            <v>3634</v>
          </cell>
          <cell r="O595">
            <v>8528998</v>
          </cell>
          <cell r="P595">
            <v>327</v>
          </cell>
          <cell r="Q595">
            <v>767469</v>
          </cell>
        </row>
        <row r="596">
          <cell r="D596" t="str">
            <v>구조물터파기</v>
          </cell>
          <cell r="E596" t="str">
            <v>(토사 육상 4-8m)</v>
          </cell>
          <cell r="F596" t="str">
            <v>M3</v>
          </cell>
          <cell r="G596">
            <v>1548</v>
          </cell>
          <cell r="H596">
            <v>6367</v>
          </cell>
          <cell r="I596">
            <v>9856116</v>
          </cell>
          <cell r="J596">
            <v>9856116</v>
          </cell>
          <cell r="K596">
            <v>1</v>
          </cell>
          <cell r="L596">
            <v>173</v>
          </cell>
          <cell r="M596">
            <v>267804</v>
          </cell>
          <cell r="N596">
            <v>5867</v>
          </cell>
          <cell r="O596">
            <v>9082116</v>
          </cell>
          <cell r="P596">
            <v>327</v>
          </cell>
          <cell r="Q596">
            <v>506196</v>
          </cell>
        </row>
        <row r="597">
          <cell r="C597" t="str">
            <v>2)</v>
          </cell>
          <cell r="D597" t="str">
            <v>육상풍화암</v>
          </cell>
          <cell r="I597">
            <v>0</v>
          </cell>
          <cell r="J597">
            <v>0</v>
          </cell>
          <cell r="K597">
            <v>1</v>
          </cell>
          <cell r="M597">
            <v>0</v>
          </cell>
          <cell r="O597">
            <v>0</v>
          </cell>
          <cell r="Q597">
            <v>0</v>
          </cell>
        </row>
        <row r="598">
          <cell r="D598" t="str">
            <v>구조물터파기</v>
          </cell>
          <cell r="E598" t="str">
            <v>(풍화 육상 0-4M)</v>
          </cell>
          <cell r="F598" t="str">
            <v>M3</v>
          </cell>
          <cell r="G598">
            <v>415</v>
          </cell>
          <cell r="H598">
            <v>60354</v>
          </cell>
          <cell r="I598">
            <v>25046910</v>
          </cell>
          <cell r="J598">
            <v>25046910</v>
          </cell>
          <cell r="K598">
            <v>1</v>
          </cell>
          <cell r="L598">
            <v>2165</v>
          </cell>
          <cell r="M598">
            <v>898475</v>
          </cell>
          <cell r="N598">
            <v>51536</v>
          </cell>
          <cell r="O598">
            <v>21387440</v>
          </cell>
          <cell r="P598">
            <v>6653</v>
          </cell>
          <cell r="Q598">
            <v>2760995</v>
          </cell>
        </row>
        <row r="599">
          <cell r="D599" t="str">
            <v>구조물터파기</v>
          </cell>
          <cell r="E599" t="str">
            <v>(풍화 육상 4-8M)</v>
          </cell>
          <cell r="F599" t="str">
            <v>M3</v>
          </cell>
          <cell r="G599">
            <v>121</v>
          </cell>
          <cell r="H599">
            <v>75480</v>
          </cell>
          <cell r="I599">
            <v>9133080</v>
          </cell>
          <cell r="J599">
            <v>9133080</v>
          </cell>
          <cell r="K599">
            <v>1</v>
          </cell>
          <cell r="L599">
            <v>2165</v>
          </cell>
          <cell r="M599">
            <v>261965</v>
          </cell>
          <cell r="N599">
            <v>66662</v>
          </cell>
          <cell r="O599">
            <v>8066102</v>
          </cell>
          <cell r="P599">
            <v>6653</v>
          </cell>
          <cell r="Q599">
            <v>805013</v>
          </cell>
        </row>
        <row r="600">
          <cell r="C600" t="str">
            <v>3)</v>
          </cell>
          <cell r="D600" t="str">
            <v>육상발파암</v>
          </cell>
          <cell r="I600">
            <v>0</v>
          </cell>
          <cell r="J600">
            <v>0</v>
          </cell>
          <cell r="K600">
            <v>1</v>
          </cell>
          <cell r="M600">
            <v>0</v>
          </cell>
          <cell r="O600">
            <v>0</v>
          </cell>
          <cell r="Q600">
            <v>0</v>
          </cell>
        </row>
        <row r="601">
          <cell r="D601" t="str">
            <v>구조물터파기</v>
          </cell>
          <cell r="E601" t="str">
            <v>(발파 육상 0-4M)</v>
          </cell>
          <cell r="F601" t="str">
            <v>M3</v>
          </cell>
          <cell r="G601">
            <v>970</v>
          </cell>
          <cell r="H601">
            <v>140000</v>
          </cell>
          <cell r="I601">
            <v>135800000</v>
          </cell>
          <cell r="J601">
            <v>135800000</v>
          </cell>
          <cell r="K601">
            <v>1</v>
          </cell>
          <cell r="L601">
            <v>3921</v>
          </cell>
          <cell r="M601">
            <v>3803370</v>
          </cell>
          <cell r="N601">
            <v>126402</v>
          </cell>
          <cell r="O601">
            <v>122609940</v>
          </cell>
          <cell r="P601">
            <v>9677</v>
          </cell>
          <cell r="Q601">
            <v>9386690</v>
          </cell>
        </row>
        <row r="602">
          <cell r="D602" t="str">
            <v>구조물터파기</v>
          </cell>
          <cell r="E602" t="str">
            <v>(발파 육상 4-8M)</v>
          </cell>
          <cell r="F602" t="str">
            <v>M3</v>
          </cell>
          <cell r="G602">
            <v>934</v>
          </cell>
          <cell r="H602">
            <v>180000</v>
          </cell>
          <cell r="I602">
            <v>168120000</v>
          </cell>
          <cell r="J602">
            <v>168120000</v>
          </cell>
          <cell r="K602">
            <v>1</v>
          </cell>
          <cell r="L602">
            <v>3921</v>
          </cell>
          <cell r="M602">
            <v>3662214</v>
          </cell>
          <cell r="N602">
            <v>166402</v>
          </cell>
          <cell r="O602">
            <v>155419468</v>
          </cell>
          <cell r="P602">
            <v>9677</v>
          </cell>
          <cell r="Q602">
            <v>9038318</v>
          </cell>
        </row>
        <row r="603">
          <cell r="C603" t="str">
            <v>3.02</v>
          </cell>
          <cell r="D603" t="str">
            <v>되메우기 다짐</v>
          </cell>
          <cell r="E603" t="str">
            <v>(백호우+램머)</v>
          </cell>
          <cell r="F603" t="str">
            <v>M3</v>
          </cell>
          <cell r="G603">
            <v>4631</v>
          </cell>
          <cell r="H603">
            <v>4340</v>
          </cell>
          <cell r="I603">
            <v>20098540</v>
          </cell>
          <cell r="J603">
            <v>20098540</v>
          </cell>
          <cell r="K603">
            <v>1</v>
          </cell>
          <cell r="L603">
            <v>354</v>
          </cell>
          <cell r="M603">
            <v>1639374</v>
          </cell>
          <cell r="N603">
            <v>3591</v>
          </cell>
          <cell r="O603">
            <v>16629921</v>
          </cell>
          <cell r="P603">
            <v>395</v>
          </cell>
          <cell r="Q603">
            <v>1829245</v>
          </cell>
        </row>
        <row r="604">
          <cell r="C604" t="str">
            <v>3.03</v>
          </cell>
          <cell r="D604" t="str">
            <v>뒷채움</v>
          </cell>
          <cell r="E604" t="str">
            <v>(발파암유용)</v>
          </cell>
          <cell r="F604" t="str">
            <v>M3</v>
          </cell>
          <cell r="G604">
            <v>884</v>
          </cell>
          <cell r="H604">
            <v>1473</v>
          </cell>
          <cell r="I604">
            <v>1302132</v>
          </cell>
          <cell r="J604">
            <v>1302132</v>
          </cell>
          <cell r="K604">
            <v>1</v>
          </cell>
          <cell r="L604">
            <v>366</v>
          </cell>
          <cell r="M604">
            <v>323544</v>
          </cell>
          <cell r="N604">
            <v>590</v>
          </cell>
          <cell r="O604">
            <v>521560</v>
          </cell>
          <cell r="P604">
            <v>517</v>
          </cell>
          <cell r="Q604">
            <v>457028</v>
          </cell>
        </row>
        <row r="605">
          <cell r="C605" t="str">
            <v>3.04</v>
          </cell>
          <cell r="D605" t="str">
            <v>앞성토</v>
          </cell>
          <cell r="F605" t="str">
            <v>M3</v>
          </cell>
          <cell r="G605">
            <v>620</v>
          </cell>
          <cell r="H605">
            <v>3587</v>
          </cell>
          <cell r="I605">
            <v>2223940</v>
          </cell>
          <cell r="J605">
            <v>2223940</v>
          </cell>
          <cell r="K605">
            <v>1</v>
          </cell>
          <cell r="L605">
            <v>234</v>
          </cell>
          <cell r="M605">
            <v>145080</v>
          </cell>
          <cell r="N605">
            <v>3101</v>
          </cell>
          <cell r="O605">
            <v>1922620</v>
          </cell>
          <cell r="P605">
            <v>252</v>
          </cell>
          <cell r="Q605">
            <v>156240</v>
          </cell>
        </row>
        <row r="606">
          <cell r="C606" t="str">
            <v>3.05</v>
          </cell>
          <cell r="D606" t="str">
            <v>면정리 및 청소</v>
          </cell>
          <cell r="F606" t="str">
            <v>M2</v>
          </cell>
          <cell r="G606">
            <v>312</v>
          </cell>
          <cell r="H606">
            <v>25851</v>
          </cell>
          <cell r="I606">
            <v>8065512</v>
          </cell>
          <cell r="J606">
            <v>8065512</v>
          </cell>
          <cell r="K606">
            <v>1</v>
          </cell>
          <cell r="L606">
            <v>1699</v>
          </cell>
          <cell r="M606">
            <v>530088</v>
          </cell>
          <cell r="N606">
            <v>22923</v>
          </cell>
          <cell r="O606">
            <v>7151976</v>
          </cell>
          <cell r="P606">
            <v>1229</v>
          </cell>
          <cell r="Q606">
            <v>383448</v>
          </cell>
        </row>
        <row r="607">
          <cell r="C607" t="str">
            <v>3.06</v>
          </cell>
          <cell r="D607" t="str">
            <v>거 푸 집</v>
          </cell>
          <cell r="I607">
            <v>0</v>
          </cell>
          <cell r="J607">
            <v>0</v>
          </cell>
          <cell r="K607">
            <v>1</v>
          </cell>
          <cell r="M607">
            <v>0</v>
          </cell>
          <cell r="O607">
            <v>0</v>
          </cell>
          <cell r="Q607">
            <v>0</v>
          </cell>
        </row>
        <row r="608">
          <cell r="C608" t="str">
            <v>1)</v>
          </cell>
          <cell r="D608" t="str">
            <v>합판거푸집</v>
          </cell>
          <cell r="I608">
            <v>0</v>
          </cell>
          <cell r="J608">
            <v>0</v>
          </cell>
          <cell r="K608">
            <v>1</v>
          </cell>
          <cell r="M608">
            <v>0</v>
          </cell>
          <cell r="O608">
            <v>0</v>
          </cell>
          <cell r="Q608">
            <v>0</v>
          </cell>
        </row>
        <row r="609">
          <cell r="C609" t="str">
            <v>-1</v>
          </cell>
          <cell r="D609" t="str">
            <v>거푸집</v>
          </cell>
          <cell r="E609" t="str">
            <v>(3회 0-7M)</v>
          </cell>
          <cell r="F609" t="str">
            <v>M2</v>
          </cell>
          <cell r="G609">
            <v>5137</v>
          </cell>
          <cell r="H609">
            <v>22167</v>
          </cell>
          <cell r="I609">
            <v>113871879</v>
          </cell>
          <cell r="J609">
            <v>113871879</v>
          </cell>
          <cell r="K609">
            <v>1</v>
          </cell>
          <cell r="L609">
            <v>9585</v>
          </cell>
          <cell r="M609">
            <v>49238145</v>
          </cell>
          <cell r="N609">
            <v>12263</v>
          </cell>
          <cell r="O609">
            <v>62995031</v>
          </cell>
          <cell r="P609">
            <v>319</v>
          </cell>
          <cell r="Q609">
            <v>1638703</v>
          </cell>
        </row>
        <row r="610">
          <cell r="D610" t="str">
            <v>거푸집</v>
          </cell>
          <cell r="E610" t="str">
            <v>(3회 7-10M)</v>
          </cell>
          <cell r="F610" t="str">
            <v>M2</v>
          </cell>
          <cell r="G610">
            <v>299</v>
          </cell>
          <cell r="H610">
            <v>23386</v>
          </cell>
          <cell r="I610">
            <v>6992414</v>
          </cell>
          <cell r="J610">
            <v>6992414</v>
          </cell>
          <cell r="K610">
            <v>1</v>
          </cell>
          <cell r="L610">
            <v>9585</v>
          </cell>
          <cell r="M610">
            <v>2865915</v>
          </cell>
          <cell r="N610">
            <v>13482</v>
          </cell>
          <cell r="O610">
            <v>4031118</v>
          </cell>
          <cell r="P610">
            <v>319</v>
          </cell>
          <cell r="Q610">
            <v>95381</v>
          </cell>
        </row>
        <row r="611">
          <cell r="C611" t="str">
            <v>-2</v>
          </cell>
          <cell r="D611" t="str">
            <v>거푸집</v>
          </cell>
          <cell r="E611" t="str">
            <v>(4회 0-7M)</v>
          </cell>
          <cell r="F611" t="str">
            <v>M2</v>
          </cell>
          <cell r="G611">
            <v>580</v>
          </cell>
          <cell r="H611">
            <v>19081</v>
          </cell>
          <cell r="I611">
            <v>11066980</v>
          </cell>
          <cell r="J611">
            <v>11066980</v>
          </cell>
          <cell r="K611">
            <v>1</v>
          </cell>
          <cell r="L611">
            <v>8337</v>
          </cell>
          <cell r="M611">
            <v>4835460</v>
          </cell>
          <cell r="N611">
            <v>10425</v>
          </cell>
          <cell r="O611">
            <v>6046500</v>
          </cell>
          <cell r="P611">
            <v>319</v>
          </cell>
          <cell r="Q611">
            <v>185020</v>
          </cell>
        </row>
        <row r="612">
          <cell r="C612" t="str">
            <v>-3</v>
          </cell>
          <cell r="D612" t="str">
            <v>거푸집</v>
          </cell>
          <cell r="E612" t="str">
            <v>(6회 0-7M)</v>
          </cell>
          <cell r="F612" t="str">
            <v>M2</v>
          </cell>
          <cell r="G612">
            <v>189</v>
          </cell>
          <cell r="H612">
            <v>15886</v>
          </cell>
          <cell r="I612">
            <v>3002454</v>
          </cell>
          <cell r="J612">
            <v>3002454</v>
          </cell>
          <cell r="K612">
            <v>1</v>
          </cell>
          <cell r="L612">
            <v>7214</v>
          </cell>
          <cell r="M612">
            <v>1363446</v>
          </cell>
          <cell r="N612">
            <v>8353</v>
          </cell>
          <cell r="O612">
            <v>1578717</v>
          </cell>
          <cell r="P612">
            <v>319</v>
          </cell>
          <cell r="Q612">
            <v>60291</v>
          </cell>
        </row>
        <row r="613">
          <cell r="C613" t="str">
            <v>2)</v>
          </cell>
          <cell r="D613" t="str">
            <v>원형거푸집</v>
          </cell>
          <cell r="I613">
            <v>0</v>
          </cell>
          <cell r="J613">
            <v>0</v>
          </cell>
          <cell r="K613">
            <v>1</v>
          </cell>
          <cell r="M613">
            <v>0</v>
          </cell>
          <cell r="O613">
            <v>0</v>
          </cell>
          <cell r="Q613">
            <v>0</v>
          </cell>
        </row>
        <row r="614">
          <cell r="D614" t="str">
            <v>원형거푸집</v>
          </cell>
          <cell r="E614" t="str">
            <v>(3회) 0-7M</v>
          </cell>
          <cell r="F614" t="str">
            <v>M2</v>
          </cell>
          <cell r="G614">
            <v>290</v>
          </cell>
          <cell r="H614">
            <v>46444</v>
          </cell>
          <cell r="I614">
            <v>13468760</v>
          </cell>
          <cell r="J614">
            <v>13468760</v>
          </cell>
          <cell r="K614">
            <v>1</v>
          </cell>
          <cell r="L614">
            <v>17636</v>
          </cell>
          <cell r="M614">
            <v>5114440</v>
          </cell>
          <cell r="N614">
            <v>28155</v>
          </cell>
          <cell r="O614">
            <v>8164950</v>
          </cell>
          <cell r="P614">
            <v>653</v>
          </cell>
          <cell r="Q614">
            <v>189370</v>
          </cell>
        </row>
        <row r="615">
          <cell r="C615" t="str">
            <v>3.07</v>
          </cell>
          <cell r="D615" t="str">
            <v>강관비계공</v>
          </cell>
          <cell r="I615">
            <v>0</v>
          </cell>
          <cell r="J615">
            <v>0</v>
          </cell>
          <cell r="K615">
            <v>1</v>
          </cell>
          <cell r="M615">
            <v>0</v>
          </cell>
          <cell r="O615">
            <v>0</v>
          </cell>
          <cell r="Q615">
            <v>0</v>
          </cell>
        </row>
        <row r="616">
          <cell r="D616" t="str">
            <v>강관비계</v>
          </cell>
          <cell r="E616" t="str">
            <v>(0-30M)</v>
          </cell>
          <cell r="F616" t="str">
            <v>M2</v>
          </cell>
          <cell r="G616">
            <v>2918</v>
          </cell>
          <cell r="H616">
            <v>11356</v>
          </cell>
          <cell r="I616">
            <v>33136808</v>
          </cell>
          <cell r="J616">
            <v>33136808</v>
          </cell>
          <cell r="K616">
            <v>1</v>
          </cell>
          <cell r="L616">
            <v>2817</v>
          </cell>
          <cell r="M616">
            <v>8220006</v>
          </cell>
          <cell r="N616">
            <v>8194</v>
          </cell>
          <cell r="O616">
            <v>23910092</v>
          </cell>
          <cell r="P616">
            <v>345</v>
          </cell>
          <cell r="Q616">
            <v>1006710</v>
          </cell>
        </row>
        <row r="617">
          <cell r="C617" t="str">
            <v>3.08</v>
          </cell>
          <cell r="D617" t="str">
            <v>동바리공</v>
          </cell>
          <cell r="I617">
            <v>0</v>
          </cell>
          <cell r="J617">
            <v>0</v>
          </cell>
          <cell r="K617">
            <v>1</v>
          </cell>
          <cell r="M617">
            <v>0</v>
          </cell>
          <cell r="O617">
            <v>0</v>
          </cell>
          <cell r="Q617">
            <v>0</v>
          </cell>
        </row>
        <row r="618">
          <cell r="D618" t="str">
            <v>강관동바리</v>
          </cell>
          <cell r="E618" t="str">
            <v>(교량용)</v>
          </cell>
          <cell r="F618" t="str">
            <v>공/M3</v>
          </cell>
          <cell r="G618">
            <v>147</v>
          </cell>
          <cell r="H618">
            <v>16460</v>
          </cell>
          <cell r="I618">
            <v>2419620</v>
          </cell>
          <cell r="J618">
            <v>2419620</v>
          </cell>
          <cell r="K618">
            <v>1</v>
          </cell>
          <cell r="L618">
            <v>532</v>
          </cell>
          <cell r="M618">
            <v>78204</v>
          </cell>
          <cell r="N618">
            <v>15928</v>
          </cell>
          <cell r="O618">
            <v>2341416</v>
          </cell>
          <cell r="P618">
            <v>0</v>
          </cell>
          <cell r="Q618">
            <v>0</v>
          </cell>
        </row>
        <row r="619">
          <cell r="D619" t="str">
            <v>목재동바리공</v>
          </cell>
          <cell r="E619" t="str">
            <v>(목재4회,0-7M)</v>
          </cell>
          <cell r="F619" t="str">
            <v>공/M3</v>
          </cell>
          <cell r="G619">
            <v>4040</v>
          </cell>
          <cell r="H619">
            <v>20437</v>
          </cell>
          <cell r="I619">
            <v>82565480</v>
          </cell>
          <cell r="J619">
            <v>82565480</v>
          </cell>
          <cell r="K619">
            <v>1</v>
          </cell>
          <cell r="L619">
            <v>2041</v>
          </cell>
          <cell r="M619">
            <v>8245640</v>
          </cell>
          <cell r="N619">
            <v>18396</v>
          </cell>
          <cell r="O619">
            <v>74319840</v>
          </cell>
          <cell r="P619">
            <v>0</v>
          </cell>
          <cell r="Q619">
            <v>0</v>
          </cell>
        </row>
        <row r="620">
          <cell r="C620" t="str">
            <v>3.09</v>
          </cell>
          <cell r="D620" t="str">
            <v>철근가공조립</v>
          </cell>
          <cell r="I620">
            <v>0</v>
          </cell>
          <cell r="J620">
            <v>0</v>
          </cell>
          <cell r="K620">
            <v>1</v>
          </cell>
          <cell r="M620">
            <v>0</v>
          </cell>
          <cell r="O620">
            <v>0</v>
          </cell>
          <cell r="Q620">
            <v>0</v>
          </cell>
        </row>
        <row r="621">
          <cell r="D621" t="str">
            <v>철근가공조립</v>
          </cell>
          <cell r="E621" t="str">
            <v>(보통)</v>
          </cell>
          <cell r="F621" t="str">
            <v>TON</v>
          </cell>
          <cell r="G621">
            <v>215.43799999999999</v>
          </cell>
          <cell r="H621">
            <v>348721</v>
          </cell>
          <cell r="I621">
            <v>75127754</v>
          </cell>
          <cell r="J621">
            <v>75127753</v>
          </cell>
          <cell r="K621" t="str">
            <v>##</v>
          </cell>
          <cell r="L621">
            <v>5655</v>
          </cell>
          <cell r="M621">
            <v>1218301</v>
          </cell>
          <cell r="N621">
            <v>343066</v>
          </cell>
          <cell r="O621">
            <v>73909452</v>
          </cell>
          <cell r="P621">
            <v>0</v>
          </cell>
          <cell r="Q621">
            <v>0</v>
          </cell>
        </row>
        <row r="622">
          <cell r="D622" t="str">
            <v>철근가공조립</v>
          </cell>
          <cell r="E622" t="str">
            <v>(복잡)</v>
          </cell>
          <cell r="F622" t="str">
            <v>TON</v>
          </cell>
          <cell r="G622">
            <v>505.31400000000002</v>
          </cell>
          <cell r="H622">
            <v>437434</v>
          </cell>
          <cell r="I622">
            <v>221041524</v>
          </cell>
          <cell r="J622">
            <v>221041523</v>
          </cell>
          <cell r="K622" t="str">
            <v>##</v>
          </cell>
          <cell r="L622">
            <v>6960</v>
          </cell>
          <cell r="M622">
            <v>3516985</v>
          </cell>
          <cell r="N622">
            <v>430474</v>
          </cell>
          <cell r="O622">
            <v>217524538</v>
          </cell>
          <cell r="P622">
            <v>0</v>
          </cell>
          <cell r="Q622">
            <v>0</v>
          </cell>
        </row>
        <row r="623">
          <cell r="C623" t="str">
            <v>3.10</v>
          </cell>
          <cell r="D623" t="str">
            <v>콘크리트타설</v>
          </cell>
          <cell r="E623" t="str">
            <v>(레미콘)</v>
          </cell>
          <cell r="I623">
            <v>0</v>
          </cell>
          <cell r="J623">
            <v>0</v>
          </cell>
          <cell r="K623">
            <v>1</v>
          </cell>
          <cell r="M623">
            <v>0</v>
          </cell>
          <cell r="O623">
            <v>0</v>
          </cell>
          <cell r="Q623">
            <v>0</v>
          </cell>
        </row>
        <row r="624">
          <cell r="C624" t="str">
            <v>1)</v>
          </cell>
          <cell r="D624" t="str">
            <v>레미콘</v>
          </cell>
          <cell r="I624">
            <v>0</v>
          </cell>
          <cell r="J624">
            <v>0</v>
          </cell>
          <cell r="K624">
            <v>1</v>
          </cell>
          <cell r="M624">
            <v>0</v>
          </cell>
          <cell r="O624">
            <v>0</v>
          </cell>
          <cell r="Q624">
            <v>0</v>
          </cell>
        </row>
        <row r="625">
          <cell r="D625" t="str">
            <v>레미콘타설</v>
          </cell>
          <cell r="E625" t="str">
            <v>(무근 기계)</v>
          </cell>
          <cell r="F625" t="str">
            <v>M3</v>
          </cell>
          <cell r="G625">
            <v>258</v>
          </cell>
          <cell r="H625">
            <v>23716</v>
          </cell>
          <cell r="I625">
            <v>6118728</v>
          </cell>
          <cell r="J625">
            <v>6118728</v>
          </cell>
          <cell r="K625">
            <v>1</v>
          </cell>
          <cell r="L625">
            <v>2764</v>
          </cell>
          <cell r="M625">
            <v>713112</v>
          </cell>
          <cell r="N625">
            <v>6664</v>
          </cell>
          <cell r="O625">
            <v>1719312</v>
          </cell>
          <cell r="P625">
            <v>14288</v>
          </cell>
          <cell r="Q625">
            <v>3686304</v>
          </cell>
        </row>
        <row r="626">
          <cell r="D626" t="str">
            <v>레미콘타설</v>
          </cell>
          <cell r="E626" t="str">
            <v>(무근 인력)</v>
          </cell>
          <cell r="F626" t="str">
            <v>M3</v>
          </cell>
          <cell r="G626">
            <v>89</v>
          </cell>
          <cell r="H626">
            <v>28651</v>
          </cell>
          <cell r="I626">
            <v>2549939</v>
          </cell>
          <cell r="J626">
            <v>2549939</v>
          </cell>
          <cell r="K626">
            <v>1</v>
          </cell>
          <cell r="L626">
            <v>0</v>
          </cell>
          <cell r="M626">
            <v>0</v>
          </cell>
          <cell r="N626">
            <v>28651</v>
          </cell>
          <cell r="O626">
            <v>2549939</v>
          </cell>
          <cell r="P626">
            <v>0</v>
          </cell>
          <cell r="Q626">
            <v>0</v>
          </cell>
        </row>
        <row r="627">
          <cell r="C627" t="str">
            <v>2)</v>
          </cell>
          <cell r="D627" t="str">
            <v>펌프카타설</v>
          </cell>
          <cell r="I627">
            <v>0</v>
          </cell>
          <cell r="J627">
            <v>0</v>
          </cell>
          <cell r="K627">
            <v>1</v>
          </cell>
          <cell r="M627">
            <v>0</v>
          </cell>
          <cell r="O627">
            <v>0</v>
          </cell>
          <cell r="Q627">
            <v>0</v>
          </cell>
        </row>
        <row r="628">
          <cell r="D628" t="str">
            <v>펌프카타설</v>
          </cell>
          <cell r="E628" t="str">
            <v>(철근 15M이하)</v>
          </cell>
          <cell r="F628" t="str">
            <v>M3</v>
          </cell>
          <cell r="G628">
            <v>3840</v>
          </cell>
          <cell r="H628">
            <v>14673</v>
          </cell>
          <cell r="I628">
            <v>56344320</v>
          </cell>
          <cell r="J628">
            <v>56344320</v>
          </cell>
          <cell r="K628">
            <v>1</v>
          </cell>
          <cell r="L628">
            <v>3410</v>
          </cell>
          <cell r="M628">
            <v>13094400</v>
          </cell>
          <cell r="N628">
            <v>6529</v>
          </cell>
          <cell r="O628">
            <v>25071360</v>
          </cell>
          <cell r="P628">
            <v>4734</v>
          </cell>
          <cell r="Q628">
            <v>18178560</v>
          </cell>
        </row>
        <row r="629">
          <cell r="C629" t="str">
            <v>3.11</v>
          </cell>
          <cell r="D629" t="str">
            <v>표면처리</v>
          </cell>
          <cell r="I629">
            <v>0</v>
          </cell>
          <cell r="J629">
            <v>0</v>
          </cell>
          <cell r="K629">
            <v>1</v>
          </cell>
          <cell r="M629">
            <v>0</v>
          </cell>
          <cell r="O629">
            <v>0</v>
          </cell>
          <cell r="Q629">
            <v>0</v>
          </cell>
        </row>
        <row r="630">
          <cell r="D630" t="str">
            <v>슬라브 양생</v>
          </cell>
          <cell r="E630" t="str">
            <v>(피막양생)</v>
          </cell>
          <cell r="F630" t="str">
            <v>M2</v>
          </cell>
          <cell r="G630">
            <v>3306</v>
          </cell>
          <cell r="H630">
            <v>382</v>
          </cell>
          <cell r="I630">
            <v>1262892</v>
          </cell>
          <cell r="J630">
            <v>1262892</v>
          </cell>
          <cell r="K630">
            <v>1</v>
          </cell>
          <cell r="L630">
            <v>270</v>
          </cell>
          <cell r="M630">
            <v>892620</v>
          </cell>
          <cell r="N630">
            <v>110</v>
          </cell>
          <cell r="O630">
            <v>363660</v>
          </cell>
          <cell r="P630">
            <v>2</v>
          </cell>
          <cell r="Q630">
            <v>6612</v>
          </cell>
        </row>
        <row r="631">
          <cell r="D631" t="str">
            <v>데크휘니샤 면고르기</v>
          </cell>
          <cell r="F631" t="str">
            <v>M2</v>
          </cell>
          <cell r="G631">
            <v>3306</v>
          </cell>
          <cell r="H631">
            <v>482</v>
          </cell>
          <cell r="I631">
            <v>1593492</v>
          </cell>
          <cell r="J631">
            <v>1593492</v>
          </cell>
          <cell r="K631">
            <v>1</v>
          </cell>
          <cell r="L631">
            <v>42</v>
          </cell>
          <cell r="M631">
            <v>138852</v>
          </cell>
          <cell r="N631">
            <v>120</v>
          </cell>
          <cell r="O631">
            <v>396720</v>
          </cell>
          <cell r="P631">
            <v>320</v>
          </cell>
          <cell r="Q631">
            <v>1057920</v>
          </cell>
        </row>
        <row r="632">
          <cell r="C632" t="str">
            <v>3.12</v>
          </cell>
          <cell r="D632" t="str">
            <v>교량받침</v>
          </cell>
          <cell r="I632">
            <v>0</v>
          </cell>
          <cell r="J632">
            <v>0</v>
          </cell>
          <cell r="K632">
            <v>1</v>
          </cell>
          <cell r="M632">
            <v>0</v>
          </cell>
          <cell r="O632">
            <v>0</v>
          </cell>
          <cell r="Q632">
            <v>0</v>
          </cell>
        </row>
        <row r="633">
          <cell r="D633" t="str">
            <v>SPHERICAL BEARING</v>
          </cell>
          <cell r="E633" t="str">
            <v>ST BOX</v>
          </cell>
          <cell r="I633">
            <v>0</v>
          </cell>
          <cell r="J633">
            <v>0</v>
          </cell>
          <cell r="K633">
            <v>1</v>
          </cell>
          <cell r="M633">
            <v>0</v>
          </cell>
          <cell r="O633">
            <v>0</v>
          </cell>
          <cell r="Q633">
            <v>0</v>
          </cell>
        </row>
        <row r="634">
          <cell r="C634" t="str">
            <v>1)</v>
          </cell>
          <cell r="D634" t="str">
            <v>고정단</v>
          </cell>
          <cell r="E634" t="str">
            <v>SPHERICAL BEARING</v>
          </cell>
          <cell r="I634">
            <v>0</v>
          </cell>
          <cell r="J634">
            <v>0</v>
          </cell>
          <cell r="K634">
            <v>1</v>
          </cell>
          <cell r="M634">
            <v>0</v>
          </cell>
          <cell r="O634">
            <v>0</v>
          </cell>
          <cell r="Q634">
            <v>0</v>
          </cell>
        </row>
        <row r="635">
          <cell r="D635" t="str">
            <v>교좌장치 SPHERICAL</v>
          </cell>
          <cell r="E635" t="str">
            <v>(고정단 800TON)</v>
          </cell>
          <cell r="F635" t="str">
            <v>EA</v>
          </cell>
          <cell r="G635">
            <v>1</v>
          </cell>
          <cell r="H635">
            <v>7581000</v>
          </cell>
          <cell r="I635">
            <v>7581000</v>
          </cell>
          <cell r="J635">
            <v>7581000</v>
          </cell>
          <cell r="K635">
            <v>1</v>
          </cell>
          <cell r="L635">
            <v>6731000</v>
          </cell>
          <cell r="M635">
            <v>6731000</v>
          </cell>
          <cell r="N635">
            <v>850000</v>
          </cell>
          <cell r="O635">
            <v>850000</v>
          </cell>
          <cell r="P635">
            <v>0</v>
          </cell>
          <cell r="Q635">
            <v>0</v>
          </cell>
        </row>
        <row r="636">
          <cell r="D636" t="str">
            <v>교좌장치 SPHERICAL</v>
          </cell>
          <cell r="E636" t="str">
            <v>(고정단 900TON)</v>
          </cell>
          <cell r="F636" t="str">
            <v>EA</v>
          </cell>
          <cell r="G636">
            <v>1</v>
          </cell>
          <cell r="H636">
            <v>8112000</v>
          </cell>
          <cell r="I636">
            <v>8112000</v>
          </cell>
          <cell r="J636">
            <v>8112000</v>
          </cell>
          <cell r="K636">
            <v>1</v>
          </cell>
          <cell r="L636">
            <v>7262000</v>
          </cell>
          <cell r="M636">
            <v>7262000</v>
          </cell>
          <cell r="N636">
            <v>850000</v>
          </cell>
          <cell r="O636">
            <v>850000</v>
          </cell>
          <cell r="P636">
            <v>0</v>
          </cell>
          <cell r="Q636">
            <v>0</v>
          </cell>
        </row>
        <row r="637">
          <cell r="C637" t="str">
            <v>2)</v>
          </cell>
          <cell r="D637" t="str">
            <v>교축(종)방향</v>
          </cell>
          <cell r="E637" t="str">
            <v>SPHERICAL BEARING</v>
          </cell>
          <cell r="I637">
            <v>0</v>
          </cell>
          <cell r="J637">
            <v>0</v>
          </cell>
          <cell r="K637">
            <v>1</v>
          </cell>
          <cell r="M637">
            <v>0</v>
          </cell>
          <cell r="O637">
            <v>0</v>
          </cell>
          <cell r="Q637">
            <v>0</v>
          </cell>
        </row>
        <row r="638">
          <cell r="D638" t="str">
            <v>교좌장치 SPHERICAL</v>
          </cell>
          <cell r="E638" t="str">
            <v>(종방향 100TON)</v>
          </cell>
          <cell r="F638" t="str">
            <v>EA</v>
          </cell>
          <cell r="G638">
            <v>4</v>
          </cell>
          <cell r="H638">
            <v>2010000</v>
          </cell>
          <cell r="I638">
            <v>8040000</v>
          </cell>
          <cell r="J638">
            <v>8040000</v>
          </cell>
          <cell r="K638">
            <v>1</v>
          </cell>
          <cell r="L638">
            <v>1730000</v>
          </cell>
          <cell r="M638">
            <v>6920000</v>
          </cell>
          <cell r="N638">
            <v>280000</v>
          </cell>
          <cell r="O638">
            <v>1120000</v>
          </cell>
          <cell r="P638">
            <v>0</v>
          </cell>
          <cell r="Q638">
            <v>0</v>
          </cell>
        </row>
        <row r="639">
          <cell r="D639" t="str">
            <v>교좌장치 SPHERICAL</v>
          </cell>
          <cell r="E639" t="str">
            <v>(종방향 175TON)</v>
          </cell>
          <cell r="F639" t="str">
            <v>EA</v>
          </cell>
          <cell r="G639">
            <v>4</v>
          </cell>
          <cell r="H639">
            <v>2370000</v>
          </cell>
          <cell r="I639">
            <v>9480000</v>
          </cell>
          <cell r="J639">
            <v>9480000</v>
          </cell>
          <cell r="K639">
            <v>1</v>
          </cell>
          <cell r="L639">
            <v>2090000</v>
          </cell>
          <cell r="M639">
            <v>8360000</v>
          </cell>
          <cell r="N639">
            <v>280000</v>
          </cell>
          <cell r="O639">
            <v>1120000</v>
          </cell>
          <cell r="P639">
            <v>0</v>
          </cell>
          <cell r="Q639">
            <v>0</v>
          </cell>
        </row>
        <row r="640">
          <cell r="D640" t="str">
            <v>교좌장치 SPHERICAL</v>
          </cell>
          <cell r="E640" t="str">
            <v>(종방향 800TON)</v>
          </cell>
          <cell r="F640" t="str">
            <v>EA</v>
          </cell>
          <cell r="G640">
            <v>1</v>
          </cell>
          <cell r="H640">
            <v>9340000</v>
          </cell>
          <cell r="I640">
            <v>9340000</v>
          </cell>
          <cell r="J640">
            <v>9340000</v>
          </cell>
          <cell r="K640">
            <v>1</v>
          </cell>
          <cell r="L640">
            <v>8490000</v>
          </cell>
          <cell r="M640">
            <v>8490000</v>
          </cell>
          <cell r="N640">
            <v>850000</v>
          </cell>
          <cell r="O640">
            <v>850000</v>
          </cell>
          <cell r="P640">
            <v>0</v>
          </cell>
          <cell r="Q640">
            <v>0</v>
          </cell>
        </row>
        <row r="641">
          <cell r="D641" t="str">
            <v>교좌장치 SPHERICAL</v>
          </cell>
          <cell r="E641" t="str">
            <v>(종방향 900TON</v>
          </cell>
          <cell r="F641" t="str">
            <v>EA</v>
          </cell>
          <cell r="G641">
            <v>1</v>
          </cell>
          <cell r="H641">
            <v>9949000</v>
          </cell>
          <cell r="I641">
            <v>9949000</v>
          </cell>
          <cell r="J641">
            <v>9949000</v>
          </cell>
          <cell r="K641">
            <v>1</v>
          </cell>
          <cell r="L641">
            <v>9099000</v>
          </cell>
          <cell r="M641">
            <v>9099000</v>
          </cell>
          <cell r="N641">
            <v>850000</v>
          </cell>
          <cell r="O641">
            <v>850000</v>
          </cell>
          <cell r="P641">
            <v>0</v>
          </cell>
          <cell r="Q641">
            <v>0</v>
          </cell>
        </row>
        <row r="642">
          <cell r="C642" t="str">
            <v>3)</v>
          </cell>
          <cell r="D642" t="str">
            <v>교축직각(횡)방향</v>
          </cell>
          <cell r="E642" t="str">
            <v>SPHERICAL BEARING</v>
          </cell>
          <cell r="I642">
            <v>0</v>
          </cell>
          <cell r="J642">
            <v>0</v>
          </cell>
          <cell r="K642">
            <v>1</v>
          </cell>
          <cell r="M642">
            <v>0</v>
          </cell>
          <cell r="O642">
            <v>0</v>
          </cell>
          <cell r="Q642">
            <v>0</v>
          </cell>
        </row>
        <row r="643">
          <cell r="D643" t="str">
            <v>교좌장치 SPHERICAL</v>
          </cell>
          <cell r="E643" t="str">
            <v>(횡방향 800TON)</v>
          </cell>
          <cell r="F643" t="str">
            <v>EA</v>
          </cell>
          <cell r="G643">
            <v>1</v>
          </cell>
          <cell r="H643">
            <v>9340000</v>
          </cell>
          <cell r="I643">
            <v>9340000</v>
          </cell>
          <cell r="J643">
            <v>9340000</v>
          </cell>
          <cell r="K643">
            <v>1</v>
          </cell>
          <cell r="L643">
            <v>8490000</v>
          </cell>
          <cell r="M643">
            <v>8490000</v>
          </cell>
          <cell r="N643">
            <v>850000</v>
          </cell>
          <cell r="O643">
            <v>850000</v>
          </cell>
          <cell r="P643">
            <v>0</v>
          </cell>
          <cell r="Q643">
            <v>0</v>
          </cell>
        </row>
        <row r="644">
          <cell r="D644" t="str">
            <v>교좌장치 SPHERICAL</v>
          </cell>
          <cell r="E644" t="str">
            <v>(횡방향 900TON)</v>
          </cell>
          <cell r="F644" t="str">
            <v>EA</v>
          </cell>
          <cell r="G644">
            <v>1</v>
          </cell>
          <cell r="H644">
            <v>9949000</v>
          </cell>
          <cell r="I644">
            <v>9949000</v>
          </cell>
          <cell r="J644">
            <v>9949000</v>
          </cell>
          <cell r="K644">
            <v>1</v>
          </cell>
          <cell r="L644">
            <v>9099000</v>
          </cell>
          <cell r="M644">
            <v>9099000</v>
          </cell>
          <cell r="N644">
            <v>850000</v>
          </cell>
          <cell r="O644">
            <v>850000</v>
          </cell>
          <cell r="P644">
            <v>0</v>
          </cell>
          <cell r="Q644">
            <v>0</v>
          </cell>
        </row>
        <row r="645">
          <cell r="C645" t="str">
            <v>4)</v>
          </cell>
          <cell r="D645" t="str">
            <v>양방향</v>
          </cell>
          <cell r="E645" t="str">
            <v>SPHERICAL BEARING</v>
          </cell>
          <cell r="I645">
            <v>0</v>
          </cell>
          <cell r="J645">
            <v>0</v>
          </cell>
          <cell r="K645">
            <v>1</v>
          </cell>
          <cell r="M645">
            <v>0</v>
          </cell>
          <cell r="O645">
            <v>0</v>
          </cell>
          <cell r="Q645">
            <v>0</v>
          </cell>
        </row>
        <row r="646">
          <cell r="D646" t="str">
            <v>교좌장치 SPHERICAL</v>
          </cell>
          <cell r="E646" t="str">
            <v>(양방향 100TON)</v>
          </cell>
          <cell r="F646" t="str">
            <v>EA</v>
          </cell>
          <cell r="G646">
            <v>4</v>
          </cell>
          <cell r="H646">
            <v>1557000</v>
          </cell>
          <cell r="I646">
            <v>6228000</v>
          </cell>
          <cell r="J646">
            <v>6228000</v>
          </cell>
          <cell r="K646">
            <v>1</v>
          </cell>
          <cell r="L646">
            <v>1277000</v>
          </cell>
          <cell r="M646">
            <v>5108000</v>
          </cell>
          <cell r="N646">
            <v>280000</v>
          </cell>
          <cell r="O646">
            <v>1120000</v>
          </cell>
          <cell r="P646">
            <v>0</v>
          </cell>
          <cell r="Q646">
            <v>0</v>
          </cell>
        </row>
        <row r="647">
          <cell r="D647" t="str">
            <v>교좌장치 SPHERICAL</v>
          </cell>
          <cell r="E647" t="str">
            <v>(양방향 125TON)</v>
          </cell>
          <cell r="F647" t="str">
            <v>EA</v>
          </cell>
          <cell r="G647">
            <v>4</v>
          </cell>
          <cell r="H647">
            <v>1682000</v>
          </cell>
          <cell r="I647">
            <v>6728000</v>
          </cell>
          <cell r="J647">
            <v>6728000</v>
          </cell>
          <cell r="K647">
            <v>1</v>
          </cell>
          <cell r="L647">
            <v>1402000</v>
          </cell>
          <cell r="M647">
            <v>5608000</v>
          </cell>
          <cell r="N647">
            <v>280000</v>
          </cell>
          <cell r="O647">
            <v>1120000</v>
          </cell>
          <cell r="P647">
            <v>0</v>
          </cell>
          <cell r="Q647">
            <v>0</v>
          </cell>
        </row>
        <row r="648">
          <cell r="D648" t="str">
            <v>교좌장치 SPHERICAL</v>
          </cell>
          <cell r="E648" t="str">
            <v>(양방향 800TON)</v>
          </cell>
          <cell r="F648" t="str">
            <v>EA</v>
          </cell>
          <cell r="G648">
            <v>1</v>
          </cell>
          <cell r="H648">
            <v>7724000</v>
          </cell>
          <cell r="I648">
            <v>7724000</v>
          </cell>
          <cell r="J648">
            <v>7724000</v>
          </cell>
          <cell r="K648">
            <v>1</v>
          </cell>
          <cell r="L648">
            <v>6874000</v>
          </cell>
          <cell r="M648">
            <v>6874000</v>
          </cell>
          <cell r="N648">
            <v>850000</v>
          </cell>
          <cell r="O648">
            <v>850000</v>
          </cell>
          <cell r="P648">
            <v>0</v>
          </cell>
          <cell r="Q648">
            <v>0</v>
          </cell>
        </row>
        <row r="649">
          <cell r="D649" t="str">
            <v>교좌장치 SPHERICAL</v>
          </cell>
          <cell r="E649" t="str">
            <v>(양방향 900TON)</v>
          </cell>
          <cell r="F649" t="str">
            <v>EA</v>
          </cell>
          <cell r="G649">
            <v>1</v>
          </cell>
          <cell r="H649">
            <v>8369000</v>
          </cell>
          <cell r="I649">
            <v>8369000</v>
          </cell>
          <cell r="J649">
            <v>8369000</v>
          </cell>
          <cell r="K649">
            <v>1</v>
          </cell>
          <cell r="L649">
            <v>7519000</v>
          </cell>
          <cell r="M649">
            <v>7519000</v>
          </cell>
          <cell r="N649">
            <v>850000</v>
          </cell>
          <cell r="O649">
            <v>850000</v>
          </cell>
          <cell r="P649">
            <v>0</v>
          </cell>
          <cell r="Q649">
            <v>0</v>
          </cell>
        </row>
        <row r="650">
          <cell r="C650" t="str">
            <v>3.13</v>
          </cell>
          <cell r="D650" t="str">
            <v>강교제작및설치</v>
          </cell>
          <cell r="I650">
            <v>0</v>
          </cell>
          <cell r="J650">
            <v>0</v>
          </cell>
          <cell r="K650">
            <v>1</v>
          </cell>
          <cell r="M650">
            <v>0</v>
          </cell>
          <cell r="O650">
            <v>0</v>
          </cell>
          <cell r="Q650">
            <v>0</v>
          </cell>
        </row>
        <row r="651">
          <cell r="D651" t="str">
            <v>강교제작</v>
          </cell>
          <cell r="F651" t="str">
            <v>Ton</v>
          </cell>
          <cell r="G651">
            <v>1393.9459999999999</v>
          </cell>
          <cell r="H651">
            <v>928943</v>
          </cell>
          <cell r="I651">
            <v>1294896379</v>
          </cell>
          <cell r="J651">
            <v>1294896377</v>
          </cell>
          <cell r="K651" t="str">
            <v>##</v>
          </cell>
          <cell r="L651">
            <v>44672</v>
          </cell>
          <cell r="M651">
            <v>62270355</v>
          </cell>
          <cell r="N651">
            <v>391270</v>
          </cell>
          <cell r="O651">
            <v>545409251</v>
          </cell>
          <cell r="P651">
            <v>493001</v>
          </cell>
          <cell r="Q651">
            <v>687216771</v>
          </cell>
        </row>
        <row r="652">
          <cell r="D652" t="str">
            <v>강교운반및가설</v>
          </cell>
          <cell r="F652" t="str">
            <v>Ton</v>
          </cell>
          <cell r="G652">
            <v>1393.9459999999999</v>
          </cell>
          <cell r="H652">
            <v>317588</v>
          </cell>
          <cell r="I652">
            <v>442700522</v>
          </cell>
          <cell r="J652">
            <v>442700521</v>
          </cell>
          <cell r="K652" t="str">
            <v>##</v>
          </cell>
          <cell r="L652">
            <v>63196</v>
          </cell>
          <cell r="M652">
            <v>88091811</v>
          </cell>
          <cell r="N652">
            <v>150652</v>
          </cell>
          <cell r="O652">
            <v>210000752</v>
          </cell>
          <cell r="P652">
            <v>103740</v>
          </cell>
          <cell r="Q652">
            <v>144607958</v>
          </cell>
        </row>
        <row r="653">
          <cell r="C653" t="str">
            <v>3.14</v>
          </cell>
          <cell r="D653" t="str">
            <v>강 교 도 장</v>
          </cell>
          <cell r="I653">
            <v>0</v>
          </cell>
          <cell r="J653">
            <v>0</v>
          </cell>
          <cell r="K653">
            <v>1</v>
          </cell>
          <cell r="M653">
            <v>0</v>
          </cell>
          <cell r="O653">
            <v>0</v>
          </cell>
          <cell r="Q653">
            <v>0</v>
          </cell>
        </row>
        <row r="654">
          <cell r="D654" t="str">
            <v>내 부 도 장</v>
          </cell>
          <cell r="I654">
            <v>0</v>
          </cell>
          <cell r="J654">
            <v>0</v>
          </cell>
          <cell r="K654">
            <v>1</v>
          </cell>
          <cell r="M654">
            <v>0</v>
          </cell>
          <cell r="O654">
            <v>0</v>
          </cell>
          <cell r="Q654">
            <v>0</v>
          </cell>
        </row>
        <row r="655">
          <cell r="D655" t="str">
            <v>강교내부도장</v>
          </cell>
          <cell r="E655" t="str">
            <v>(공 장:중방식)</v>
          </cell>
          <cell r="F655" t="str">
            <v>M2</v>
          </cell>
          <cell r="G655">
            <v>11850.922</v>
          </cell>
          <cell r="H655">
            <v>11639</v>
          </cell>
          <cell r="I655">
            <v>137932881</v>
          </cell>
          <cell r="J655">
            <v>137932880</v>
          </cell>
          <cell r="K655" t="str">
            <v>##</v>
          </cell>
          <cell r="L655">
            <v>5817</v>
          </cell>
          <cell r="M655">
            <v>68936813</v>
          </cell>
          <cell r="N655">
            <v>5246</v>
          </cell>
          <cell r="O655">
            <v>62169936</v>
          </cell>
          <cell r="P655">
            <v>576</v>
          </cell>
          <cell r="Q655">
            <v>6826131</v>
          </cell>
        </row>
        <row r="656">
          <cell r="D656" t="str">
            <v>강교연결판도장</v>
          </cell>
          <cell r="E656" t="str">
            <v>(공 장:중방식)</v>
          </cell>
          <cell r="F656" t="str">
            <v>M2</v>
          </cell>
          <cell r="G656">
            <v>1974</v>
          </cell>
          <cell r="H656">
            <v>8705</v>
          </cell>
          <cell r="I656">
            <v>17183670</v>
          </cell>
          <cell r="J656">
            <v>17183670</v>
          </cell>
          <cell r="K656">
            <v>1</v>
          </cell>
          <cell r="L656">
            <v>2883</v>
          </cell>
          <cell r="M656">
            <v>5691042</v>
          </cell>
          <cell r="N656">
            <v>5246</v>
          </cell>
          <cell r="O656">
            <v>10355604</v>
          </cell>
          <cell r="P656">
            <v>576</v>
          </cell>
          <cell r="Q656">
            <v>1137024</v>
          </cell>
        </row>
        <row r="657">
          <cell r="D657" t="str">
            <v>내부볼트및연결판도장</v>
          </cell>
          <cell r="E657" t="str">
            <v>(현 장:중방식)</v>
          </cell>
          <cell r="F657" t="str">
            <v>M2</v>
          </cell>
          <cell r="G657">
            <v>437</v>
          </cell>
          <cell r="H657">
            <v>18912</v>
          </cell>
          <cell r="I657">
            <v>8264544</v>
          </cell>
          <cell r="J657">
            <v>8264544</v>
          </cell>
          <cell r="K657">
            <v>1</v>
          </cell>
          <cell r="L657">
            <v>7524</v>
          </cell>
          <cell r="M657">
            <v>3287988</v>
          </cell>
          <cell r="N657">
            <v>10812</v>
          </cell>
          <cell r="O657">
            <v>4724844</v>
          </cell>
          <cell r="P657">
            <v>576</v>
          </cell>
          <cell r="Q657">
            <v>251712</v>
          </cell>
        </row>
        <row r="658">
          <cell r="D658" t="str">
            <v>외 부 도 장</v>
          </cell>
          <cell r="I658">
            <v>0</v>
          </cell>
          <cell r="J658">
            <v>0</v>
          </cell>
          <cell r="K658">
            <v>1</v>
          </cell>
          <cell r="M658">
            <v>0</v>
          </cell>
          <cell r="O658">
            <v>0</v>
          </cell>
          <cell r="Q658">
            <v>0</v>
          </cell>
        </row>
        <row r="659">
          <cell r="D659" t="str">
            <v>강교외부도장</v>
          </cell>
          <cell r="E659" t="str">
            <v>(공 장:중방식)</v>
          </cell>
          <cell r="F659" t="str">
            <v>M2</v>
          </cell>
          <cell r="G659">
            <v>9075</v>
          </cell>
          <cell r="H659">
            <v>11582</v>
          </cell>
          <cell r="I659">
            <v>105106650</v>
          </cell>
          <cell r="J659">
            <v>105106650</v>
          </cell>
          <cell r="K659">
            <v>1</v>
          </cell>
          <cell r="L659">
            <v>5760</v>
          </cell>
          <cell r="M659">
            <v>52272000</v>
          </cell>
          <cell r="N659">
            <v>5246</v>
          </cell>
          <cell r="O659">
            <v>47607450</v>
          </cell>
          <cell r="P659">
            <v>576</v>
          </cell>
          <cell r="Q659">
            <v>5227200</v>
          </cell>
        </row>
        <row r="660">
          <cell r="D660" t="str">
            <v>외부도장</v>
          </cell>
          <cell r="E660" t="str">
            <v>(현 장:중방식)</v>
          </cell>
          <cell r="F660" t="str">
            <v>M2</v>
          </cell>
          <cell r="G660">
            <v>5902</v>
          </cell>
          <cell r="H660">
            <v>13346</v>
          </cell>
          <cell r="I660">
            <v>78768092</v>
          </cell>
          <cell r="J660">
            <v>78768092</v>
          </cell>
          <cell r="K660">
            <v>1</v>
          </cell>
          <cell r="L660">
            <v>7524</v>
          </cell>
          <cell r="M660">
            <v>44406648</v>
          </cell>
          <cell r="N660">
            <v>5246</v>
          </cell>
          <cell r="O660">
            <v>30961892</v>
          </cell>
          <cell r="P660">
            <v>576</v>
          </cell>
          <cell r="Q660">
            <v>3399552</v>
          </cell>
        </row>
        <row r="661">
          <cell r="D661" t="str">
            <v>외부볼트및연결판도장</v>
          </cell>
          <cell r="E661" t="str">
            <v>(현 장:중방식)</v>
          </cell>
          <cell r="F661" t="str">
            <v>M2</v>
          </cell>
          <cell r="G661">
            <v>624</v>
          </cell>
          <cell r="H661">
            <v>18912</v>
          </cell>
          <cell r="I661">
            <v>11801088</v>
          </cell>
          <cell r="J661">
            <v>11801088</v>
          </cell>
          <cell r="K661">
            <v>1</v>
          </cell>
          <cell r="L661">
            <v>7524</v>
          </cell>
          <cell r="M661">
            <v>4694976</v>
          </cell>
          <cell r="N661">
            <v>10812</v>
          </cell>
          <cell r="O661">
            <v>6746688</v>
          </cell>
          <cell r="P661">
            <v>576</v>
          </cell>
          <cell r="Q661">
            <v>359424</v>
          </cell>
        </row>
        <row r="662">
          <cell r="D662" t="str">
            <v>외부포장면도장</v>
          </cell>
          <cell r="E662" t="str">
            <v>(공 장:중방식)</v>
          </cell>
          <cell r="F662" t="str">
            <v>M2</v>
          </cell>
          <cell r="G662">
            <v>1860</v>
          </cell>
          <cell r="H662">
            <v>9993</v>
          </cell>
          <cell r="I662">
            <v>18586980</v>
          </cell>
          <cell r="J662">
            <v>18586980</v>
          </cell>
          <cell r="K662">
            <v>1</v>
          </cell>
          <cell r="L662">
            <v>4171</v>
          </cell>
          <cell r="M662">
            <v>7758060</v>
          </cell>
          <cell r="N662">
            <v>5246</v>
          </cell>
          <cell r="O662">
            <v>9757560</v>
          </cell>
          <cell r="P662">
            <v>576</v>
          </cell>
          <cell r="Q662">
            <v>1071360</v>
          </cell>
        </row>
        <row r="663">
          <cell r="C663" t="str">
            <v>3.15</v>
          </cell>
          <cell r="D663" t="str">
            <v>가설밴트</v>
          </cell>
          <cell r="E663" t="str">
            <v>(미호육교)</v>
          </cell>
          <cell r="F663" t="str">
            <v>식</v>
          </cell>
          <cell r="G663">
            <v>1</v>
          </cell>
          <cell r="H663">
            <v>14000000</v>
          </cell>
          <cell r="I663">
            <v>14000000</v>
          </cell>
          <cell r="J663">
            <v>14000000</v>
          </cell>
          <cell r="K663">
            <v>1</v>
          </cell>
          <cell r="L663">
            <v>6000000</v>
          </cell>
          <cell r="M663">
            <v>6000000</v>
          </cell>
          <cell r="N663">
            <v>3000000</v>
          </cell>
          <cell r="O663">
            <v>3000000</v>
          </cell>
          <cell r="P663">
            <v>5000000</v>
          </cell>
          <cell r="Q663">
            <v>5000000</v>
          </cell>
        </row>
        <row r="664">
          <cell r="C664" t="str">
            <v>3.16</v>
          </cell>
          <cell r="D664" t="str">
            <v>비파괴검사</v>
          </cell>
          <cell r="I664">
            <v>0</v>
          </cell>
          <cell r="J664">
            <v>0</v>
          </cell>
          <cell r="K664">
            <v>1</v>
          </cell>
          <cell r="M664">
            <v>0</v>
          </cell>
          <cell r="O664">
            <v>0</v>
          </cell>
          <cell r="Q664">
            <v>0</v>
          </cell>
        </row>
        <row r="665">
          <cell r="D665" t="str">
            <v>탐상검사</v>
          </cell>
          <cell r="E665" t="str">
            <v>(교량)</v>
          </cell>
          <cell r="F665" t="str">
            <v>M</v>
          </cell>
          <cell r="G665">
            <v>1208</v>
          </cell>
          <cell r="H665">
            <v>18359</v>
          </cell>
          <cell r="I665">
            <v>22177672</v>
          </cell>
          <cell r="J665">
            <v>22177672</v>
          </cell>
          <cell r="K665">
            <v>1</v>
          </cell>
          <cell r="L665">
            <v>8172</v>
          </cell>
          <cell r="M665">
            <v>9871776</v>
          </cell>
          <cell r="N665">
            <v>7114</v>
          </cell>
          <cell r="O665">
            <v>8593712</v>
          </cell>
          <cell r="P665">
            <v>3073</v>
          </cell>
          <cell r="Q665">
            <v>3712184</v>
          </cell>
        </row>
        <row r="666">
          <cell r="D666" t="str">
            <v>투과검사</v>
          </cell>
          <cell r="E666" t="str">
            <v>(교량)</v>
          </cell>
          <cell r="F666" t="str">
            <v>회</v>
          </cell>
          <cell r="G666">
            <v>152</v>
          </cell>
          <cell r="H666">
            <v>16998</v>
          </cell>
          <cell r="I666">
            <v>2583696</v>
          </cell>
          <cell r="J666">
            <v>2583696</v>
          </cell>
          <cell r="K666">
            <v>1</v>
          </cell>
          <cell r="L666">
            <v>7566</v>
          </cell>
          <cell r="M666">
            <v>1150032</v>
          </cell>
          <cell r="N666">
            <v>6587</v>
          </cell>
          <cell r="O666">
            <v>1001224</v>
          </cell>
          <cell r="P666">
            <v>2845</v>
          </cell>
          <cell r="Q666">
            <v>432440</v>
          </cell>
        </row>
        <row r="667">
          <cell r="C667" t="str">
            <v>3.17</v>
          </cell>
          <cell r="D667" t="str">
            <v>신축이음장치</v>
          </cell>
          <cell r="I667">
            <v>0</v>
          </cell>
          <cell r="J667">
            <v>0</v>
          </cell>
          <cell r="K667">
            <v>1</v>
          </cell>
          <cell r="M667">
            <v>0</v>
          </cell>
          <cell r="O667">
            <v>0</v>
          </cell>
          <cell r="Q667">
            <v>0</v>
          </cell>
        </row>
        <row r="668">
          <cell r="D668" t="str">
            <v>신축이음장치</v>
          </cell>
          <cell r="E668" t="str">
            <v>( EXP. 50)</v>
          </cell>
          <cell r="F668" t="str">
            <v>M</v>
          </cell>
          <cell r="G668">
            <v>22</v>
          </cell>
          <cell r="H668">
            <v>971145</v>
          </cell>
          <cell r="I668">
            <v>21365190</v>
          </cell>
          <cell r="J668">
            <v>21365190</v>
          </cell>
          <cell r="K668">
            <v>1</v>
          </cell>
          <cell r="L668">
            <v>944541</v>
          </cell>
          <cell r="M668">
            <v>20779902</v>
          </cell>
          <cell r="N668">
            <v>26287</v>
          </cell>
          <cell r="O668">
            <v>578314</v>
          </cell>
          <cell r="P668">
            <v>317</v>
          </cell>
          <cell r="Q668">
            <v>6974</v>
          </cell>
        </row>
        <row r="669">
          <cell r="D669" t="str">
            <v>신축이음장치</v>
          </cell>
          <cell r="E669" t="str">
            <v>( EXP.120 )</v>
          </cell>
          <cell r="F669" t="str">
            <v>M</v>
          </cell>
          <cell r="G669">
            <v>22</v>
          </cell>
          <cell r="H669">
            <v>2252175</v>
          </cell>
          <cell r="I669">
            <v>49547850</v>
          </cell>
          <cell r="J669">
            <v>49547850</v>
          </cell>
          <cell r="K669">
            <v>1</v>
          </cell>
          <cell r="L669">
            <v>2225571</v>
          </cell>
          <cell r="M669">
            <v>48962562</v>
          </cell>
          <cell r="N669">
            <v>26287</v>
          </cell>
          <cell r="O669">
            <v>578314</v>
          </cell>
          <cell r="P669">
            <v>317</v>
          </cell>
          <cell r="Q669">
            <v>6974</v>
          </cell>
        </row>
        <row r="670">
          <cell r="C670" t="str">
            <v>3.18</v>
          </cell>
          <cell r="D670" t="str">
            <v>방수공</v>
          </cell>
          <cell r="I670">
            <v>0</v>
          </cell>
          <cell r="J670">
            <v>0</v>
          </cell>
          <cell r="K670">
            <v>1</v>
          </cell>
          <cell r="M670">
            <v>0</v>
          </cell>
          <cell r="O670">
            <v>0</v>
          </cell>
          <cell r="Q670">
            <v>0</v>
          </cell>
        </row>
        <row r="671">
          <cell r="D671" t="str">
            <v>교면방수</v>
          </cell>
          <cell r="I671">
            <v>0</v>
          </cell>
          <cell r="J671">
            <v>0</v>
          </cell>
          <cell r="K671">
            <v>1</v>
          </cell>
          <cell r="M671">
            <v>0</v>
          </cell>
          <cell r="O671">
            <v>0</v>
          </cell>
          <cell r="Q671">
            <v>0</v>
          </cell>
        </row>
        <row r="672">
          <cell r="D672" t="str">
            <v>교면방수</v>
          </cell>
          <cell r="E672" t="str">
            <v>(도막식)</v>
          </cell>
          <cell r="F672" t="str">
            <v>M2</v>
          </cell>
          <cell r="G672">
            <v>3306</v>
          </cell>
          <cell r="H672">
            <v>27537</v>
          </cell>
          <cell r="I672">
            <v>91037322</v>
          </cell>
          <cell r="J672">
            <v>91037322</v>
          </cell>
          <cell r="K672">
            <v>1</v>
          </cell>
          <cell r="L672">
            <v>18423</v>
          </cell>
          <cell r="M672">
            <v>60906438</v>
          </cell>
          <cell r="N672">
            <v>8849</v>
          </cell>
          <cell r="O672">
            <v>29254794</v>
          </cell>
          <cell r="P672">
            <v>265</v>
          </cell>
          <cell r="Q672">
            <v>876090</v>
          </cell>
        </row>
        <row r="673">
          <cell r="C673" t="str">
            <v>3.19</v>
          </cell>
          <cell r="D673" t="str">
            <v>다웰바설치</v>
          </cell>
          <cell r="I673">
            <v>0</v>
          </cell>
          <cell r="J673">
            <v>0</v>
          </cell>
          <cell r="K673">
            <v>1</v>
          </cell>
          <cell r="M673">
            <v>0</v>
          </cell>
          <cell r="O673">
            <v>0</v>
          </cell>
          <cell r="Q673">
            <v>0</v>
          </cell>
        </row>
        <row r="674">
          <cell r="D674" t="str">
            <v>다웰바설치</v>
          </cell>
          <cell r="E674" t="str">
            <v>(접속슬라브용)</v>
          </cell>
          <cell r="F674" t="str">
            <v>EA</v>
          </cell>
          <cell r="G674">
            <v>106</v>
          </cell>
          <cell r="H674">
            <v>8780</v>
          </cell>
          <cell r="I674">
            <v>930680</v>
          </cell>
          <cell r="J674">
            <v>930680</v>
          </cell>
          <cell r="K674">
            <v>1</v>
          </cell>
          <cell r="L674">
            <v>2592</v>
          </cell>
          <cell r="M674">
            <v>274752</v>
          </cell>
          <cell r="N674">
            <v>6188</v>
          </cell>
          <cell r="O674">
            <v>655928</v>
          </cell>
          <cell r="P674">
            <v>0</v>
          </cell>
          <cell r="Q674">
            <v>0</v>
          </cell>
        </row>
        <row r="675">
          <cell r="C675" t="str">
            <v>3.20</v>
          </cell>
          <cell r="D675" t="str">
            <v>무수축콘크리트공</v>
          </cell>
          <cell r="I675">
            <v>0</v>
          </cell>
          <cell r="J675">
            <v>0</v>
          </cell>
          <cell r="K675">
            <v>1</v>
          </cell>
          <cell r="M675">
            <v>0</v>
          </cell>
          <cell r="O675">
            <v>0</v>
          </cell>
          <cell r="Q675">
            <v>0</v>
          </cell>
        </row>
        <row r="676">
          <cell r="D676" t="str">
            <v>무수축 몰탈</v>
          </cell>
          <cell r="F676" t="str">
            <v>M3</v>
          </cell>
          <cell r="G676">
            <v>1.78</v>
          </cell>
          <cell r="H676">
            <v>124887</v>
          </cell>
          <cell r="I676">
            <v>222298</v>
          </cell>
          <cell r="J676">
            <v>222298</v>
          </cell>
          <cell r="K676">
            <v>1</v>
          </cell>
          <cell r="L676">
            <v>88667</v>
          </cell>
          <cell r="M676">
            <v>157827</v>
          </cell>
          <cell r="N676">
            <v>35209</v>
          </cell>
          <cell r="O676">
            <v>62672</v>
          </cell>
          <cell r="P676">
            <v>1011</v>
          </cell>
          <cell r="Q676">
            <v>1799</v>
          </cell>
        </row>
        <row r="677">
          <cell r="D677" t="str">
            <v>무수축콘크리트</v>
          </cell>
          <cell r="F677" t="str">
            <v>M3</v>
          </cell>
          <cell r="G677">
            <v>7.0179999999999998</v>
          </cell>
          <cell r="H677">
            <v>198806</v>
          </cell>
          <cell r="I677">
            <v>1395220</v>
          </cell>
          <cell r="J677">
            <v>1395219</v>
          </cell>
          <cell r="K677" t="str">
            <v>##</v>
          </cell>
          <cell r="L677">
            <v>69873</v>
          </cell>
          <cell r="M677">
            <v>490368</v>
          </cell>
          <cell r="N677">
            <v>125917</v>
          </cell>
          <cell r="O677">
            <v>883685</v>
          </cell>
          <cell r="P677">
            <v>3016</v>
          </cell>
          <cell r="Q677">
            <v>21166</v>
          </cell>
        </row>
        <row r="678">
          <cell r="C678" t="str">
            <v>3.21</v>
          </cell>
          <cell r="D678" t="str">
            <v>시공이음</v>
          </cell>
          <cell r="I678">
            <v>0</v>
          </cell>
          <cell r="J678">
            <v>0</v>
          </cell>
          <cell r="K678">
            <v>1</v>
          </cell>
          <cell r="M678">
            <v>0</v>
          </cell>
          <cell r="O678">
            <v>0</v>
          </cell>
          <cell r="Q678">
            <v>0</v>
          </cell>
        </row>
        <row r="679">
          <cell r="D679" t="str">
            <v>스치로풀</v>
          </cell>
          <cell r="E679" t="str">
            <v>(T=10m/m)</v>
          </cell>
          <cell r="F679" t="str">
            <v>M2</v>
          </cell>
          <cell r="G679">
            <v>148</v>
          </cell>
          <cell r="H679">
            <v>4684</v>
          </cell>
          <cell r="I679">
            <v>693232</v>
          </cell>
          <cell r="J679">
            <v>693232</v>
          </cell>
          <cell r="K679">
            <v>1</v>
          </cell>
          <cell r="L679">
            <v>4461</v>
          </cell>
          <cell r="M679">
            <v>660228</v>
          </cell>
          <cell r="N679">
            <v>223</v>
          </cell>
          <cell r="O679">
            <v>33004</v>
          </cell>
          <cell r="P679">
            <v>0</v>
          </cell>
          <cell r="Q679">
            <v>0</v>
          </cell>
        </row>
        <row r="680">
          <cell r="D680" t="str">
            <v>스치로풀</v>
          </cell>
          <cell r="E680" t="str">
            <v>(T=20m/m)</v>
          </cell>
          <cell r="F680" t="str">
            <v>M2</v>
          </cell>
          <cell r="G680">
            <v>56</v>
          </cell>
          <cell r="H680">
            <v>6574</v>
          </cell>
          <cell r="I680">
            <v>368144</v>
          </cell>
          <cell r="J680">
            <v>368144</v>
          </cell>
          <cell r="K680">
            <v>1</v>
          </cell>
          <cell r="L680">
            <v>6261</v>
          </cell>
          <cell r="M680">
            <v>350616</v>
          </cell>
          <cell r="N680">
            <v>313</v>
          </cell>
          <cell r="O680">
            <v>17528</v>
          </cell>
          <cell r="P680">
            <v>0</v>
          </cell>
          <cell r="Q680">
            <v>0</v>
          </cell>
        </row>
        <row r="681">
          <cell r="C681" t="str">
            <v>3.22</v>
          </cell>
          <cell r="D681" t="str">
            <v>배수시설공</v>
          </cell>
          <cell r="I681">
            <v>0</v>
          </cell>
          <cell r="J681">
            <v>0</v>
          </cell>
          <cell r="K681">
            <v>1</v>
          </cell>
          <cell r="M681">
            <v>0</v>
          </cell>
          <cell r="O681">
            <v>0</v>
          </cell>
          <cell r="Q681">
            <v>0</v>
          </cell>
        </row>
        <row r="682">
          <cell r="C682" t="str">
            <v>1)</v>
          </cell>
          <cell r="D682" t="str">
            <v>육교용</v>
          </cell>
          <cell r="I682">
            <v>0</v>
          </cell>
          <cell r="J682">
            <v>0</v>
          </cell>
          <cell r="K682">
            <v>1</v>
          </cell>
          <cell r="M682">
            <v>0</v>
          </cell>
          <cell r="O682">
            <v>0</v>
          </cell>
          <cell r="Q682">
            <v>0</v>
          </cell>
        </row>
        <row r="683">
          <cell r="D683" t="str">
            <v>집수구</v>
          </cell>
          <cell r="E683" t="str">
            <v>(교량용주철)</v>
          </cell>
          <cell r="F683" t="str">
            <v>EA</v>
          </cell>
          <cell r="G683">
            <v>16</v>
          </cell>
          <cell r="H683">
            <v>61178</v>
          </cell>
          <cell r="I683">
            <v>978848</v>
          </cell>
          <cell r="J683">
            <v>978848</v>
          </cell>
          <cell r="K683">
            <v>1</v>
          </cell>
          <cell r="L683">
            <v>30971</v>
          </cell>
          <cell r="M683">
            <v>495536</v>
          </cell>
          <cell r="N683">
            <v>28526</v>
          </cell>
          <cell r="O683">
            <v>456416</v>
          </cell>
          <cell r="P683">
            <v>1681</v>
          </cell>
          <cell r="Q683">
            <v>26896</v>
          </cell>
        </row>
        <row r="684">
          <cell r="D684" t="str">
            <v>육교용연결집수거</v>
          </cell>
          <cell r="E684" t="str">
            <v>(스텐레스)</v>
          </cell>
          <cell r="F684" t="str">
            <v>EA</v>
          </cell>
          <cell r="G684">
            <v>8</v>
          </cell>
          <cell r="H684">
            <v>108005</v>
          </cell>
          <cell r="I684">
            <v>864040</v>
          </cell>
          <cell r="J684">
            <v>864040</v>
          </cell>
          <cell r="K684">
            <v>1</v>
          </cell>
          <cell r="L684">
            <v>106747</v>
          </cell>
          <cell r="M684">
            <v>853976</v>
          </cell>
          <cell r="N684">
            <v>1258</v>
          </cell>
          <cell r="O684">
            <v>10064</v>
          </cell>
          <cell r="P684">
            <v>0</v>
          </cell>
          <cell r="Q684">
            <v>0</v>
          </cell>
        </row>
        <row r="685">
          <cell r="D685" t="str">
            <v>육교용직관</v>
          </cell>
          <cell r="E685" t="str">
            <v>(▣150)</v>
          </cell>
          <cell r="F685" t="str">
            <v>M</v>
          </cell>
          <cell r="G685">
            <v>220</v>
          </cell>
          <cell r="H685">
            <v>12667</v>
          </cell>
          <cell r="I685">
            <v>2786740</v>
          </cell>
          <cell r="J685">
            <v>2786740</v>
          </cell>
          <cell r="K685">
            <v>1</v>
          </cell>
          <cell r="L685">
            <v>12064</v>
          </cell>
          <cell r="M685">
            <v>2654080</v>
          </cell>
          <cell r="N685">
            <v>603</v>
          </cell>
          <cell r="O685">
            <v>132660</v>
          </cell>
          <cell r="P685">
            <v>0</v>
          </cell>
          <cell r="Q685">
            <v>0</v>
          </cell>
        </row>
        <row r="686">
          <cell r="D686" t="str">
            <v>육교용곡관</v>
          </cell>
          <cell r="F686" t="str">
            <v>EA</v>
          </cell>
          <cell r="G686">
            <v>16</v>
          </cell>
          <cell r="H686">
            <v>27235</v>
          </cell>
          <cell r="I686">
            <v>435760</v>
          </cell>
          <cell r="J686">
            <v>435760</v>
          </cell>
          <cell r="K686">
            <v>1</v>
          </cell>
          <cell r="L686">
            <v>26632</v>
          </cell>
          <cell r="M686">
            <v>426112</v>
          </cell>
          <cell r="N686">
            <v>603</v>
          </cell>
          <cell r="O686">
            <v>9648</v>
          </cell>
          <cell r="P686">
            <v>0</v>
          </cell>
          <cell r="Q686">
            <v>0</v>
          </cell>
        </row>
        <row r="687">
          <cell r="D687" t="str">
            <v>육교용연결배수구</v>
          </cell>
          <cell r="E687" t="str">
            <v>(이음부)</v>
          </cell>
          <cell r="F687" t="str">
            <v>EA</v>
          </cell>
          <cell r="G687">
            <v>220</v>
          </cell>
          <cell r="H687">
            <v>8389</v>
          </cell>
          <cell r="I687">
            <v>1845580</v>
          </cell>
          <cell r="J687">
            <v>1845580</v>
          </cell>
          <cell r="K687">
            <v>1</v>
          </cell>
          <cell r="L687">
            <v>7786</v>
          </cell>
          <cell r="M687">
            <v>1712920</v>
          </cell>
          <cell r="N687">
            <v>603</v>
          </cell>
          <cell r="O687">
            <v>132660</v>
          </cell>
          <cell r="P687">
            <v>0</v>
          </cell>
          <cell r="Q687">
            <v>0</v>
          </cell>
        </row>
        <row r="688">
          <cell r="C688" t="str">
            <v>3.23</v>
          </cell>
          <cell r="D688" t="str">
            <v>거푸집간격제</v>
          </cell>
          <cell r="I688">
            <v>0</v>
          </cell>
          <cell r="J688">
            <v>0</v>
          </cell>
          <cell r="K688">
            <v>1</v>
          </cell>
          <cell r="M688">
            <v>0</v>
          </cell>
          <cell r="O688">
            <v>0</v>
          </cell>
          <cell r="Q688">
            <v>0</v>
          </cell>
        </row>
        <row r="689">
          <cell r="D689" t="str">
            <v>스페이샤설치</v>
          </cell>
          <cell r="E689" t="str">
            <v>(벽체용)</v>
          </cell>
          <cell r="F689" t="str">
            <v>M2</v>
          </cell>
          <cell r="G689">
            <v>1551</v>
          </cell>
          <cell r="H689">
            <v>2688</v>
          </cell>
          <cell r="I689">
            <v>4169088</v>
          </cell>
          <cell r="J689">
            <v>4169088</v>
          </cell>
          <cell r="K689">
            <v>1</v>
          </cell>
          <cell r="L689">
            <v>2560</v>
          </cell>
          <cell r="M689">
            <v>3970560</v>
          </cell>
          <cell r="N689">
            <v>128</v>
          </cell>
          <cell r="O689">
            <v>198528</v>
          </cell>
          <cell r="P689">
            <v>0</v>
          </cell>
          <cell r="Q689">
            <v>0</v>
          </cell>
        </row>
        <row r="690">
          <cell r="D690" t="str">
            <v>스페이샤설치</v>
          </cell>
          <cell r="E690" t="str">
            <v>(슬라브)</v>
          </cell>
          <cell r="F690" t="str">
            <v>M2</v>
          </cell>
          <cell r="G690">
            <v>4542</v>
          </cell>
          <cell r="H690">
            <v>360</v>
          </cell>
          <cell r="I690">
            <v>1635120</v>
          </cell>
          <cell r="J690">
            <v>1635120</v>
          </cell>
          <cell r="K690">
            <v>1</v>
          </cell>
          <cell r="L690">
            <v>360</v>
          </cell>
          <cell r="M690">
            <v>1635120</v>
          </cell>
          <cell r="N690">
            <v>0</v>
          </cell>
          <cell r="O690">
            <v>0</v>
          </cell>
          <cell r="P690">
            <v>0</v>
          </cell>
          <cell r="Q690">
            <v>0</v>
          </cell>
        </row>
        <row r="691">
          <cell r="C691" t="str">
            <v>3.24</v>
          </cell>
          <cell r="D691" t="str">
            <v>교량명판공</v>
          </cell>
          <cell r="I691">
            <v>0</v>
          </cell>
          <cell r="J691">
            <v>0</v>
          </cell>
          <cell r="K691">
            <v>1</v>
          </cell>
          <cell r="M691">
            <v>0</v>
          </cell>
          <cell r="O691">
            <v>0</v>
          </cell>
          <cell r="Q691">
            <v>0</v>
          </cell>
        </row>
        <row r="692">
          <cell r="D692" t="str">
            <v>교명판</v>
          </cell>
          <cell r="E692" t="str">
            <v>(황동)</v>
          </cell>
          <cell r="F692" t="str">
            <v>EA</v>
          </cell>
          <cell r="G692">
            <v>2</v>
          </cell>
          <cell r="H692">
            <v>444675</v>
          </cell>
          <cell r="I692">
            <v>889350</v>
          </cell>
          <cell r="J692">
            <v>889350</v>
          </cell>
          <cell r="K692">
            <v>1</v>
          </cell>
          <cell r="L692">
            <v>423500</v>
          </cell>
          <cell r="M692">
            <v>847000</v>
          </cell>
          <cell r="N692">
            <v>21175</v>
          </cell>
          <cell r="O692">
            <v>42350</v>
          </cell>
          <cell r="P692">
            <v>0</v>
          </cell>
          <cell r="Q692">
            <v>0</v>
          </cell>
        </row>
        <row r="693">
          <cell r="D693" t="str">
            <v>설명판</v>
          </cell>
          <cell r="E693" t="str">
            <v>(황동)</v>
          </cell>
          <cell r="F693" t="str">
            <v>EA</v>
          </cell>
          <cell r="G693">
            <v>2</v>
          </cell>
          <cell r="H693">
            <v>444675</v>
          </cell>
          <cell r="I693">
            <v>889350</v>
          </cell>
          <cell r="J693">
            <v>889350</v>
          </cell>
          <cell r="K693">
            <v>1</v>
          </cell>
          <cell r="L693">
            <v>423500</v>
          </cell>
          <cell r="M693">
            <v>847000</v>
          </cell>
          <cell r="N693">
            <v>21175</v>
          </cell>
          <cell r="O693">
            <v>42350</v>
          </cell>
          <cell r="P693">
            <v>0</v>
          </cell>
          <cell r="Q693">
            <v>0</v>
          </cell>
        </row>
        <row r="694">
          <cell r="D694" t="str">
            <v>교명주</v>
          </cell>
          <cell r="E694" t="str">
            <v>(화강암)</v>
          </cell>
          <cell r="F694" t="str">
            <v>EA</v>
          </cell>
          <cell r="G694">
            <v>4</v>
          </cell>
          <cell r="H694">
            <v>972259</v>
          </cell>
          <cell r="I694">
            <v>3889036</v>
          </cell>
          <cell r="J694">
            <v>3889036</v>
          </cell>
          <cell r="K694">
            <v>1</v>
          </cell>
          <cell r="L694">
            <v>627264</v>
          </cell>
          <cell r="M694">
            <v>2509056</v>
          </cell>
          <cell r="N694">
            <v>344995</v>
          </cell>
          <cell r="O694">
            <v>1379980</v>
          </cell>
          <cell r="P694">
            <v>0</v>
          </cell>
          <cell r="Q694">
            <v>0</v>
          </cell>
        </row>
        <row r="695">
          <cell r="C695" t="str">
            <v>3.25</v>
          </cell>
          <cell r="D695" t="str">
            <v>측량기준점</v>
          </cell>
          <cell r="E695" t="str">
            <v>(황동주물)</v>
          </cell>
          <cell r="F695" t="str">
            <v>EA</v>
          </cell>
          <cell r="G695">
            <v>2</v>
          </cell>
          <cell r="H695">
            <v>22837</v>
          </cell>
          <cell r="I695">
            <v>45674</v>
          </cell>
          <cell r="J695">
            <v>45674</v>
          </cell>
          <cell r="K695">
            <v>1</v>
          </cell>
          <cell r="L695">
            <v>21750</v>
          </cell>
          <cell r="M695">
            <v>43500</v>
          </cell>
          <cell r="N695">
            <v>1087</v>
          </cell>
          <cell r="O695">
            <v>2174</v>
          </cell>
          <cell r="P695">
            <v>0</v>
          </cell>
          <cell r="Q695">
            <v>0</v>
          </cell>
        </row>
        <row r="696">
          <cell r="C696" t="str">
            <v>3.26</v>
          </cell>
          <cell r="D696" t="str">
            <v>교량가드휀스설치</v>
          </cell>
          <cell r="I696">
            <v>0</v>
          </cell>
          <cell r="J696">
            <v>0</v>
          </cell>
          <cell r="K696">
            <v>1</v>
          </cell>
          <cell r="M696">
            <v>0</v>
          </cell>
          <cell r="O696">
            <v>0</v>
          </cell>
          <cell r="Q696">
            <v>0</v>
          </cell>
        </row>
        <row r="697">
          <cell r="D697" t="str">
            <v>가드휀스</v>
          </cell>
          <cell r="E697" t="str">
            <v>(교량용)</v>
          </cell>
          <cell r="F697" t="str">
            <v>M</v>
          </cell>
          <cell r="G697">
            <v>324</v>
          </cell>
          <cell r="H697">
            <v>39863</v>
          </cell>
          <cell r="I697">
            <v>12915612</v>
          </cell>
          <cell r="J697">
            <v>12915612</v>
          </cell>
          <cell r="K697">
            <v>1</v>
          </cell>
          <cell r="L697">
            <v>39485</v>
          </cell>
          <cell r="M697">
            <v>12793140</v>
          </cell>
          <cell r="N697">
            <v>378</v>
          </cell>
          <cell r="O697">
            <v>122472</v>
          </cell>
          <cell r="P697">
            <v>0</v>
          </cell>
          <cell r="Q697">
            <v>0</v>
          </cell>
        </row>
        <row r="698">
          <cell r="C698" t="str">
            <v>3.27</v>
          </cell>
          <cell r="D698" t="str">
            <v>낙하물방지공</v>
          </cell>
          <cell r="F698" t="str">
            <v>M2</v>
          </cell>
          <cell r="G698">
            <v>3735</v>
          </cell>
          <cell r="H698">
            <v>5521</v>
          </cell>
          <cell r="I698">
            <v>20620935</v>
          </cell>
          <cell r="J698">
            <v>20620935</v>
          </cell>
          <cell r="K698">
            <v>1</v>
          </cell>
          <cell r="L698">
            <v>1500</v>
          </cell>
          <cell r="M698">
            <v>5602500</v>
          </cell>
          <cell r="N698">
            <v>4021</v>
          </cell>
          <cell r="O698">
            <v>15018435</v>
          </cell>
          <cell r="P698">
            <v>0</v>
          </cell>
          <cell r="Q698">
            <v>0</v>
          </cell>
        </row>
        <row r="699">
          <cell r="C699" t="str">
            <v>3.28</v>
          </cell>
          <cell r="D699" t="str">
            <v>점검시설</v>
          </cell>
          <cell r="I699">
            <v>0</v>
          </cell>
          <cell r="J699">
            <v>0</v>
          </cell>
          <cell r="K699">
            <v>1</v>
          </cell>
          <cell r="M699">
            <v>0</v>
          </cell>
          <cell r="O699">
            <v>0</v>
          </cell>
          <cell r="Q699">
            <v>0</v>
          </cell>
        </row>
        <row r="700">
          <cell r="D700" t="str">
            <v>교각점검시설</v>
          </cell>
          <cell r="F700" t="str">
            <v>개소</v>
          </cell>
          <cell r="G700">
            <v>4</v>
          </cell>
          <cell r="H700">
            <v>15156950</v>
          </cell>
          <cell r="I700">
            <v>60627800</v>
          </cell>
          <cell r="J700">
            <v>60627800</v>
          </cell>
          <cell r="K700">
            <v>1</v>
          </cell>
          <cell r="L700">
            <v>5171898</v>
          </cell>
          <cell r="M700">
            <v>20687592</v>
          </cell>
          <cell r="N700">
            <v>9915937</v>
          </cell>
          <cell r="O700">
            <v>39663748</v>
          </cell>
          <cell r="P700">
            <v>69115</v>
          </cell>
          <cell r="Q700">
            <v>276460</v>
          </cell>
        </row>
        <row r="701">
          <cell r="C701" t="str">
            <v>3.29</v>
          </cell>
          <cell r="D701" t="str">
            <v>전선관</v>
          </cell>
          <cell r="I701">
            <v>0</v>
          </cell>
          <cell r="J701">
            <v>0</v>
          </cell>
          <cell r="K701">
            <v>1</v>
          </cell>
          <cell r="M701">
            <v>0</v>
          </cell>
          <cell r="O701">
            <v>0</v>
          </cell>
          <cell r="Q701">
            <v>0</v>
          </cell>
        </row>
        <row r="702">
          <cell r="D702" t="str">
            <v>전선관</v>
          </cell>
          <cell r="E702" t="str">
            <v>(D=100MM)</v>
          </cell>
          <cell r="F702" t="str">
            <v>M</v>
          </cell>
          <cell r="G702">
            <v>324</v>
          </cell>
          <cell r="H702">
            <v>2982</v>
          </cell>
          <cell r="I702">
            <v>966168</v>
          </cell>
          <cell r="J702">
            <v>966168</v>
          </cell>
          <cell r="K702">
            <v>1</v>
          </cell>
          <cell r="L702">
            <v>2840</v>
          </cell>
          <cell r="M702">
            <v>920160</v>
          </cell>
          <cell r="N702">
            <v>142</v>
          </cell>
          <cell r="O702">
            <v>46008</v>
          </cell>
          <cell r="P702">
            <v>0</v>
          </cell>
          <cell r="Q702">
            <v>0</v>
          </cell>
        </row>
        <row r="703">
          <cell r="D703" t="str">
            <v>전선관</v>
          </cell>
          <cell r="E703" t="str">
            <v>(D=150MM)</v>
          </cell>
          <cell r="F703" t="str">
            <v>M</v>
          </cell>
          <cell r="G703">
            <v>324</v>
          </cell>
          <cell r="H703">
            <v>4560</v>
          </cell>
          <cell r="I703">
            <v>1477440</v>
          </cell>
          <cell r="J703">
            <v>1477440</v>
          </cell>
          <cell r="K703">
            <v>1</v>
          </cell>
          <cell r="L703">
            <v>4260</v>
          </cell>
          <cell r="M703">
            <v>1380240</v>
          </cell>
          <cell r="N703">
            <v>300</v>
          </cell>
          <cell r="O703">
            <v>97200</v>
          </cell>
          <cell r="P703">
            <v>0</v>
          </cell>
          <cell r="Q703">
            <v>0</v>
          </cell>
        </row>
        <row r="704">
          <cell r="C704" t="str">
            <v>3.30</v>
          </cell>
          <cell r="D704" t="str">
            <v>옹벽배수시설공</v>
          </cell>
          <cell r="I704">
            <v>0</v>
          </cell>
          <cell r="J704">
            <v>0</v>
          </cell>
          <cell r="K704">
            <v>1</v>
          </cell>
          <cell r="M704">
            <v>0</v>
          </cell>
          <cell r="O704">
            <v>0</v>
          </cell>
          <cell r="Q704">
            <v>0</v>
          </cell>
        </row>
        <row r="705">
          <cell r="D705" t="str">
            <v>PVC PIPE</v>
          </cell>
          <cell r="E705" t="str">
            <v>(D=100MM)</v>
          </cell>
          <cell r="F705" t="str">
            <v>M</v>
          </cell>
          <cell r="G705">
            <v>5</v>
          </cell>
          <cell r="H705">
            <v>4474</v>
          </cell>
          <cell r="I705">
            <v>22370</v>
          </cell>
          <cell r="J705">
            <v>22370</v>
          </cell>
          <cell r="K705">
            <v>1</v>
          </cell>
          <cell r="L705">
            <v>4261</v>
          </cell>
          <cell r="M705">
            <v>21305</v>
          </cell>
          <cell r="N705">
            <v>213</v>
          </cell>
          <cell r="O705">
            <v>1065</v>
          </cell>
          <cell r="P705">
            <v>0</v>
          </cell>
          <cell r="Q705">
            <v>0</v>
          </cell>
        </row>
        <row r="706">
          <cell r="D706" t="str">
            <v>부직포</v>
          </cell>
          <cell r="E706" t="str">
            <v>(세굴방지)</v>
          </cell>
          <cell r="F706" t="str">
            <v>M2</v>
          </cell>
          <cell r="G706">
            <v>183</v>
          </cell>
          <cell r="H706">
            <v>2278</v>
          </cell>
          <cell r="I706">
            <v>416874</v>
          </cell>
          <cell r="J706">
            <v>416874</v>
          </cell>
          <cell r="K706">
            <v>1</v>
          </cell>
          <cell r="L706">
            <v>2170</v>
          </cell>
          <cell r="M706">
            <v>397110</v>
          </cell>
          <cell r="N706">
            <v>108</v>
          </cell>
          <cell r="O706">
            <v>19764</v>
          </cell>
          <cell r="P706">
            <v>0</v>
          </cell>
          <cell r="Q706">
            <v>0</v>
          </cell>
        </row>
        <row r="707">
          <cell r="D707" t="str">
            <v>DRAIN BOARD</v>
          </cell>
          <cell r="F707" t="str">
            <v>M2</v>
          </cell>
          <cell r="G707">
            <v>122</v>
          </cell>
          <cell r="H707">
            <v>631</v>
          </cell>
          <cell r="I707">
            <v>76982</v>
          </cell>
          <cell r="J707">
            <v>76982</v>
          </cell>
          <cell r="K707">
            <v>1</v>
          </cell>
          <cell r="L707">
            <v>631</v>
          </cell>
          <cell r="M707">
            <v>76982</v>
          </cell>
          <cell r="N707">
            <v>0</v>
          </cell>
          <cell r="O707">
            <v>0</v>
          </cell>
          <cell r="P707">
            <v>0</v>
          </cell>
          <cell r="Q707">
            <v>0</v>
          </cell>
        </row>
        <row r="708">
          <cell r="D708" t="str">
            <v>잡석깔기</v>
          </cell>
          <cell r="E708" t="str">
            <v>골재:별도</v>
          </cell>
          <cell r="F708" t="str">
            <v>M3</v>
          </cell>
          <cell r="G708">
            <v>4</v>
          </cell>
          <cell r="H708">
            <v>29078</v>
          </cell>
          <cell r="I708">
            <v>116312</v>
          </cell>
          <cell r="J708">
            <v>116312</v>
          </cell>
          <cell r="K708">
            <v>1</v>
          </cell>
          <cell r="L708">
            <v>0</v>
          </cell>
          <cell r="M708">
            <v>0</v>
          </cell>
          <cell r="N708">
            <v>29078</v>
          </cell>
          <cell r="O708">
            <v>116312</v>
          </cell>
          <cell r="P708">
            <v>0</v>
          </cell>
          <cell r="Q708">
            <v>0</v>
          </cell>
        </row>
        <row r="709">
          <cell r="C709" t="str">
            <v>3.31</v>
          </cell>
          <cell r="D709" t="str">
            <v>옹벽 신축장치</v>
          </cell>
          <cell r="I709">
            <v>0</v>
          </cell>
          <cell r="J709">
            <v>0</v>
          </cell>
          <cell r="K709">
            <v>1</v>
          </cell>
          <cell r="M709">
            <v>0</v>
          </cell>
          <cell r="O709">
            <v>0</v>
          </cell>
          <cell r="Q709">
            <v>0</v>
          </cell>
        </row>
        <row r="710">
          <cell r="D710" t="str">
            <v>다웰바설치</v>
          </cell>
          <cell r="E710" t="str">
            <v>(옹벽용)</v>
          </cell>
          <cell r="F710" t="str">
            <v>EA</v>
          </cell>
          <cell r="G710">
            <v>56</v>
          </cell>
          <cell r="H710">
            <v>10500</v>
          </cell>
          <cell r="I710">
            <v>588000</v>
          </cell>
          <cell r="J710">
            <v>588000</v>
          </cell>
          <cell r="K710">
            <v>1</v>
          </cell>
          <cell r="L710">
            <v>3100</v>
          </cell>
          <cell r="M710">
            <v>173600</v>
          </cell>
          <cell r="N710">
            <v>7400</v>
          </cell>
          <cell r="O710">
            <v>414400</v>
          </cell>
          <cell r="P710">
            <v>0</v>
          </cell>
          <cell r="Q710">
            <v>0</v>
          </cell>
        </row>
        <row r="711">
          <cell r="D711" t="str">
            <v>실런트</v>
          </cell>
          <cell r="E711" t="str">
            <v>(비중1.4)</v>
          </cell>
          <cell r="F711" t="str">
            <v>M</v>
          </cell>
          <cell r="G711">
            <v>81</v>
          </cell>
          <cell r="H711">
            <v>1945</v>
          </cell>
          <cell r="I711">
            <v>157545</v>
          </cell>
          <cell r="J711">
            <v>157545</v>
          </cell>
          <cell r="K711">
            <v>1</v>
          </cell>
          <cell r="L711">
            <v>1245</v>
          </cell>
          <cell r="M711">
            <v>100845</v>
          </cell>
          <cell r="N711">
            <v>700</v>
          </cell>
          <cell r="O711">
            <v>56700</v>
          </cell>
          <cell r="P711">
            <v>0</v>
          </cell>
          <cell r="Q711">
            <v>0</v>
          </cell>
        </row>
        <row r="712">
          <cell r="D712" t="str">
            <v>지수판</v>
          </cell>
          <cell r="E712" t="str">
            <v>(200*5)</v>
          </cell>
          <cell r="F712" t="str">
            <v>M</v>
          </cell>
          <cell r="G712">
            <v>21</v>
          </cell>
          <cell r="H712">
            <v>12228</v>
          </cell>
          <cell r="I712">
            <v>256788</v>
          </cell>
          <cell r="J712">
            <v>256788</v>
          </cell>
          <cell r="K712">
            <v>1</v>
          </cell>
          <cell r="L712">
            <v>11646</v>
          </cell>
          <cell r="M712">
            <v>244566</v>
          </cell>
          <cell r="N712">
            <v>582</v>
          </cell>
          <cell r="O712">
            <v>12222</v>
          </cell>
          <cell r="P712">
            <v>0</v>
          </cell>
          <cell r="Q712">
            <v>0</v>
          </cell>
        </row>
        <row r="713">
          <cell r="C713" t="str">
            <v>3.32</v>
          </cell>
          <cell r="D713" t="str">
            <v>노치(NOTCH)</v>
          </cell>
          <cell r="E713" t="str">
            <v>30mm*20mm</v>
          </cell>
          <cell r="F713" t="str">
            <v>M</v>
          </cell>
          <cell r="G713">
            <v>600</v>
          </cell>
          <cell r="H713">
            <v>1361</v>
          </cell>
          <cell r="I713">
            <v>816600</v>
          </cell>
          <cell r="J713">
            <v>816600</v>
          </cell>
          <cell r="K713">
            <v>1</v>
          </cell>
          <cell r="L713">
            <v>650</v>
          </cell>
          <cell r="M713">
            <v>390000</v>
          </cell>
          <cell r="N713">
            <v>711</v>
          </cell>
          <cell r="O713">
            <v>426600</v>
          </cell>
          <cell r="P713">
            <v>0</v>
          </cell>
          <cell r="Q713">
            <v>0</v>
          </cell>
        </row>
        <row r="714">
          <cell r="C714" t="str">
            <v>3.33</v>
          </cell>
          <cell r="D714" t="str">
            <v>교량유지관리용표지판</v>
          </cell>
          <cell r="E714" t="str">
            <v>(교각용)</v>
          </cell>
          <cell r="F714" t="str">
            <v>개</v>
          </cell>
          <cell r="G714">
            <v>4</v>
          </cell>
          <cell r="H714">
            <v>10804</v>
          </cell>
          <cell r="I714">
            <v>43216</v>
          </cell>
          <cell r="J714">
            <v>43216</v>
          </cell>
          <cell r="K714">
            <v>1</v>
          </cell>
          <cell r="L714">
            <v>8683</v>
          </cell>
          <cell r="M714">
            <v>34732</v>
          </cell>
          <cell r="N714">
            <v>1965</v>
          </cell>
          <cell r="O714">
            <v>7860</v>
          </cell>
          <cell r="P714">
            <v>156</v>
          </cell>
          <cell r="Q714">
            <v>624</v>
          </cell>
        </row>
        <row r="715">
          <cell r="C715" t="str">
            <v>3.34</v>
          </cell>
          <cell r="D715" t="str">
            <v>가시설공</v>
          </cell>
          <cell r="E715" t="str">
            <v>(흙막이용)</v>
          </cell>
          <cell r="I715">
            <v>0</v>
          </cell>
          <cell r="J715">
            <v>0</v>
          </cell>
          <cell r="K715">
            <v>1</v>
          </cell>
          <cell r="M715">
            <v>0</v>
          </cell>
          <cell r="O715">
            <v>0</v>
          </cell>
          <cell r="Q715">
            <v>0</v>
          </cell>
        </row>
        <row r="716">
          <cell r="D716" t="str">
            <v>가시설</v>
          </cell>
          <cell r="E716" t="str">
            <v>(미호육교)</v>
          </cell>
          <cell r="F716" t="str">
            <v>식</v>
          </cell>
          <cell r="G716">
            <v>1</v>
          </cell>
          <cell r="H716">
            <v>9000000</v>
          </cell>
          <cell r="I716">
            <v>9000000</v>
          </cell>
          <cell r="J716">
            <v>9000000</v>
          </cell>
          <cell r="K716">
            <v>1</v>
          </cell>
          <cell r="L716">
            <v>5000000</v>
          </cell>
          <cell r="M716">
            <v>5000000</v>
          </cell>
          <cell r="N716">
            <v>2000000</v>
          </cell>
          <cell r="O716">
            <v>2000000</v>
          </cell>
          <cell r="P716">
            <v>2000000</v>
          </cell>
          <cell r="Q716">
            <v>2000000</v>
          </cell>
        </row>
        <row r="717">
          <cell r="C717" t="str">
            <v>3.35</v>
          </cell>
          <cell r="D717" t="str">
            <v>콘크리트구입</v>
          </cell>
          <cell r="E717" t="str">
            <v>(레미콘)</v>
          </cell>
          <cell r="I717">
            <v>0</v>
          </cell>
          <cell r="J717">
            <v>0</v>
          </cell>
          <cell r="K717">
            <v>1</v>
          </cell>
          <cell r="M717">
            <v>0</v>
          </cell>
          <cell r="O717">
            <v>0</v>
          </cell>
          <cell r="Q717">
            <v>0</v>
          </cell>
        </row>
        <row r="718">
          <cell r="D718" t="str">
            <v>레미콘</v>
          </cell>
          <cell r="E718" t="str">
            <v>(25-270-15)</v>
          </cell>
          <cell r="F718" t="str">
            <v>M3</v>
          </cell>
          <cell r="G718">
            <v>1179</v>
          </cell>
          <cell r="H718">
            <v>45390</v>
          </cell>
          <cell r="I718">
            <v>53514810</v>
          </cell>
          <cell r="J718">
            <v>53514810</v>
          </cell>
          <cell r="K718">
            <v>1</v>
          </cell>
          <cell r="L718">
            <v>45390</v>
          </cell>
          <cell r="M718">
            <v>53514810</v>
          </cell>
          <cell r="N718">
            <v>0</v>
          </cell>
          <cell r="O718">
            <v>0</v>
          </cell>
          <cell r="P718">
            <v>0</v>
          </cell>
          <cell r="Q718">
            <v>0</v>
          </cell>
        </row>
        <row r="719">
          <cell r="D719" t="str">
            <v>레미콘</v>
          </cell>
          <cell r="E719" t="str">
            <v>(25-240-15)</v>
          </cell>
          <cell r="F719" t="str">
            <v>M3</v>
          </cell>
          <cell r="G719">
            <v>2670</v>
          </cell>
          <cell r="H719">
            <v>44272</v>
          </cell>
          <cell r="I719">
            <v>118206240</v>
          </cell>
          <cell r="J719">
            <v>118206240</v>
          </cell>
          <cell r="K719">
            <v>1</v>
          </cell>
          <cell r="L719">
            <v>44272</v>
          </cell>
          <cell r="M719">
            <v>118206240</v>
          </cell>
          <cell r="N719">
            <v>0</v>
          </cell>
          <cell r="O719">
            <v>0</v>
          </cell>
          <cell r="P719">
            <v>0</v>
          </cell>
          <cell r="Q719">
            <v>0</v>
          </cell>
        </row>
        <row r="720">
          <cell r="D720" t="str">
            <v>레미콘</v>
          </cell>
          <cell r="E720" t="str">
            <v>(25-210-15)</v>
          </cell>
          <cell r="F720" t="str">
            <v>M3</v>
          </cell>
          <cell r="G720">
            <v>263</v>
          </cell>
          <cell r="H720">
            <v>43754</v>
          </cell>
          <cell r="I720">
            <v>11507302</v>
          </cell>
          <cell r="J720">
            <v>11507302</v>
          </cell>
          <cell r="K720">
            <v>1</v>
          </cell>
          <cell r="L720">
            <v>43754</v>
          </cell>
          <cell r="M720">
            <v>11507302</v>
          </cell>
          <cell r="N720">
            <v>0</v>
          </cell>
          <cell r="O720">
            <v>0</v>
          </cell>
          <cell r="P720">
            <v>0</v>
          </cell>
          <cell r="Q720">
            <v>0</v>
          </cell>
        </row>
        <row r="721">
          <cell r="D721" t="str">
            <v>레미콘</v>
          </cell>
          <cell r="E721" t="str">
            <v>(25-160-15)</v>
          </cell>
          <cell r="F721" t="str">
            <v>M3</v>
          </cell>
          <cell r="G721">
            <v>91</v>
          </cell>
          <cell r="H721">
            <v>38982</v>
          </cell>
          <cell r="I721">
            <v>3547362</v>
          </cell>
          <cell r="J721">
            <v>3547362</v>
          </cell>
          <cell r="K721">
            <v>1</v>
          </cell>
          <cell r="L721">
            <v>38982</v>
          </cell>
          <cell r="M721">
            <v>3547362</v>
          </cell>
          <cell r="N721">
            <v>0</v>
          </cell>
          <cell r="O721">
            <v>0</v>
          </cell>
          <cell r="P721">
            <v>0</v>
          </cell>
          <cell r="Q721">
            <v>0</v>
          </cell>
        </row>
        <row r="722">
          <cell r="C722" t="str">
            <v>3.36</v>
          </cell>
          <cell r="D722" t="str">
            <v>철근구입</v>
          </cell>
          <cell r="I722">
            <v>0</v>
          </cell>
          <cell r="J722">
            <v>0</v>
          </cell>
          <cell r="K722">
            <v>1</v>
          </cell>
          <cell r="M722">
            <v>0</v>
          </cell>
          <cell r="O722">
            <v>0</v>
          </cell>
          <cell r="Q722">
            <v>0</v>
          </cell>
        </row>
        <row r="723">
          <cell r="D723" t="str">
            <v>고강(SD40)</v>
          </cell>
          <cell r="I723">
            <v>0</v>
          </cell>
          <cell r="J723">
            <v>0</v>
          </cell>
          <cell r="K723">
            <v>1</v>
          </cell>
          <cell r="M723">
            <v>0</v>
          </cell>
          <cell r="O723">
            <v>0</v>
          </cell>
          <cell r="Q723">
            <v>0</v>
          </cell>
        </row>
        <row r="724">
          <cell r="D724" t="str">
            <v>철근</v>
          </cell>
          <cell r="E724" t="str">
            <v>(SD40,D=13MM)</v>
          </cell>
          <cell r="F724" t="str">
            <v>TON</v>
          </cell>
          <cell r="G724">
            <v>7.4219999999999997</v>
          </cell>
          <cell r="H724">
            <v>360000</v>
          </cell>
          <cell r="I724">
            <v>2671920</v>
          </cell>
          <cell r="J724">
            <v>2671920</v>
          </cell>
          <cell r="K724">
            <v>1</v>
          </cell>
          <cell r="L724">
            <v>360000</v>
          </cell>
          <cell r="M724">
            <v>2671920</v>
          </cell>
          <cell r="N724">
            <v>0</v>
          </cell>
          <cell r="O724">
            <v>0</v>
          </cell>
          <cell r="P724">
            <v>0</v>
          </cell>
          <cell r="Q724">
            <v>0</v>
          </cell>
        </row>
        <row r="725">
          <cell r="D725" t="str">
            <v>철근</v>
          </cell>
          <cell r="E725" t="str">
            <v>(SD40,D=16-32MM)</v>
          </cell>
          <cell r="F725" t="str">
            <v>TON</v>
          </cell>
          <cell r="G725">
            <v>610.01099999999997</v>
          </cell>
          <cell r="H725">
            <v>360000</v>
          </cell>
          <cell r="I725">
            <v>219603960</v>
          </cell>
          <cell r="J725">
            <v>219603960</v>
          </cell>
          <cell r="K725">
            <v>1</v>
          </cell>
          <cell r="L725">
            <v>360000</v>
          </cell>
          <cell r="M725">
            <v>219603960</v>
          </cell>
          <cell r="N725">
            <v>0</v>
          </cell>
          <cell r="O725">
            <v>0</v>
          </cell>
          <cell r="P725">
            <v>0</v>
          </cell>
          <cell r="Q725">
            <v>0</v>
          </cell>
        </row>
        <row r="726">
          <cell r="D726" t="str">
            <v>연강(SD30)</v>
          </cell>
          <cell r="I726">
            <v>0</v>
          </cell>
          <cell r="J726">
            <v>0</v>
          </cell>
          <cell r="K726">
            <v>1</v>
          </cell>
          <cell r="M726">
            <v>0</v>
          </cell>
          <cell r="O726">
            <v>0</v>
          </cell>
          <cell r="Q726">
            <v>0</v>
          </cell>
        </row>
        <row r="727">
          <cell r="D727" t="str">
            <v>철근</v>
          </cell>
          <cell r="E727" t="str">
            <v>(SD30,D13M/M이하)</v>
          </cell>
          <cell r="F727" t="str">
            <v>TON</v>
          </cell>
          <cell r="G727">
            <v>17.268000000000001</v>
          </cell>
          <cell r="H727">
            <v>350000</v>
          </cell>
          <cell r="I727">
            <v>6043800</v>
          </cell>
          <cell r="J727">
            <v>6043800</v>
          </cell>
          <cell r="K727">
            <v>1</v>
          </cell>
          <cell r="L727">
            <v>350000</v>
          </cell>
          <cell r="M727">
            <v>6043800</v>
          </cell>
          <cell r="N727">
            <v>0</v>
          </cell>
          <cell r="O727">
            <v>0</v>
          </cell>
          <cell r="P727">
            <v>0</v>
          </cell>
          <cell r="Q727">
            <v>0</v>
          </cell>
        </row>
        <row r="728">
          <cell r="D728" t="str">
            <v>철근</v>
          </cell>
          <cell r="E728" t="str">
            <v>(SD30,D16-32M/M)</v>
          </cell>
          <cell r="F728" t="str">
            <v>TON</v>
          </cell>
          <cell r="G728">
            <v>107.43300000000001</v>
          </cell>
          <cell r="H728">
            <v>350000</v>
          </cell>
          <cell r="I728">
            <v>37601550</v>
          </cell>
          <cell r="J728">
            <v>37601550</v>
          </cell>
          <cell r="K728">
            <v>1</v>
          </cell>
          <cell r="L728">
            <v>350000</v>
          </cell>
          <cell r="M728">
            <v>37601550</v>
          </cell>
          <cell r="N728">
            <v>0</v>
          </cell>
          <cell r="O728">
            <v>0</v>
          </cell>
          <cell r="P728">
            <v>0</v>
          </cell>
          <cell r="Q728">
            <v>0</v>
          </cell>
        </row>
        <row r="729">
          <cell r="D729" t="str">
            <v>고재</v>
          </cell>
          <cell r="E729" t="str">
            <v>(3%)</v>
          </cell>
          <cell r="F729" t="str">
            <v>TON</v>
          </cell>
          <cell r="G729">
            <v>21.625</v>
          </cell>
          <cell r="H729">
            <v>-98000</v>
          </cell>
          <cell r="I729">
            <v>-2119250</v>
          </cell>
          <cell r="J729">
            <v>-2119250</v>
          </cell>
          <cell r="K729">
            <v>1</v>
          </cell>
          <cell r="L729">
            <v>-98000</v>
          </cell>
          <cell r="M729">
            <v>-2119250</v>
          </cell>
          <cell r="N729">
            <v>0</v>
          </cell>
          <cell r="O729">
            <v>0</v>
          </cell>
          <cell r="P729">
            <v>0</v>
          </cell>
          <cell r="Q729">
            <v>0</v>
          </cell>
        </row>
        <row r="730">
          <cell r="C730" t="str">
            <v>3.37</v>
          </cell>
          <cell r="D730" t="str">
            <v>시멘트구입</v>
          </cell>
          <cell r="I730">
            <v>0</v>
          </cell>
          <cell r="J730">
            <v>0</v>
          </cell>
          <cell r="K730">
            <v>1</v>
          </cell>
          <cell r="M730">
            <v>0</v>
          </cell>
          <cell r="O730">
            <v>0</v>
          </cell>
          <cell r="Q730">
            <v>0</v>
          </cell>
        </row>
        <row r="731">
          <cell r="D731" t="str">
            <v>시멘트</v>
          </cell>
          <cell r="E731" t="str">
            <v>(40㎏)</v>
          </cell>
          <cell r="F731" t="str">
            <v>대</v>
          </cell>
          <cell r="G731">
            <v>150</v>
          </cell>
          <cell r="H731">
            <v>2600</v>
          </cell>
          <cell r="I731">
            <v>390000</v>
          </cell>
          <cell r="J731">
            <v>390000</v>
          </cell>
          <cell r="K731">
            <v>1</v>
          </cell>
          <cell r="L731">
            <v>2600</v>
          </cell>
          <cell r="M731">
            <v>390000</v>
          </cell>
          <cell r="N731">
            <v>0</v>
          </cell>
          <cell r="O731">
            <v>0</v>
          </cell>
          <cell r="P731">
            <v>0</v>
          </cell>
          <cell r="Q731">
            <v>0</v>
          </cell>
        </row>
        <row r="732">
          <cell r="C732" t="str">
            <v>3.38</v>
          </cell>
          <cell r="D732" t="str">
            <v>자갈구입</v>
          </cell>
          <cell r="I732">
            <v>0</v>
          </cell>
          <cell r="J732">
            <v>0</v>
          </cell>
          <cell r="K732">
            <v>1</v>
          </cell>
          <cell r="M732">
            <v>0</v>
          </cell>
          <cell r="O732">
            <v>0</v>
          </cell>
          <cell r="Q732">
            <v>0</v>
          </cell>
        </row>
        <row r="733">
          <cell r="D733" t="str">
            <v>골재 현장도착도</v>
          </cell>
          <cell r="E733" t="str">
            <v>(D=19MM)</v>
          </cell>
          <cell r="F733" t="str">
            <v>M3</v>
          </cell>
          <cell r="G733">
            <v>4.1280000000000001</v>
          </cell>
          <cell r="H733">
            <v>27909</v>
          </cell>
          <cell r="I733">
            <v>115208</v>
          </cell>
          <cell r="J733">
            <v>115206</v>
          </cell>
          <cell r="K733" t="str">
            <v>##</v>
          </cell>
          <cell r="L733">
            <v>6935</v>
          </cell>
          <cell r="M733">
            <v>28627</v>
          </cell>
          <cell r="N733">
            <v>11179</v>
          </cell>
          <cell r="O733">
            <v>46146</v>
          </cell>
          <cell r="P733">
            <v>9795</v>
          </cell>
          <cell r="Q733">
            <v>40433</v>
          </cell>
        </row>
        <row r="734">
          <cell r="C734" t="str">
            <v>3.E</v>
          </cell>
          <cell r="D734" t="str">
            <v>봉계1교</v>
          </cell>
          <cell r="E734" t="str">
            <v>(RC RAHMEN)</v>
          </cell>
          <cell r="I734">
            <v>0</v>
          </cell>
          <cell r="J734">
            <v>0</v>
          </cell>
          <cell r="K734">
            <v>1</v>
          </cell>
          <cell r="M734">
            <v>0</v>
          </cell>
          <cell r="O734">
            <v>0</v>
          </cell>
          <cell r="Q734">
            <v>0</v>
          </cell>
        </row>
        <row r="735">
          <cell r="C735" t="str">
            <v>3.01</v>
          </cell>
          <cell r="D735" t="str">
            <v>터 파 기</v>
          </cell>
          <cell r="I735">
            <v>0</v>
          </cell>
          <cell r="J735">
            <v>0</v>
          </cell>
          <cell r="K735">
            <v>1</v>
          </cell>
          <cell r="M735">
            <v>0</v>
          </cell>
          <cell r="O735">
            <v>0</v>
          </cell>
          <cell r="Q735">
            <v>0</v>
          </cell>
        </row>
        <row r="736">
          <cell r="C736" t="str">
            <v>1)</v>
          </cell>
          <cell r="D736" t="str">
            <v>육상토사</v>
          </cell>
          <cell r="I736">
            <v>0</v>
          </cell>
          <cell r="J736">
            <v>0</v>
          </cell>
          <cell r="K736">
            <v>1</v>
          </cell>
          <cell r="M736">
            <v>0</v>
          </cell>
          <cell r="O736">
            <v>0</v>
          </cell>
          <cell r="Q736">
            <v>0</v>
          </cell>
        </row>
        <row r="737">
          <cell r="D737" t="str">
            <v>구조물터파기</v>
          </cell>
          <cell r="E737" t="str">
            <v>(토사 육상 0-4m)</v>
          </cell>
          <cell r="F737" t="str">
            <v>M3</v>
          </cell>
          <cell r="G737">
            <v>2237</v>
          </cell>
          <cell r="H737">
            <v>4134</v>
          </cell>
          <cell r="I737">
            <v>9247758</v>
          </cell>
          <cell r="J737">
            <v>9247758</v>
          </cell>
          <cell r="K737">
            <v>1</v>
          </cell>
          <cell r="L737">
            <v>173</v>
          </cell>
          <cell r="M737">
            <v>387001</v>
          </cell>
          <cell r="N737">
            <v>3634</v>
          </cell>
          <cell r="O737">
            <v>8129258</v>
          </cell>
          <cell r="P737">
            <v>327</v>
          </cell>
          <cell r="Q737">
            <v>731499</v>
          </cell>
        </row>
        <row r="738">
          <cell r="D738" t="str">
            <v>구조물터파기</v>
          </cell>
          <cell r="E738" t="str">
            <v>(토사 육상 4-8m)</v>
          </cell>
          <cell r="F738" t="str">
            <v>M3</v>
          </cell>
          <cell r="G738">
            <v>368</v>
          </cell>
          <cell r="H738">
            <v>6367</v>
          </cell>
          <cell r="I738">
            <v>2343056</v>
          </cell>
          <cell r="J738">
            <v>2343056</v>
          </cell>
          <cell r="K738">
            <v>1</v>
          </cell>
          <cell r="L738">
            <v>173</v>
          </cell>
          <cell r="M738">
            <v>63664</v>
          </cell>
          <cell r="N738">
            <v>5867</v>
          </cell>
          <cell r="O738">
            <v>2159056</v>
          </cell>
          <cell r="P738">
            <v>327</v>
          </cell>
          <cell r="Q738">
            <v>120336</v>
          </cell>
        </row>
        <row r="739">
          <cell r="C739" t="str">
            <v>3.02</v>
          </cell>
          <cell r="D739" t="str">
            <v>되메우기 다짐</v>
          </cell>
          <cell r="E739" t="str">
            <v>(백호우+램머)</v>
          </cell>
          <cell r="F739" t="str">
            <v>M3</v>
          </cell>
          <cell r="G739">
            <v>1713</v>
          </cell>
          <cell r="H739">
            <v>4340</v>
          </cell>
          <cell r="I739">
            <v>7434420</v>
          </cell>
          <cell r="J739">
            <v>7434420</v>
          </cell>
          <cell r="K739">
            <v>1</v>
          </cell>
          <cell r="L739">
            <v>354</v>
          </cell>
          <cell r="M739">
            <v>606402</v>
          </cell>
          <cell r="N739">
            <v>3591</v>
          </cell>
          <cell r="O739">
            <v>6151383</v>
          </cell>
          <cell r="P739">
            <v>395</v>
          </cell>
          <cell r="Q739">
            <v>676635</v>
          </cell>
        </row>
        <row r="740">
          <cell r="C740" t="str">
            <v>3.03</v>
          </cell>
          <cell r="D740" t="str">
            <v>뒷채움</v>
          </cell>
          <cell r="E740" t="str">
            <v>(발파암유용)</v>
          </cell>
          <cell r="F740" t="str">
            <v>M3</v>
          </cell>
          <cell r="G740">
            <v>2061</v>
          </cell>
          <cell r="H740">
            <v>1473</v>
          </cell>
          <cell r="I740">
            <v>3035853</v>
          </cell>
          <cell r="J740">
            <v>3035853</v>
          </cell>
          <cell r="K740">
            <v>1</v>
          </cell>
          <cell r="L740">
            <v>366</v>
          </cell>
          <cell r="M740">
            <v>754326</v>
          </cell>
          <cell r="N740">
            <v>590</v>
          </cell>
          <cell r="O740">
            <v>1215990</v>
          </cell>
          <cell r="P740">
            <v>517</v>
          </cell>
          <cell r="Q740">
            <v>1065537</v>
          </cell>
        </row>
        <row r="741">
          <cell r="C741" t="str">
            <v>3.04</v>
          </cell>
          <cell r="D741" t="str">
            <v>거 푸 집</v>
          </cell>
          <cell r="I741">
            <v>0</v>
          </cell>
          <cell r="J741">
            <v>0</v>
          </cell>
          <cell r="K741">
            <v>1</v>
          </cell>
          <cell r="M741">
            <v>0</v>
          </cell>
          <cell r="O741">
            <v>0</v>
          </cell>
          <cell r="Q741">
            <v>0</v>
          </cell>
        </row>
        <row r="742">
          <cell r="C742" t="str">
            <v>1)</v>
          </cell>
          <cell r="D742" t="str">
            <v>합판거푸집</v>
          </cell>
          <cell r="I742">
            <v>0</v>
          </cell>
          <cell r="J742">
            <v>0</v>
          </cell>
          <cell r="K742">
            <v>1</v>
          </cell>
          <cell r="M742">
            <v>0</v>
          </cell>
          <cell r="O742">
            <v>0</v>
          </cell>
          <cell r="Q742">
            <v>0</v>
          </cell>
        </row>
        <row r="743">
          <cell r="C743" t="str">
            <v>-1</v>
          </cell>
          <cell r="D743" t="str">
            <v>거푸집</v>
          </cell>
          <cell r="E743" t="str">
            <v>(3회 0-7M)</v>
          </cell>
          <cell r="F743" t="str">
            <v>M2</v>
          </cell>
          <cell r="G743">
            <v>486</v>
          </cell>
          <cell r="H743">
            <v>22167</v>
          </cell>
          <cell r="I743">
            <v>10773162</v>
          </cell>
          <cell r="J743">
            <v>10773162</v>
          </cell>
          <cell r="K743">
            <v>1</v>
          </cell>
          <cell r="L743">
            <v>9585</v>
          </cell>
          <cell r="M743">
            <v>4658310</v>
          </cell>
          <cell r="N743">
            <v>12263</v>
          </cell>
          <cell r="O743">
            <v>5959818</v>
          </cell>
          <cell r="P743">
            <v>319</v>
          </cell>
          <cell r="Q743">
            <v>155034</v>
          </cell>
        </row>
        <row r="744">
          <cell r="D744" t="str">
            <v>거푸집</v>
          </cell>
          <cell r="E744" t="str">
            <v>(3회 7-10M)</v>
          </cell>
          <cell r="F744" t="str">
            <v>M2</v>
          </cell>
          <cell r="G744">
            <v>520</v>
          </cell>
          <cell r="H744">
            <v>23386</v>
          </cell>
          <cell r="I744">
            <v>12160720</v>
          </cell>
          <cell r="J744">
            <v>12160720</v>
          </cell>
          <cell r="K744">
            <v>1</v>
          </cell>
          <cell r="L744">
            <v>9585</v>
          </cell>
          <cell r="M744">
            <v>4984200</v>
          </cell>
          <cell r="N744">
            <v>13482</v>
          </cell>
          <cell r="O744">
            <v>7010640</v>
          </cell>
          <cell r="P744">
            <v>319</v>
          </cell>
          <cell r="Q744">
            <v>165880</v>
          </cell>
        </row>
        <row r="745">
          <cell r="D745" t="str">
            <v>거푸집</v>
          </cell>
          <cell r="E745" t="str">
            <v>(3회 10-13M)</v>
          </cell>
          <cell r="F745" t="str">
            <v>M2</v>
          </cell>
          <cell r="G745">
            <v>4</v>
          </cell>
          <cell r="H745">
            <v>24606</v>
          </cell>
          <cell r="I745">
            <v>98424</v>
          </cell>
          <cell r="J745">
            <v>98424</v>
          </cell>
          <cell r="K745">
            <v>1</v>
          </cell>
          <cell r="L745">
            <v>9585</v>
          </cell>
          <cell r="M745">
            <v>38340</v>
          </cell>
          <cell r="N745">
            <v>14702</v>
          </cell>
          <cell r="O745">
            <v>58808</v>
          </cell>
          <cell r="P745">
            <v>319</v>
          </cell>
          <cell r="Q745">
            <v>1276</v>
          </cell>
        </row>
        <row r="746">
          <cell r="C746" t="str">
            <v>-2</v>
          </cell>
          <cell r="D746" t="str">
            <v>거푸집</v>
          </cell>
          <cell r="E746" t="str">
            <v>(4회 0-7M)</v>
          </cell>
          <cell r="F746" t="str">
            <v>M2</v>
          </cell>
          <cell r="G746">
            <v>147</v>
          </cell>
          <cell r="H746">
            <v>19081</v>
          </cell>
          <cell r="I746">
            <v>2804907</v>
          </cell>
          <cell r="J746">
            <v>2804907</v>
          </cell>
          <cell r="K746">
            <v>1</v>
          </cell>
          <cell r="L746">
            <v>8337</v>
          </cell>
          <cell r="M746">
            <v>1225539</v>
          </cell>
          <cell r="N746">
            <v>10425</v>
          </cell>
          <cell r="O746">
            <v>1532475</v>
          </cell>
          <cell r="P746">
            <v>319</v>
          </cell>
          <cell r="Q746">
            <v>46893</v>
          </cell>
        </row>
        <row r="747">
          <cell r="C747" t="str">
            <v>-3</v>
          </cell>
          <cell r="D747" t="str">
            <v>거푸집</v>
          </cell>
          <cell r="E747" t="str">
            <v>(6회 0-7M)</v>
          </cell>
          <cell r="F747" t="str">
            <v>M2</v>
          </cell>
          <cell r="G747">
            <v>145</v>
          </cell>
          <cell r="H747">
            <v>15886</v>
          </cell>
          <cell r="I747">
            <v>2303470</v>
          </cell>
          <cell r="J747">
            <v>2303470</v>
          </cell>
          <cell r="K747">
            <v>1</v>
          </cell>
          <cell r="L747">
            <v>7214</v>
          </cell>
          <cell r="M747">
            <v>1046030</v>
          </cell>
          <cell r="N747">
            <v>8353</v>
          </cell>
          <cell r="O747">
            <v>1211185</v>
          </cell>
          <cell r="P747">
            <v>319</v>
          </cell>
          <cell r="Q747">
            <v>46255</v>
          </cell>
        </row>
        <row r="748">
          <cell r="C748" t="str">
            <v>2)</v>
          </cell>
          <cell r="D748" t="str">
            <v>무늬거푸집</v>
          </cell>
          <cell r="E748" t="str">
            <v>(합판3회)</v>
          </cell>
          <cell r="I748">
            <v>0</v>
          </cell>
          <cell r="J748">
            <v>0</v>
          </cell>
          <cell r="K748">
            <v>1</v>
          </cell>
          <cell r="M748">
            <v>0</v>
          </cell>
          <cell r="O748">
            <v>0</v>
          </cell>
          <cell r="Q748">
            <v>0</v>
          </cell>
        </row>
        <row r="749">
          <cell r="D749" t="str">
            <v>무늬거푸집</v>
          </cell>
          <cell r="E749" t="str">
            <v>(0-7M)</v>
          </cell>
          <cell r="F749" t="str">
            <v>M2</v>
          </cell>
          <cell r="G749">
            <v>391</v>
          </cell>
          <cell r="H749">
            <v>23069</v>
          </cell>
          <cell r="I749">
            <v>9019979</v>
          </cell>
          <cell r="J749">
            <v>9019979</v>
          </cell>
          <cell r="K749">
            <v>1</v>
          </cell>
          <cell r="L749">
            <v>12569</v>
          </cell>
          <cell r="M749">
            <v>4914479</v>
          </cell>
          <cell r="N749">
            <v>10380</v>
          </cell>
          <cell r="O749">
            <v>4058580</v>
          </cell>
          <cell r="P749">
            <v>120</v>
          </cell>
          <cell r="Q749">
            <v>46920</v>
          </cell>
        </row>
        <row r="750">
          <cell r="D750" t="str">
            <v>무늬거푸집</v>
          </cell>
          <cell r="E750" t="str">
            <v>(7-10M)</v>
          </cell>
          <cell r="F750" t="str">
            <v>M2</v>
          </cell>
          <cell r="G750">
            <v>109</v>
          </cell>
          <cell r="H750">
            <v>24104</v>
          </cell>
          <cell r="I750">
            <v>2627336</v>
          </cell>
          <cell r="J750">
            <v>2627336</v>
          </cell>
          <cell r="K750">
            <v>1</v>
          </cell>
          <cell r="L750">
            <v>12568</v>
          </cell>
          <cell r="M750">
            <v>1369912</v>
          </cell>
          <cell r="N750">
            <v>11416</v>
          </cell>
          <cell r="O750">
            <v>1244344</v>
          </cell>
          <cell r="P750">
            <v>120</v>
          </cell>
          <cell r="Q750">
            <v>13080</v>
          </cell>
        </row>
        <row r="751">
          <cell r="D751" t="str">
            <v>무늬거푸집</v>
          </cell>
          <cell r="E751" t="str">
            <v>(10-13M)</v>
          </cell>
          <cell r="F751" t="str">
            <v>M2</v>
          </cell>
          <cell r="G751">
            <v>4</v>
          </cell>
          <cell r="H751">
            <v>25204</v>
          </cell>
          <cell r="I751">
            <v>100816</v>
          </cell>
          <cell r="J751">
            <v>100816</v>
          </cell>
          <cell r="K751">
            <v>1</v>
          </cell>
          <cell r="L751">
            <v>12568</v>
          </cell>
          <cell r="M751">
            <v>50272</v>
          </cell>
          <cell r="N751">
            <v>12516</v>
          </cell>
          <cell r="O751">
            <v>50064</v>
          </cell>
          <cell r="P751">
            <v>120</v>
          </cell>
          <cell r="Q751">
            <v>480</v>
          </cell>
        </row>
        <row r="752">
          <cell r="C752" t="str">
            <v>3.05</v>
          </cell>
          <cell r="D752" t="str">
            <v>강관비계공</v>
          </cell>
          <cell r="I752">
            <v>0</v>
          </cell>
          <cell r="J752">
            <v>0</v>
          </cell>
          <cell r="K752">
            <v>1</v>
          </cell>
          <cell r="M752">
            <v>0</v>
          </cell>
          <cell r="O752">
            <v>0</v>
          </cell>
          <cell r="Q752">
            <v>0</v>
          </cell>
        </row>
        <row r="753">
          <cell r="D753" t="str">
            <v>강관비계</v>
          </cell>
          <cell r="E753" t="str">
            <v>(0-30M)</v>
          </cell>
          <cell r="F753" t="str">
            <v>M2</v>
          </cell>
          <cell r="G753">
            <v>633</v>
          </cell>
          <cell r="H753">
            <v>11356</v>
          </cell>
          <cell r="I753">
            <v>7188348</v>
          </cell>
          <cell r="J753">
            <v>7188348</v>
          </cell>
          <cell r="K753">
            <v>1</v>
          </cell>
          <cell r="L753">
            <v>2817</v>
          </cell>
          <cell r="M753">
            <v>1783161</v>
          </cell>
          <cell r="N753">
            <v>8194</v>
          </cell>
          <cell r="O753">
            <v>5186802</v>
          </cell>
          <cell r="P753">
            <v>345</v>
          </cell>
          <cell r="Q753">
            <v>218385</v>
          </cell>
        </row>
        <row r="754">
          <cell r="C754" t="str">
            <v>3.06</v>
          </cell>
          <cell r="D754" t="str">
            <v>동바리공</v>
          </cell>
          <cell r="I754">
            <v>0</v>
          </cell>
          <cell r="J754">
            <v>0</v>
          </cell>
          <cell r="K754">
            <v>1</v>
          </cell>
          <cell r="M754">
            <v>0</v>
          </cell>
          <cell r="O754">
            <v>0</v>
          </cell>
          <cell r="Q754">
            <v>0</v>
          </cell>
        </row>
        <row r="755">
          <cell r="D755" t="str">
            <v>강관동바리</v>
          </cell>
          <cell r="E755" t="str">
            <v>(교량용)</v>
          </cell>
          <cell r="F755" t="str">
            <v>공/M3</v>
          </cell>
          <cell r="G755">
            <v>2445</v>
          </cell>
          <cell r="H755">
            <v>16460</v>
          </cell>
          <cell r="I755">
            <v>40244700</v>
          </cell>
          <cell r="J755">
            <v>40244700</v>
          </cell>
          <cell r="K755">
            <v>1</v>
          </cell>
          <cell r="L755">
            <v>532</v>
          </cell>
          <cell r="M755">
            <v>1300740</v>
          </cell>
          <cell r="N755">
            <v>15928</v>
          </cell>
          <cell r="O755">
            <v>38943960</v>
          </cell>
          <cell r="P755">
            <v>0</v>
          </cell>
          <cell r="Q755">
            <v>0</v>
          </cell>
        </row>
        <row r="756">
          <cell r="C756" t="str">
            <v>3.07</v>
          </cell>
          <cell r="D756" t="str">
            <v>철근가공조립</v>
          </cell>
          <cell r="I756">
            <v>0</v>
          </cell>
          <cell r="J756">
            <v>0</v>
          </cell>
          <cell r="K756">
            <v>1</v>
          </cell>
          <cell r="M756">
            <v>0</v>
          </cell>
          <cell r="O756">
            <v>0</v>
          </cell>
          <cell r="Q756">
            <v>0</v>
          </cell>
        </row>
        <row r="757">
          <cell r="D757" t="str">
            <v>철근가공조립</v>
          </cell>
          <cell r="E757" t="str">
            <v>(보통)</v>
          </cell>
          <cell r="F757" t="str">
            <v>TON</v>
          </cell>
          <cell r="G757">
            <v>21.478000000000002</v>
          </cell>
          <cell r="H757">
            <v>348721</v>
          </cell>
          <cell r="I757">
            <v>7489829</v>
          </cell>
          <cell r="J757">
            <v>7489829</v>
          </cell>
          <cell r="K757">
            <v>1</v>
          </cell>
          <cell r="L757">
            <v>5655</v>
          </cell>
          <cell r="M757">
            <v>121458</v>
          </cell>
          <cell r="N757">
            <v>343066</v>
          </cell>
          <cell r="O757">
            <v>7368371</v>
          </cell>
          <cell r="P757">
            <v>0</v>
          </cell>
          <cell r="Q757">
            <v>0</v>
          </cell>
        </row>
        <row r="758">
          <cell r="D758" t="str">
            <v>철근가공조립</v>
          </cell>
          <cell r="E758" t="str">
            <v>(복잡)</v>
          </cell>
          <cell r="F758" t="str">
            <v>TON</v>
          </cell>
          <cell r="G758">
            <v>129.70099999999999</v>
          </cell>
          <cell r="H758">
            <v>437434</v>
          </cell>
          <cell r="I758">
            <v>56735627</v>
          </cell>
          <cell r="J758">
            <v>56735626</v>
          </cell>
          <cell r="K758" t="str">
            <v>##</v>
          </cell>
          <cell r="L758">
            <v>6960</v>
          </cell>
          <cell r="M758">
            <v>902718</v>
          </cell>
          <cell r="N758">
            <v>430474</v>
          </cell>
          <cell r="O758">
            <v>55832908</v>
          </cell>
          <cell r="P758">
            <v>0</v>
          </cell>
          <cell r="Q758">
            <v>0</v>
          </cell>
        </row>
        <row r="759">
          <cell r="C759" t="str">
            <v>3.08</v>
          </cell>
          <cell r="D759" t="str">
            <v>콘크리트타설</v>
          </cell>
          <cell r="E759" t="str">
            <v>(레미콘)</v>
          </cell>
          <cell r="I759">
            <v>0</v>
          </cell>
          <cell r="J759">
            <v>0</v>
          </cell>
          <cell r="K759">
            <v>1</v>
          </cell>
          <cell r="M759">
            <v>0</v>
          </cell>
          <cell r="O759">
            <v>0</v>
          </cell>
          <cell r="Q759">
            <v>0</v>
          </cell>
        </row>
        <row r="760">
          <cell r="C760" t="str">
            <v>1)</v>
          </cell>
          <cell r="D760" t="str">
            <v>레미콘</v>
          </cell>
          <cell r="I760">
            <v>0</v>
          </cell>
          <cell r="J760">
            <v>0</v>
          </cell>
          <cell r="K760">
            <v>1</v>
          </cell>
          <cell r="M760">
            <v>0</v>
          </cell>
          <cell r="O760">
            <v>0</v>
          </cell>
          <cell r="Q760">
            <v>0</v>
          </cell>
        </row>
        <row r="761">
          <cell r="D761" t="str">
            <v>레미콘타설</v>
          </cell>
          <cell r="E761" t="str">
            <v>(무근 기계)</v>
          </cell>
          <cell r="F761" t="str">
            <v>M3</v>
          </cell>
          <cell r="G761">
            <v>283</v>
          </cell>
          <cell r="H761">
            <v>23716</v>
          </cell>
          <cell r="I761">
            <v>6711628</v>
          </cell>
          <cell r="J761">
            <v>6711628</v>
          </cell>
          <cell r="K761">
            <v>1</v>
          </cell>
          <cell r="L761">
            <v>2764</v>
          </cell>
          <cell r="M761">
            <v>782212</v>
          </cell>
          <cell r="N761">
            <v>6664</v>
          </cell>
          <cell r="O761">
            <v>1885912</v>
          </cell>
          <cell r="P761">
            <v>14288</v>
          </cell>
          <cell r="Q761">
            <v>4043504</v>
          </cell>
        </row>
        <row r="762">
          <cell r="D762" t="str">
            <v>레미콘타설</v>
          </cell>
          <cell r="E762" t="str">
            <v>(무근 인력)</v>
          </cell>
          <cell r="F762" t="str">
            <v>M3</v>
          </cell>
          <cell r="G762">
            <v>26</v>
          </cell>
          <cell r="H762">
            <v>28651</v>
          </cell>
          <cell r="I762">
            <v>744926</v>
          </cell>
          <cell r="J762">
            <v>744926</v>
          </cell>
          <cell r="K762">
            <v>1</v>
          </cell>
          <cell r="L762">
            <v>0</v>
          </cell>
          <cell r="M762">
            <v>0</v>
          </cell>
          <cell r="N762">
            <v>28651</v>
          </cell>
          <cell r="O762">
            <v>744926</v>
          </cell>
          <cell r="P762">
            <v>0</v>
          </cell>
          <cell r="Q762">
            <v>0</v>
          </cell>
        </row>
        <row r="763">
          <cell r="C763" t="str">
            <v>2)</v>
          </cell>
          <cell r="D763" t="str">
            <v>펌프카타설</v>
          </cell>
          <cell r="I763">
            <v>0</v>
          </cell>
          <cell r="J763">
            <v>0</v>
          </cell>
          <cell r="K763">
            <v>1</v>
          </cell>
          <cell r="M763">
            <v>0</v>
          </cell>
          <cell r="O763">
            <v>0</v>
          </cell>
          <cell r="Q763">
            <v>0</v>
          </cell>
        </row>
        <row r="764">
          <cell r="D764" t="str">
            <v>펌프카타설</v>
          </cell>
          <cell r="E764" t="str">
            <v>(철근 15M이하)</v>
          </cell>
          <cell r="F764" t="str">
            <v>M3</v>
          </cell>
          <cell r="G764">
            <v>1022</v>
          </cell>
          <cell r="H764">
            <v>14673</v>
          </cell>
          <cell r="I764">
            <v>14995806</v>
          </cell>
          <cell r="J764">
            <v>14995806</v>
          </cell>
          <cell r="K764">
            <v>1</v>
          </cell>
          <cell r="L764">
            <v>3410</v>
          </cell>
          <cell r="M764">
            <v>3485020</v>
          </cell>
          <cell r="N764">
            <v>6529</v>
          </cell>
          <cell r="O764">
            <v>6672638</v>
          </cell>
          <cell r="P764">
            <v>4734</v>
          </cell>
          <cell r="Q764">
            <v>4838148</v>
          </cell>
        </row>
        <row r="765">
          <cell r="C765" t="str">
            <v>3.09</v>
          </cell>
          <cell r="D765" t="str">
            <v>표면처리</v>
          </cell>
          <cell r="I765">
            <v>0</v>
          </cell>
          <cell r="J765">
            <v>0</v>
          </cell>
          <cell r="K765">
            <v>1</v>
          </cell>
          <cell r="M765">
            <v>0</v>
          </cell>
          <cell r="O765">
            <v>0</v>
          </cell>
          <cell r="Q765">
            <v>0</v>
          </cell>
        </row>
        <row r="766">
          <cell r="D766" t="str">
            <v>슬라브 양생</v>
          </cell>
          <cell r="E766" t="str">
            <v>(피막양생)</v>
          </cell>
          <cell r="F766" t="str">
            <v>M2</v>
          </cell>
          <cell r="G766">
            <v>301</v>
          </cell>
          <cell r="H766">
            <v>382</v>
          </cell>
          <cell r="I766">
            <v>114982</v>
          </cell>
          <cell r="J766">
            <v>114982</v>
          </cell>
          <cell r="K766">
            <v>1</v>
          </cell>
          <cell r="L766">
            <v>270</v>
          </cell>
          <cell r="M766">
            <v>81270</v>
          </cell>
          <cell r="N766">
            <v>110</v>
          </cell>
          <cell r="O766">
            <v>33110</v>
          </cell>
          <cell r="P766">
            <v>2</v>
          </cell>
          <cell r="Q766">
            <v>602</v>
          </cell>
        </row>
        <row r="767">
          <cell r="D767" t="str">
            <v>데크휘니샤 면고르기</v>
          </cell>
          <cell r="F767" t="str">
            <v>M2</v>
          </cell>
          <cell r="G767">
            <v>301</v>
          </cell>
          <cell r="H767">
            <v>482</v>
          </cell>
          <cell r="I767">
            <v>145082</v>
          </cell>
          <cell r="J767">
            <v>145082</v>
          </cell>
          <cell r="K767">
            <v>1</v>
          </cell>
          <cell r="L767">
            <v>42</v>
          </cell>
          <cell r="M767">
            <v>12642</v>
          </cell>
          <cell r="N767">
            <v>120</v>
          </cell>
          <cell r="O767">
            <v>36120</v>
          </cell>
          <cell r="P767">
            <v>320</v>
          </cell>
          <cell r="Q767">
            <v>96320</v>
          </cell>
        </row>
        <row r="768">
          <cell r="C768" t="str">
            <v>3.10</v>
          </cell>
          <cell r="D768" t="str">
            <v>방수공</v>
          </cell>
          <cell r="I768">
            <v>0</v>
          </cell>
          <cell r="J768">
            <v>0</v>
          </cell>
          <cell r="K768">
            <v>1</v>
          </cell>
          <cell r="M768">
            <v>0</v>
          </cell>
          <cell r="O768">
            <v>0</v>
          </cell>
          <cell r="Q768">
            <v>0</v>
          </cell>
        </row>
        <row r="769">
          <cell r="D769" t="str">
            <v>교면방수</v>
          </cell>
          <cell r="I769">
            <v>0</v>
          </cell>
          <cell r="J769">
            <v>0</v>
          </cell>
          <cell r="K769">
            <v>1</v>
          </cell>
          <cell r="M769">
            <v>0</v>
          </cell>
          <cell r="O769">
            <v>0</v>
          </cell>
          <cell r="Q769">
            <v>0</v>
          </cell>
        </row>
        <row r="770">
          <cell r="D770" t="str">
            <v>교면방수</v>
          </cell>
          <cell r="E770" t="str">
            <v>(도막식)</v>
          </cell>
          <cell r="F770" t="str">
            <v>M2</v>
          </cell>
          <cell r="G770">
            <v>301</v>
          </cell>
          <cell r="H770">
            <v>27537</v>
          </cell>
          <cell r="I770">
            <v>8288637</v>
          </cell>
          <cell r="J770">
            <v>8288637</v>
          </cell>
          <cell r="K770">
            <v>1</v>
          </cell>
          <cell r="L770">
            <v>18423</v>
          </cell>
          <cell r="M770">
            <v>5545323</v>
          </cell>
          <cell r="N770">
            <v>8849</v>
          </cell>
          <cell r="O770">
            <v>2663549</v>
          </cell>
          <cell r="P770">
            <v>265</v>
          </cell>
          <cell r="Q770">
            <v>79765</v>
          </cell>
        </row>
        <row r="771">
          <cell r="C771" t="str">
            <v>3.11</v>
          </cell>
          <cell r="D771" t="str">
            <v>다웰바설치</v>
          </cell>
          <cell r="E771" t="str">
            <v>(접속슬라브용)</v>
          </cell>
          <cell r="F771" t="str">
            <v>EA</v>
          </cell>
          <cell r="G771">
            <v>103</v>
          </cell>
          <cell r="H771">
            <v>8780</v>
          </cell>
          <cell r="I771">
            <v>904340</v>
          </cell>
          <cell r="J771">
            <v>904340</v>
          </cell>
          <cell r="K771">
            <v>1</v>
          </cell>
          <cell r="L771">
            <v>2592</v>
          </cell>
          <cell r="M771">
            <v>266976</v>
          </cell>
          <cell r="N771">
            <v>6188</v>
          </cell>
          <cell r="O771">
            <v>637364</v>
          </cell>
          <cell r="P771">
            <v>0</v>
          </cell>
          <cell r="Q771">
            <v>0</v>
          </cell>
        </row>
        <row r="772">
          <cell r="C772" t="str">
            <v>3.12</v>
          </cell>
          <cell r="D772" t="str">
            <v>시공이음</v>
          </cell>
          <cell r="I772">
            <v>0</v>
          </cell>
          <cell r="J772">
            <v>0</v>
          </cell>
          <cell r="K772">
            <v>1</v>
          </cell>
          <cell r="M772">
            <v>0</v>
          </cell>
          <cell r="O772">
            <v>0</v>
          </cell>
          <cell r="Q772">
            <v>0</v>
          </cell>
        </row>
        <row r="773">
          <cell r="D773" t="str">
            <v>스치로풀</v>
          </cell>
          <cell r="E773" t="str">
            <v>(T=20m/m)</v>
          </cell>
          <cell r="F773" t="str">
            <v>M2</v>
          </cell>
          <cell r="G773">
            <v>17</v>
          </cell>
          <cell r="H773">
            <v>6574</v>
          </cell>
          <cell r="I773">
            <v>111758</v>
          </cell>
          <cell r="J773">
            <v>111758</v>
          </cell>
          <cell r="K773">
            <v>1</v>
          </cell>
          <cell r="L773">
            <v>6261</v>
          </cell>
          <cell r="M773">
            <v>106437</v>
          </cell>
          <cell r="N773">
            <v>313</v>
          </cell>
          <cell r="O773">
            <v>5321</v>
          </cell>
          <cell r="P773">
            <v>0</v>
          </cell>
          <cell r="Q773">
            <v>0</v>
          </cell>
        </row>
        <row r="774">
          <cell r="C774" t="str">
            <v>3.13</v>
          </cell>
          <cell r="D774" t="str">
            <v>아스팔트방수</v>
          </cell>
          <cell r="E774" t="str">
            <v>(배면방수)</v>
          </cell>
          <cell r="F774" t="str">
            <v>M2</v>
          </cell>
          <cell r="G774">
            <v>437</v>
          </cell>
          <cell r="H774">
            <v>4459</v>
          </cell>
          <cell r="I774">
            <v>1948583</v>
          </cell>
          <cell r="J774">
            <v>1948583</v>
          </cell>
          <cell r="K774">
            <v>1</v>
          </cell>
          <cell r="L774">
            <v>1440</v>
          </cell>
          <cell r="M774">
            <v>629280</v>
          </cell>
          <cell r="N774">
            <v>3019</v>
          </cell>
          <cell r="O774">
            <v>1319303</v>
          </cell>
          <cell r="P774">
            <v>0</v>
          </cell>
          <cell r="Q774">
            <v>0</v>
          </cell>
        </row>
        <row r="775">
          <cell r="C775" t="str">
            <v>3.14</v>
          </cell>
          <cell r="D775" t="str">
            <v>거푸집간격제</v>
          </cell>
          <cell r="I775">
            <v>0</v>
          </cell>
          <cell r="J775">
            <v>0</v>
          </cell>
          <cell r="K775">
            <v>1</v>
          </cell>
          <cell r="M775">
            <v>0</v>
          </cell>
          <cell r="O775">
            <v>0</v>
          </cell>
          <cell r="Q775">
            <v>0</v>
          </cell>
        </row>
        <row r="776">
          <cell r="D776" t="str">
            <v>스페이샤설치</v>
          </cell>
          <cell r="E776" t="str">
            <v>(벽체용)</v>
          </cell>
          <cell r="F776" t="str">
            <v>M2</v>
          </cell>
          <cell r="G776">
            <v>1091</v>
          </cell>
          <cell r="H776">
            <v>2688</v>
          </cell>
          <cell r="I776">
            <v>2932608</v>
          </cell>
          <cell r="J776">
            <v>2932608</v>
          </cell>
          <cell r="K776">
            <v>1</v>
          </cell>
          <cell r="L776">
            <v>2560</v>
          </cell>
          <cell r="M776">
            <v>2792960</v>
          </cell>
          <cell r="N776">
            <v>128</v>
          </cell>
          <cell r="O776">
            <v>139648</v>
          </cell>
          <cell r="P776">
            <v>0</v>
          </cell>
          <cell r="Q776">
            <v>0</v>
          </cell>
        </row>
        <row r="777">
          <cell r="D777" t="str">
            <v>스페이샤설치</v>
          </cell>
          <cell r="E777" t="str">
            <v>(슬라브)</v>
          </cell>
          <cell r="F777" t="str">
            <v>M2</v>
          </cell>
          <cell r="G777">
            <v>431</v>
          </cell>
          <cell r="H777">
            <v>360</v>
          </cell>
          <cell r="I777">
            <v>155160</v>
          </cell>
          <cell r="J777">
            <v>155160</v>
          </cell>
          <cell r="K777">
            <v>1</v>
          </cell>
          <cell r="L777">
            <v>360</v>
          </cell>
          <cell r="M777">
            <v>155160</v>
          </cell>
          <cell r="N777">
            <v>0</v>
          </cell>
          <cell r="O777">
            <v>0</v>
          </cell>
          <cell r="P777">
            <v>0</v>
          </cell>
          <cell r="Q777">
            <v>0</v>
          </cell>
        </row>
        <row r="778">
          <cell r="C778" t="str">
            <v>3.15</v>
          </cell>
          <cell r="D778" t="str">
            <v>교량명판공</v>
          </cell>
          <cell r="I778">
            <v>0</v>
          </cell>
          <cell r="J778">
            <v>0</v>
          </cell>
          <cell r="K778">
            <v>1</v>
          </cell>
          <cell r="M778">
            <v>0</v>
          </cell>
          <cell r="O778">
            <v>0</v>
          </cell>
          <cell r="Q778">
            <v>0</v>
          </cell>
        </row>
        <row r="779">
          <cell r="D779" t="str">
            <v>교명판</v>
          </cell>
          <cell r="E779" t="str">
            <v>(황동)</v>
          </cell>
          <cell r="F779" t="str">
            <v>EA</v>
          </cell>
          <cell r="G779">
            <v>2</v>
          </cell>
          <cell r="H779">
            <v>444675</v>
          </cell>
          <cell r="I779">
            <v>889350</v>
          </cell>
          <cell r="J779">
            <v>889350</v>
          </cell>
          <cell r="K779">
            <v>1</v>
          </cell>
          <cell r="L779">
            <v>423500</v>
          </cell>
          <cell r="M779">
            <v>847000</v>
          </cell>
          <cell r="N779">
            <v>21175</v>
          </cell>
          <cell r="O779">
            <v>42350</v>
          </cell>
          <cell r="P779">
            <v>0</v>
          </cell>
          <cell r="Q779">
            <v>0</v>
          </cell>
        </row>
        <row r="780">
          <cell r="D780" t="str">
            <v>설명판</v>
          </cell>
          <cell r="E780" t="str">
            <v>(황동)</v>
          </cell>
          <cell r="F780" t="str">
            <v>EA</v>
          </cell>
          <cell r="G780">
            <v>2</v>
          </cell>
          <cell r="H780">
            <v>444675</v>
          </cell>
          <cell r="I780">
            <v>889350</v>
          </cell>
          <cell r="J780">
            <v>889350</v>
          </cell>
          <cell r="K780">
            <v>1</v>
          </cell>
          <cell r="L780">
            <v>423500</v>
          </cell>
          <cell r="M780">
            <v>847000</v>
          </cell>
          <cell r="N780">
            <v>21175</v>
          </cell>
          <cell r="O780">
            <v>42350</v>
          </cell>
          <cell r="P780">
            <v>0</v>
          </cell>
          <cell r="Q780">
            <v>0</v>
          </cell>
        </row>
        <row r="781">
          <cell r="D781" t="str">
            <v>교명주</v>
          </cell>
          <cell r="E781" t="str">
            <v>(화강암)</v>
          </cell>
          <cell r="F781" t="str">
            <v>EA</v>
          </cell>
          <cell r="G781">
            <v>4</v>
          </cell>
          <cell r="H781">
            <v>972259</v>
          </cell>
          <cell r="I781">
            <v>3889036</v>
          </cell>
          <cell r="J781">
            <v>3889036</v>
          </cell>
          <cell r="K781">
            <v>1</v>
          </cell>
          <cell r="L781">
            <v>627264</v>
          </cell>
          <cell r="M781">
            <v>2509056</v>
          </cell>
          <cell r="N781">
            <v>344995</v>
          </cell>
          <cell r="O781">
            <v>1379980</v>
          </cell>
          <cell r="P781">
            <v>0</v>
          </cell>
          <cell r="Q781">
            <v>0</v>
          </cell>
        </row>
        <row r="782">
          <cell r="C782" t="str">
            <v>3.16</v>
          </cell>
          <cell r="D782" t="str">
            <v>측량기준점</v>
          </cell>
          <cell r="E782" t="str">
            <v>(황동주물)</v>
          </cell>
          <cell r="F782" t="str">
            <v>EA</v>
          </cell>
          <cell r="G782">
            <v>1</v>
          </cell>
          <cell r="H782">
            <v>22837</v>
          </cell>
          <cell r="I782">
            <v>22837</v>
          </cell>
          <cell r="J782">
            <v>22837</v>
          </cell>
          <cell r="K782">
            <v>1</v>
          </cell>
          <cell r="L782">
            <v>21750</v>
          </cell>
          <cell r="M782">
            <v>21750</v>
          </cell>
          <cell r="N782">
            <v>1087</v>
          </cell>
          <cell r="O782">
            <v>1087</v>
          </cell>
          <cell r="P782">
            <v>0</v>
          </cell>
          <cell r="Q782">
            <v>0</v>
          </cell>
        </row>
        <row r="783">
          <cell r="C783" t="str">
            <v>3.17</v>
          </cell>
          <cell r="D783" t="str">
            <v>교량난간설치</v>
          </cell>
          <cell r="E783" t="str">
            <v>(알루미늄)</v>
          </cell>
          <cell r="I783">
            <v>0</v>
          </cell>
          <cell r="J783">
            <v>0</v>
          </cell>
          <cell r="K783">
            <v>1</v>
          </cell>
          <cell r="M783">
            <v>0</v>
          </cell>
          <cell r="O783">
            <v>0</v>
          </cell>
          <cell r="Q783">
            <v>0</v>
          </cell>
        </row>
        <row r="784">
          <cell r="D784" t="str">
            <v>난간</v>
          </cell>
          <cell r="E784" t="str">
            <v>(H=400)</v>
          </cell>
          <cell r="F784" t="str">
            <v>M</v>
          </cell>
          <cell r="G784">
            <v>42</v>
          </cell>
          <cell r="H784">
            <v>222000</v>
          </cell>
          <cell r="I784">
            <v>9324000</v>
          </cell>
          <cell r="J784">
            <v>9324000</v>
          </cell>
          <cell r="K784">
            <v>1</v>
          </cell>
          <cell r="L784">
            <v>185000</v>
          </cell>
          <cell r="M784">
            <v>7770000</v>
          </cell>
          <cell r="N784">
            <v>0</v>
          </cell>
          <cell r="O784">
            <v>0</v>
          </cell>
          <cell r="P784">
            <v>37000</v>
          </cell>
          <cell r="Q784">
            <v>1554000</v>
          </cell>
        </row>
        <row r="785">
          <cell r="C785" t="str">
            <v>3.18</v>
          </cell>
          <cell r="D785" t="str">
            <v>전선관</v>
          </cell>
          <cell r="I785">
            <v>0</v>
          </cell>
          <cell r="J785">
            <v>0</v>
          </cell>
          <cell r="K785">
            <v>1</v>
          </cell>
          <cell r="M785">
            <v>0</v>
          </cell>
          <cell r="O785">
            <v>0</v>
          </cell>
          <cell r="Q785">
            <v>0</v>
          </cell>
        </row>
        <row r="786">
          <cell r="D786" t="str">
            <v>전선관</v>
          </cell>
          <cell r="E786" t="str">
            <v>(D=100MM)</v>
          </cell>
          <cell r="F786" t="str">
            <v>M</v>
          </cell>
          <cell r="G786">
            <v>42</v>
          </cell>
          <cell r="H786">
            <v>2982</v>
          </cell>
          <cell r="I786">
            <v>125244</v>
          </cell>
          <cell r="J786">
            <v>125244</v>
          </cell>
          <cell r="K786">
            <v>1</v>
          </cell>
          <cell r="L786">
            <v>2840</v>
          </cell>
          <cell r="M786">
            <v>119280</v>
          </cell>
          <cell r="N786">
            <v>142</v>
          </cell>
          <cell r="O786">
            <v>5964</v>
          </cell>
          <cell r="P786">
            <v>0</v>
          </cell>
          <cell r="Q786">
            <v>0</v>
          </cell>
        </row>
        <row r="787">
          <cell r="D787" t="str">
            <v>전선관</v>
          </cell>
          <cell r="E787" t="str">
            <v>(D=150MM)</v>
          </cell>
          <cell r="F787" t="str">
            <v>M</v>
          </cell>
          <cell r="G787">
            <v>42</v>
          </cell>
          <cell r="H787">
            <v>4560</v>
          </cell>
          <cell r="I787">
            <v>191520</v>
          </cell>
          <cell r="J787">
            <v>191520</v>
          </cell>
          <cell r="K787">
            <v>1</v>
          </cell>
          <cell r="L787">
            <v>4260</v>
          </cell>
          <cell r="M787">
            <v>178920</v>
          </cell>
          <cell r="N787">
            <v>300</v>
          </cell>
          <cell r="O787">
            <v>12600</v>
          </cell>
          <cell r="P787">
            <v>0</v>
          </cell>
          <cell r="Q787">
            <v>0</v>
          </cell>
        </row>
        <row r="788">
          <cell r="C788" t="str">
            <v>3.19</v>
          </cell>
          <cell r="D788" t="str">
            <v>가시설공</v>
          </cell>
          <cell r="E788" t="str">
            <v>(흙막이용)</v>
          </cell>
          <cell r="I788">
            <v>0</v>
          </cell>
          <cell r="J788">
            <v>0</v>
          </cell>
          <cell r="K788">
            <v>1</v>
          </cell>
          <cell r="M788">
            <v>0</v>
          </cell>
          <cell r="O788">
            <v>0</v>
          </cell>
          <cell r="Q788">
            <v>0</v>
          </cell>
        </row>
        <row r="789">
          <cell r="D789" t="str">
            <v>가시설</v>
          </cell>
          <cell r="E789" t="str">
            <v>(봉계1교)</v>
          </cell>
          <cell r="F789" t="str">
            <v>식</v>
          </cell>
          <cell r="G789">
            <v>1</v>
          </cell>
          <cell r="H789">
            <v>3500000</v>
          </cell>
          <cell r="I789">
            <v>3500000</v>
          </cell>
          <cell r="J789">
            <v>3500000</v>
          </cell>
          <cell r="K789">
            <v>1</v>
          </cell>
          <cell r="L789">
            <v>2000000</v>
          </cell>
          <cell r="M789">
            <v>2000000</v>
          </cell>
          <cell r="N789">
            <v>500000</v>
          </cell>
          <cell r="O789">
            <v>500000</v>
          </cell>
          <cell r="P789">
            <v>1000000</v>
          </cell>
          <cell r="Q789">
            <v>1000000</v>
          </cell>
        </row>
        <row r="790">
          <cell r="C790" t="str">
            <v>3.20</v>
          </cell>
          <cell r="D790" t="str">
            <v>콘크리트구입</v>
          </cell>
          <cell r="E790" t="str">
            <v>(레미콘)</v>
          </cell>
          <cell r="I790">
            <v>0</v>
          </cell>
          <cell r="J790">
            <v>0</v>
          </cell>
          <cell r="K790">
            <v>1</v>
          </cell>
          <cell r="M790">
            <v>0</v>
          </cell>
          <cell r="O790">
            <v>0</v>
          </cell>
          <cell r="Q790">
            <v>0</v>
          </cell>
        </row>
        <row r="791">
          <cell r="D791" t="str">
            <v>레미콘</v>
          </cell>
          <cell r="E791" t="str">
            <v>(25-270-15)</v>
          </cell>
          <cell r="F791" t="str">
            <v>M3</v>
          </cell>
          <cell r="G791">
            <v>916</v>
          </cell>
          <cell r="H791">
            <v>45390</v>
          </cell>
          <cell r="I791">
            <v>41577240</v>
          </cell>
          <cell r="J791">
            <v>41577240</v>
          </cell>
          <cell r="K791">
            <v>1</v>
          </cell>
          <cell r="L791">
            <v>45390</v>
          </cell>
          <cell r="M791">
            <v>41577240</v>
          </cell>
          <cell r="N791">
            <v>0</v>
          </cell>
          <cell r="O791">
            <v>0</v>
          </cell>
          <cell r="P791">
            <v>0</v>
          </cell>
          <cell r="Q791">
            <v>0</v>
          </cell>
        </row>
        <row r="792">
          <cell r="D792" t="str">
            <v>레미콘</v>
          </cell>
          <cell r="E792" t="str">
            <v>(25-240-15)</v>
          </cell>
          <cell r="F792" t="str">
            <v>M3</v>
          </cell>
          <cell r="G792">
            <v>116</v>
          </cell>
          <cell r="H792">
            <v>44272</v>
          </cell>
          <cell r="I792">
            <v>5135552</v>
          </cell>
          <cell r="J792">
            <v>5135552</v>
          </cell>
          <cell r="K792">
            <v>1</v>
          </cell>
          <cell r="L792">
            <v>44272</v>
          </cell>
          <cell r="M792">
            <v>5135552</v>
          </cell>
          <cell r="N792">
            <v>0</v>
          </cell>
          <cell r="O792">
            <v>0</v>
          </cell>
          <cell r="P792">
            <v>0</v>
          </cell>
          <cell r="Q792">
            <v>0</v>
          </cell>
        </row>
        <row r="793">
          <cell r="D793" t="str">
            <v>레미콘</v>
          </cell>
          <cell r="E793" t="str">
            <v>(25-210-15)</v>
          </cell>
          <cell r="F793" t="str">
            <v>M3</v>
          </cell>
          <cell r="G793">
            <v>290</v>
          </cell>
          <cell r="H793">
            <v>43754</v>
          </cell>
          <cell r="I793">
            <v>12688660</v>
          </cell>
          <cell r="J793">
            <v>12688660</v>
          </cell>
          <cell r="K793">
            <v>1</v>
          </cell>
          <cell r="L793">
            <v>43754</v>
          </cell>
          <cell r="M793">
            <v>12688660</v>
          </cell>
          <cell r="N793">
            <v>0</v>
          </cell>
          <cell r="O793">
            <v>0</v>
          </cell>
          <cell r="P793">
            <v>0</v>
          </cell>
          <cell r="Q793">
            <v>0</v>
          </cell>
        </row>
        <row r="794">
          <cell r="D794" t="str">
            <v>레미콘</v>
          </cell>
          <cell r="E794" t="str">
            <v>(25-160-15)</v>
          </cell>
          <cell r="F794" t="str">
            <v>M3</v>
          </cell>
          <cell r="G794">
            <v>27</v>
          </cell>
          <cell r="H794">
            <v>38982</v>
          </cell>
          <cell r="I794">
            <v>1052514</v>
          </cell>
          <cell r="J794">
            <v>1052514</v>
          </cell>
          <cell r="K794">
            <v>1</v>
          </cell>
          <cell r="L794">
            <v>38982</v>
          </cell>
          <cell r="M794">
            <v>1052514</v>
          </cell>
          <cell r="N794">
            <v>0</v>
          </cell>
          <cell r="O794">
            <v>0</v>
          </cell>
          <cell r="P794">
            <v>0</v>
          </cell>
          <cell r="Q794">
            <v>0</v>
          </cell>
        </row>
        <row r="795">
          <cell r="C795" t="str">
            <v>3.21</v>
          </cell>
          <cell r="D795" t="str">
            <v>철근구입</v>
          </cell>
          <cell r="I795">
            <v>0</v>
          </cell>
          <cell r="J795">
            <v>0</v>
          </cell>
          <cell r="K795">
            <v>1</v>
          </cell>
          <cell r="M795">
            <v>0</v>
          </cell>
          <cell r="O795">
            <v>0</v>
          </cell>
          <cell r="Q795">
            <v>0</v>
          </cell>
        </row>
        <row r="796">
          <cell r="D796" t="str">
            <v>고강(SD40)</v>
          </cell>
          <cell r="I796">
            <v>0</v>
          </cell>
          <cell r="J796">
            <v>0</v>
          </cell>
          <cell r="K796">
            <v>1</v>
          </cell>
          <cell r="M796">
            <v>0</v>
          </cell>
          <cell r="O796">
            <v>0</v>
          </cell>
          <cell r="Q796">
            <v>0</v>
          </cell>
        </row>
        <row r="797">
          <cell r="D797" t="str">
            <v>철근</v>
          </cell>
          <cell r="E797" t="str">
            <v>(SD40,D=13MM)</v>
          </cell>
          <cell r="F797" t="str">
            <v>TON</v>
          </cell>
          <cell r="G797">
            <v>9.6370000000000005</v>
          </cell>
          <cell r="H797">
            <v>360000</v>
          </cell>
          <cell r="I797">
            <v>3469320</v>
          </cell>
          <cell r="J797">
            <v>3469320</v>
          </cell>
          <cell r="K797">
            <v>1</v>
          </cell>
          <cell r="L797">
            <v>360000</v>
          </cell>
          <cell r="M797">
            <v>3469320</v>
          </cell>
          <cell r="N797">
            <v>0</v>
          </cell>
          <cell r="O797">
            <v>0</v>
          </cell>
          <cell r="P797">
            <v>0</v>
          </cell>
          <cell r="Q797">
            <v>0</v>
          </cell>
        </row>
        <row r="798">
          <cell r="D798" t="str">
            <v>철근</v>
          </cell>
          <cell r="E798" t="str">
            <v>(SD40,D=16-32MM)</v>
          </cell>
          <cell r="F798" t="str">
            <v>TON</v>
          </cell>
          <cell r="G798">
            <v>143.435</v>
          </cell>
          <cell r="H798">
            <v>360000</v>
          </cell>
          <cell r="I798">
            <v>51636600</v>
          </cell>
          <cell r="J798">
            <v>51636600</v>
          </cell>
          <cell r="K798">
            <v>1</v>
          </cell>
          <cell r="L798">
            <v>360000</v>
          </cell>
          <cell r="M798">
            <v>51636600</v>
          </cell>
          <cell r="N798">
            <v>0</v>
          </cell>
          <cell r="O798">
            <v>0</v>
          </cell>
          <cell r="P798">
            <v>0</v>
          </cell>
          <cell r="Q798">
            <v>0</v>
          </cell>
        </row>
        <row r="799">
          <cell r="D799" t="str">
            <v>연강(SD30)</v>
          </cell>
          <cell r="I799">
            <v>0</v>
          </cell>
          <cell r="J799">
            <v>0</v>
          </cell>
          <cell r="K799">
            <v>1</v>
          </cell>
          <cell r="M799">
            <v>0</v>
          </cell>
          <cell r="O799">
            <v>0</v>
          </cell>
          <cell r="Q799">
            <v>0</v>
          </cell>
        </row>
        <row r="800">
          <cell r="D800" t="str">
            <v>철근</v>
          </cell>
          <cell r="E800" t="str">
            <v>(SD30,D13M/M이하)</v>
          </cell>
          <cell r="F800" t="str">
            <v>TON</v>
          </cell>
          <cell r="G800">
            <v>0.49299999999999999</v>
          </cell>
          <cell r="H800">
            <v>350000</v>
          </cell>
          <cell r="I800">
            <v>172550</v>
          </cell>
          <cell r="J800">
            <v>172550</v>
          </cell>
          <cell r="K800">
            <v>1</v>
          </cell>
          <cell r="L800">
            <v>350000</v>
          </cell>
          <cell r="M800">
            <v>172550</v>
          </cell>
          <cell r="N800">
            <v>0</v>
          </cell>
          <cell r="O800">
            <v>0</v>
          </cell>
          <cell r="P800">
            <v>0</v>
          </cell>
          <cell r="Q800">
            <v>0</v>
          </cell>
        </row>
        <row r="801">
          <cell r="D801" t="str">
            <v>철근</v>
          </cell>
          <cell r="E801" t="str">
            <v>(SD30,D16-32M/M)</v>
          </cell>
          <cell r="F801" t="str">
            <v>TON</v>
          </cell>
          <cell r="G801">
            <v>2.1480000000000001</v>
          </cell>
          <cell r="H801">
            <v>350000</v>
          </cell>
          <cell r="I801">
            <v>751800</v>
          </cell>
          <cell r="J801">
            <v>751800</v>
          </cell>
          <cell r="K801">
            <v>1</v>
          </cell>
          <cell r="L801">
            <v>350000</v>
          </cell>
          <cell r="M801">
            <v>751800</v>
          </cell>
          <cell r="N801">
            <v>0</v>
          </cell>
          <cell r="O801">
            <v>0</v>
          </cell>
          <cell r="P801">
            <v>0</v>
          </cell>
          <cell r="Q801">
            <v>0</v>
          </cell>
        </row>
        <row r="802">
          <cell r="D802" t="str">
            <v>고재</v>
          </cell>
          <cell r="E802" t="str">
            <v>(3%)</v>
          </cell>
          <cell r="F802" t="str">
            <v>TON</v>
          </cell>
          <cell r="G802">
            <v>4.5350000000000001</v>
          </cell>
          <cell r="H802">
            <v>-98000</v>
          </cell>
          <cell r="I802">
            <v>-444430</v>
          </cell>
          <cell r="J802">
            <v>-444430</v>
          </cell>
          <cell r="K802">
            <v>1</v>
          </cell>
          <cell r="L802">
            <v>-98000</v>
          </cell>
          <cell r="M802">
            <v>-444430</v>
          </cell>
          <cell r="N802">
            <v>0</v>
          </cell>
          <cell r="O802">
            <v>0</v>
          </cell>
          <cell r="P802">
            <v>0</v>
          </cell>
          <cell r="Q802">
            <v>0</v>
          </cell>
        </row>
        <row r="803">
          <cell r="C803" t="str">
            <v>3.F</v>
          </cell>
          <cell r="D803" t="str">
            <v>봉계2교</v>
          </cell>
          <cell r="E803" t="str">
            <v>(PSC BEAM)</v>
          </cell>
          <cell r="I803">
            <v>0</v>
          </cell>
          <cell r="J803">
            <v>0</v>
          </cell>
          <cell r="K803">
            <v>1</v>
          </cell>
          <cell r="M803">
            <v>0</v>
          </cell>
          <cell r="O803">
            <v>0</v>
          </cell>
          <cell r="Q803">
            <v>0</v>
          </cell>
        </row>
        <row r="804">
          <cell r="C804" t="str">
            <v>3.01</v>
          </cell>
          <cell r="D804" t="str">
            <v>터 파 기</v>
          </cell>
          <cell r="I804">
            <v>0</v>
          </cell>
          <cell r="J804">
            <v>0</v>
          </cell>
          <cell r="K804">
            <v>1</v>
          </cell>
          <cell r="M804">
            <v>0</v>
          </cell>
          <cell r="O804">
            <v>0</v>
          </cell>
          <cell r="Q804">
            <v>0</v>
          </cell>
        </row>
        <row r="805">
          <cell r="C805" t="str">
            <v>1)</v>
          </cell>
          <cell r="D805" t="str">
            <v>육상토사</v>
          </cell>
          <cell r="I805">
            <v>0</v>
          </cell>
          <cell r="J805">
            <v>0</v>
          </cell>
          <cell r="K805">
            <v>1</v>
          </cell>
          <cell r="M805">
            <v>0</v>
          </cell>
          <cell r="O805">
            <v>0</v>
          </cell>
          <cell r="Q805">
            <v>0</v>
          </cell>
        </row>
        <row r="806">
          <cell r="D806" t="str">
            <v>구조물터파기</v>
          </cell>
          <cell r="E806" t="str">
            <v>(토사 육상 0-4m)</v>
          </cell>
          <cell r="F806" t="str">
            <v>M3</v>
          </cell>
          <cell r="G806">
            <v>2486</v>
          </cell>
          <cell r="H806">
            <v>4134</v>
          </cell>
          <cell r="I806">
            <v>10277124</v>
          </cell>
          <cell r="J806">
            <v>10277124</v>
          </cell>
          <cell r="K806">
            <v>1</v>
          </cell>
          <cell r="L806">
            <v>173</v>
          </cell>
          <cell r="M806">
            <v>430078</v>
          </cell>
          <cell r="N806">
            <v>3634</v>
          </cell>
          <cell r="O806">
            <v>9034124</v>
          </cell>
          <cell r="P806">
            <v>327</v>
          </cell>
          <cell r="Q806">
            <v>812922</v>
          </cell>
        </row>
        <row r="807">
          <cell r="D807" t="str">
            <v>구조물터파기</v>
          </cell>
          <cell r="E807" t="str">
            <v>(토사 육상 4-8m)</v>
          </cell>
          <cell r="F807" t="str">
            <v>M3</v>
          </cell>
          <cell r="G807">
            <v>33</v>
          </cell>
          <cell r="H807">
            <v>6367</v>
          </cell>
          <cell r="I807">
            <v>210111</v>
          </cell>
          <cell r="J807">
            <v>210111</v>
          </cell>
          <cell r="K807">
            <v>1</v>
          </cell>
          <cell r="L807">
            <v>173</v>
          </cell>
          <cell r="M807">
            <v>5709</v>
          </cell>
          <cell r="N807">
            <v>5867</v>
          </cell>
          <cell r="O807">
            <v>193611</v>
          </cell>
          <cell r="P807">
            <v>327</v>
          </cell>
          <cell r="Q807">
            <v>10791</v>
          </cell>
        </row>
        <row r="808">
          <cell r="C808" t="str">
            <v>2)</v>
          </cell>
          <cell r="D808" t="str">
            <v>육상풍화암</v>
          </cell>
          <cell r="I808">
            <v>0</v>
          </cell>
          <cell r="J808">
            <v>0</v>
          </cell>
          <cell r="K808">
            <v>1</v>
          </cell>
          <cell r="M808">
            <v>0</v>
          </cell>
          <cell r="O808">
            <v>0</v>
          </cell>
          <cell r="Q808">
            <v>0</v>
          </cell>
        </row>
        <row r="809">
          <cell r="D809" t="str">
            <v>구조물터파기</v>
          </cell>
          <cell r="E809" t="str">
            <v>(풍화 육상 0-4M)</v>
          </cell>
          <cell r="F809" t="str">
            <v>M3</v>
          </cell>
          <cell r="G809">
            <v>222</v>
          </cell>
          <cell r="H809">
            <v>60354</v>
          </cell>
          <cell r="I809">
            <v>13398588</v>
          </cell>
          <cell r="J809">
            <v>13398588</v>
          </cell>
          <cell r="K809">
            <v>1</v>
          </cell>
          <cell r="L809">
            <v>2165</v>
          </cell>
          <cell r="M809">
            <v>480630</v>
          </cell>
          <cell r="N809">
            <v>51536</v>
          </cell>
          <cell r="O809">
            <v>11440992</v>
          </cell>
          <cell r="P809">
            <v>6653</v>
          </cell>
          <cell r="Q809">
            <v>1476966</v>
          </cell>
        </row>
        <row r="810">
          <cell r="D810" t="str">
            <v>구조물터파기</v>
          </cell>
          <cell r="E810" t="str">
            <v>(풍화 육상 4-8M)</v>
          </cell>
          <cell r="F810" t="str">
            <v>M3</v>
          </cell>
          <cell r="G810">
            <v>393</v>
          </cell>
          <cell r="H810">
            <v>75480</v>
          </cell>
          <cell r="I810">
            <v>29663640</v>
          </cell>
          <cell r="J810">
            <v>29663640</v>
          </cell>
          <cell r="K810">
            <v>1</v>
          </cell>
          <cell r="L810">
            <v>2165</v>
          </cell>
          <cell r="M810">
            <v>850845</v>
          </cell>
          <cell r="N810">
            <v>66662</v>
          </cell>
          <cell r="O810">
            <v>26198166</v>
          </cell>
          <cell r="P810">
            <v>6653</v>
          </cell>
          <cell r="Q810">
            <v>2614629</v>
          </cell>
        </row>
        <row r="811">
          <cell r="C811" t="str">
            <v>3.02</v>
          </cell>
          <cell r="D811" t="str">
            <v>되메우기 다짐</v>
          </cell>
          <cell r="E811" t="str">
            <v>(백호우+램머)</v>
          </cell>
          <cell r="F811" t="str">
            <v>M3</v>
          </cell>
          <cell r="G811">
            <v>2290</v>
          </cell>
          <cell r="H811">
            <v>4340</v>
          </cell>
          <cell r="I811">
            <v>9938600</v>
          </cell>
          <cell r="J811">
            <v>9938600</v>
          </cell>
          <cell r="K811">
            <v>1</v>
          </cell>
          <cell r="L811">
            <v>354</v>
          </cell>
          <cell r="M811">
            <v>810660</v>
          </cell>
          <cell r="N811">
            <v>3591</v>
          </cell>
          <cell r="O811">
            <v>8223390</v>
          </cell>
          <cell r="P811">
            <v>395</v>
          </cell>
          <cell r="Q811">
            <v>904550</v>
          </cell>
        </row>
        <row r="812">
          <cell r="C812" t="str">
            <v>3.03</v>
          </cell>
          <cell r="D812" t="str">
            <v>뒷채움</v>
          </cell>
          <cell r="E812" t="str">
            <v>(발파암유용)</v>
          </cell>
          <cell r="F812" t="str">
            <v>M3</v>
          </cell>
          <cell r="G812">
            <v>1063</v>
          </cell>
          <cell r="H812">
            <v>1473</v>
          </cell>
          <cell r="I812">
            <v>1565799</v>
          </cell>
          <cell r="J812">
            <v>1565799</v>
          </cell>
          <cell r="K812">
            <v>1</v>
          </cell>
          <cell r="L812">
            <v>366</v>
          </cell>
          <cell r="M812">
            <v>389058</v>
          </cell>
          <cell r="N812">
            <v>590</v>
          </cell>
          <cell r="O812">
            <v>627170</v>
          </cell>
          <cell r="P812">
            <v>517</v>
          </cell>
          <cell r="Q812">
            <v>549571</v>
          </cell>
        </row>
        <row r="813">
          <cell r="C813" t="str">
            <v>3.04</v>
          </cell>
          <cell r="D813" t="str">
            <v>거 푸 집</v>
          </cell>
          <cell r="I813">
            <v>0</v>
          </cell>
          <cell r="J813">
            <v>0</v>
          </cell>
          <cell r="K813">
            <v>1</v>
          </cell>
          <cell r="M813">
            <v>0</v>
          </cell>
          <cell r="O813">
            <v>0</v>
          </cell>
          <cell r="Q813">
            <v>0</v>
          </cell>
        </row>
        <row r="814">
          <cell r="C814" t="str">
            <v>1)</v>
          </cell>
          <cell r="D814" t="str">
            <v>합판거푸집</v>
          </cell>
          <cell r="I814">
            <v>0</v>
          </cell>
          <cell r="J814">
            <v>0</v>
          </cell>
          <cell r="K814">
            <v>1</v>
          </cell>
          <cell r="M814">
            <v>0</v>
          </cell>
          <cell r="O814">
            <v>0</v>
          </cell>
          <cell r="Q814">
            <v>0</v>
          </cell>
        </row>
        <row r="815">
          <cell r="C815" t="str">
            <v>-1</v>
          </cell>
          <cell r="D815" t="str">
            <v>거푸집</v>
          </cell>
          <cell r="E815" t="str">
            <v>(3회 0-7M)</v>
          </cell>
          <cell r="F815" t="str">
            <v>M2</v>
          </cell>
          <cell r="G815">
            <v>253</v>
          </cell>
          <cell r="H815">
            <v>22167</v>
          </cell>
          <cell r="I815">
            <v>5608251</v>
          </cell>
          <cell r="J815">
            <v>5608251</v>
          </cell>
          <cell r="K815">
            <v>1</v>
          </cell>
          <cell r="L815">
            <v>9585</v>
          </cell>
          <cell r="M815">
            <v>2425005</v>
          </cell>
          <cell r="N815">
            <v>12263</v>
          </cell>
          <cell r="O815">
            <v>3102539</v>
          </cell>
          <cell r="P815">
            <v>319</v>
          </cell>
          <cell r="Q815">
            <v>80707</v>
          </cell>
        </row>
        <row r="816">
          <cell r="D816" t="str">
            <v>거푸집</v>
          </cell>
          <cell r="E816" t="str">
            <v>(3회 7-10M)</v>
          </cell>
          <cell r="F816" t="str">
            <v>M2</v>
          </cell>
          <cell r="G816">
            <v>989</v>
          </cell>
          <cell r="H816">
            <v>23386</v>
          </cell>
          <cell r="I816">
            <v>23128754</v>
          </cell>
          <cell r="J816">
            <v>23128754</v>
          </cell>
          <cell r="K816">
            <v>1</v>
          </cell>
          <cell r="L816">
            <v>9585</v>
          </cell>
          <cell r="M816">
            <v>9479565</v>
          </cell>
          <cell r="N816">
            <v>13482</v>
          </cell>
          <cell r="O816">
            <v>13333698</v>
          </cell>
          <cell r="P816">
            <v>319</v>
          </cell>
          <cell r="Q816">
            <v>315491</v>
          </cell>
        </row>
        <row r="817">
          <cell r="C817" t="str">
            <v>-2</v>
          </cell>
          <cell r="D817" t="str">
            <v>거푸집</v>
          </cell>
          <cell r="E817" t="str">
            <v>(4회 0-7M)</v>
          </cell>
          <cell r="F817" t="str">
            <v>M2</v>
          </cell>
          <cell r="G817">
            <v>224</v>
          </cell>
          <cell r="H817">
            <v>19081</v>
          </cell>
          <cell r="I817">
            <v>4274144</v>
          </cell>
          <cell r="J817">
            <v>4274144</v>
          </cell>
          <cell r="K817">
            <v>1</v>
          </cell>
          <cell r="L817">
            <v>8337</v>
          </cell>
          <cell r="M817">
            <v>1867488</v>
          </cell>
          <cell r="N817">
            <v>10425</v>
          </cell>
          <cell r="O817">
            <v>2335200</v>
          </cell>
          <cell r="P817">
            <v>319</v>
          </cell>
          <cell r="Q817">
            <v>71456</v>
          </cell>
        </row>
        <row r="818">
          <cell r="C818" t="str">
            <v>-3</v>
          </cell>
          <cell r="D818" t="str">
            <v>거푸집</v>
          </cell>
          <cell r="E818" t="str">
            <v>(6회 0-7M)</v>
          </cell>
          <cell r="F818" t="str">
            <v>M2</v>
          </cell>
          <cell r="G818">
            <v>127</v>
          </cell>
          <cell r="H818">
            <v>15886</v>
          </cell>
          <cell r="I818">
            <v>2017522</v>
          </cell>
          <cell r="J818">
            <v>2017522</v>
          </cell>
          <cell r="K818">
            <v>1</v>
          </cell>
          <cell r="L818">
            <v>7214</v>
          </cell>
          <cell r="M818">
            <v>916178</v>
          </cell>
          <cell r="N818">
            <v>8353</v>
          </cell>
          <cell r="O818">
            <v>1060831</v>
          </cell>
          <cell r="P818">
            <v>319</v>
          </cell>
          <cell r="Q818">
            <v>40513</v>
          </cell>
        </row>
        <row r="819">
          <cell r="C819" t="str">
            <v>-4</v>
          </cell>
          <cell r="D819" t="str">
            <v>무늬거푸집</v>
          </cell>
          <cell r="E819" t="str">
            <v>(0-7M)</v>
          </cell>
          <cell r="F819" t="str">
            <v>M2</v>
          </cell>
          <cell r="G819">
            <v>869</v>
          </cell>
          <cell r="H819">
            <v>23069</v>
          </cell>
          <cell r="I819">
            <v>20046961</v>
          </cell>
          <cell r="J819">
            <v>20046961</v>
          </cell>
          <cell r="K819">
            <v>1</v>
          </cell>
          <cell r="L819">
            <v>12569</v>
          </cell>
          <cell r="M819">
            <v>10922461</v>
          </cell>
          <cell r="N819">
            <v>10380</v>
          </cell>
          <cell r="O819">
            <v>9020220</v>
          </cell>
          <cell r="P819">
            <v>120</v>
          </cell>
          <cell r="Q819">
            <v>104280</v>
          </cell>
        </row>
        <row r="820">
          <cell r="C820" t="str">
            <v>-5</v>
          </cell>
          <cell r="D820" t="str">
            <v>무늬거푸집</v>
          </cell>
          <cell r="E820" t="str">
            <v>(7-10M)</v>
          </cell>
          <cell r="F820" t="str">
            <v>M2</v>
          </cell>
          <cell r="G820">
            <v>80</v>
          </cell>
          <cell r="H820">
            <v>24104</v>
          </cell>
          <cell r="I820">
            <v>1928320</v>
          </cell>
          <cell r="J820">
            <v>1928320</v>
          </cell>
          <cell r="K820">
            <v>1</v>
          </cell>
          <cell r="L820">
            <v>12568</v>
          </cell>
          <cell r="M820">
            <v>1005440</v>
          </cell>
          <cell r="N820">
            <v>11416</v>
          </cell>
          <cell r="O820">
            <v>913280</v>
          </cell>
          <cell r="P820">
            <v>120</v>
          </cell>
          <cell r="Q820">
            <v>9600</v>
          </cell>
        </row>
        <row r="821">
          <cell r="C821" t="str">
            <v>3.05</v>
          </cell>
          <cell r="D821" t="str">
            <v>강관비계공</v>
          </cell>
          <cell r="I821">
            <v>0</v>
          </cell>
          <cell r="J821">
            <v>0</v>
          </cell>
          <cell r="K821">
            <v>1</v>
          </cell>
          <cell r="M821">
            <v>0</v>
          </cell>
          <cell r="O821">
            <v>0</v>
          </cell>
          <cell r="Q821">
            <v>0</v>
          </cell>
        </row>
        <row r="822">
          <cell r="D822" t="str">
            <v>강관비계</v>
          </cell>
          <cell r="E822" t="str">
            <v>(0-30M)</v>
          </cell>
          <cell r="F822" t="str">
            <v>M2</v>
          </cell>
          <cell r="G822">
            <v>781</v>
          </cell>
          <cell r="H822">
            <v>11356</v>
          </cell>
          <cell r="I822">
            <v>8869036</v>
          </cell>
          <cell r="J822">
            <v>8869036</v>
          </cell>
          <cell r="K822">
            <v>1</v>
          </cell>
          <cell r="L822">
            <v>2817</v>
          </cell>
          <cell r="M822">
            <v>2200077</v>
          </cell>
          <cell r="N822">
            <v>8194</v>
          </cell>
          <cell r="O822">
            <v>6399514</v>
          </cell>
          <cell r="P822">
            <v>345</v>
          </cell>
          <cell r="Q822">
            <v>269445</v>
          </cell>
        </row>
        <row r="823">
          <cell r="C823" t="str">
            <v>3.06</v>
          </cell>
          <cell r="D823" t="str">
            <v>동바리공</v>
          </cell>
          <cell r="I823">
            <v>0</v>
          </cell>
          <cell r="J823">
            <v>0</v>
          </cell>
          <cell r="K823">
            <v>1</v>
          </cell>
          <cell r="M823">
            <v>0</v>
          </cell>
          <cell r="O823">
            <v>0</v>
          </cell>
          <cell r="Q823">
            <v>0</v>
          </cell>
        </row>
        <row r="824">
          <cell r="D824" t="str">
            <v>강관동바리</v>
          </cell>
          <cell r="E824" t="str">
            <v>(교량용)</v>
          </cell>
          <cell r="F824" t="str">
            <v>공/M3</v>
          </cell>
          <cell r="G824">
            <v>106</v>
          </cell>
          <cell r="H824">
            <v>16460</v>
          </cell>
          <cell r="I824">
            <v>1744760</v>
          </cell>
          <cell r="J824">
            <v>1744760</v>
          </cell>
          <cell r="K824">
            <v>1</v>
          </cell>
          <cell r="L824">
            <v>532</v>
          </cell>
          <cell r="M824">
            <v>56392</v>
          </cell>
          <cell r="N824">
            <v>15928</v>
          </cell>
          <cell r="O824">
            <v>1688368</v>
          </cell>
          <cell r="P824">
            <v>0</v>
          </cell>
          <cell r="Q824">
            <v>0</v>
          </cell>
        </row>
        <row r="825">
          <cell r="D825" t="str">
            <v>목재동바리공</v>
          </cell>
          <cell r="E825" t="str">
            <v>(목재4회,0-7M)</v>
          </cell>
          <cell r="F825" t="str">
            <v>공/M3</v>
          </cell>
          <cell r="G825">
            <v>824</v>
          </cell>
          <cell r="H825">
            <v>20437</v>
          </cell>
          <cell r="I825">
            <v>16840088</v>
          </cell>
          <cell r="J825">
            <v>16840088</v>
          </cell>
          <cell r="K825">
            <v>1</v>
          </cell>
          <cell r="L825">
            <v>2041</v>
          </cell>
          <cell r="M825">
            <v>1681784</v>
          </cell>
          <cell r="N825">
            <v>18396</v>
          </cell>
          <cell r="O825">
            <v>15158304</v>
          </cell>
          <cell r="P825">
            <v>0</v>
          </cell>
          <cell r="Q825">
            <v>0</v>
          </cell>
        </row>
        <row r="826">
          <cell r="C826" t="str">
            <v>3.07</v>
          </cell>
          <cell r="D826" t="str">
            <v>철근가공조립</v>
          </cell>
          <cell r="I826">
            <v>0</v>
          </cell>
          <cell r="J826">
            <v>0</v>
          </cell>
          <cell r="K826">
            <v>1</v>
          </cell>
          <cell r="M826">
            <v>0</v>
          </cell>
          <cell r="O826">
            <v>0</v>
          </cell>
          <cell r="Q826">
            <v>0</v>
          </cell>
        </row>
        <row r="827">
          <cell r="D827" t="str">
            <v>철근가공조립</v>
          </cell>
          <cell r="E827" t="str">
            <v>(보통)</v>
          </cell>
          <cell r="F827" t="str">
            <v>TON</v>
          </cell>
          <cell r="G827">
            <v>103.10899999999999</v>
          </cell>
          <cell r="H827">
            <v>348721</v>
          </cell>
          <cell r="I827">
            <v>35956273</v>
          </cell>
          <cell r="J827">
            <v>35956273</v>
          </cell>
          <cell r="K827">
            <v>1</v>
          </cell>
          <cell r="L827">
            <v>5655</v>
          </cell>
          <cell r="M827">
            <v>583081</v>
          </cell>
          <cell r="N827">
            <v>343066</v>
          </cell>
          <cell r="O827">
            <v>35373192</v>
          </cell>
          <cell r="P827">
            <v>0</v>
          </cell>
          <cell r="Q827">
            <v>0</v>
          </cell>
        </row>
        <row r="828">
          <cell r="D828" t="str">
            <v>철근가공조립</v>
          </cell>
          <cell r="E828" t="str">
            <v>(복잡)</v>
          </cell>
          <cell r="F828" t="str">
            <v>TON</v>
          </cell>
          <cell r="G828">
            <v>82.793999999999997</v>
          </cell>
          <cell r="H828">
            <v>437434</v>
          </cell>
          <cell r="I828">
            <v>36216910</v>
          </cell>
          <cell r="J828">
            <v>36216910</v>
          </cell>
          <cell r="K828">
            <v>1</v>
          </cell>
          <cell r="L828">
            <v>6960</v>
          </cell>
          <cell r="M828">
            <v>576246</v>
          </cell>
          <cell r="N828">
            <v>430474</v>
          </cell>
          <cell r="O828">
            <v>35640664</v>
          </cell>
          <cell r="P828">
            <v>0</v>
          </cell>
          <cell r="Q828">
            <v>0</v>
          </cell>
        </row>
        <row r="829">
          <cell r="C829" t="str">
            <v>3.08</v>
          </cell>
          <cell r="D829" t="str">
            <v>콘크리트타설</v>
          </cell>
          <cell r="E829" t="str">
            <v>(레미콘)</v>
          </cell>
          <cell r="I829">
            <v>0</v>
          </cell>
          <cell r="J829">
            <v>0</v>
          </cell>
          <cell r="K829">
            <v>1</v>
          </cell>
          <cell r="M829">
            <v>0</v>
          </cell>
          <cell r="O829">
            <v>0</v>
          </cell>
          <cell r="Q829">
            <v>0</v>
          </cell>
        </row>
        <row r="830">
          <cell r="C830" t="str">
            <v>1)</v>
          </cell>
          <cell r="D830" t="str">
            <v>레미콘</v>
          </cell>
          <cell r="I830">
            <v>0</v>
          </cell>
          <cell r="J830">
            <v>0</v>
          </cell>
          <cell r="K830">
            <v>1</v>
          </cell>
          <cell r="M830">
            <v>0</v>
          </cell>
          <cell r="O830">
            <v>0</v>
          </cell>
          <cell r="Q830">
            <v>0</v>
          </cell>
        </row>
        <row r="831">
          <cell r="D831" t="str">
            <v>레미콘타설</v>
          </cell>
          <cell r="E831" t="str">
            <v>(무근 기계)</v>
          </cell>
          <cell r="F831" t="str">
            <v>M3</v>
          </cell>
          <cell r="G831">
            <v>276</v>
          </cell>
          <cell r="H831">
            <v>23716</v>
          </cell>
          <cell r="I831">
            <v>6545616</v>
          </cell>
          <cell r="J831">
            <v>6545616</v>
          </cell>
          <cell r="K831">
            <v>1</v>
          </cell>
          <cell r="L831">
            <v>2764</v>
          </cell>
          <cell r="M831">
            <v>762864</v>
          </cell>
          <cell r="N831">
            <v>6664</v>
          </cell>
          <cell r="O831">
            <v>1839264</v>
          </cell>
          <cell r="P831">
            <v>14288</v>
          </cell>
          <cell r="Q831">
            <v>3943488</v>
          </cell>
        </row>
        <row r="832">
          <cell r="D832" t="str">
            <v>레미콘타설</v>
          </cell>
          <cell r="E832" t="str">
            <v>(무근 인력)</v>
          </cell>
          <cell r="F832" t="str">
            <v>M3</v>
          </cell>
          <cell r="G832">
            <v>39</v>
          </cell>
          <cell r="H832">
            <v>28651</v>
          </cell>
          <cell r="I832">
            <v>1117389</v>
          </cell>
          <cell r="J832">
            <v>1117389</v>
          </cell>
          <cell r="K832">
            <v>1</v>
          </cell>
          <cell r="L832">
            <v>0</v>
          </cell>
          <cell r="M832">
            <v>0</v>
          </cell>
          <cell r="N832">
            <v>28651</v>
          </cell>
          <cell r="O832">
            <v>1117389</v>
          </cell>
          <cell r="P832">
            <v>0</v>
          </cell>
          <cell r="Q832">
            <v>0</v>
          </cell>
        </row>
        <row r="833">
          <cell r="D833" t="str">
            <v>레미콘타설</v>
          </cell>
          <cell r="E833" t="str">
            <v>(철근 기계)</v>
          </cell>
          <cell r="F833" t="str">
            <v>M3</v>
          </cell>
          <cell r="G833">
            <v>196</v>
          </cell>
          <cell r="H833">
            <v>14673</v>
          </cell>
          <cell r="I833">
            <v>2875908</v>
          </cell>
          <cell r="J833">
            <v>2875908</v>
          </cell>
          <cell r="K833">
            <v>1</v>
          </cell>
          <cell r="L833">
            <v>3410</v>
          </cell>
          <cell r="M833">
            <v>668360</v>
          </cell>
          <cell r="N833">
            <v>6529</v>
          </cell>
          <cell r="O833">
            <v>1279684</v>
          </cell>
          <cell r="P833">
            <v>4734</v>
          </cell>
          <cell r="Q833">
            <v>927864</v>
          </cell>
        </row>
        <row r="834">
          <cell r="C834" t="str">
            <v>2)</v>
          </cell>
          <cell r="D834" t="str">
            <v>펌프카타설</v>
          </cell>
          <cell r="I834">
            <v>0</v>
          </cell>
          <cell r="J834">
            <v>0</v>
          </cell>
          <cell r="K834">
            <v>1</v>
          </cell>
          <cell r="M834">
            <v>0</v>
          </cell>
          <cell r="O834">
            <v>0</v>
          </cell>
          <cell r="Q834">
            <v>0</v>
          </cell>
        </row>
        <row r="835">
          <cell r="D835" t="str">
            <v>펌프카타설</v>
          </cell>
          <cell r="E835" t="str">
            <v>(철근 15M이하)</v>
          </cell>
          <cell r="F835" t="str">
            <v>M3</v>
          </cell>
          <cell r="G835">
            <v>1431</v>
          </cell>
          <cell r="H835">
            <v>14673</v>
          </cell>
          <cell r="I835">
            <v>20997063</v>
          </cell>
          <cell r="J835">
            <v>20997063</v>
          </cell>
          <cell r="K835">
            <v>1</v>
          </cell>
          <cell r="L835">
            <v>3410</v>
          </cell>
          <cell r="M835">
            <v>4879710</v>
          </cell>
          <cell r="N835">
            <v>6529</v>
          </cell>
          <cell r="O835">
            <v>9342999</v>
          </cell>
          <cell r="P835">
            <v>4734</v>
          </cell>
          <cell r="Q835">
            <v>6774354</v>
          </cell>
        </row>
        <row r="836">
          <cell r="C836" t="str">
            <v>3.09</v>
          </cell>
          <cell r="D836" t="str">
            <v>표면처리</v>
          </cell>
          <cell r="I836">
            <v>0</v>
          </cell>
          <cell r="J836">
            <v>0</v>
          </cell>
          <cell r="K836">
            <v>1</v>
          </cell>
          <cell r="M836">
            <v>0</v>
          </cell>
          <cell r="O836">
            <v>0</v>
          </cell>
          <cell r="Q836">
            <v>0</v>
          </cell>
        </row>
        <row r="837">
          <cell r="D837" t="str">
            <v>슬라브 양생</v>
          </cell>
          <cell r="E837" t="str">
            <v>(피막양생)</v>
          </cell>
          <cell r="F837" t="str">
            <v>M2</v>
          </cell>
          <cell r="G837">
            <v>565</v>
          </cell>
          <cell r="H837">
            <v>382</v>
          </cell>
          <cell r="I837">
            <v>215830</v>
          </cell>
          <cell r="J837">
            <v>215830</v>
          </cell>
          <cell r="K837">
            <v>1</v>
          </cell>
          <cell r="L837">
            <v>270</v>
          </cell>
          <cell r="M837">
            <v>152550</v>
          </cell>
          <cell r="N837">
            <v>110</v>
          </cell>
          <cell r="O837">
            <v>62150</v>
          </cell>
          <cell r="P837">
            <v>2</v>
          </cell>
          <cell r="Q837">
            <v>1130</v>
          </cell>
        </row>
        <row r="838">
          <cell r="D838" t="str">
            <v>데크휘니샤 면고르기</v>
          </cell>
          <cell r="F838" t="str">
            <v>M2</v>
          </cell>
          <cell r="G838">
            <v>565</v>
          </cell>
          <cell r="H838">
            <v>482</v>
          </cell>
          <cell r="I838">
            <v>272330</v>
          </cell>
          <cell r="J838">
            <v>272330</v>
          </cell>
          <cell r="K838">
            <v>1</v>
          </cell>
          <cell r="L838">
            <v>42</v>
          </cell>
          <cell r="M838">
            <v>23730</v>
          </cell>
          <cell r="N838">
            <v>120</v>
          </cell>
          <cell r="O838">
            <v>67800</v>
          </cell>
          <cell r="P838">
            <v>320</v>
          </cell>
          <cell r="Q838">
            <v>180800</v>
          </cell>
        </row>
        <row r="839">
          <cell r="C839" t="str">
            <v>3.10</v>
          </cell>
          <cell r="D839" t="str">
            <v>교량받침</v>
          </cell>
          <cell r="I839">
            <v>0</v>
          </cell>
          <cell r="J839">
            <v>0</v>
          </cell>
          <cell r="K839">
            <v>1</v>
          </cell>
          <cell r="M839">
            <v>0</v>
          </cell>
          <cell r="O839">
            <v>0</v>
          </cell>
          <cell r="Q839">
            <v>0</v>
          </cell>
        </row>
        <row r="840">
          <cell r="D840" t="str">
            <v>탄성받침</v>
          </cell>
          <cell r="E840" t="str">
            <v>PSC</v>
          </cell>
          <cell r="I840">
            <v>0</v>
          </cell>
          <cell r="J840">
            <v>0</v>
          </cell>
          <cell r="K840">
            <v>1</v>
          </cell>
          <cell r="M840">
            <v>0</v>
          </cell>
          <cell r="O840">
            <v>0</v>
          </cell>
          <cell r="Q840">
            <v>0</v>
          </cell>
        </row>
        <row r="841">
          <cell r="C841" t="str">
            <v>1)</v>
          </cell>
          <cell r="D841" t="str">
            <v>고정단</v>
          </cell>
          <cell r="E841" t="str">
            <v>탄성</v>
          </cell>
          <cell r="I841">
            <v>0</v>
          </cell>
          <cell r="J841">
            <v>0</v>
          </cell>
          <cell r="K841">
            <v>1</v>
          </cell>
          <cell r="M841">
            <v>0</v>
          </cell>
          <cell r="O841">
            <v>0</v>
          </cell>
          <cell r="Q841">
            <v>0</v>
          </cell>
        </row>
        <row r="842">
          <cell r="D842" t="str">
            <v>교좌장치 탄성</v>
          </cell>
          <cell r="E842" t="str">
            <v>(고정단 135TON)</v>
          </cell>
          <cell r="F842" t="str">
            <v>EA</v>
          </cell>
          <cell r="G842">
            <v>1</v>
          </cell>
          <cell r="H842">
            <v>2534136</v>
          </cell>
          <cell r="I842">
            <v>2534136</v>
          </cell>
          <cell r="J842">
            <v>2534136</v>
          </cell>
          <cell r="K842">
            <v>1</v>
          </cell>
          <cell r="L842">
            <v>2284136</v>
          </cell>
          <cell r="M842">
            <v>2284136</v>
          </cell>
          <cell r="N842">
            <v>250000</v>
          </cell>
          <cell r="O842">
            <v>250000</v>
          </cell>
          <cell r="P842">
            <v>0</v>
          </cell>
          <cell r="Q842">
            <v>0</v>
          </cell>
        </row>
        <row r="843">
          <cell r="C843" t="str">
            <v>2)</v>
          </cell>
          <cell r="D843" t="str">
            <v>종방향</v>
          </cell>
          <cell r="E843" t="str">
            <v>탄성</v>
          </cell>
          <cell r="I843">
            <v>0</v>
          </cell>
          <cell r="J843">
            <v>0</v>
          </cell>
          <cell r="K843">
            <v>1</v>
          </cell>
          <cell r="M843">
            <v>0</v>
          </cell>
          <cell r="O843">
            <v>0</v>
          </cell>
          <cell r="Q843">
            <v>0</v>
          </cell>
        </row>
        <row r="844">
          <cell r="D844" t="str">
            <v>교좌장치 탄성</v>
          </cell>
          <cell r="E844" t="str">
            <v>(종방향 135TON)</v>
          </cell>
          <cell r="F844" t="str">
            <v>EA</v>
          </cell>
          <cell r="G844">
            <v>1</v>
          </cell>
          <cell r="H844">
            <v>2498138</v>
          </cell>
          <cell r="I844">
            <v>2498138</v>
          </cell>
          <cell r="J844">
            <v>2498138</v>
          </cell>
          <cell r="K844">
            <v>1</v>
          </cell>
          <cell r="L844">
            <v>2248138</v>
          </cell>
          <cell r="M844">
            <v>2248138</v>
          </cell>
          <cell r="N844">
            <v>250000</v>
          </cell>
          <cell r="O844">
            <v>250000</v>
          </cell>
          <cell r="P844">
            <v>0</v>
          </cell>
          <cell r="Q844">
            <v>0</v>
          </cell>
        </row>
        <row r="845">
          <cell r="C845" t="str">
            <v>3)</v>
          </cell>
          <cell r="D845" t="str">
            <v>횡방향</v>
          </cell>
          <cell r="E845" t="str">
            <v>탄성</v>
          </cell>
          <cell r="I845">
            <v>0</v>
          </cell>
          <cell r="J845">
            <v>0</v>
          </cell>
          <cell r="K845">
            <v>1</v>
          </cell>
          <cell r="M845">
            <v>0</v>
          </cell>
          <cell r="O845">
            <v>0</v>
          </cell>
          <cell r="Q845">
            <v>0</v>
          </cell>
        </row>
        <row r="846">
          <cell r="D846" t="str">
            <v>교좌장치 탄성</v>
          </cell>
          <cell r="E846" t="str">
            <v>(횡방향 135TON)</v>
          </cell>
          <cell r="F846" t="str">
            <v>EA</v>
          </cell>
          <cell r="G846">
            <v>7</v>
          </cell>
          <cell r="H846">
            <v>2498138</v>
          </cell>
          <cell r="I846">
            <v>17486966</v>
          </cell>
          <cell r="J846">
            <v>17486966</v>
          </cell>
          <cell r="K846">
            <v>1</v>
          </cell>
          <cell r="L846">
            <v>2248138</v>
          </cell>
          <cell r="M846">
            <v>15736966</v>
          </cell>
          <cell r="N846">
            <v>250000</v>
          </cell>
          <cell r="O846">
            <v>1750000</v>
          </cell>
          <cell r="P846">
            <v>0</v>
          </cell>
          <cell r="Q846">
            <v>0</v>
          </cell>
        </row>
        <row r="847">
          <cell r="C847" t="str">
            <v>4)</v>
          </cell>
          <cell r="D847" t="str">
            <v>양방향</v>
          </cell>
          <cell r="I847">
            <v>0</v>
          </cell>
          <cell r="J847">
            <v>0</v>
          </cell>
          <cell r="K847">
            <v>1</v>
          </cell>
          <cell r="M847">
            <v>0</v>
          </cell>
          <cell r="O847">
            <v>0</v>
          </cell>
          <cell r="Q847">
            <v>0</v>
          </cell>
        </row>
        <row r="848">
          <cell r="D848" t="str">
            <v>교좌장치 탄성</v>
          </cell>
          <cell r="E848" t="str">
            <v>(양방향 135TON)</v>
          </cell>
          <cell r="F848" t="str">
            <v>EA</v>
          </cell>
          <cell r="G848">
            <v>7</v>
          </cell>
          <cell r="H848">
            <v>2132136</v>
          </cell>
          <cell r="I848">
            <v>14924952</v>
          </cell>
          <cell r="J848">
            <v>14924952</v>
          </cell>
          <cell r="K848">
            <v>1</v>
          </cell>
          <cell r="L848">
            <v>1882136</v>
          </cell>
          <cell r="M848">
            <v>13174952</v>
          </cell>
          <cell r="N848">
            <v>250000</v>
          </cell>
          <cell r="O848">
            <v>1750000</v>
          </cell>
          <cell r="P848">
            <v>0</v>
          </cell>
          <cell r="Q848">
            <v>0</v>
          </cell>
        </row>
        <row r="849">
          <cell r="C849" t="str">
            <v>3.11</v>
          </cell>
          <cell r="D849" t="str">
            <v>P.S.C 빔</v>
          </cell>
          <cell r="E849" t="str">
            <v>(L=30M)</v>
          </cell>
          <cell r="I849">
            <v>0</v>
          </cell>
          <cell r="J849">
            <v>0</v>
          </cell>
          <cell r="K849">
            <v>1</v>
          </cell>
          <cell r="M849">
            <v>0</v>
          </cell>
          <cell r="O849">
            <v>0</v>
          </cell>
          <cell r="Q849">
            <v>0</v>
          </cell>
        </row>
        <row r="850">
          <cell r="D850" t="str">
            <v>30 m 표준빔 제작</v>
          </cell>
          <cell r="E850" t="str">
            <v>(DB-24)</v>
          </cell>
          <cell r="F850" t="str">
            <v>EA</v>
          </cell>
          <cell r="G850">
            <v>8</v>
          </cell>
          <cell r="H850">
            <v>7928082</v>
          </cell>
          <cell r="I850">
            <v>63424656</v>
          </cell>
          <cell r="J850">
            <v>63424656</v>
          </cell>
          <cell r="K850">
            <v>1</v>
          </cell>
          <cell r="L850">
            <v>1979376</v>
          </cell>
          <cell r="M850">
            <v>15835008</v>
          </cell>
          <cell r="N850">
            <v>5736042</v>
          </cell>
          <cell r="O850">
            <v>45888336</v>
          </cell>
          <cell r="P850">
            <v>212664</v>
          </cell>
          <cell r="Q850">
            <v>1701312</v>
          </cell>
        </row>
        <row r="851">
          <cell r="D851" t="str">
            <v>P.S.C 빔 가설</v>
          </cell>
          <cell r="E851" t="str">
            <v>(L=30M,DB-24)</v>
          </cell>
          <cell r="F851" t="str">
            <v>EA</v>
          </cell>
          <cell r="G851">
            <v>8</v>
          </cell>
          <cell r="H851">
            <v>1196818</v>
          </cell>
          <cell r="I851">
            <v>9574544</v>
          </cell>
          <cell r="J851">
            <v>9574544</v>
          </cell>
          <cell r="K851">
            <v>1</v>
          </cell>
          <cell r="L851">
            <v>127804</v>
          </cell>
          <cell r="M851">
            <v>1022432</v>
          </cell>
          <cell r="N851">
            <v>168864</v>
          </cell>
          <cell r="O851">
            <v>1350912</v>
          </cell>
          <cell r="P851">
            <v>900150</v>
          </cell>
          <cell r="Q851">
            <v>7201200</v>
          </cell>
        </row>
        <row r="852">
          <cell r="C852" t="str">
            <v>3.12</v>
          </cell>
          <cell r="D852" t="str">
            <v>신축이음장치</v>
          </cell>
          <cell r="I852">
            <v>0</v>
          </cell>
          <cell r="J852">
            <v>0</v>
          </cell>
          <cell r="K852">
            <v>1</v>
          </cell>
          <cell r="M852">
            <v>0</v>
          </cell>
          <cell r="O852">
            <v>0</v>
          </cell>
          <cell r="Q852">
            <v>0</v>
          </cell>
        </row>
        <row r="853">
          <cell r="D853" t="str">
            <v>신축이음장치</v>
          </cell>
          <cell r="E853" t="str">
            <v>( EXP. 50)</v>
          </cell>
          <cell r="F853" t="str">
            <v>M</v>
          </cell>
          <cell r="G853">
            <v>43</v>
          </cell>
          <cell r="H853">
            <v>971145</v>
          </cell>
          <cell r="I853">
            <v>41759235</v>
          </cell>
          <cell r="J853">
            <v>41759235</v>
          </cell>
          <cell r="K853">
            <v>1</v>
          </cell>
          <cell r="L853">
            <v>944541</v>
          </cell>
          <cell r="M853">
            <v>40615263</v>
          </cell>
          <cell r="N853">
            <v>26287</v>
          </cell>
          <cell r="O853">
            <v>1130341</v>
          </cell>
          <cell r="P853">
            <v>317</v>
          </cell>
          <cell r="Q853">
            <v>13631</v>
          </cell>
        </row>
        <row r="854">
          <cell r="C854" t="str">
            <v>3.13</v>
          </cell>
          <cell r="D854" t="str">
            <v>방수공</v>
          </cell>
          <cell r="I854">
            <v>0</v>
          </cell>
          <cell r="J854">
            <v>0</v>
          </cell>
          <cell r="K854">
            <v>1</v>
          </cell>
          <cell r="M854">
            <v>0</v>
          </cell>
          <cell r="O854">
            <v>0</v>
          </cell>
          <cell r="Q854">
            <v>0</v>
          </cell>
        </row>
        <row r="855">
          <cell r="D855" t="str">
            <v>교면방수</v>
          </cell>
          <cell r="I855">
            <v>0</v>
          </cell>
          <cell r="J855">
            <v>0</v>
          </cell>
          <cell r="K855">
            <v>1</v>
          </cell>
          <cell r="M855">
            <v>0</v>
          </cell>
          <cell r="O855">
            <v>0</v>
          </cell>
          <cell r="Q855">
            <v>0</v>
          </cell>
        </row>
        <row r="856">
          <cell r="D856" t="str">
            <v>교면방수</v>
          </cell>
          <cell r="E856" t="str">
            <v>(도막식)</v>
          </cell>
          <cell r="F856" t="str">
            <v>M2</v>
          </cell>
          <cell r="G856">
            <v>565</v>
          </cell>
          <cell r="H856">
            <v>27537</v>
          </cell>
          <cell r="I856">
            <v>15558405</v>
          </cell>
          <cell r="J856">
            <v>15558405</v>
          </cell>
          <cell r="K856">
            <v>1</v>
          </cell>
          <cell r="L856">
            <v>18423</v>
          </cell>
          <cell r="M856">
            <v>10408995</v>
          </cell>
          <cell r="N856">
            <v>8849</v>
          </cell>
          <cell r="O856">
            <v>4999685</v>
          </cell>
          <cell r="P856">
            <v>265</v>
          </cell>
          <cell r="Q856">
            <v>149725</v>
          </cell>
        </row>
        <row r="857">
          <cell r="C857" t="str">
            <v>3.14</v>
          </cell>
          <cell r="D857" t="str">
            <v>다웰바설치</v>
          </cell>
          <cell r="E857" t="str">
            <v>(접속슬라브용)</v>
          </cell>
          <cell r="F857" t="str">
            <v>EA</v>
          </cell>
          <cell r="G857">
            <v>94</v>
          </cell>
          <cell r="H857">
            <v>8780</v>
          </cell>
          <cell r="I857">
            <v>825320</v>
          </cell>
          <cell r="J857">
            <v>825320</v>
          </cell>
          <cell r="K857">
            <v>1</v>
          </cell>
          <cell r="L857">
            <v>2592</v>
          </cell>
          <cell r="M857">
            <v>243648</v>
          </cell>
          <cell r="N857">
            <v>6188</v>
          </cell>
          <cell r="O857">
            <v>581672</v>
          </cell>
          <cell r="P857">
            <v>0</v>
          </cell>
          <cell r="Q857">
            <v>0</v>
          </cell>
        </row>
        <row r="858">
          <cell r="C858" t="str">
            <v>3.15</v>
          </cell>
          <cell r="D858" t="str">
            <v>무수축콘크리트공</v>
          </cell>
          <cell r="I858">
            <v>0</v>
          </cell>
          <cell r="J858">
            <v>0</v>
          </cell>
          <cell r="K858">
            <v>1</v>
          </cell>
          <cell r="M858">
            <v>0</v>
          </cell>
          <cell r="O858">
            <v>0</v>
          </cell>
          <cell r="Q858">
            <v>0</v>
          </cell>
        </row>
        <row r="859">
          <cell r="D859" t="str">
            <v>무수축 몰탈</v>
          </cell>
          <cell r="F859" t="str">
            <v>M3</v>
          </cell>
          <cell r="G859">
            <v>0.71899999999999997</v>
          </cell>
          <cell r="H859">
            <v>124887</v>
          </cell>
          <cell r="I859">
            <v>89793</v>
          </cell>
          <cell r="J859">
            <v>89792</v>
          </cell>
          <cell r="K859" t="str">
            <v>##</v>
          </cell>
          <cell r="L859">
            <v>88667</v>
          </cell>
          <cell r="M859">
            <v>63751</v>
          </cell>
          <cell r="N859">
            <v>35209</v>
          </cell>
          <cell r="O859">
            <v>25315</v>
          </cell>
          <cell r="P859">
            <v>1011</v>
          </cell>
          <cell r="Q859">
            <v>726</v>
          </cell>
        </row>
        <row r="860">
          <cell r="D860" t="str">
            <v>무수축콘크리트</v>
          </cell>
          <cell r="F860" t="str">
            <v>M3</v>
          </cell>
          <cell r="G860">
            <v>8.4580000000000002</v>
          </cell>
          <cell r="H860">
            <v>198806</v>
          </cell>
          <cell r="I860">
            <v>1681501</v>
          </cell>
          <cell r="J860">
            <v>1681499</v>
          </cell>
          <cell r="K860" t="str">
            <v>##</v>
          </cell>
          <cell r="L860">
            <v>69873</v>
          </cell>
          <cell r="M860">
            <v>590985</v>
          </cell>
          <cell r="N860">
            <v>125917</v>
          </cell>
          <cell r="O860">
            <v>1065005</v>
          </cell>
          <cell r="P860">
            <v>3016</v>
          </cell>
          <cell r="Q860">
            <v>25509</v>
          </cell>
        </row>
        <row r="861">
          <cell r="C861" t="str">
            <v>3.16</v>
          </cell>
          <cell r="D861" t="str">
            <v>시공이음</v>
          </cell>
          <cell r="I861">
            <v>0</v>
          </cell>
          <cell r="J861">
            <v>0</v>
          </cell>
          <cell r="K861">
            <v>1</v>
          </cell>
          <cell r="M861">
            <v>0</v>
          </cell>
          <cell r="O861">
            <v>0</v>
          </cell>
          <cell r="Q861">
            <v>0</v>
          </cell>
        </row>
        <row r="862">
          <cell r="D862" t="str">
            <v>스치로풀</v>
          </cell>
          <cell r="E862" t="str">
            <v>(T=20m/m)</v>
          </cell>
          <cell r="F862" t="str">
            <v>M2</v>
          </cell>
          <cell r="G862">
            <v>6.5170000000000003</v>
          </cell>
          <cell r="H862">
            <v>6574</v>
          </cell>
          <cell r="I862">
            <v>42842</v>
          </cell>
          <cell r="J862">
            <v>42841</v>
          </cell>
          <cell r="K862" t="str">
            <v>##</v>
          </cell>
          <cell r="L862">
            <v>6261</v>
          </cell>
          <cell r="M862">
            <v>40802</v>
          </cell>
          <cell r="N862">
            <v>313</v>
          </cell>
          <cell r="O862">
            <v>2039</v>
          </cell>
          <cell r="P862">
            <v>0</v>
          </cell>
          <cell r="Q862">
            <v>0</v>
          </cell>
        </row>
        <row r="863">
          <cell r="C863" t="str">
            <v>3.17</v>
          </cell>
          <cell r="D863" t="str">
            <v>배수시설공</v>
          </cell>
          <cell r="I863">
            <v>0</v>
          </cell>
          <cell r="J863">
            <v>0</v>
          </cell>
          <cell r="K863">
            <v>1</v>
          </cell>
          <cell r="M863">
            <v>0</v>
          </cell>
          <cell r="O863">
            <v>0</v>
          </cell>
          <cell r="Q863">
            <v>0</v>
          </cell>
        </row>
        <row r="864">
          <cell r="C864" t="str">
            <v>1)</v>
          </cell>
          <cell r="D864" t="str">
            <v>육교용</v>
          </cell>
          <cell r="I864">
            <v>0</v>
          </cell>
          <cell r="J864">
            <v>0</v>
          </cell>
          <cell r="K864">
            <v>1</v>
          </cell>
          <cell r="M864">
            <v>0</v>
          </cell>
          <cell r="O864">
            <v>0</v>
          </cell>
          <cell r="Q864">
            <v>0</v>
          </cell>
        </row>
        <row r="865">
          <cell r="D865" t="str">
            <v>집수구</v>
          </cell>
          <cell r="E865" t="str">
            <v>(교량용주철)</v>
          </cell>
          <cell r="F865" t="str">
            <v>EA</v>
          </cell>
          <cell r="G865">
            <v>2</v>
          </cell>
          <cell r="H865">
            <v>61178</v>
          </cell>
          <cell r="I865">
            <v>122356</v>
          </cell>
          <cell r="J865">
            <v>122356</v>
          </cell>
          <cell r="K865">
            <v>1</v>
          </cell>
          <cell r="L865">
            <v>30971</v>
          </cell>
          <cell r="M865">
            <v>61942</v>
          </cell>
          <cell r="N865">
            <v>28526</v>
          </cell>
          <cell r="O865">
            <v>57052</v>
          </cell>
          <cell r="P865">
            <v>1681</v>
          </cell>
          <cell r="Q865">
            <v>3362</v>
          </cell>
        </row>
        <row r="866">
          <cell r="D866" t="str">
            <v>육교용연결집수거</v>
          </cell>
          <cell r="E866" t="str">
            <v>(스텐레스)</v>
          </cell>
          <cell r="F866" t="str">
            <v>EA</v>
          </cell>
          <cell r="G866">
            <v>2</v>
          </cell>
          <cell r="H866">
            <v>108005</v>
          </cell>
          <cell r="I866">
            <v>216010</v>
          </cell>
          <cell r="J866">
            <v>216010</v>
          </cell>
          <cell r="K866">
            <v>1</v>
          </cell>
          <cell r="L866">
            <v>106747</v>
          </cell>
          <cell r="M866">
            <v>213494</v>
          </cell>
          <cell r="N866">
            <v>1258</v>
          </cell>
          <cell r="O866">
            <v>2516</v>
          </cell>
          <cell r="P866">
            <v>0</v>
          </cell>
          <cell r="Q866">
            <v>0</v>
          </cell>
        </row>
        <row r="867">
          <cell r="D867" t="str">
            <v>육교용직관</v>
          </cell>
          <cell r="E867" t="str">
            <v>(▣150)</v>
          </cell>
          <cell r="F867" t="str">
            <v>M</v>
          </cell>
          <cell r="G867">
            <v>14</v>
          </cell>
          <cell r="H867">
            <v>12667</v>
          </cell>
          <cell r="I867">
            <v>177338</v>
          </cell>
          <cell r="J867">
            <v>177338</v>
          </cell>
          <cell r="K867">
            <v>1</v>
          </cell>
          <cell r="L867">
            <v>12064</v>
          </cell>
          <cell r="M867">
            <v>168896</v>
          </cell>
          <cell r="N867">
            <v>603</v>
          </cell>
          <cell r="O867">
            <v>8442</v>
          </cell>
          <cell r="P867">
            <v>0</v>
          </cell>
          <cell r="Q867">
            <v>0</v>
          </cell>
        </row>
        <row r="868">
          <cell r="D868" t="str">
            <v>육교용곡관</v>
          </cell>
          <cell r="F868" t="str">
            <v>EA</v>
          </cell>
          <cell r="G868">
            <v>4</v>
          </cell>
          <cell r="H868">
            <v>27235</v>
          </cell>
          <cell r="I868">
            <v>108940</v>
          </cell>
          <cell r="J868">
            <v>108940</v>
          </cell>
          <cell r="K868">
            <v>1</v>
          </cell>
          <cell r="L868">
            <v>26632</v>
          </cell>
          <cell r="M868">
            <v>106528</v>
          </cell>
          <cell r="N868">
            <v>603</v>
          </cell>
          <cell r="O868">
            <v>2412</v>
          </cell>
          <cell r="P868">
            <v>0</v>
          </cell>
          <cell r="Q868">
            <v>0</v>
          </cell>
        </row>
        <row r="869">
          <cell r="D869" t="str">
            <v>육교용연결배수구</v>
          </cell>
          <cell r="E869" t="str">
            <v>(이음부)</v>
          </cell>
          <cell r="F869" t="str">
            <v>EA</v>
          </cell>
          <cell r="G869">
            <v>15</v>
          </cell>
          <cell r="H869">
            <v>8389</v>
          </cell>
          <cell r="I869">
            <v>125835</v>
          </cell>
          <cell r="J869">
            <v>125835</v>
          </cell>
          <cell r="K869">
            <v>1</v>
          </cell>
          <cell r="L869">
            <v>7786</v>
          </cell>
          <cell r="M869">
            <v>116790</v>
          </cell>
          <cell r="N869">
            <v>603</v>
          </cell>
          <cell r="O869">
            <v>9045</v>
          </cell>
          <cell r="P869">
            <v>0</v>
          </cell>
          <cell r="Q869">
            <v>0</v>
          </cell>
        </row>
        <row r="870">
          <cell r="C870" t="str">
            <v>3.18</v>
          </cell>
          <cell r="D870" t="str">
            <v>거푸집간격제</v>
          </cell>
          <cell r="I870">
            <v>0</v>
          </cell>
          <cell r="J870">
            <v>0</v>
          </cell>
          <cell r="K870">
            <v>1</v>
          </cell>
          <cell r="M870">
            <v>0</v>
          </cell>
          <cell r="O870">
            <v>0</v>
          </cell>
          <cell r="Q870">
            <v>0</v>
          </cell>
        </row>
        <row r="871">
          <cell r="D871" t="str">
            <v>스페이샤설치</v>
          </cell>
          <cell r="E871" t="str">
            <v>(벽체용)</v>
          </cell>
          <cell r="F871" t="str">
            <v>M2</v>
          </cell>
          <cell r="G871">
            <v>224</v>
          </cell>
          <cell r="H871">
            <v>2688</v>
          </cell>
          <cell r="I871">
            <v>602112</v>
          </cell>
          <cell r="J871">
            <v>602112</v>
          </cell>
          <cell r="K871">
            <v>1</v>
          </cell>
          <cell r="L871">
            <v>2560</v>
          </cell>
          <cell r="M871">
            <v>573440</v>
          </cell>
          <cell r="N871">
            <v>128</v>
          </cell>
          <cell r="O871">
            <v>28672</v>
          </cell>
          <cell r="P871">
            <v>0</v>
          </cell>
          <cell r="Q871">
            <v>0</v>
          </cell>
        </row>
        <row r="872">
          <cell r="D872" t="str">
            <v>스페이샤설치</v>
          </cell>
          <cell r="E872" t="str">
            <v>(슬라브)</v>
          </cell>
          <cell r="F872" t="str">
            <v>M2</v>
          </cell>
          <cell r="G872">
            <v>1422</v>
          </cell>
          <cell r="H872">
            <v>360</v>
          </cell>
          <cell r="I872">
            <v>511920</v>
          </cell>
          <cell r="J872">
            <v>511920</v>
          </cell>
          <cell r="K872">
            <v>1</v>
          </cell>
          <cell r="L872">
            <v>360</v>
          </cell>
          <cell r="M872">
            <v>511920</v>
          </cell>
          <cell r="N872">
            <v>0</v>
          </cell>
          <cell r="O872">
            <v>0</v>
          </cell>
          <cell r="P872">
            <v>0</v>
          </cell>
          <cell r="Q872">
            <v>0</v>
          </cell>
        </row>
        <row r="873">
          <cell r="C873" t="str">
            <v>3.19</v>
          </cell>
          <cell r="D873" t="str">
            <v>교량명판공</v>
          </cell>
          <cell r="I873">
            <v>0</v>
          </cell>
          <cell r="J873">
            <v>0</v>
          </cell>
          <cell r="K873">
            <v>1</v>
          </cell>
          <cell r="M873">
            <v>0</v>
          </cell>
          <cell r="O873">
            <v>0</v>
          </cell>
          <cell r="Q873">
            <v>0</v>
          </cell>
        </row>
        <row r="874">
          <cell r="D874" t="str">
            <v>교명판</v>
          </cell>
          <cell r="E874" t="str">
            <v>(황동)</v>
          </cell>
          <cell r="F874" t="str">
            <v>EA</v>
          </cell>
          <cell r="G874">
            <v>2</v>
          </cell>
          <cell r="H874">
            <v>444675</v>
          </cell>
          <cell r="I874">
            <v>889350</v>
          </cell>
          <cell r="J874">
            <v>889350</v>
          </cell>
          <cell r="K874">
            <v>1</v>
          </cell>
          <cell r="L874">
            <v>423500</v>
          </cell>
          <cell r="M874">
            <v>847000</v>
          </cell>
          <cell r="N874">
            <v>21175</v>
          </cell>
          <cell r="O874">
            <v>42350</v>
          </cell>
          <cell r="P874">
            <v>0</v>
          </cell>
          <cell r="Q874">
            <v>0</v>
          </cell>
        </row>
        <row r="875">
          <cell r="D875" t="str">
            <v>설명판</v>
          </cell>
          <cell r="E875" t="str">
            <v>(황동)</v>
          </cell>
          <cell r="F875" t="str">
            <v>EA</v>
          </cell>
          <cell r="G875">
            <v>2</v>
          </cell>
          <cell r="H875">
            <v>444675</v>
          </cell>
          <cell r="I875">
            <v>889350</v>
          </cell>
          <cell r="J875">
            <v>889350</v>
          </cell>
          <cell r="K875">
            <v>1</v>
          </cell>
          <cell r="L875">
            <v>423500</v>
          </cell>
          <cell r="M875">
            <v>847000</v>
          </cell>
          <cell r="N875">
            <v>21175</v>
          </cell>
          <cell r="O875">
            <v>42350</v>
          </cell>
          <cell r="P875">
            <v>0</v>
          </cell>
          <cell r="Q875">
            <v>0</v>
          </cell>
        </row>
        <row r="876">
          <cell r="D876" t="str">
            <v>교명주</v>
          </cell>
          <cell r="E876" t="str">
            <v>(화강암)</v>
          </cell>
          <cell r="F876" t="str">
            <v>EA</v>
          </cell>
          <cell r="G876">
            <v>4</v>
          </cell>
          <cell r="H876">
            <v>972259</v>
          </cell>
          <cell r="I876">
            <v>3889036</v>
          </cell>
          <cell r="J876">
            <v>3889036</v>
          </cell>
          <cell r="K876">
            <v>1</v>
          </cell>
          <cell r="L876">
            <v>627264</v>
          </cell>
          <cell r="M876">
            <v>2509056</v>
          </cell>
          <cell r="N876">
            <v>344995</v>
          </cell>
          <cell r="O876">
            <v>1379980</v>
          </cell>
          <cell r="P876">
            <v>0</v>
          </cell>
          <cell r="Q876">
            <v>0</v>
          </cell>
        </row>
        <row r="877">
          <cell r="C877" t="str">
            <v>3.20</v>
          </cell>
          <cell r="D877" t="str">
            <v>측량기준점</v>
          </cell>
          <cell r="E877" t="str">
            <v>(황동주물)</v>
          </cell>
          <cell r="F877" t="str">
            <v>EA</v>
          </cell>
          <cell r="G877">
            <v>1</v>
          </cell>
          <cell r="H877">
            <v>22837</v>
          </cell>
          <cell r="I877">
            <v>22837</v>
          </cell>
          <cell r="J877">
            <v>22837</v>
          </cell>
          <cell r="K877">
            <v>1</v>
          </cell>
          <cell r="L877">
            <v>21750</v>
          </cell>
          <cell r="M877">
            <v>21750</v>
          </cell>
          <cell r="N877">
            <v>1087</v>
          </cell>
          <cell r="O877">
            <v>1087</v>
          </cell>
          <cell r="P877">
            <v>0</v>
          </cell>
          <cell r="Q877">
            <v>0</v>
          </cell>
        </row>
        <row r="878">
          <cell r="C878" t="str">
            <v>3.21</v>
          </cell>
          <cell r="D878" t="str">
            <v>교량난간설치</v>
          </cell>
          <cell r="E878" t="str">
            <v>(알루미늄)</v>
          </cell>
          <cell r="I878">
            <v>0</v>
          </cell>
          <cell r="J878">
            <v>0</v>
          </cell>
          <cell r="K878">
            <v>1</v>
          </cell>
          <cell r="M878">
            <v>0</v>
          </cell>
          <cell r="O878">
            <v>0</v>
          </cell>
          <cell r="Q878">
            <v>0</v>
          </cell>
        </row>
        <row r="879">
          <cell r="D879" t="str">
            <v>난간</v>
          </cell>
          <cell r="E879" t="str">
            <v>(H=400)</v>
          </cell>
          <cell r="F879" t="str">
            <v>M</v>
          </cell>
          <cell r="G879">
            <v>75</v>
          </cell>
          <cell r="H879">
            <v>222000</v>
          </cell>
          <cell r="I879">
            <v>16650000</v>
          </cell>
          <cell r="J879">
            <v>16650000</v>
          </cell>
          <cell r="K879">
            <v>1</v>
          </cell>
          <cell r="L879">
            <v>185000</v>
          </cell>
          <cell r="M879">
            <v>13875000</v>
          </cell>
          <cell r="N879">
            <v>0</v>
          </cell>
          <cell r="O879">
            <v>0</v>
          </cell>
          <cell r="P879">
            <v>37000</v>
          </cell>
          <cell r="Q879">
            <v>2775000</v>
          </cell>
        </row>
        <row r="880">
          <cell r="C880" t="str">
            <v>3.22</v>
          </cell>
          <cell r="D880" t="str">
            <v>전선관</v>
          </cell>
          <cell r="I880">
            <v>0</v>
          </cell>
          <cell r="J880">
            <v>0</v>
          </cell>
          <cell r="K880">
            <v>1</v>
          </cell>
          <cell r="M880">
            <v>0</v>
          </cell>
          <cell r="O880">
            <v>0</v>
          </cell>
          <cell r="Q880">
            <v>0</v>
          </cell>
        </row>
        <row r="881">
          <cell r="D881" t="str">
            <v>전선관</v>
          </cell>
          <cell r="E881" t="str">
            <v>(D=100MM)</v>
          </cell>
          <cell r="F881" t="str">
            <v>M</v>
          </cell>
          <cell r="G881">
            <v>75</v>
          </cell>
          <cell r="H881">
            <v>2982</v>
          </cell>
          <cell r="I881">
            <v>223650</v>
          </cell>
          <cell r="J881">
            <v>223650</v>
          </cell>
          <cell r="K881">
            <v>1</v>
          </cell>
          <cell r="L881">
            <v>2840</v>
          </cell>
          <cell r="M881">
            <v>213000</v>
          </cell>
          <cell r="N881">
            <v>142</v>
          </cell>
          <cell r="O881">
            <v>10650</v>
          </cell>
          <cell r="P881">
            <v>0</v>
          </cell>
          <cell r="Q881">
            <v>0</v>
          </cell>
        </row>
        <row r="882">
          <cell r="D882" t="str">
            <v>전선관</v>
          </cell>
          <cell r="E882" t="str">
            <v>(D=150MM)</v>
          </cell>
          <cell r="F882" t="str">
            <v>M</v>
          </cell>
          <cell r="G882">
            <v>75</v>
          </cell>
          <cell r="H882">
            <v>4560</v>
          </cell>
          <cell r="I882">
            <v>342000</v>
          </cell>
          <cell r="J882">
            <v>342000</v>
          </cell>
          <cell r="K882">
            <v>1</v>
          </cell>
          <cell r="L882">
            <v>4260</v>
          </cell>
          <cell r="M882">
            <v>319500</v>
          </cell>
          <cell r="N882">
            <v>300</v>
          </cell>
          <cell r="O882">
            <v>22500</v>
          </cell>
          <cell r="P882">
            <v>0</v>
          </cell>
          <cell r="Q882">
            <v>0</v>
          </cell>
        </row>
        <row r="883">
          <cell r="C883" t="str">
            <v>3.23</v>
          </cell>
          <cell r="D883" t="str">
            <v>노치(NOTCH)</v>
          </cell>
          <cell r="E883" t="str">
            <v>30mm*20mm</v>
          </cell>
          <cell r="F883" t="str">
            <v>M</v>
          </cell>
          <cell r="G883">
            <v>61</v>
          </cell>
          <cell r="H883">
            <v>1361</v>
          </cell>
          <cell r="I883">
            <v>83021</v>
          </cell>
          <cell r="J883">
            <v>83021</v>
          </cell>
          <cell r="K883">
            <v>1</v>
          </cell>
          <cell r="L883">
            <v>650</v>
          </cell>
          <cell r="M883">
            <v>39650</v>
          </cell>
          <cell r="N883">
            <v>711</v>
          </cell>
          <cell r="O883">
            <v>43371</v>
          </cell>
          <cell r="P883">
            <v>0</v>
          </cell>
          <cell r="Q883">
            <v>0</v>
          </cell>
        </row>
        <row r="884">
          <cell r="C884" t="str">
            <v>3.24</v>
          </cell>
          <cell r="D884" t="str">
            <v>콘크리트구입</v>
          </cell>
          <cell r="E884" t="str">
            <v>(레미콘)</v>
          </cell>
          <cell r="I884">
            <v>0</v>
          </cell>
          <cell r="J884">
            <v>0</v>
          </cell>
          <cell r="K884">
            <v>1</v>
          </cell>
          <cell r="M884">
            <v>0</v>
          </cell>
          <cell r="O884">
            <v>0</v>
          </cell>
          <cell r="Q884">
            <v>0</v>
          </cell>
        </row>
        <row r="885">
          <cell r="D885" t="str">
            <v>레미콘</v>
          </cell>
          <cell r="E885" t="str">
            <v>(19-350-15)</v>
          </cell>
          <cell r="F885" t="str">
            <v>M3</v>
          </cell>
          <cell r="G885">
            <v>199</v>
          </cell>
          <cell r="H885">
            <v>48890</v>
          </cell>
          <cell r="I885">
            <v>9729110</v>
          </cell>
          <cell r="J885">
            <v>9729110</v>
          </cell>
          <cell r="K885">
            <v>1</v>
          </cell>
          <cell r="L885">
            <v>48890</v>
          </cell>
          <cell r="M885">
            <v>9729110</v>
          </cell>
          <cell r="N885">
            <v>0</v>
          </cell>
          <cell r="O885">
            <v>0</v>
          </cell>
          <cell r="P885">
            <v>0</v>
          </cell>
          <cell r="Q885">
            <v>0</v>
          </cell>
        </row>
        <row r="886">
          <cell r="D886" t="str">
            <v>레미콘</v>
          </cell>
          <cell r="E886" t="str">
            <v>(25-270-15)</v>
          </cell>
          <cell r="F886" t="str">
            <v>M3</v>
          </cell>
          <cell r="G886">
            <v>195</v>
          </cell>
          <cell r="H886">
            <v>45390</v>
          </cell>
          <cell r="I886">
            <v>8851050</v>
          </cell>
          <cell r="J886">
            <v>8851050</v>
          </cell>
          <cell r="K886">
            <v>1</v>
          </cell>
          <cell r="L886">
            <v>45390</v>
          </cell>
          <cell r="M886">
            <v>8851050</v>
          </cell>
          <cell r="N886">
            <v>0</v>
          </cell>
          <cell r="O886">
            <v>0</v>
          </cell>
          <cell r="P886">
            <v>0</v>
          </cell>
          <cell r="Q886">
            <v>0</v>
          </cell>
        </row>
        <row r="887">
          <cell r="D887" t="str">
            <v>레미콘</v>
          </cell>
          <cell r="E887" t="str">
            <v>(25-240-15)</v>
          </cell>
          <cell r="F887" t="str">
            <v>M3</v>
          </cell>
          <cell r="G887">
            <v>1251</v>
          </cell>
          <cell r="H887">
            <v>44272</v>
          </cell>
          <cell r="I887">
            <v>55384272</v>
          </cell>
          <cell r="J887">
            <v>55384272</v>
          </cell>
          <cell r="K887">
            <v>1</v>
          </cell>
          <cell r="L887">
            <v>44272</v>
          </cell>
          <cell r="M887">
            <v>55384272</v>
          </cell>
          <cell r="N887">
            <v>0</v>
          </cell>
          <cell r="O887">
            <v>0</v>
          </cell>
          <cell r="P887">
            <v>0</v>
          </cell>
          <cell r="Q887">
            <v>0</v>
          </cell>
        </row>
        <row r="888">
          <cell r="D888" t="str">
            <v>레미콘</v>
          </cell>
          <cell r="E888" t="str">
            <v>(25-210-15)</v>
          </cell>
          <cell r="F888" t="str">
            <v>M3</v>
          </cell>
          <cell r="G888">
            <v>282</v>
          </cell>
          <cell r="H888">
            <v>43754</v>
          </cell>
          <cell r="I888">
            <v>12338628</v>
          </cell>
          <cell r="J888">
            <v>12338628</v>
          </cell>
          <cell r="K888">
            <v>1</v>
          </cell>
          <cell r="L888">
            <v>43754</v>
          </cell>
          <cell r="M888">
            <v>12338628</v>
          </cell>
          <cell r="N888">
            <v>0</v>
          </cell>
          <cell r="O888">
            <v>0</v>
          </cell>
          <cell r="P888">
            <v>0</v>
          </cell>
          <cell r="Q888">
            <v>0</v>
          </cell>
        </row>
        <row r="889">
          <cell r="D889" t="str">
            <v>레미콘</v>
          </cell>
          <cell r="E889" t="str">
            <v>(25-160-15)</v>
          </cell>
          <cell r="F889" t="str">
            <v>M3</v>
          </cell>
          <cell r="G889">
            <v>40</v>
          </cell>
          <cell r="H889">
            <v>38982</v>
          </cell>
          <cell r="I889">
            <v>1559280</v>
          </cell>
          <cell r="J889">
            <v>1559280</v>
          </cell>
          <cell r="K889">
            <v>1</v>
          </cell>
          <cell r="L889">
            <v>38982</v>
          </cell>
          <cell r="M889">
            <v>1559280</v>
          </cell>
          <cell r="N889">
            <v>0</v>
          </cell>
          <cell r="O889">
            <v>0</v>
          </cell>
          <cell r="P889">
            <v>0</v>
          </cell>
          <cell r="Q889">
            <v>0</v>
          </cell>
        </row>
        <row r="890">
          <cell r="C890" t="str">
            <v>3.25</v>
          </cell>
          <cell r="D890" t="str">
            <v>철근구입</v>
          </cell>
          <cell r="I890">
            <v>0</v>
          </cell>
          <cell r="J890">
            <v>0</v>
          </cell>
          <cell r="K890">
            <v>1</v>
          </cell>
          <cell r="M890">
            <v>0</v>
          </cell>
          <cell r="O890">
            <v>0</v>
          </cell>
          <cell r="Q890">
            <v>0</v>
          </cell>
        </row>
        <row r="891">
          <cell r="D891" t="str">
            <v>고강(SD40)</v>
          </cell>
          <cell r="I891">
            <v>0</v>
          </cell>
          <cell r="J891">
            <v>0</v>
          </cell>
          <cell r="K891">
            <v>1</v>
          </cell>
          <cell r="M891">
            <v>0</v>
          </cell>
          <cell r="O891">
            <v>0</v>
          </cell>
          <cell r="Q891">
            <v>0</v>
          </cell>
        </row>
        <row r="892">
          <cell r="D892" t="str">
            <v>철근</v>
          </cell>
          <cell r="E892" t="str">
            <v>(SD40,D=13MM)</v>
          </cell>
          <cell r="F892" t="str">
            <v>TON</v>
          </cell>
          <cell r="G892">
            <v>1.6559999999999999</v>
          </cell>
          <cell r="H892">
            <v>360000</v>
          </cell>
          <cell r="I892">
            <v>596160</v>
          </cell>
          <cell r="J892">
            <v>596160</v>
          </cell>
          <cell r="K892">
            <v>1</v>
          </cell>
          <cell r="L892">
            <v>360000</v>
          </cell>
          <cell r="M892">
            <v>596160</v>
          </cell>
          <cell r="N892">
            <v>0</v>
          </cell>
          <cell r="O892">
            <v>0</v>
          </cell>
          <cell r="P892">
            <v>0</v>
          </cell>
          <cell r="Q892">
            <v>0</v>
          </cell>
        </row>
        <row r="893">
          <cell r="D893" t="str">
            <v>철근</v>
          </cell>
          <cell r="E893" t="str">
            <v>(SD40,D=16-32MM)</v>
          </cell>
          <cell r="F893" t="str">
            <v>TON</v>
          </cell>
          <cell r="G893">
            <v>50.406999999999996</v>
          </cell>
          <cell r="H893">
            <v>360000</v>
          </cell>
          <cell r="I893">
            <v>18146520</v>
          </cell>
          <cell r="J893">
            <v>18146520</v>
          </cell>
          <cell r="K893">
            <v>1</v>
          </cell>
          <cell r="L893">
            <v>360000</v>
          </cell>
          <cell r="M893">
            <v>18146520</v>
          </cell>
          <cell r="N893">
            <v>0</v>
          </cell>
          <cell r="O893">
            <v>0</v>
          </cell>
          <cell r="P893">
            <v>0</v>
          </cell>
          <cell r="Q893">
            <v>0</v>
          </cell>
        </row>
        <row r="894">
          <cell r="D894" t="str">
            <v>연강(SD30)</v>
          </cell>
          <cell r="I894">
            <v>0</v>
          </cell>
          <cell r="J894">
            <v>0</v>
          </cell>
          <cell r="K894">
            <v>1</v>
          </cell>
          <cell r="M894">
            <v>0</v>
          </cell>
          <cell r="O894">
            <v>0</v>
          </cell>
          <cell r="Q894">
            <v>0</v>
          </cell>
        </row>
        <row r="895">
          <cell r="D895" t="str">
            <v>철근</v>
          </cell>
          <cell r="E895" t="str">
            <v>SD30,D=10</v>
          </cell>
          <cell r="F895" t="str">
            <v>KG</v>
          </cell>
          <cell r="G895">
            <v>0.45300000000000001</v>
          </cell>
          <cell r="H895">
            <v>360000</v>
          </cell>
          <cell r="I895">
            <v>163080</v>
          </cell>
          <cell r="J895">
            <v>163080</v>
          </cell>
          <cell r="K895">
            <v>1</v>
          </cell>
          <cell r="L895">
            <v>360000</v>
          </cell>
          <cell r="M895">
            <v>163080</v>
          </cell>
          <cell r="N895">
            <v>0</v>
          </cell>
          <cell r="O895">
            <v>0</v>
          </cell>
          <cell r="P895">
            <v>0</v>
          </cell>
          <cell r="Q895">
            <v>0</v>
          </cell>
        </row>
        <row r="896">
          <cell r="D896" t="str">
            <v>철근</v>
          </cell>
          <cell r="E896" t="str">
            <v>(SD30,D13M/M이하)</v>
          </cell>
          <cell r="F896" t="str">
            <v>TON</v>
          </cell>
          <cell r="G896">
            <v>5.9850000000000003</v>
          </cell>
          <cell r="H896">
            <v>350000</v>
          </cell>
          <cell r="I896">
            <v>2094750</v>
          </cell>
          <cell r="J896">
            <v>2094750</v>
          </cell>
          <cell r="K896">
            <v>1</v>
          </cell>
          <cell r="L896">
            <v>350000</v>
          </cell>
          <cell r="M896">
            <v>2094750</v>
          </cell>
          <cell r="N896">
            <v>0</v>
          </cell>
          <cell r="O896">
            <v>0</v>
          </cell>
          <cell r="P896">
            <v>0</v>
          </cell>
          <cell r="Q896">
            <v>0</v>
          </cell>
        </row>
        <row r="897">
          <cell r="D897" t="str">
            <v>철근</v>
          </cell>
          <cell r="E897" t="str">
            <v>(SD30,D16-32M/M)</v>
          </cell>
          <cell r="F897" t="str">
            <v>TON</v>
          </cell>
          <cell r="G897">
            <v>158.852</v>
          </cell>
          <cell r="H897">
            <v>350000</v>
          </cell>
          <cell r="I897">
            <v>55598200</v>
          </cell>
          <cell r="J897">
            <v>55598200</v>
          </cell>
          <cell r="K897">
            <v>1</v>
          </cell>
          <cell r="L897">
            <v>350000</v>
          </cell>
          <cell r="M897">
            <v>55598200</v>
          </cell>
          <cell r="N897">
            <v>0</v>
          </cell>
          <cell r="O897">
            <v>0</v>
          </cell>
          <cell r="P897">
            <v>0</v>
          </cell>
          <cell r="Q897">
            <v>0</v>
          </cell>
        </row>
        <row r="898">
          <cell r="D898" t="str">
            <v>고재</v>
          </cell>
          <cell r="E898" t="str">
            <v>(3%)</v>
          </cell>
          <cell r="F898" t="str">
            <v>TON</v>
          </cell>
          <cell r="G898">
            <v>6.3869999999999996</v>
          </cell>
          <cell r="H898">
            <v>-98000</v>
          </cell>
          <cell r="I898">
            <v>-625926</v>
          </cell>
          <cell r="J898">
            <v>-625926</v>
          </cell>
          <cell r="K898">
            <v>1</v>
          </cell>
          <cell r="L898">
            <v>-98000</v>
          </cell>
          <cell r="M898">
            <v>-625926</v>
          </cell>
          <cell r="N898">
            <v>0</v>
          </cell>
          <cell r="O898">
            <v>0</v>
          </cell>
          <cell r="P898">
            <v>0</v>
          </cell>
          <cell r="Q898">
            <v>0</v>
          </cell>
        </row>
        <row r="899">
          <cell r="C899" t="str">
            <v>3.26</v>
          </cell>
          <cell r="D899" t="str">
            <v>시멘트구입</v>
          </cell>
          <cell r="I899">
            <v>0</v>
          </cell>
          <cell r="J899">
            <v>0</v>
          </cell>
          <cell r="K899">
            <v>1</v>
          </cell>
          <cell r="M899">
            <v>0</v>
          </cell>
          <cell r="O899">
            <v>0</v>
          </cell>
          <cell r="Q899">
            <v>0</v>
          </cell>
        </row>
        <row r="900">
          <cell r="D900" t="str">
            <v>시멘트</v>
          </cell>
          <cell r="E900" t="str">
            <v>(40㎏)</v>
          </cell>
          <cell r="F900" t="str">
            <v>대</v>
          </cell>
          <cell r="G900">
            <v>241</v>
          </cell>
          <cell r="H900">
            <v>2600</v>
          </cell>
          <cell r="I900">
            <v>626600</v>
          </cell>
          <cell r="J900">
            <v>626600</v>
          </cell>
          <cell r="K900">
            <v>1</v>
          </cell>
          <cell r="L900">
            <v>2600</v>
          </cell>
          <cell r="M900">
            <v>626600</v>
          </cell>
          <cell r="N900">
            <v>0</v>
          </cell>
          <cell r="O900">
            <v>0</v>
          </cell>
          <cell r="P900">
            <v>0</v>
          </cell>
          <cell r="Q900">
            <v>0</v>
          </cell>
        </row>
        <row r="901">
          <cell r="C901" t="str">
            <v>3.27</v>
          </cell>
          <cell r="D901" t="str">
            <v>자갈구입</v>
          </cell>
          <cell r="I901">
            <v>0</v>
          </cell>
          <cell r="J901">
            <v>0</v>
          </cell>
          <cell r="K901">
            <v>1</v>
          </cell>
          <cell r="M901">
            <v>0</v>
          </cell>
          <cell r="O901">
            <v>0</v>
          </cell>
          <cell r="Q901">
            <v>0</v>
          </cell>
        </row>
        <row r="902">
          <cell r="D902" t="str">
            <v>골재 현장도착도</v>
          </cell>
          <cell r="E902" t="str">
            <v>(D=19MM)</v>
          </cell>
          <cell r="F902" t="str">
            <v>M3</v>
          </cell>
          <cell r="G902">
            <v>4.9749999999999996</v>
          </cell>
          <cell r="H902">
            <v>27909</v>
          </cell>
          <cell r="I902">
            <v>138847</v>
          </cell>
          <cell r="J902">
            <v>138846</v>
          </cell>
          <cell r="K902" t="str">
            <v>##</v>
          </cell>
          <cell r="L902">
            <v>6935</v>
          </cell>
          <cell r="M902">
            <v>34501</v>
          </cell>
          <cell r="N902">
            <v>11179</v>
          </cell>
          <cell r="O902">
            <v>55615</v>
          </cell>
          <cell r="P902">
            <v>9795</v>
          </cell>
          <cell r="Q902">
            <v>48730</v>
          </cell>
        </row>
        <row r="903">
          <cell r="C903" t="str">
            <v>3.G</v>
          </cell>
          <cell r="D903" t="str">
            <v>복안천교</v>
          </cell>
          <cell r="E903" t="str">
            <v>(PSC BEAM)</v>
          </cell>
          <cell r="I903">
            <v>0</v>
          </cell>
          <cell r="J903">
            <v>0</v>
          </cell>
          <cell r="K903">
            <v>1</v>
          </cell>
          <cell r="M903">
            <v>0</v>
          </cell>
          <cell r="O903">
            <v>0</v>
          </cell>
          <cell r="Q903">
            <v>0</v>
          </cell>
        </row>
        <row r="904">
          <cell r="C904" t="str">
            <v>3.01</v>
          </cell>
          <cell r="D904" t="str">
            <v>터 파 기</v>
          </cell>
          <cell r="I904">
            <v>0</v>
          </cell>
          <cell r="J904">
            <v>0</v>
          </cell>
          <cell r="K904">
            <v>1</v>
          </cell>
          <cell r="M904">
            <v>0</v>
          </cell>
          <cell r="O904">
            <v>0</v>
          </cell>
          <cell r="Q904">
            <v>0</v>
          </cell>
        </row>
        <row r="905">
          <cell r="C905" t="str">
            <v>1)</v>
          </cell>
          <cell r="D905" t="str">
            <v>육상토사</v>
          </cell>
          <cell r="I905">
            <v>0</v>
          </cell>
          <cell r="J905">
            <v>0</v>
          </cell>
          <cell r="K905">
            <v>1</v>
          </cell>
          <cell r="M905">
            <v>0</v>
          </cell>
          <cell r="O905">
            <v>0</v>
          </cell>
          <cell r="Q905">
            <v>0</v>
          </cell>
        </row>
        <row r="906">
          <cell r="D906" t="str">
            <v>구조물터파기</v>
          </cell>
          <cell r="E906" t="str">
            <v>(토사 육상 0-4m)</v>
          </cell>
          <cell r="F906" t="str">
            <v>M3</v>
          </cell>
          <cell r="G906">
            <v>2072</v>
          </cell>
          <cell r="H906">
            <v>4134</v>
          </cell>
          <cell r="I906">
            <v>8565648</v>
          </cell>
          <cell r="J906">
            <v>8565648</v>
          </cell>
          <cell r="K906">
            <v>1</v>
          </cell>
          <cell r="L906">
            <v>173</v>
          </cell>
          <cell r="M906">
            <v>358456</v>
          </cell>
          <cell r="N906">
            <v>3634</v>
          </cell>
          <cell r="O906">
            <v>7529648</v>
          </cell>
          <cell r="P906">
            <v>327</v>
          </cell>
          <cell r="Q906">
            <v>677544</v>
          </cell>
        </row>
        <row r="907">
          <cell r="D907" t="str">
            <v>구조물터파기</v>
          </cell>
          <cell r="E907" t="str">
            <v>(토사 육상 4-8m)</v>
          </cell>
          <cell r="F907" t="str">
            <v>M3</v>
          </cell>
          <cell r="G907">
            <v>98</v>
          </cell>
          <cell r="H907">
            <v>6367</v>
          </cell>
          <cell r="I907">
            <v>623966</v>
          </cell>
          <cell r="J907">
            <v>623966</v>
          </cell>
          <cell r="K907">
            <v>1</v>
          </cell>
          <cell r="L907">
            <v>173</v>
          </cell>
          <cell r="M907">
            <v>16954</v>
          </cell>
          <cell r="N907">
            <v>5867</v>
          </cell>
          <cell r="O907">
            <v>574966</v>
          </cell>
          <cell r="P907">
            <v>327</v>
          </cell>
          <cell r="Q907">
            <v>32046</v>
          </cell>
        </row>
        <row r="908">
          <cell r="C908" t="str">
            <v>2)</v>
          </cell>
          <cell r="D908" t="str">
            <v>수중토사</v>
          </cell>
          <cell r="I908">
            <v>0</v>
          </cell>
          <cell r="J908">
            <v>0</v>
          </cell>
          <cell r="K908">
            <v>1</v>
          </cell>
          <cell r="M908">
            <v>0</v>
          </cell>
          <cell r="O908">
            <v>0</v>
          </cell>
          <cell r="Q908">
            <v>0</v>
          </cell>
        </row>
        <row r="909">
          <cell r="D909" t="str">
            <v>구조물터파기</v>
          </cell>
          <cell r="E909" t="str">
            <v>(토사 수중 0-4M)</v>
          </cell>
          <cell r="F909" t="str">
            <v>M3</v>
          </cell>
          <cell r="G909">
            <v>1088</v>
          </cell>
          <cell r="H909">
            <v>7670</v>
          </cell>
          <cell r="I909">
            <v>8344960</v>
          </cell>
          <cell r="J909">
            <v>8344960</v>
          </cell>
          <cell r="K909">
            <v>1</v>
          </cell>
          <cell r="L909">
            <v>223</v>
          </cell>
          <cell r="M909">
            <v>242624</v>
          </cell>
          <cell r="N909">
            <v>7027</v>
          </cell>
          <cell r="O909">
            <v>7645376</v>
          </cell>
          <cell r="P909">
            <v>420</v>
          </cell>
          <cell r="Q909">
            <v>456960</v>
          </cell>
        </row>
        <row r="910">
          <cell r="C910" t="str">
            <v>3)</v>
          </cell>
          <cell r="D910" t="str">
            <v>수중풍화암</v>
          </cell>
          <cell r="I910">
            <v>0</v>
          </cell>
          <cell r="J910">
            <v>0</v>
          </cell>
          <cell r="K910">
            <v>1</v>
          </cell>
          <cell r="M910">
            <v>0</v>
          </cell>
          <cell r="O910">
            <v>0</v>
          </cell>
          <cell r="Q910">
            <v>0</v>
          </cell>
        </row>
        <row r="911">
          <cell r="D911" t="str">
            <v>구조물터파기</v>
          </cell>
          <cell r="E911" t="str">
            <v>(풍화 수중 0 - 4M)</v>
          </cell>
          <cell r="F911" t="str">
            <v>M3</v>
          </cell>
          <cell r="G911">
            <v>614</v>
          </cell>
          <cell r="H911">
            <v>108254</v>
          </cell>
          <cell r="I911">
            <v>66467956</v>
          </cell>
          <cell r="J911">
            <v>66467956</v>
          </cell>
          <cell r="K911">
            <v>1</v>
          </cell>
          <cell r="L911">
            <v>2165</v>
          </cell>
          <cell r="M911">
            <v>1329310</v>
          </cell>
          <cell r="N911">
            <v>99436</v>
          </cell>
          <cell r="O911">
            <v>61053704</v>
          </cell>
          <cell r="P911">
            <v>6653</v>
          </cell>
          <cell r="Q911">
            <v>4084942</v>
          </cell>
        </row>
        <row r="912">
          <cell r="C912" t="str">
            <v>3.02</v>
          </cell>
          <cell r="D912" t="str">
            <v>되메우기 다짐</v>
          </cell>
          <cell r="E912" t="str">
            <v>(백호우+램머)</v>
          </cell>
          <cell r="F912" t="str">
            <v>M3</v>
          </cell>
          <cell r="G912">
            <v>1868</v>
          </cell>
          <cell r="H912">
            <v>4340</v>
          </cell>
          <cell r="I912">
            <v>8107120</v>
          </cell>
          <cell r="J912">
            <v>8107120</v>
          </cell>
          <cell r="K912">
            <v>1</v>
          </cell>
          <cell r="L912">
            <v>354</v>
          </cell>
          <cell r="M912">
            <v>661272</v>
          </cell>
          <cell r="N912">
            <v>3591</v>
          </cell>
          <cell r="O912">
            <v>6707988</v>
          </cell>
          <cell r="P912">
            <v>395</v>
          </cell>
          <cell r="Q912">
            <v>737860</v>
          </cell>
        </row>
        <row r="913">
          <cell r="C913" t="str">
            <v>3.03</v>
          </cell>
          <cell r="D913" t="str">
            <v>뒷채움</v>
          </cell>
          <cell r="E913" t="str">
            <v>(발파암유용)</v>
          </cell>
          <cell r="F913" t="str">
            <v>M3</v>
          </cell>
          <cell r="G913">
            <v>805</v>
          </cell>
          <cell r="H913">
            <v>1473</v>
          </cell>
          <cell r="I913">
            <v>1185765</v>
          </cell>
          <cell r="J913">
            <v>1185765</v>
          </cell>
          <cell r="K913">
            <v>1</v>
          </cell>
          <cell r="L913">
            <v>366</v>
          </cell>
          <cell r="M913">
            <v>294630</v>
          </cell>
          <cell r="N913">
            <v>590</v>
          </cell>
          <cell r="O913">
            <v>474950</v>
          </cell>
          <cell r="P913">
            <v>517</v>
          </cell>
          <cell r="Q913">
            <v>416185</v>
          </cell>
        </row>
        <row r="914">
          <cell r="C914" t="str">
            <v>3.04</v>
          </cell>
          <cell r="D914" t="str">
            <v>세굴방지용사석채움</v>
          </cell>
          <cell r="E914" t="str">
            <v>(발파암유용)</v>
          </cell>
          <cell r="F914" t="str">
            <v>M3</v>
          </cell>
          <cell r="G914">
            <v>1236</v>
          </cell>
          <cell r="H914">
            <v>21258</v>
          </cell>
          <cell r="I914">
            <v>26274888</v>
          </cell>
          <cell r="J914">
            <v>26274888</v>
          </cell>
          <cell r="K914">
            <v>1</v>
          </cell>
          <cell r="L914">
            <v>1601</v>
          </cell>
          <cell r="M914">
            <v>1978836</v>
          </cell>
          <cell r="N914">
            <v>16772</v>
          </cell>
          <cell r="O914">
            <v>20730192</v>
          </cell>
          <cell r="P914">
            <v>2885</v>
          </cell>
          <cell r="Q914">
            <v>3565860</v>
          </cell>
        </row>
        <row r="915">
          <cell r="C915" t="str">
            <v>3.05</v>
          </cell>
          <cell r="D915" t="str">
            <v>거 푸 집</v>
          </cell>
          <cell r="I915">
            <v>0</v>
          </cell>
          <cell r="J915">
            <v>0</v>
          </cell>
          <cell r="K915">
            <v>1</v>
          </cell>
          <cell r="M915">
            <v>0</v>
          </cell>
          <cell r="O915">
            <v>0</v>
          </cell>
          <cell r="Q915">
            <v>0</v>
          </cell>
        </row>
        <row r="916">
          <cell r="C916" t="str">
            <v>1)</v>
          </cell>
          <cell r="D916" t="str">
            <v>합판거푸집</v>
          </cell>
          <cell r="I916">
            <v>0</v>
          </cell>
          <cell r="J916">
            <v>0</v>
          </cell>
          <cell r="K916">
            <v>1</v>
          </cell>
          <cell r="M916">
            <v>0</v>
          </cell>
          <cell r="O916">
            <v>0</v>
          </cell>
          <cell r="Q916">
            <v>0</v>
          </cell>
        </row>
        <row r="917">
          <cell r="C917" t="str">
            <v>-1</v>
          </cell>
          <cell r="D917" t="str">
            <v>거푸집</v>
          </cell>
          <cell r="E917" t="str">
            <v>(3회 0-7M)</v>
          </cell>
          <cell r="F917" t="str">
            <v>M2</v>
          </cell>
          <cell r="G917">
            <v>253</v>
          </cell>
          <cell r="H917">
            <v>22167</v>
          </cell>
          <cell r="I917">
            <v>5608251</v>
          </cell>
          <cell r="J917">
            <v>5608251</v>
          </cell>
          <cell r="K917">
            <v>1</v>
          </cell>
          <cell r="L917">
            <v>9585</v>
          </cell>
          <cell r="M917">
            <v>2425005</v>
          </cell>
          <cell r="N917">
            <v>12263</v>
          </cell>
          <cell r="O917">
            <v>3102539</v>
          </cell>
          <cell r="P917">
            <v>319</v>
          </cell>
          <cell r="Q917">
            <v>80707</v>
          </cell>
        </row>
        <row r="918">
          <cell r="D918" t="str">
            <v>거푸집</v>
          </cell>
          <cell r="E918" t="str">
            <v>(3회 7-10M)</v>
          </cell>
          <cell r="F918" t="str">
            <v>M2</v>
          </cell>
          <cell r="G918">
            <v>1790</v>
          </cell>
          <cell r="H918">
            <v>23386</v>
          </cell>
          <cell r="I918">
            <v>41860940</v>
          </cell>
          <cell r="J918">
            <v>41860940</v>
          </cell>
          <cell r="K918">
            <v>1</v>
          </cell>
          <cell r="L918">
            <v>9585</v>
          </cell>
          <cell r="M918">
            <v>17157150</v>
          </cell>
          <cell r="N918">
            <v>13482</v>
          </cell>
          <cell r="O918">
            <v>24132780</v>
          </cell>
          <cell r="P918">
            <v>319</v>
          </cell>
          <cell r="Q918">
            <v>571010</v>
          </cell>
        </row>
        <row r="919">
          <cell r="C919" t="str">
            <v>-2</v>
          </cell>
          <cell r="D919" t="str">
            <v>거푸집</v>
          </cell>
          <cell r="E919" t="str">
            <v>(4회 0-7M)</v>
          </cell>
          <cell r="F919" t="str">
            <v>M2</v>
          </cell>
          <cell r="G919">
            <v>555</v>
          </cell>
          <cell r="H919">
            <v>19081</v>
          </cell>
          <cell r="I919">
            <v>10589955</v>
          </cell>
          <cell r="J919">
            <v>10589955</v>
          </cell>
          <cell r="K919">
            <v>1</v>
          </cell>
          <cell r="L919">
            <v>8337</v>
          </cell>
          <cell r="M919">
            <v>4627035</v>
          </cell>
          <cell r="N919">
            <v>10425</v>
          </cell>
          <cell r="O919">
            <v>5785875</v>
          </cell>
          <cell r="P919">
            <v>319</v>
          </cell>
          <cell r="Q919">
            <v>177045</v>
          </cell>
        </row>
        <row r="920">
          <cell r="C920" t="str">
            <v>-3</v>
          </cell>
          <cell r="D920" t="str">
            <v>거푸집</v>
          </cell>
          <cell r="E920" t="str">
            <v>(6회 0-7M)</v>
          </cell>
          <cell r="F920" t="str">
            <v>M2</v>
          </cell>
          <cell r="G920">
            <v>49</v>
          </cell>
          <cell r="H920">
            <v>15886</v>
          </cell>
          <cell r="I920">
            <v>778414</v>
          </cell>
          <cell r="J920">
            <v>778414</v>
          </cell>
          <cell r="K920">
            <v>1</v>
          </cell>
          <cell r="L920">
            <v>7214</v>
          </cell>
          <cell r="M920">
            <v>353486</v>
          </cell>
          <cell r="N920">
            <v>8353</v>
          </cell>
          <cell r="O920">
            <v>409297</v>
          </cell>
          <cell r="P920">
            <v>319</v>
          </cell>
          <cell r="Q920">
            <v>15631</v>
          </cell>
        </row>
        <row r="921">
          <cell r="C921" t="str">
            <v>2)</v>
          </cell>
          <cell r="D921" t="str">
            <v>무늬거푸집</v>
          </cell>
          <cell r="E921" t="str">
            <v>합판3회</v>
          </cell>
          <cell r="I921">
            <v>0</v>
          </cell>
          <cell r="J921">
            <v>0</v>
          </cell>
          <cell r="K921">
            <v>1</v>
          </cell>
          <cell r="M921">
            <v>0</v>
          </cell>
          <cell r="O921">
            <v>0</v>
          </cell>
          <cell r="Q921">
            <v>0</v>
          </cell>
        </row>
        <row r="922">
          <cell r="C922" t="str">
            <v>-1</v>
          </cell>
          <cell r="D922" t="str">
            <v>무늬거푸집</v>
          </cell>
          <cell r="E922" t="str">
            <v>(0-7M)</v>
          </cell>
          <cell r="F922" t="str">
            <v>M2</v>
          </cell>
          <cell r="G922">
            <v>438</v>
          </cell>
          <cell r="H922">
            <v>23069</v>
          </cell>
          <cell r="I922">
            <v>10104222</v>
          </cell>
          <cell r="J922">
            <v>10104222</v>
          </cell>
          <cell r="K922">
            <v>1</v>
          </cell>
          <cell r="L922">
            <v>12569</v>
          </cell>
          <cell r="M922">
            <v>5505222</v>
          </cell>
          <cell r="N922">
            <v>10380</v>
          </cell>
          <cell r="O922">
            <v>4546440</v>
          </cell>
          <cell r="P922">
            <v>120</v>
          </cell>
          <cell r="Q922">
            <v>52560</v>
          </cell>
        </row>
        <row r="923">
          <cell r="C923" t="str">
            <v>-2</v>
          </cell>
          <cell r="D923" t="str">
            <v>무늬거푸집</v>
          </cell>
          <cell r="E923" t="str">
            <v>(7-10M)</v>
          </cell>
          <cell r="F923" t="str">
            <v>M2</v>
          </cell>
          <cell r="G923">
            <v>143</v>
          </cell>
          <cell r="H923">
            <v>24104</v>
          </cell>
          <cell r="I923">
            <v>3446872</v>
          </cell>
          <cell r="J923">
            <v>3446872</v>
          </cell>
          <cell r="K923">
            <v>1</v>
          </cell>
          <cell r="L923">
            <v>12568</v>
          </cell>
          <cell r="M923">
            <v>1797224</v>
          </cell>
          <cell r="N923">
            <v>11416</v>
          </cell>
          <cell r="O923">
            <v>1632488</v>
          </cell>
          <cell r="P923">
            <v>120</v>
          </cell>
          <cell r="Q923">
            <v>17160</v>
          </cell>
        </row>
        <row r="924">
          <cell r="C924" t="str">
            <v>2)</v>
          </cell>
          <cell r="D924" t="str">
            <v>원형거푸집</v>
          </cell>
          <cell r="I924">
            <v>0</v>
          </cell>
          <cell r="J924">
            <v>0</v>
          </cell>
          <cell r="K924">
            <v>1</v>
          </cell>
          <cell r="M924">
            <v>0</v>
          </cell>
          <cell r="O924">
            <v>0</v>
          </cell>
          <cell r="Q924">
            <v>0</v>
          </cell>
        </row>
        <row r="925">
          <cell r="D925" t="str">
            <v>원형거푸집</v>
          </cell>
          <cell r="E925" t="str">
            <v>(3회) 0-7M</v>
          </cell>
          <cell r="F925" t="str">
            <v>M2</v>
          </cell>
          <cell r="G925">
            <v>124</v>
          </cell>
          <cell r="H925">
            <v>46444</v>
          </cell>
          <cell r="I925">
            <v>5759056</v>
          </cell>
          <cell r="J925">
            <v>5759056</v>
          </cell>
          <cell r="K925">
            <v>1</v>
          </cell>
          <cell r="L925">
            <v>17636</v>
          </cell>
          <cell r="M925">
            <v>2186864</v>
          </cell>
          <cell r="N925">
            <v>28155</v>
          </cell>
          <cell r="O925">
            <v>3491220</v>
          </cell>
          <cell r="P925">
            <v>653</v>
          </cell>
          <cell r="Q925">
            <v>80972</v>
          </cell>
        </row>
        <row r="926">
          <cell r="C926" t="str">
            <v>3.06</v>
          </cell>
          <cell r="D926" t="str">
            <v>강관비계공</v>
          </cell>
          <cell r="I926">
            <v>0</v>
          </cell>
          <cell r="J926">
            <v>0</v>
          </cell>
          <cell r="K926">
            <v>1</v>
          </cell>
          <cell r="M926">
            <v>0</v>
          </cell>
          <cell r="O926">
            <v>0</v>
          </cell>
          <cell r="Q926">
            <v>0</v>
          </cell>
        </row>
        <row r="927">
          <cell r="D927" t="str">
            <v>강관비계</v>
          </cell>
          <cell r="E927" t="str">
            <v>(0-30M)</v>
          </cell>
          <cell r="F927" t="str">
            <v>M2</v>
          </cell>
          <cell r="G927">
            <v>2088</v>
          </cell>
          <cell r="H927">
            <v>11356</v>
          </cell>
          <cell r="I927">
            <v>23711328</v>
          </cell>
          <cell r="J927">
            <v>23711328</v>
          </cell>
          <cell r="K927">
            <v>1</v>
          </cell>
          <cell r="L927">
            <v>2817</v>
          </cell>
          <cell r="M927">
            <v>5881896</v>
          </cell>
          <cell r="N927">
            <v>8194</v>
          </cell>
          <cell r="O927">
            <v>17109072</v>
          </cell>
          <cell r="P927">
            <v>345</v>
          </cell>
          <cell r="Q927">
            <v>720360</v>
          </cell>
        </row>
        <row r="928">
          <cell r="C928" t="str">
            <v>3.07</v>
          </cell>
          <cell r="D928" t="str">
            <v>동바리공</v>
          </cell>
          <cell r="I928">
            <v>0</v>
          </cell>
          <cell r="J928">
            <v>0</v>
          </cell>
          <cell r="K928">
            <v>1</v>
          </cell>
          <cell r="M928">
            <v>0</v>
          </cell>
          <cell r="O928">
            <v>0</v>
          </cell>
          <cell r="Q928">
            <v>0</v>
          </cell>
        </row>
        <row r="929">
          <cell r="D929" t="str">
            <v>강관동바리</v>
          </cell>
          <cell r="E929" t="str">
            <v>(교량용)</v>
          </cell>
          <cell r="F929" t="str">
            <v>공/M3</v>
          </cell>
          <cell r="G929">
            <v>216</v>
          </cell>
          <cell r="H929">
            <v>16460</v>
          </cell>
          <cell r="I929">
            <v>3555360</v>
          </cell>
          <cell r="J929">
            <v>3555360</v>
          </cell>
          <cell r="K929">
            <v>1</v>
          </cell>
          <cell r="L929">
            <v>532</v>
          </cell>
          <cell r="M929">
            <v>114912</v>
          </cell>
          <cell r="N929">
            <v>15928</v>
          </cell>
          <cell r="O929">
            <v>3440448</v>
          </cell>
          <cell r="P929">
            <v>0</v>
          </cell>
          <cell r="Q929">
            <v>0</v>
          </cell>
        </row>
        <row r="930">
          <cell r="D930" t="str">
            <v>목재동바리공</v>
          </cell>
          <cell r="E930" t="str">
            <v>(목재4회,0-7M)</v>
          </cell>
          <cell r="F930" t="str">
            <v>공/M3</v>
          </cell>
          <cell r="G930">
            <v>2069</v>
          </cell>
          <cell r="H930">
            <v>20437</v>
          </cell>
          <cell r="I930">
            <v>42284153</v>
          </cell>
          <cell r="J930">
            <v>42284153</v>
          </cell>
          <cell r="K930">
            <v>1</v>
          </cell>
          <cell r="L930">
            <v>2041</v>
          </cell>
          <cell r="M930">
            <v>4222829</v>
          </cell>
          <cell r="N930">
            <v>18396</v>
          </cell>
          <cell r="O930">
            <v>38061324</v>
          </cell>
          <cell r="P930">
            <v>0</v>
          </cell>
          <cell r="Q930">
            <v>0</v>
          </cell>
        </row>
        <row r="931">
          <cell r="C931" t="str">
            <v>3.08</v>
          </cell>
          <cell r="D931" t="str">
            <v>철근가공조립</v>
          </cell>
          <cell r="I931">
            <v>0</v>
          </cell>
          <cell r="J931">
            <v>0</v>
          </cell>
          <cell r="K931">
            <v>1</v>
          </cell>
          <cell r="M931">
            <v>0</v>
          </cell>
          <cell r="O931">
            <v>0</v>
          </cell>
          <cell r="Q931">
            <v>0</v>
          </cell>
        </row>
        <row r="932">
          <cell r="D932" t="str">
            <v>철근가공조립</v>
          </cell>
          <cell r="E932" t="str">
            <v>(보통)</v>
          </cell>
          <cell r="F932" t="str">
            <v>TON</v>
          </cell>
          <cell r="G932">
            <v>171.60400000000001</v>
          </cell>
          <cell r="H932">
            <v>348721</v>
          </cell>
          <cell r="I932">
            <v>59841918</v>
          </cell>
          <cell r="J932">
            <v>59841917</v>
          </cell>
          <cell r="K932" t="str">
            <v>##</v>
          </cell>
          <cell r="L932">
            <v>5655</v>
          </cell>
          <cell r="M932">
            <v>970420</v>
          </cell>
          <cell r="N932">
            <v>343066</v>
          </cell>
          <cell r="O932">
            <v>58871497</v>
          </cell>
          <cell r="P932">
            <v>0</v>
          </cell>
          <cell r="Q932">
            <v>0</v>
          </cell>
        </row>
        <row r="933">
          <cell r="D933" t="str">
            <v>철근가공조립</v>
          </cell>
          <cell r="E933" t="str">
            <v>(복잡)</v>
          </cell>
          <cell r="F933" t="str">
            <v>TON</v>
          </cell>
          <cell r="G933">
            <v>425.13299999999998</v>
          </cell>
          <cell r="H933">
            <v>437434</v>
          </cell>
          <cell r="I933">
            <v>185967628</v>
          </cell>
          <cell r="J933">
            <v>185967628</v>
          </cell>
          <cell r="K933">
            <v>1</v>
          </cell>
          <cell r="L933">
            <v>6960</v>
          </cell>
          <cell r="M933">
            <v>2958925</v>
          </cell>
          <cell r="N933">
            <v>430474</v>
          </cell>
          <cell r="O933">
            <v>183008703</v>
          </cell>
          <cell r="P933">
            <v>0</v>
          </cell>
          <cell r="Q933">
            <v>0</v>
          </cell>
        </row>
        <row r="934">
          <cell r="C934" t="str">
            <v>3.09</v>
          </cell>
          <cell r="D934" t="str">
            <v>콘크리트타설</v>
          </cell>
          <cell r="E934" t="str">
            <v>(레미콘)</v>
          </cell>
          <cell r="I934">
            <v>0</v>
          </cell>
          <cell r="J934">
            <v>0</v>
          </cell>
          <cell r="K934">
            <v>1</v>
          </cell>
          <cell r="M934">
            <v>0</v>
          </cell>
          <cell r="O934">
            <v>0</v>
          </cell>
          <cell r="Q934">
            <v>0</v>
          </cell>
        </row>
        <row r="935">
          <cell r="C935" t="str">
            <v>1)</v>
          </cell>
          <cell r="D935" t="str">
            <v>레미콘</v>
          </cell>
          <cell r="I935">
            <v>0</v>
          </cell>
          <cell r="J935">
            <v>0</v>
          </cell>
          <cell r="K935">
            <v>1</v>
          </cell>
          <cell r="M935">
            <v>0</v>
          </cell>
          <cell r="O935">
            <v>0</v>
          </cell>
          <cell r="Q935">
            <v>0</v>
          </cell>
        </row>
        <row r="936">
          <cell r="D936" t="str">
            <v>레미콘타설</v>
          </cell>
          <cell r="E936" t="str">
            <v>(무근 인력)</v>
          </cell>
          <cell r="F936" t="str">
            <v>M3</v>
          </cell>
          <cell r="G936">
            <v>86</v>
          </cell>
          <cell r="H936">
            <v>28651</v>
          </cell>
          <cell r="I936">
            <v>2463986</v>
          </cell>
          <cell r="J936">
            <v>2463986</v>
          </cell>
          <cell r="K936">
            <v>1</v>
          </cell>
          <cell r="L936">
            <v>0</v>
          </cell>
          <cell r="M936">
            <v>0</v>
          </cell>
          <cell r="N936">
            <v>28651</v>
          </cell>
          <cell r="O936">
            <v>2463986</v>
          </cell>
          <cell r="P936">
            <v>0</v>
          </cell>
          <cell r="Q936">
            <v>0</v>
          </cell>
        </row>
        <row r="937">
          <cell r="D937" t="str">
            <v>레미콘타설</v>
          </cell>
          <cell r="E937" t="str">
            <v>(철근 기계)</v>
          </cell>
          <cell r="F937" t="str">
            <v>M3</v>
          </cell>
          <cell r="G937">
            <v>738</v>
          </cell>
          <cell r="H937">
            <v>14673</v>
          </cell>
          <cell r="I937">
            <v>10828674</v>
          </cell>
          <cell r="J937">
            <v>10828674</v>
          </cell>
          <cell r="K937">
            <v>1</v>
          </cell>
          <cell r="L937">
            <v>3410</v>
          </cell>
          <cell r="M937">
            <v>2516580</v>
          </cell>
          <cell r="N937">
            <v>6529</v>
          </cell>
          <cell r="O937">
            <v>4818402</v>
          </cell>
          <cell r="P937">
            <v>4734</v>
          </cell>
          <cell r="Q937">
            <v>3493692</v>
          </cell>
        </row>
        <row r="938">
          <cell r="C938" t="str">
            <v>2)</v>
          </cell>
          <cell r="D938" t="str">
            <v>펌프카타설</v>
          </cell>
          <cell r="I938">
            <v>0</v>
          </cell>
          <cell r="J938">
            <v>0</v>
          </cell>
          <cell r="K938">
            <v>1</v>
          </cell>
          <cell r="M938">
            <v>0</v>
          </cell>
          <cell r="O938">
            <v>0</v>
          </cell>
          <cell r="Q938">
            <v>0</v>
          </cell>
        </row>
        <row r="939">
          <cell r="D939" t="str">
            <v>펌프카타설</v>
          </cell>
          <cell r="E939" t="str">
            <v>(철근 15M이하)</v>
          </cell>
          <cell r="F939" t="str">
            <v>M3</v>
          </cell>
          <cell r="G939">
            <v>2846</v>
          </cell>
          <cell r="H939">
            <v>14673</v>
          </cell>
          <cell r="I939">
            <v>41759358</v>
          </cell>
          <cell r="J939">
            <v>41759358</v>
          </cell>
          <cell r="K939">
            <v>1</v>
          </cell>
          <cell r="L939">
            <v>3410</v>
          </cell>
          <cell r="M939">
            <v>9704860</v>
          </cell>
          <cell r="N939">
            <v>6529</v>
          </cell>
          <cell r="O939">
            <v>18581534</v>
          </cell>
          <cell r="P939">
            <v>4734</v>
          </cell>
          <cell r="Q939">
            <v>13472964</v>
          </cell>
        </row>
        <row r="940">
          <cell r="C940" t="str">
            <v>3.10</v>
          </cell>
          <cell r="D940" t="str">
            <v>표면처리</v>
          </cell>
          <cell r="I940">
            <v>0</v>
          </cell>
          <cell r="J940">
            <v>0</v>
          </cell>
          <cell r="K940">
            <v>1</v>
          </cell>
          <cell r="M940">
            <v>0</v>
          </cell>
          <cell r="O940">
            <v>0</v>
          </cell>
          <cell r="Q940">
            <v>0</v>
          </cell>
        </row>
        <row r="941">
          <cell r="D941" t="str">
            <v>슬라브 양생</v>
          </cell>
          <cell r="E941" t="str">
            <v>(피막양생)</v>
          </cell>
          <cell r="F941" t="str">
            <v>M2</v>
          </cell>
          <cell r="G941">
            <v>1769</v>
          </cell>
          <cell r="H941">
            <v>382</v>
          </cell>
          <cell r="I941">
            <v>675758</v>
          </cell>
          <cell r="J941">
            <v>675758</v>
          </cell>
          <cell r="K941">
            <v>1</v>
          </cell>
          <cell r="L941">
            <v>270</v>
          </cell>
          <cell r="M941">
            <v>477630</v>
          </cell>
          <cell r="N941">
            <v>110</v>
          </cell>
          <cell r="O941">
            <v>194590</v>
          </cell>
          <cell r="P941">
            <v>2</v>
          </cell>
          <cell r="Q941">
            <v>3538</v>
          </cell>
        </row>
        <row r="942">
          <cell r="D942" t="str">
            <v>데크휘니샤 면고르기</v>
          </cell>
          <cell r="F942" t="str">
            <v>M2</v>
          </cell>
          <cell r="G942">
            <v>1769</v>
          </cell>
          <cell r="H942">
            <v>482</v>
          </cell>
          <cell r="I942">
            <v>852658</v>
          </cell>
          <cell r="J942">
            <v>852658</v>
          </cell>
          <cell r="K942">
            <v>1</v>
          </cell>
          <cell r="L942">
            <v>42</v>
          </cell>
          <cell r="M942">
            <v>74298</v>
          </cell>
          <cell r="N942">
            <v>120</v>
          </cell>
          <cell r="O942">
            <v>212280</v>
          </cell>
          <cell r="P942">
            <v>320</v>
          </cell>
          <cell r="Q942">
            <v>566080</v>
          </cell>
        </row>
        <row r="943">
          <cell r="C943" t="str">
            <v>3.11</v>
          </cell>
          <cell r="D943" t="str">
            <v>교량받침</v>
          </cell>
          <cell r="I943">
            <v>0</v>
          </cell>
          <cell r="J943">
            <v>0</v>
          </cell>
          <cell r="K943">
            <v>1</v>
          </cell>
          <cell r="M943">
            <v>0</v>
          </cell>
          <cell r="O943">
            <v>0</v>
          </cell>
          <cell r="Q943">
            <v>0</v>
          </cell>
        </row>
        <row r="944">
          <cell r="D944" t="str">
            <v>탄성받침</v>
          </cell>
          <cell r="E944" t="str">
            <v>PSC</v>
          </cell>
          <cell r="I944">
            <v>0</v>
          </cell>
          <cell r="J944">
            <v>0</v>
          </cell>
          <cell r="K944">
            <v>1</v>
          </cell>
          <cell r="M944">
            <v>0</v>
          </cell>
          <cell r="O944">
            <v>0</v>
          </cell>
          <cell r="Q944">
            <v>0</v>
          </cell>
        </row>
        <row r="945">
          <cell r="C945" t="str">
            <v>1)</v>
          </cell>
          <cell r="D945" t="str">
            <v>고정단</v>
          </cell>
          <cell r="E945" t="str">
            <v>탄성</v>
          </cell>
          <cell r="I945">
            <v>0</v>
          </cell>
          <cell r="J945">
            <v>0</v>
          </cell>
          <cell r="K945">
            <v>1</v>
          </cell>
          <cell r="M945">
            <v>0</v>
          </cell>
          <cell r="O945">
            <v>0</v>
          </cell>
          <cell r="Q945">
            <v>0</v>
          </cell>
        </row>
        <row r="946">
          <cell r="D946" t="str">
            <v>교좌장치 탄성</v>
          </cell>
          <cell r="E946" t="str">
            <v>(고정단 135TON)</v>
          </cell>
          <cell r="F946" t="str">
            <v>EA</v>
          </cell>
          <cell r="G946">
            <v>2</v>
          </cell>
          <cell r="H946">
            <v>2534136</v>
          </cell>
          <cell r="I946">
            <v>5068272</v>
          </cell>
          <cell r="J946">
            <v>5068272</v>
          </cell>
          <cell r="K946">
            <v>1</v>
          </cell>
          <cell r="L946">
            <v>2284136</v>
          </cell>
          <cell r="M946">
            <v>4568272</v>
          </cell>
          <cell r="N946">
            <v>250000</v>
          </cell>
          <cell r="O946">
            <v>500000</v>
          </cell>
          <cell r="P946">
            <v>0</v>
          </cell>
          <cell r="Q946">
            <v>0</v>
          </cell>
        </row>
        <row r="947">
          <cell r="C947" t="str">
            <v>2)</v>
          </cell>
          <cell r="D947" t="str">
            <v>종방향</v>
          </cell>
          <cell r="E947" t="str">
            <v>탄성</v>
          </cell>
          <cell r="I947">
            <v>0</v>
          </cell>
          <cell r="J947">
            <v>0</v>
          </cell>
          <cell r="K947">
            <v>1</v>
          </cell>
          <cell r="M947">
            <v>0</v>
          </cell>
          <cell r="O947">
            <v>0</v>
          </cell>
          <cell r="Q947">
            <v>0</v>
          </cell>
        </row>
        <row r="948">
          <cell r="D948" t="str">
            <v>교좌장치 탄성</v>
          </cell>
          <cell r="E948" t="str">
            <v>(종방향 135TON)</v>
          </cell>
          <cell r="F948" t="str">
            <v>EA</v>
          </cell>
          <cell r="G948">
            <v>10</v>
          </cell>
          <cell r="H948">
            <v>2498138</v>
          </cell>
          <cell r="I948">
            <v>24981380</v>
          </cell>
          <cell r="J948">
            <v>24981380</v>
          </cell>
          <cell r="K948">
            <v>1</v>
          </cell>
          <cell r="L948">
            <v>2248138</v>
          </cell>
          <cell r="M948">
            <v>22481380</v>
          </cell>
          <cell r="N948">
            <v>250000</v>
          </cell>
          <cell r="O948">
            <v>2500000</v>
          </cell>
          <cell r="P948">
            <v>0</v>
          </cell>
          <cell r="Q948">
            <v>0</v>
          </cell>
        </row>
        <row r="949">
          <cell r="C949" t="str">
            <v>3)</v>
          </cell>
          <cell r="D949" t="str">
            <v>횡방향</v>
          </cell>
          <cell r="E949" t="str">
            <v>탄성</v>
          </cell>
          <cell r="I949">
            <v>0</v>
          </cell>
          <cell r="J949">
            <v>0</v>
          </cell>
          <cell r="K949">
            <v>1</v>
          </cell>
          <cell r="M949">
            <v>0</v>
          </cell>
          <cell r="O949">
            <v>0</v>
          </cell>
          <cell r="Q949">
            <v>0</v>
          </cell>
        </row>
        <row r="950">
          <cell r="D950" t="str">
            <v>교좌장치 탄성</v>
          </cell>
          <cell r="E950" t="str">
            <v>(횡방향 135TON)</v>
          </cell>
          <cell r="F950" t="str">
            <v>EA</v>
          </cell>
          <cell r="G950">
            <v>8</v>
          </cell>
          <cell r="H950">
            <v>2498138</v>
          </cell>
          <cell r="I950">
            <v>19985104</v>
          </cell>
          <cell r="J950">
            <v>19985104</v>
          </cell>
          <cell r="K950">
            <v>1</v>
          </cell>
          <cell r="L950">
            <v>2248138</v>
          </cell>
          <cell r="M950">
            <v>17985104</v>
          </cell>
          <cell r="N950">
            <v>250000</v>
          </cell>
          <cell r="O950">
            <v>2000000</v>
          </cell>
          <cell r="P950">
            <v>0</v>
          </cell>
          <cell r="Q950">
            <v>0</v>
          </cell>
        </row>
        <row r="951">
          <cell r="C951" t="str">
            <v>4)</v>
          </cell>
          <cell r="D951" t="str">
            <v>양방향</v>
          </cell>
          <cell r="I951">
            <v>0</v>
          </cell>
          <cell r="J951">
            <v>0</v>
          </cell>
          <cell r="K951">
            <v>1</v>
          </cell>
          <cell r="M951">
            <v>0</v>
          </cell>
          <cell r="O951">
            <v>0</v>
          </cell>
          <cell r="Q951">
            <v>0</v>
          </cell>
        </row>
        <row r="952">
          <cell r="D952" t="str">
            <v>교좌장치 탄성</v>
          </cell>
          <cell r="E952" t="str">
            <v>(양방향 135TON)</v>
          </cell>
          <cell r="F952" t="str">
            <v>EA</v>
          </cell>
          <cell r="G952">
            <v>40</v>
          </cell>
          <cell r="H952">
            <v>2132136</v>
          </cell>
          <cell r="I952">
            <v>85285440</v>
          </cell>
          <cell r="J952">
            <v>85285440</v>
          </cell>
          <cell r="K952">
            <v>1</v>
          </cell>
          <cell r="L952">
            <v>1882136</v>
          </cell>
          <cell r="M952">
            <v>75285440</v>
          </cell>
          <cell r="N952">
            <v>250000</v>
          </cell>
          <cell r="O952">
            <v>10000000</v>
          </cell>
          <cell r="P952">
            <v>0</v>
          </cell>
          <cell r="Q952">
            <v>0</v>
          </cell>
        </row>
        <row r="953">
          <cell r="C953" t="str">
            <v>3.12</v>
          </cell>
          <cell r="D953" t="str">
            <v>P.S.C 빔</v>
          </cell>
          <cell r="E953" t="str">
            <v>(L=30M)</v>
          </cell>
          <cell r="I953">
            <v>0</v>
          </cell>
          <cell r="J953">
            <v>0</v>
          </cell>
          <cell r="K953">
            <v>1</v>
          </cell>
          <cell r="M953">
            <v>0</v>
          </cell>
          <cell r="O953">
            <v>0</v>
          </cell>
          <cell r="Q953">
            <v>0</v>
          </cell>
        </row>
        <row r="954">
          <cell r="D954" t="str">
            <v>30 m 표준빔 제작</v>
          </cell>
          <cell r="E954" t="str">
            <v>(DB-24)</v>
          </cell>
          <cell r="F954" t="str">
            <v>EA</v>
          </cell>
          <cell r="G954">
            <v>30</v>
          </cell>
          <cell r="H954">
            <v>7928082</v>
          </cell>
          <cell r="I954">
            <v>237842460</v>
          </cell>
          <cell r="J954">
            <v>237842460</v>
          </cell>
          <cell r="K954">
            <v>1</v>
          </cell>
          <cell r="L954">
            <v>1979376</v>
          </cell>
          <cell r="M954">
            <v>59381280</v>
          </cell>
          <cell r="N954">
            <v>5736042</v>
          </cell>
          <cell r="O954">
            <v>172081260</v>
          </cell>
          <cell r="P954">
            <v>212664</v>
          </cell>
          <cell r="Q954">
            <v>6379920</v>
          </cell>
        </row>
        <row r="955">
          <cell r="D955" t="str">
            <v>P.S.C 빔 가설</v>
          </cell>
          <cell r="E955" t="str">
            <v>(L=30M,DB-24)</v>
          </cell>
          <cell r="F955" t="str">
            <v>EA</v>
          </cell>
          <cell r="G955">
            <v>30</v>
          </cell>
          <cell r="H955">
            <v>1196818</v>
          </cell>
          <cell r="I955">
            <v>35904540</v>
          </cell>
          <cell r="J955">
            <v>35904540</v>
          </cell>
          <cell r="K955">
            <v>1</v>
          </cell>
          <cell r="L955">
            <v>127804</v>
          </cell>
          <cell r="M955">
            <v>3834120</v>
          </cell>
          <cell r="N955">
            <v>168864</v>
          </cell>
          <cell r="O955">
            <v>5065920</v>
          </cell>
          <cell r="P955">
            <v>900150</v>
          </cell>
          <cell r="Q955">
            <v>27004500</v>
          </cell>
        </row>
        <row r="956">
          <cell r="C956" t="str">
            <v>3.13</v>
          </cell>
          <cell r="D956" t="str">
            <v>신축이음장치</v>
          </cell>
          <cell r="I956">
            <v>0</v>
          </cell>
          <cell r="J956">
            <v>0</v>
          </cell>
          <cell r="K956">
            <v>1</v>
          </cell>
          <cell r="M956">
            <v>0</v>
          </cell>
          <cell r="O956">
            <v>0</v>
          </cell>
          <cell r="Q956">
            <v>0</v>
          </cell>
        </row>
        <row r="957">
          <cell r="D957" t="str">
            <v>신축이음장치</v>
          </cell>
          <cell r="E957" t="str">
            <v>( EXP. 50)</v>
          </cell>
          <cell r="F957" t="str">
            <v>M</v>
          </cell>
          <cell r="G957">
            <v>27</v>
          </cell>
          <cell r="H957">
            <v>971145</v>
          </cell>
          <cell r="I957">
            <v>26220915</v>
          </cell>
          <cell r="J957">
            <v>26220915</v>
          </cell>
          <cell r="K957">
            <v>1</v>
          </cell>
          <cell r="L957">
            <v>944541</v>
          </cell>
          <cell r="M957">
            <v>25502607</v>
          </cell>
          <cell r="N957">
            <v>26287</v>
          </cell>
          <cell r="O957">
            <v>709749</v>
          </cell>
          <cell r="P957">
            <v>317</v>
          </cell>
          <cell r="Q957">
            <v>8559</v>
          </cell>
        </row>
        <row r="958">
          <cell r="D958" t="str">
            <v>신축이음장치</v>
          </cell>
          <cell r="E958" t="str">
            <v>( EXP. 80)</v>
          </cell>
          <cell r="F958" t="str">
            <v>M</v>
          </cell>
          <cell r="G958">
            <v>27</v>
          </cell>
          <cell r="H958">
            <v>1055845</v>
          </cell>
          <cell r="I958">
            <v>28507815</v>
          </cell>
          <cell r="J958">
            <v>28507815</v>
          </cell>
          <cell r="K958">
            <v>1</v>
          </cell>
          <cell r="L958">
            <v>1029241</v>
          </cell>
          <cell r="M958">
            <v>27789507</v>
          </cell>
          <cell r="N958">
            <v>26287</v>
          </cell>
          <cell r="O958">
            <v>709749</v>
          </cell>
          <cell r="P958">
            <v>317</v>
          </cell>
          <cell r="Q958">
            <v>8559</v>
          </cell>
        </row>
        <row r="959">
          <cell r="C959" t="str">
            <v>3.14</v>
          </cell>
          <cell r="D959" t="str">
            <v>방수공</v>
          </cell>
          <cell r="I959">
            <v>0</v>
          </cell>
          <cell r="J959">
            <v>0</v>
          </cell>
          <cell r="K959">
            <v>1</v>
          </cell>
          <cell r="M959">
            <v>0</v>
          </cell>
          <cell r="O959">
            <v>0</v>
          </cell>
          <cell r="Q959">
            <v>0</v>
          </cell>
        </row>
        <row r="960">
          <cell r="D960" t="str">
            <v>교면방수</v>
          </cell>
          <cell r="I960">
            <v>0</v>
          </cell>
          <cell r="J960">
            <v>0</v>
          </cell>
          <cell r="K960">
            <v>1</v>
          </cell>
          <cell r="M960">
            <v>0</v>
          </cell>
          <cell r="O960">
            <v>0</v>
          </cell>
          <cell r="Q960">
            <v>0</v>
          </cell>
        </row>
        <row r="961">
          <cell r="D961" t="str">
            <v>교면방수</v>
          </cell>
          <cell r="E961" t="str">
            <v>(도막식)</v>
          </cell>
          <cell r="F961" t="str">
            <v>M2</v>
          </cell>
          <cell r="G961">
            <v>1769</v>
          </cell>
          <cell r="H961">
            <v>27537</v>
          </cell>
          <cell r="I961">
            <v>48712953</v>
          </cell>
          <cell r="J961">
            <v>48712953</v>
          </cell>
          <cell r="K961">
            <v>1</v>
          </cell>
          <cell r="L961">
            <v>18423</v>
          </cell>
          <cell r="M961">
            <v>32590287</v>
          </cell>
          <cell r="N961">
            <v>8849</v>
          </cell>
          <cell r="O961">
            <v>15653881</v>
          </cell>
          <cell r="P961">
            <v>265</v>
          </cell>
          <cell r="Q961">
            <v>468785</v>
          </cell>
        </row>
        <row r="962">
          <cell r="C962" t="str">
            <v>3.15</v>
          </cell>
          <cell r="D962" t="str">
            <v>다웰바설치</v>
          </cell>
          <cell r="E962" t="str">
            <v>(접속슬라브용)</v>
          </cell>
          <cell r="F962" t="str">
            <v>EA</v>
          </cell>
          <cell r="G962">
            <v>128</v>
          </cell>
          <cell r="H962">
            <v>8780</v>
          </cell>
          <cell r="I962">
            <v>1123840</v>
          </cell>
          <cell r="J962">
            <v>1123840</v>
          </cell>
          <cell r="K962">
            <v>1</v>
          </cell>
          <cell r="L962">
            <v>2592</v>
          </cell>
          <cell r="M962">
            <v>331776</v>
          </cell>
          <cell r="N962">
            <v>6188</v>
          </cell>
          <cell r="O962">
            <v>792064</v>
          </cell>
          <cell r="P962">
            <v>0</v>
          </cell>
          <cell r="Q962">
            <v>0</v>
          </cell>
        </row>
        <row r="963">
          <cell r="C963" t="str">
            <v>3.16</v>
          </cell>
          <cell r="D963" t="str">
            <v>무수축콘크리트공</v>
          </cell>
          <cell r="I963">
            <v>0</v>
          </cell>
          <cell r="J963">
            <v>0</v>
          </cell>
          <cell r="K963">
            <v>1</v>
          </cell>
          <cell r="M963">
            <v>0</v>
          </cell>
          <cell r="O963">
            <v>0</v>
          </cell>
          <cell r="Q963">
            <v>0</v>
          </cell>
        </row>
        <row r="964">
          <cell r="D964" t="str">
            <v>무수축 몰탈</v>
          </cell>
          <cell r="F964" t="str">
            <v>M3</v>
          </cell>
          <cell r="G964">
            <v>2.669</v>
          </cell>
          <cell r="H964">
            <v>124887</v>
          </cell>
          <cell r="I964">
            <v>333323</v>
          </cell>
          <cell r="J964">
            <v>333322</v>
          </cell>
          <cell r="K964" t="str">
            <v>##</v>
          </cell>
          <cell r="L964">
            <v>88667</v>
          </cell>
          <cell r="M964">
            <v>236652</v>
          </cell>
          <cell r="N964">
            <v>35209</v>
          </cell>
          <cell r="O964">
            <v>93972</v>
          </cell>
          <cell r="P964">
            <v>1011</v>
          </cell>
          <cell r="Q964">
            <v>2698</v>
          </cell>
        </row>
        <row r="965">
          <cell r="D965" t="str">
            <v>무수축콘크리트</v>
          </cell>
          <cell r="F965" t="str">
            <v>M3</v>
          </cell>
          <cell r="G965">
            <v>11.843999999999999</v>
          </cell>
          <cell r="H965">
            <v>198806</v>
          </cell>
          <cell r="I965">
            <v>2354658</v>
          </cell>
          <cell r="J965">
            <v>2354656</v>
          </cell>
          <cell r="K965" t="str">
            <v>##</v>
          </cell>
          <cell r="L965">
            <v>69873</v>
          </cell>
          <cell r="M965">
            <v>827575</v>
          </cell>
          <cell r="N965">
            <v>125917</v>
          </cell>
          <cell r="O965">
            <v>1491360</v>
          </cell>
          <cell r="P965">
            <v>3016</v>
          </cell>
          <cell r="Q965">
            <v>35721</v>
          </cell>
        </row>
        <row r="966">
          <cell r="C966" t="str">
            <v>3.17</v>
          </cell>
          <cell r="D966" t="str">
            <v>시공이음</v>
          </cell>
          <cell r="I966">
            <v>0</v>
          </cell>
          <cell r="J966">
            <v>0</v>
          </cell>
          <cell r="K966">
            <v>1</v>
          </cell>
          <cell r="M966">
            <v>0</v>
          </cell>
          <cell r="O966">
            <v>0</v>
          </cell>
          <cell r="Q966">
            <v>0</v>
          </cell>
        </row>
        <row r="967">
          <cell r="D967" t="str">
            <v>스치로풀</v>
          </cell>
          <cell r="E967" t="str">
            <v>(T=10m/m)</v>
          </cell>
          <cell r="F967" t="str">
            <v>M2</v>
          </cell>
          <cell r="G967">
            <v>46</v>
          </cell>
          <cell r="H967">
            <v>4684</v>
          </cell>
          <cell r="I967">
            <v>215464</v>
          </cell>
          <cell r="J967">
            <v>215464</v>
          </cell>
          <cell r="K967">
            <v>1</v>
          </cell>
          <cell r="L967">
            <v>4461</v>
          </cell>
          <cell r="M967">
            <v>205206</v>
          </cell>
          <cell r="N967">
            <v>223</v>
          </cell>
          <cell r="O967">
            <v>10258</v>
          </cell>
          <cell r="P967">
            <v>0</v>
          </cell>
          <cell r="Q967">
            <v>0</v>
          </cell>
        </row>
        <row r="968">
          <cell r="D968" t="str">
            <v>스치로풀</v>
          </cell>
          <cell r="E968" t="str">
            <v>(T=20m/m)</v>
          </cell>
          <cell r="F968" t="str">
            <v>M2</v>
          </cell>
          <cell r="G968">
            <v>25</v>
          </cell>
          <cell r="H968">
            <v>6574</v>
          </cell>
          <cell r="I968">
            <v>164350</v>
          </cell>
          <cell r="J968">
            <v>164350</v>
          </cell>
          <cell r="K968">
            <v>1</v>
          </cell>
          <cell r="L968">
            <v>6261</v>
          </cell>
          <cell r="M968">
            <v>156525</v>
          </cell>
          <cell r="N968">
            <v>313</v>
          </cell>
          <cell r="O968">
            <v>7825</v>
          </cell>
          <cell r="P968">
            <v>0</v>
          </cell>
          <cell r="Q968">
            <v>0</v>
          </cell>
        </row>
        <row r="969">
          <cell r="C969" t="str">
            <v>3.18</v>
          </cell>
          <cell r="D969" t="str">
            <v>배수시설공</v>
          </cell>
          <cell r="I969">
            <v>0</v>
          </cell>
          <cell r="J969">
            <v>0</v>
          </cell>
          <cell r="K969">
            <v>1</v>
          </cell>
          <cell r="M969">
            <v>0</v>
          </cell>
          <cell r="O969">
            <v>0</v>
          </cell>
          <cell r="Q969">
            <v>0</v>
          </cell>
        </row>
        <row r="970">
          <cell r="D970" t="str">
            <v>하천용</v>
          </cell>
          <cell r="I970">
            <v>0</v>
          </cell>
          <cell r="J970">
            <v>0</v>
          </cell>
          <cell r="K970">
            <v>1</v>
          </cell>
          <cell r="M970">
            <v>0</v>
          </cell>
          <cell r="O970">
            <v>0</v>
          </cell>
          <cell r="Q970">
            <v>0</v>
          </cell>
        </row>
        <row r="971">
          <cell r="D971" t="str">
            <v>집수구</v>
          </cell>
          <cell r="E971" t="str">
            <v>(교량용주철)</v>
          </cell>
          <cell r="F971" t="str">
            <v>EA</v>
          </cell>
          <cell r="G971">
            <v>10</v>
          </cell>
          <cell r="H971">
            <v>61178</v>
          </cell>
          <cell r="I971">
            <v>611780</v>
          </cell>
          <cell r="J971">
            <v>611780</v>
          </cell>
          <cell r="K971">
            <v>1</v>
          </cell>
          <cell r="L971">
            <v>30971</v>
          </cell>
          <cell r="M971">
            <v>309710</v>
          </cell>
          <cell r="N971">
            <v>28526</v>
          </cell>
          <cell r="O971">
            <v>285260</v>
          </cell>
          <cell r="P971">
            <v>1681</v>
          </cell>
          <cell r="Q971">
            <v>16810</v>
          </cell>
        </row>
        <row r="972">
          <cell r="D972" t="str">
            <v>배수 PIPE</v>
          </cell>
          <cell r="E972" t="str">
            <v>(스테레스관D=150MM)</v>
          </cell>
          <cell r="F972" t="str">
            <v>M</v>
          </cell>
          <cell r="G972">
            <v>30</v>
          </cell>
          <cell r="H972">
            <v>12667</v>
          </cell>
          <cell r="I972">
            <v>380010</v>
          </cell>
          <cell r="J972">
            <v>380010</v>
          </cell>
          <cell r="K972">
            <v>1</v>
          </cell>
          <cell r="L972">
            <v>12064</v>
          </cell>
          <cell r="M972">
            <v>361920</v>
          </cell>
          <cell r="N972">
            <v>603</v>
          </cell>
          <cell r="O972">
            <v>18090</v>
          </cell>
          <cell r="P972">
            <v>0</v>
          </cell>
          <cell r="Q972">
            <v>0</v>
          </cell>
        </row>
        <row r="973">
          <cell r="C973" t="str">
            <v>3.19</v>
          </cell>
          <cell r="D973" t="str">
            <v>거푸집간격제</v>
          </cell>
          <cell r="I973">
            <v>0</v>
          </cell>
          <cell r="J973">
            <v>0</v>
          </cell>
          <cell r="K973">
            <v>1</v>
          </cell>
          <cell r="M973">
            <v>0</v>
          </cell>
          <cell r="O973">
            <v>0</v>
          </cell>
          <cell r="Q973">
            <v>0</v>
          </cell>
        </row>
        <row r="974">
          <cell r="D974" t="str">
            <v>스페이샤설치</v>
          </cell>
          <cell r="E974" t="str">
            <v>(벽체용)</v>
          </cell>
          <cell r="F974" t="str">
            <v>M2</v>
          </cell>
          <cell r="G974">
            <v>1596</v>
          </cell>
          <cell r="H974">
            <v>2688</v>
          </cell>
          <cell r="I974">
            <v>4290048</v>
          </cell>
          <cell r="J974">
            <v>4290048</v>
          </cell>
          <cell r="K974">
            <v>1</v>
          </cell>
          <cell r="L974">
            <v>2560</v>
          </cell>
          <cell r="M974">
            <v>4085760</v>
          </cell>
          <cell r="N974">
            <v>128</v>
          </cell>
          <cell r="O974">
            <v>204288</v>
          </cell>
          <cell r="P974">
            <v>0</v>
          </cell>
          <cell r="Q974">
            <v>0</v>
          </cell>
        </row>
        <row r="975">
          <cell r="D975" t="str">
            <v>스페이샤설치</v>
          </cell>
          <cell r="E975" t="str">
            <v>(슬라브)</v>
          </cell>
          <cell r="F975" t="str">
            <v>M2</v>
          </cell>
          <cell r="G975">
            <v>2457</v>
          </cell>
          <cell r="H975">
            <v>360</v>
          </cell>
          <cell r="I975">
            <v>884520</v>
          </cell>
          <cell r="J975">
            <v>884520</v>
          </cell>
          <cell r="K975">
            <v>1</v>
          </cell>
          <cell r="L975">
            <v>360</v>
          </cell>
          <cell r="M975">
            <v>884520</v>
          </cell>
          <cell r="N975">
            <v>0</v>
          </cell>
          <cell r="O975">
            <v>0</v>
          </cell>
          <cell r="P975">
            <v>0</v>
          </cell>
          <cell r="Q975">
            <v>0</v>
          </cell>
        </row>
        <row r="976">
          <cell r="C976" t="str">
            <v>3.20</v>
          </cell>
          <cell r="D976" t="str">
            <v>교량명판공</v>
          </cell>
          <cell r="I976">
            <v>0</v>
          </cell>
          <cell r="J976">
            <v>0</v>
          </cell>
          <cell r="K976">
            <v>1</v>
          </cell>
          <cell r="M976">
            <v>0</v>
          </cell>
          <cell r="O976">
            <v>0</v>
          </cell>
          <cell r="Q976">
            <v>0</v>
          </cell>
        </row>
        <row r="977">
          <cell r="D977" t="str">
            <v>교명판</v>
          </cell>
          <cell r="E977" t="str">
            <v>(황동)</v>
          </cell>
          <cell r="F977" t="str">
            <v>EA</v>
          </cell>
          <cell r="G977">
            <v>2</v>
          </cell>
          <cell r="H977">
            <v>444675</v>
          </cell>
          <cell r="I977">
            <v>889350</v>
          </cell>
          <cell r="J977">
            <v>889350</v>
          </cell>
          <cell r="K977">
            <v>1</v>
          </cell>
          <cell r="L977">
            <v>423500</v>
          </cell>
          <cell r="M977">
            <v>847000</v>
          </cell>
          <cell r="N977">
            <v>21175</v>
          </cell>
          <cell r="O977">
            <v>42350</v>
          </cell>
          <cell r="P977">
            <v>0</v>
          </cell>
          <cell r="Q977">
            <v>0</v>
          </cell>
        </row>
        <row r="978">
          <cell r="D978" t="str">
            <v>설명판</v>
          </cell>
          <cell r="E978" t="str">
            <v>(황동)</v>
          </cell>
          <cell r="F978" t="str">
            <v>EA</v>
          </cell>
          <cell r="G978">
            <v>2</v>
          </cell>
          <cell r="H978">
            <v>444675</v>
          </cell>
          <cell r="I978">
            <v>889350</v>
          </cell>
          <cell r="J978">
            <v>889350</v>
          </cell>
          <cell r="K978">
            <v>1</v>
          </cell>
          <cell r="L978">
            <v>423500</v>
          </cell>
          <cell r="M978">
            <v>847000</v>
          </cell>
          <cell r="N978">
            <v>21175</v>
          </cell>
          <cell r="O978">
            <v>42350</v>
          </cell>
          <cell r="P978">
            <v>0</v>
          </cell>
          <cell r="Q978">
            <v>0</v>
          </cell>
        </row>
        <row r="979">
          <cell r="D979" t="str">
            <v>교명주</v>
          </cell>
          <cell r="E979" t="str">
            <v>(화강암)</v>
          </cell>
          <cell r="F979" t="str">
            <v>EA</v>
          </cell>
          <cell r="G979">
            <v>4</v>
          </cell>
          <cell r="H979">
            <v>972259</v>
          </cell>
          <cell r="I979">
            <v>3889036</v>
          </cell>
          <cell r="J979">
            <v>3889036</v>
          </cell>
          <cell r="K979">
            <v>1</v>
          </cell>
          <cell r="L979">
            <v>627264</v>
          </cell>
          <cell r="M979">
            <v>2509056</v>
          </cell>
          <cell r="N979">
            <v>344995</v>
          </cell>
          <cell r="O979">
            <v>1379980</v>
          </cell>
          <cell r="P979">
            <v>0</v>
          </cell>
          <cell r="Q979">
            <v>0</v>
          </cell>
        </row>
        <row r="980">
          <cell r="C980" t="str">
            <v>3.21</v>
          </cell>
          <cell r="D980" t="str">
            <v>측량기준점</v>
          </cell>
          <cell r="E980" t="str">
            <v>(황동주물)</v>
          </cell>
          <cell r="F980" t="str">
            <v>EA</v>
          </cell>
          <cell r="G980">
            <v>1</v>
          </cell>
          <cell r="H980">
            <v>22837</v>
          </cell>
          <cell r="I980">
            <v>22837</v>
          </cell>
          <cell r="J980">
            <v>22837</v>
          </cell>
          <cell r="K980">
            <v>1</v>
          </cell>
          <cell r="L980">
            <v>21750</v>
          </cell>
          <cell r="M980">
            <v>21750</v>
          </cell>
          <cell r="N980">
            <v>1087</v>
          </cell>
          <cell r="O980">
            <v>1087</v>
          </cell>
          <cell r="P980">
            <v>0</v>
          </cell>
          <cell r="Q980">
            <v>0</v>
          </cell>
        </row>
        <row r="981">
          <cell r="C981" t="str">
            <v>3.22</v>
          </cell>
          <cell r="D981" t="str">
            <v>교량난간설치</v>
          </cell>
          <cell r="E981" t="str">
            <v>(알루미늄)</v>
          </cell>
          <cell r="I981">
            <v>0</v>
          </cell>
          <cell r="J981">
            <v>0</v>
          </cell>
          <cell r="K981">
            <v>1</v>
          </cell>
          <cell r="M981">
            <v>0</v>
          </cell>
          <cell r="O981">
            <v>0</v>
          </cell>
          <cell r="Q981">
            <v>0</v>
          </cell>
        </row>
        <row r="982">
          <cell r="D982" t="str">
            <v>난간</v>
          </cell>
          <cell r="E982" t="str">
            <v>(H=400)</v>
          </cell>
          <cell r="F982" t="str">
            <v>M</v>
          </cell>
          <cell r="G982">
            <v>205</v>
          </cell>
          <cell r="H982">
            <v>222000</v>
          </cell>
          <cell r="I982">
            <v>45510000</v>
          </cell>
          <cell r="J982">
            <v>45510000</v>
          </cell>
          <cell r="K982">
            <v>1</v>
          </cell>
          <cell r="L982">
            <v>185000</v>
          </cell>
          <cell r="M982">
            <v>37925000</v>
          </cell>
          <cell r="N982">
            <v>0</v>
          </cell>
          <cell r="O982">
            <v>0</v>
          </cell>
          <cell r="P982">
            <v>37000</v>
          </cell>
          <cell r="Q982">
            <v>7585000</v>
          </cell>
        </row>
        <row r="983">
          <cell r="C983" t="str">
            <v>3.23</v>
          </cell>
          <cell r="D983" t="str">
            <v>전선관</v>
          </cell>
          <cell r="I983">
            <v>0</v>
          </cell>
          <cell r="J983">
            <v>0</v>
          </cell>
          <cell r="K983">
            <v>1</v>
          </cell>
          <cell r="M983">
            <v>0</v>
          </cell>
          <cell r="O983">
            <v>0</v>
          </cell>
          <cell r="Q983">
            <v>0</v>
          </cell>
        </row>
        <row r="984">
          <cell r="D984" t="str">
            <v>전선관</v>
          </cell>
          <cell r="E984" t="str">
            <v>(D=100MM)</v>
          </cell>
          <cell r="F984" t="str">
            <v>M</v>
          </cell>
          <cell r="G984">
            <v>205</v>
          </cell>
          <cell r="H984">
            <v>2982</v>
          </cell>
          <cell r="I984">
            <v>611310</v>
          </cell>
          <cell r="J984">
            <v>611310</v>
          </cell>
          <cell r="K984">
            <v>1</v>
          </cell>
          <cell r="L984">
            <v>2840</v>
          </cell>
          <cell r="M984">
            <v>582200</v>
          </cell>
          <cell r="N984">
            <v>142</v>
          </cell>
          <cell r="O984">
            <v>29110</v>
          </cell>
          <cell r="P984">
            <v>0</v>
          </cell>
          <cell r="Q984">
            <v>0</v>
          </cell>
        </row>
        <row r="985">
          <cell r="D985" t="str">
            <v>전선관</v>
          </cell>
          <cell r="E985" t="str">
            <v>(D=150MM)</v>
          </cell>
          <cell r="F985" t="str">
            <v>M</v>
          </cell>
          <cell r="G985">
            <v>205</v>
          </cell>
          <cell r="H985">
            <v>4560</v>
          </cell>
          <cell r="I985">
            <v>934800</v>
          </cell>
          <cell r="J985">
            <v>934800</v>
          </cell>
          <cell r="K985">
            <v>1</v>
          </cell>
          <cell r="L985">
            <v>4260</v>
          </cell>
          <cell r="M985">
            <v>873300</v>
          </cell>
          <cell r="N985">
            <v>300</v>
          </cell>
          <cell r="O985">
            <v>61500</v>
          </cell>
          <cell r="P985">
            <v>0</v>
          </cell>
          <cell r="Q985">
            <v>0</v>
          </cell>
        </row>
        <row r="986">
          <cell r="C986" t="str">
            <v>3.24</v>
          </cell>
          <cell r="D986" t="str">
            <v>물푸기</v>
          </cell>
          <cell r="E986" t="str">
            <v>(교량 대형구조물)</v>
          </cell>
          <cell r="F986" t="str">
            <v>HR</v>
          </cell>
          <cell r="G986">
            <v>123</v>
          </cell>
          <cell r="H986">
            <v>23643</v>
          </cell>
          <cell r="I986">
            <v>2908089</v>
          </cell>
          <cell r="J986">
            <v>2908089</v>
          </cell>
          <cell r="K986">
            <v>1</v>
          </cell>
          <cell r="L986">
            <v>8080</v>
          </cell>
          <cell r="M986">
            <v>993840</v>
          </cell>
          <cell r="N986">
            <v>11523</v>
          </cell>
          <cell r="O986">
            <v>1417329</v>
          </cell>
          <cell r="P986">
            <v>4040</v>
          </cell>
          <cell r="Q986">
            <v>496920</v>
          </cell>
        </row>
        <row r="987">
          <cell r="C987" t="str">
            <v>3.25</v>
          </cell>
          <cell r="D987" t="str">
            <v>노치(NOTCH)</v>
          </cell>
          <cell r="E987" t="str">
            <v>30mm*20mm</v>
          </cell>
          <cell r="F987" t="str">
            <v>M</v>
          </cell>
          <cell r="G987">
            <v>362</v>
          </cell>
          <cell r="H987">
            <v>1361</v>
          </cell>
          <cell r="I987">
            <v>492682</v>
          </cell>
          <cell r="J987">
            <v>492682</v>
          </cell>
          <cell r="K987">
            <v>1</v>
          </cell>
          <cell r="L987">
            <v>650</v>
          </cell>
          <cell r="M987">
            <v>235300</v>
          </cell>
          <cell r="N987">
            <v>711</v>
          </cell>
          <cell r="O987">
            <v>257382</v>
          </cell>
          <cell r="P987">
            <v>0</v>
          </cell>
          <cell r="Q987">
            <v>0</v>
          </cell>
        </row>
        <row r="988">
          <cell r="C988" t="str">
            <v>3.26</v>
          </cell>
          <cell r="D988" t="str">
            <v>교량유지관리용표지판</v>
          </cell>
          <cell r="E988" t="str">
            <v>(교각용)</v>
          </cell>
          <cell r="F988" t="str">
            <v>개</v>
          </cell>
          <cell r="G988">
            <v>4</v>
          </cell>
          <cell r="H988">
            <v>10804</v>
          </cell>
          <cell r="I988">
            <v>43216</v>
          </cell>
          <cell r="J988">
            <v>43216</v>
          </cell>
          <cell r="K988">
            <v>1</v>
          </cell>
          <cell r="L988">
            <v>8683</v>
          </cell>
          <cell r="M988">
            <v>34732</v>
          </cell>
          <cell r="N988">
            <v>1965</v>
          </cell>
          <cell r="O988">
            <v>7860</v>
          </cell>
          <cell r="P988">
            <v>156</v>
          </cell>
          <cell r="Q988">
            <v>624</v>
          </cell>
        </row>
        <row r="989">
          <cell r="C989" t="str">
            <v>3.27</v>
          </cell>
          <cell r="D989" t="str">
            <v>콘크리트구입</v>
          </cell>
          <cell r="E989" t="str">
            <v>(레미콘)</v>
          </cell>
          <cell r="I989">
            <v>0</v>
          </cell>
          <cell r="J989">
            <v>0</v>
          </cell>
          <cell r="K989">
            <v>1</v>
          </cell>
          <cell r="M989">
            <v>0</v>
          </cell>
          <cell r="O989">
            <v>0</v>
          </cell>
          <cell r="Q989">
            <v>0</v>
          </cell>
        </row>
        <row r="990">
          <cell r="D990" t="str">
            <v>레미콘</v>
          </cell>
          <cell r="E990" t="str">
            <v>(19-350-15)</v>
          </cell>
          <cell r="F990" t="str">
            <v>M3</v>
          </cell>
          <cell r="G990">
            <v>746</v>
          </cell>
          <cell r="H990">
            <v>48890</v>
          </cell>
          <cell r="I990">
            <v>36471940</v>
          </cell>
          <cell r="J990">
            <v>36471940</v>
          </cell>
          <cell r="K990">
            <v>1</v>
          </cell>
          <cell r="L990">
            <v>48890</v>
          </cell>
          <cell r="M990">
            <v>36471940</v>
          </cell>
          <cell r="N990">
            <v>0</v>
          </cell>
          <cell r="O990">
            <v>0</v>
          </cell>
          <cell r="P990">
            <v>0</v>
          </cell>
          <cell r="Q990">
            <v>0</v>
          </cell>
        </row>
        <row r="991">
          <cell r="D991" t="str">
            <v>레미콘</v>
          </cell>
          <cell r="E991" t="str">
            <v>(25-270-15)</v>
          </cell>
          <cell r="F991" t="str">
            <v>M3</v>
          </cell>
          <cell r="G991">
            <v>656</v>
          </cell>
          <cell r="H991">
            <v>45390</v>
          </cell>
          <cell r="I991">
            <v>29775840</v>
          </cell>
          <cell r="J991">
            <v>29775840</v>
          </cell>
          <cell r="K991">
            <v>1</v>
          </cell>
          <cell r="L991">
            <v>45390</v>
          </cell>
          <cell r="M991">
            <v>29775840</v>
          </cell>
          <cell r="N991">
            <v>0</v>
          </cell>
          <cell r="O991">
            <v>0</v>
          </cell>
          <cell r="P991">
            <v>0</v>
          </cell>
          <cell r="Q991">
            <v>0</v>
          </cell>
        </row>
        <row r="992">
          <cell r="D992" t="str">
            <v>레미콘</v>
          </cell>
          <cell r="E992" t="str">
            <v>(25-240-15)</v>
          </cell>
          <cell r="F992" t="str">
            <v>M3</v>
          </cell>
          <cell r="G992">
            <v>2219</v>
          </cell>
          <cell r="H992">
            <v>44272</v>
          </cell>
          <cell r="I992">
            <v>98239568</v>
          </cell>
          <cell r="J992">
            <v>98239568</v>
          </cell>
          <cell r="K992">
            <v>1</v>
          </cell>
          <cell r="L992">
            <v>44272</v>
          </cell>
          <cell r="M992">
            <v>98239568</v>
          </cell>
          <cell r="N992">
            <v>0</v>
          </cell>
          <cell r="O992">
            <v>0</v>
          </cell>
          <cell r="P992">
            <v>0</v>
          </cell>
          <cell r="Q992">
            <v>0</v>
          </cell>
        </row>
        <row r="993">
          <cell r="D993" t="str">
            <v>레미콘</v>
          </cell>
          <cell r="E993" t="str">
            <v>(25-160-15)</v>
          </cell>
          <cell r="F993" t="str">
            <v>M3</v>
          </cell>
          <cell r="G993">
            <v>88</v>
          </cell>
          <cell r="H993">
            <v>38982</v>
          </cell>
          <cell r="I993">
            <v>3430416</v>
          </cell>
          <cell r="J993">
            <v>3430416</v>
          </cell>
          <cell r="K993">
            <v>1</v>
          </cell>
          <cell r="L993">
            <v>38982</v>
          </cell>
          <cell r="M993">
            <v>3430416</v>
          </cell>
          <cell r="N993">
            <v>0</v>
          </cell>
          <cell r="O993">
            <v>0</v>
          </cell>
          <cell r="P993">
            <v>0</v>
          </cell>
          <cell r="Q993">
            <v>0</v>
          </cell>
        </row>
        <row r="994">
          <cell r="C994" t="str">
            <v>3.28</v>
          </cell>
          <cell r="D994" t="str">
            <v>철근구입</v>
          </cell>
          <cell r="I994">
            <v>0</v>
          </cell>
          <cell r="J994">
            <v>0</v>
          </cell>
          <cell r="K994">
            <v>1</v>
          </cell>
          <cell r="M994">
            <v>0</v>
          </cell>
          <cell r="O994">
            <v>0</v>
          </cell>
          <cell r="Q994">
            <v>0</v>
          </cell>
        </row>
        <row r="995">
          <cell r="D995" t="str">
            <v>고강(SD40)</v>
          </cell>
          <cell r="I995">
            <v>0</v>
          </cell>
          <cell r="J995">
            <v>0</v>
          </cell>
          <cell r="K995">
            <v>1</v>
          </cell>
          <cell r="M995">
            <v>0</v>
          </cell>
          <cell r="O995">
            <v>0</v>
          </cell>
          <cell r="Q995">
            <v>0</v>
          </cell>
        </row>
        <row r="996">
          <cell r="D996" t="str">
            <v>철근</v>
          </cell>
          <cell r="E996" t="str">
            <v>(SD40,D=13MM)</v>
          </cell>
          <cell r="F996" t="str">
            <v>TON</v>
          </cell>
          <cell r="G996">
            <v>5.9370000000000003</v>
          </cell>
          <cell r="H996">
            <v>360000</v>
          </cell>
          <cell r="I996">
            <v>2137320</v>
          </cell>
          <cell r="J996">
            <v>2137320</v>
          </cell>
          <cell r="K996">
            <v>1</v>
          </cell>
          <cell r="L996">
            <v>360000</v>
          </cell>
          <cell r="M996">
            <v>2137320</v>
          </cell>
          <cell r="N996">
            <v>0</v>
          </cell>
          <cell r="O996">
            <v>0</v>
          </cell>
          <cell r="P996">
            <v>0</v>
          </cell>
          <cell r="Q996">
            <v>0</v>
          </cell>
        </row>
        <row r="997">
          <cell r="D997" t="str">
            <v>철근</v>
          </cell>
          <cell r="E997" t="str">
            <v>(SD40,D=16-32MM)</v>
          </cell>
          <cell r="F997" t="str">
            <v>TON</v>
          </cell>
          <cell r="G997">
            <v>182.749</v>
          </cell>
          <cell r="H997">
            <v>360000</v>
          </cell>
          <cell r="I997">
            <v>65789640</v>
          </cell>
          <cell r="J997">
            <v>65789640</v>
          </cell>
          <cell r="K997">
            <v>1</v>
          </cell>
          <cell r="L997">
            <v>360000</v>
          </cell>
          <cell r="M997">
            <v>65789640</v>
          </cell>
          <cell r="N997">
            <v>0</v>
          </cell>
          <cell r="O997">
            <v>0</v>
          </cell>
          <cell r="P997">
            <v>0</v>
          </cell>
          <cell r="Q997">
            <v>0</v>
          </cell>
        </row>
        <row r="998">
          <cell r="D998" t="str">
            <v>연강(SD30)</v>
          </cell>
          <cell r="I998">
            <v>0</v>
          </cell>
          <cell r="J998">
            <v>0</v>
          </cell>
          <cell r="K998">
            <v>1</v>
          </cell>
          <cell r="M998">
            <v>0</v>
          </cell>
          <cell r="O998">
            <v>0</v>
          </cell>
          <cell r="Q998">
            <v>0</v>
          </cell>
        </row>
        <row r="999">
          <cell r="D999" t="str">
            <v>철근</v>
          </cell>
          <cell r="E999" t="str">
            <v>(SD30,D=10M/M)</v>
          </cell>
          <cell r="F999" t="str">
            <v>TON</v>
          </cell>
          <cell r="G999">
            <v>1.7</v>
          </cell>
          <cell r="H999">
            <v>360000</v>
          </cell>
          <cell r="I999">
            <v>612000</v>
          </cell>
          <cell r="J999">
            <v>612000</v>
          </cell>
          <cell r="K999">
            <v>1</v>
          </cell>
          <cell r="L999">
            <v>360000</v>
          </cell>
          <cell r="M999">
            <v>612000</v>
          </cell>
          <cell r="N999">
            <v>0</v>
          </cell>
          <cell r="O999">
            <v>0</v>
          </cell>
          <cell r="P999">
            <v>0</v>
          </cell>
          <cell r="Q999">
            <v>0</v>
          </cell>
        </row>
        <row r="1000">
          <cell r="D1000" t="str">
            <v>철근</v>
          </cell>
          <cell r="E1000" t="str">
            <v>(SD30,D13M/M이하)</v>
          </cell>
          <cell r="F1000" t="str">
            <v>TON</v>
          </cell>
          <cell r="G1000">
            <v>4.8070000000000004</v>
          </cell>
          <cell r="H1000">
            <v>350000</v>
          </cell>
          <cell r="I1000">
            <v>1682450</v>
          </cell>
          <cell r="J1000">
            <v>1682450</v>
          </cell>
          <cell r="K1000">
            <v>1</v>
          </cell>
          <cell r="L1000">
            <v>350000</v>
          </cell>
          <cell r="M1000">
            <v>1682450</v>
          </cell>
          <cell r="N1000">
            <v>0</v>
          </cell>
          <cell r="O1000">
            <v>0</v>
          </cell>
          <cell r="P1000">
            <v>0</v>
          </cell>
          <cell r="Q1000">
            <v>0</v>
          </cell>
        </row>
        <row r="1001">
          <cell r="D1001" t="str">
            <v>철근</v>
          </cell>
          <cell r="E1001" t="str">
            <v>(SD30,D16-32M/M)</v>
          </cell>
          <cell r="F1001" t="str">
            <v>TON</v>
          </cell>
          <cell r="G1001">
            <v>417.89499999999998</v>
          </cell>
          <cell r="H1001">
            <v>350000</v>
          </cell>
          <cell r="I1001">
            <v>146263250</v>
          </cell>
          <cell r="J1001">
            <v>146263250</v>
          </cell>
          <cell r="K1001">
            <v>1</v>
          </cell>
          <cell r="L1001">
            <v>350000</v>
          </cell>
          <cell r="M1001">
            <v>146263250</v>
          </cell>
          <cell r="N1001">
            <v>0</v>
          </cell>
          <cell r="O1001">
            <v>0</v>
          </cell>
          <cell r="P1001">
            <v>0</v>
          </cell>
          <cell r="Q1001">
            <v>0</v>
          </cell>
        </row>
        <row r="1002">
          <cell r="D1002" t="str">
            <v>고재</v>
          </cell>
          <cell r="E1002" t="str">
            <v>(3%)</v>
          </cell>
          <cell r="F1002" t="str">
            <v>TON</v>
          </cell>
          <cell r="G1002">
            <v>17.902000000000001</v>
          </cell>
          <cell r="H1002">
            <v>-98000</v>
          </cell>
          <cell r="I1002">
            <v>-1754396</v>
          </cell>
          <cell r="J1002">
            <v>-1754396</v>
          </cell>
          <cell r="K1002">
            <v>1</v>
          </cell>
          <cell r="L1002">
            <v>-98000</v>
          </cell>
          <cell r="M1002">
            <v>-1754396</v>
          </cell>
          <cell r="N1002">
            <v>0</v>
          </cell>
          <cell r="O1002">
            <v>0</v>
          </cell>
          <cell r="P1002">
            <v>0</v>
          </cell>
          <cell r="Q1002">
            <v>0</v>
          </cell>
        </row>
        <row r="1003">
          <cell r="C1003" t="str">
            <v>3.29</v>
          </cell>
          <cell r="D1003" t="str">
            <v>시멘트구입</v>
          </cell>
          <cell r="I1003">
            <v>0</v>
          </cell>
          <cell r="J1003">
            <v>0</v>
          </cell>
          <cell r="K1003">
            <v>1</v>
          </cell>
          <cell r="M1003">
            <v>0</v>
          </cell>
          <cell r="O1003">
            <v>0</v>
          </cell>
          <cell r="Q1003">
            <v>0</v>
          </cell>
        </row>
        <row r="1004">
          <cell r="D1004" t="str">
            <v>시멘트</v>
          </cell>
          <cell r="E1004" t="str">
            <v>(40㎏)</v>
          </cell>
          <cell r="F1004" t="str">
            <v>대</v>
          </cell>
          <cell r="G1004">
            <v>606</v>
          </cell>
          <cell r="H1004">
            <v>2600</v>
          </cell>
          <cell r="I1004">
            <v>1575600</v>
          </cell>
          <cell r="J1004">
            <v>1575600</v>
          </cell>
          <cell r="K1004">
            <v>1</v>
          </cell>
          <cell r="L1004">
            <v>2600</v>
          </cell>
          <cell r="M1004">
            <v>1575600</v>
          </cell>
          <cell r="N1004">
            <v>0</v>
          </cell>
          <cell r="O1004">
            <v>0</v>
          </cell>
          <cell r="P1004">
            <v>0</v>
          </cell>
          <cell r="Q1004">
            <v>0</v>
          </cell>
        </row>
        <row r="1005">
          <cell r="C1005" t="str">
            <v>3.30</v>
          </cell>
          <cell r="D1005" t="str">
            <v>자갈구입</v>
          </cell>
          <cell r="I1005">
            <v>0</v>
          </cell>
          <cell r="J1005">
            <v>0</v>
          </cell>
          <cell r="K1005">
            <v>1</v>
          </cell>
          <cell r="M1005">
            <v>0</v>
          </cell>
          <cell r="O1005">
            <v>0</v>
          </cell>
          <cell r="Q1005">
            <v>0</v>
          </cell>
        </row>
        <row r="1006">
          <cell r="D1006" t="str">
            <v>골재 현장도착도</v>
          </cell>
          <cell r="E1006" t="str">
            <v>(D=19MM)</v>
          </cell>
          <cell r="F1006" t="str">
            <v>M3</v>
          </cell>
          <cell r="G1006">
            <v>6.9669999999999996</v>
          </cell>
          <cell r="H1006">
            <v>27909</v>
          </cell>
          <cell r="I1006">
            <v>194442</v>
          </cell>
          <cell r="J1006">
            <v>194441</v>
          </cell>
          <cell r="K1006" t="str">
            <v>##</v>
          </cell>
          <cell r="L1006">
            <v>6935</v>
          </cell>
          <cell r="M1006">
            <v>48316</v>
          </cell>
          <cell r="N1006">
            <v>11179</v>
          </cell>
          <cell r="O1006">
            <v>77884</v>
          </cell>
          <cell r="P1006">
            <v>9795</v>
          </cell>
          <cell r="Q1006">
            <v>68241</v>
          </cell>
        </row>
        <row r="1007">
          <cell r="C1007" t="str">
            <v>3.H</v>
          </cell>
          <cell r="D1007" t="str">
            <v>옹벽공</v>
          </cell>
          <cell r="I1007">
            <v>0</v>
          </cell>
          <cell r="J1007">
            <v>0</v>
          </cell>
          <cell r="K1007">
            <v>1</v>
          </cell>
          <cell r="M1007">
            <v>0</v>
          </cell>
          <cell r="O1007">
            <v>0</v>
          </cell>
          <cell r="Q1007">
            <v>0</v>
          </cell>
        </row>
        <row r="1008">
          <cell r="C1008" t="str">
            <v>3.01</v>
          </cell>
          <cell r="D1008" t="str">
            <v>터 파 기</v>
          </cell>
          <cell r="I1008">
            <v>0</v>
          </cell>
          <cell r="J1008">
            <v>0</v>
          </cell>
          <cell r="K1008">
            <v>1</v>
          </cell>
          <cell r="M1008">
            <v>0</v>
          </cell>
          <cell r="O1008">
            <v>0</v>
          </cell>
          <cell r="Q1008">
            <v>0</v>
          </cell>
        </row>
        <row r="1009">
          <cell r="C1009" t="str">
            <v>1)</v>
          </cell>
          <cell r="D1009" t="str">
            <v>육상토사</v>
          </cell>
          <cell r="I1009">
            <v>0</v>
          </cell>
          <cell r="J1009">
            <v>0</v>
          </cell>
          <cell r="K1009">
            <v>1</v>
          </cell>
          <cell r="M1009">
            <v>0</v>
          </cell>
          <cell r="O1009">
            <v>0</v>
          </cell>
          <cell r="Q1009">
            <v>0</v>
          </cell>
        </row>
        <row r="1010">
          <cell r="D1010" t="str">
            <v>구조물터파기</v>
          </cell>
          <cell r="E1010" t="str">
            <v>(토사 육상 0-4m)</v>
          </cell>
          <cell r="F1010" t="str">
            <v>M3</v>
          </cell>
          <cell r="G1010">
            <v>8060</v>
          </cell>
          <cell r="H1010">
            <v>4134</v>
          </cell>
          <cell r="I1010">
            <v>33320040</v>
          </cell>
          <cell r="J1010">
            <v>33320040</v>
          </cell>
          <cell r="K1010">
            <v>1</v>
          </cell>
          <cell r="L1010">
            <v>173</v>
          </cell>
          <cell r="M1010">
            <v>1394380</v>
          </cell>
          <cell r="N1010">
            <v>3634</v>
          </cell>
          <cell r="O1010">
            <v>29290040</v>
          </cell>
          <cell r="P1010">
            <v>327</v>
          </cell>
          <cell r="Q1010">
            <v>2635620</v>
          </cell>
        </row>
        <row r="1011">
          <cell r="C1011" t="str">
            <v>2)</v>
          </cell>
          <cell r="D1011" t="str">
            <v>육상발파암</v>
          </cell>
          <cell r="I1011">
            <v>0</v>
          </cell>
          <cell r="J1011">
            <v>0</v>
          </cell>
          <cell r="K1011">
            <v>1</v>
          </cell>
          <cell r="M1011">
            <v>0</v>
          </cell>
          <cell r="O1011">
            <v>0</v>
          </cell>
          <cell r="Q1011">
            <v>0</v>
          </cell>
        </row>
        <row r="1012">
          <cell r="D1012" t="str">
            <v>구조물터파기</v>
          </cell>
          <cell r="E1012" t="str">
            <v>(발파 육상 0-4M)</v>
          </cell>
          <cell r="F1012" t="str">
            <v>M3</v>
          </cell>
          <cell r="G1012">
            <v>284</v>
          </cell>
          <cell r="H1012">
            <v>140000</v>
          </cell>
          <cell r="I1012">
            <v>39760000</v>
          </cell>
          <cell r="J1012">
            <v>39760000</v>
          </cell>
          <cell r="K1012">
            <v>1</v>
          </cell>
          <cell r="L1012">
            <v>3921</v>
          </cell>
          <cell r="M1012">
            <v>1113564</v>
          </cell>
          <cell r="N1012">
            <v>126402</v>
          </cell>
          <cell r="O1012">
            <v>35898168</v>
          </cell>
          <cell r="P1012">
            <v>9677</v>
          </cell>
          <cell r="Q1012">
            <v>2748268</v>
          </cell>
        </row>
        <row r="1013">
          <cell r="C1013" t="str">
            <v>3.02</v>
          </cell>
          <cell r="D1013" t="str">
            <v>면정리 및 청소</v>
          </cell>
          <cell r="F1013" t="str">
            <v>M2</v>
          </cell>
          <cell r="G1013">
            <v>284</v>
          </cell>
          <cell r="H1013">
            <v>25851</v>
          </cell>
          <cell r="I1013">
            <v>7341684</v>
          </cell>
          <cell r="J1013">
            <v>7341684</v>
          </cell>
          <cell r="K1013">
            <v>1</v>
          </cell>
          <cell r="L1013">
            <v>1699</v>
          </cell>
          <cell r="M1013">
            <v>482516</v>
          </cell>
          <cell r="N1013">
            <v>22923</v>
          </cell>
          <cell r="O1013">
            <v>6510132</v>
          </cell>
          <cell r="P1013">
            <v>1229</v>
          </cell>
          <cell r="Q1013">
            <v>349036</v>
          </cell>
        </row>
        <row r="1014">
          <cell r="C1014" t="str">
            <v>3.03</v>
          </cell>
          <cell r="D1014" t="str">
            <v>거 푸 집</v>
          </cell>
          <cell r="I1014">
            <v>0</v>
          </cell>
          <cell r="J1014">
            <v>0</v>
          </cell>
          <cell r="K1014">
            <v>1</v>
          </cell>
          <cell r="M1014">
            <v>0</v>
          </cell>
          <cell r="O1014">
            <v>0</v>
          </cell>
          <cell r="Q1014">
            <v>0</v>
          </cell>
        </row>
        <row r="1015">
          <cell r="C1015" t="str">
            <v>1)</v>
          </cell>
          <cell r="D1015" t="str">
            <v>합판거푸집</v>
          </cell>
          <cell r="I1015">
            <v>0</v>
          </cell>
          <cell r="J1015">
            <v>0</v>
          </cell>
          <cell r="K1015">
            <v>1</v>
          </cell>
          <cell r="M1015">
            <v>0</v>
          </cell>
          <cell r="O1015">
            <v>0</v>
          </cell>
          <cell r="Q1015">
            <v>0</v>
          </cell>
        </row>
        <row r="1016">
          <cell r="C1016" t="str">
            <v>-1</v>
          </cell>
          <cell r="D1016" t="str">
            <v>거푸집</v>
          </cell>
          <cell r="E1016" t="str">
            <v>(3회 0-7M)</v>
          </cell>
          <cell r="F1016" t="str">
            <v>M2</v>
          </cell>
          <cell r="G1016">
            <v>7260</v>
          </cell>
          <cell r="H1016">
            <v>22167</v>
          </cell>
          <cell r="I1016">
            <v>160932420</v>
          </cell>
          <cell r="J1016">
            <v>160932420</v>
          </cell>
          <cell r="K1016">
            <v>1</v>
          </cell>
          <cell r="L1016">
            <v>9585</v>
          </cell>
          <cell r="M1016">
            <v>69587100</v>
          </cell>
          <cell r="N1016">
            <v>12263</v>
          </cell>
          <cell r="O1016">
            <v>89029380</v>
          </cell>
          <cell r="P1016">
            <v>319</v>
          </cell>
          <cell r="Q1016">
            <v>2315940</v>
          </cell>
        </row>
        <row r="1017">
          <cell r="C1017" t="str">
            <v>-2</v>
          </cell>
          <cell r="D1017" t="str">
            <v>거푸집</v>
          </cell>
          <cell r="E1017" t="str">
            <v>(4회 0-7M)</v>
          </cell>
          <cell r="F1017" t="str">
            <v>M2</v>
          </cell>
          <cell r="G1017">
            <v>995</v>
          </cell>
          <cell r="H1017">
            <v>19081</v>
          </cell>
          <cell r="I1017">
            <v>18985595</v>
          </cell>
          <cell r="J1017">
            <v>18985595</v>
          </cell>
          <cell r="K1017">
            <v>1</v>
          </cell>
          <cell r="L1017">
            <v>8337</v>
          </cell>
          <cell r="M1017">
            <v>8295315</v>
          </cell>
          <cell r="N1017">
            <v>10425</v>
          </cell>
          <cell r="O1017">
            <v>10372875</v>
          </cell>
          <cell r="P1017">
            <v>319</v>
          </cell>
          <cell r="Q1017">
            <v>317405</v>
          </cell>
        </row>
        <row r="1018">
          <cell r="C1018" t="str">
            <v>-3</v>
          </cell>
          <cell r="D1018" t="str">
            <v>거푸집</v>
          </cell>
          <cell r="E1018" t="str">
            <v>(6회 0-7M)</v>
          </cell>
          <cell r="F1018" t="str">
            <v>M2</v>
          </cell>
          <cell r="G1018">
            <v>919</v>
          </cell>
          <cell r="H1018">
            <v>15886</v>
          </cell>
          <cell r="I1018">
            <v>14599234</v>
          </cell>
          <cell r="J1018">
            <v>14599234</v>
          </cell>
          <cell r="K1018">
            <v>1</v>
          </cell>
          <cell r="L1018">
            <v>7214</v>
          </cell>
          <cell r="M1018">
            <v>6629666</v>
          </cell>
          <cell r="N1018">
            <v>8353</v>
          </cell>
          <cell r="O1018">
            <v>7676407</v>
          </cell>
          <cell r="P1018">
            <v>319</v>
          </cell>
          <cell r="Q1018">
            <v>293161</v>
          </cell>
        </row>
        <row r="1019">
          <cell r="C1019" t="str">
            <v>3.04</v>
          </cell>
          <cell r="D1019" t="str">
            <v>강관비계공</v>
          </cell>
          <cell r="I1019">
            <v>0</v>
          </cell>
          <cell r="J1019">
            <v>0</v>
          </cell>
          <cell r="K1019">
            <v>1</v>
          </cell>
          <cell r="M1019">
            <v>0</v>
          </cell>
          <cell r="O1019">
            <v>0</v>
          </cell>
          <cell r="Q1019">
            <v>0</v>
          </cell>
        </row>
        <row r="1020">
          <cell r="D1020" t="str">
            <v>강관비계</v>
          </cell>
          <cell r="E1020" t="str">
            <v>(0-30M)</v>
          </cell>
          <cell r="F1020" t="str">
            <v>M2</v>
          </cell>
          <cell r="G1020">
            <v>6956</v>
          </cell>
          <cell r="H1020">
            <v>11356</v>
          </cell>
          <cell r="I1020">
            <v>78992336</v>
          </cell>
          <cell r="J1020">
            <v>78992336</v>
          </cell>
          <cell r="K1020">
            <v>1</v>
          </cell>
          <cell r="L1020">
            <v>2817</v>
          </cell>
          <cell r="M1020">
            <v>19595052</v>
          </cell>
          <cell r="N1020">
            <v>8194</v>
          </cell>
          <cell r="O1020">
            <v>56997464</v>
          </cell>
          <cell r="P1020">
            <v>345</v>
          </cell>
          <cell r="Q1020">
            <v>2399820</v>
          </cell>
        </row>
        <row r="1021">
          <cell r="C1021" t="str">
            <v>3.05</v>
          </cell>
          <cell r="D1021" t="str">
            <v>철근가공조립</v>
          </cell>
          <cell r="I1021">
            <v>0</v>
          </cell>
          <cell r="J1021">
            <v>0</v>
          </cell>
          <cell r="K1021">
            <v>1</v>
          </cell>
          <cell r="M1021">
            <v>0</v>
          </cell>
          <cell r="O1021">
            <v>0</v>
          </cell>
          <cell r="Q1021">
            <v>0</v>
          </cell>
        </row>
        <row r="1022">
          <cell r="D1022" t="str">
            <v>철근가공조립</v>
          </cell>
          <cell r="E1022" t="str">
            <v>(복잡)</v>
          </cell>
          <cell r="F1022" t="str">
            <v>TON</v>
          </cell>
          <cell r="G1022">
            <v>448.53399999999999</v>
          </cell>
          <cell r="H1022">
            <v>437434</v>
          </cell>
          <cell r="I1022">
            <v>196204021</v>
          </cell>
          <cell r="J1022">
            <v>196204021</v>
          </cell>
          <cell r="K1022">
            <v>1</v>
          </cell>
          <cell r="L1022">
            <v>6960</v>
          </cell>
          <cell r="M1022">
            <v>3121796</v>
          </cell>
          <cell r="N1022">
            <v>430474</v>
          </cell>
          <cell r="O1022">
            <v>193082225</v>
          </cell>
          <cell r="P1022">
            <v>0</v>
          </cell>
          <cell r="Q1022">
            <v>0</v>
          </cell>
        </row>
        <row r="1023">
          <cell r="C1023" t="str">
            <v>3.06</v>
          </cell>
          <cell r="D1023" t="str">
            <v>콘크리트타설</v>
          </cell>
          <cell r="E1023" t="str">
            <v>(레미콘)</v>
          </cell>
          <cell r="I1023">
            <v>0</v>
          </cell>
          <cell r="J1023">
            <v>0</v>
          </cell>
          <cell r="K1023">
            <v>1</v>
          </cell>
          <cell r="M1023">
            <v>0</v>
          </cell>
          <cell r="O1023">
            <v>0</v>
          </cell>
          <cell r="Q1023">
            <v>0</v>
          </cell>
        </row>
        <row r="1024">
          <cell r="C1024" t="str">
            <v>1)</v>
          </cell>
          <cell r="D1024" t="str">
            <v>레미콘</v>
          </cell>
          <cell r="I1024">
            <v>0</v>
          </cell>
          <cell r="J1024">
            <v>0</v>
          </cell>
          <cell r="K1024">
            <v>1</v>
          </cell>
          <cell r="M1024">
            <v>0</v>
          </cell>
          <cell r="O1024">
            <v>0</v>
          </cell>
          <cell r="Q1024">
            <v>0</v>
          </cell>
        </row>
        <row r="1025">
          <cell r="D1025" t="str">
            <v>레미콘타설</v>
          </cell>
          <cell r="E1025" t="str">
            <v>(무근 인력)</v>
          </cell>
          <cell r="F1025" t="str">
            <v>M3</v>
          </cell>
          <cell r="G1025">
            <v>406</v>
          </cell>
          <cell r="H1025">
            <v>28651</v>
          </cell>
          <cell r="I1025">
            <v>11632306</v>
          </cell>
          <cell r="J1025">
            <v>11632306</v>
          </cell>
          <cell r="K1025">
            <v>1</v>
          </cell>
          <cell r="L1025">
            <v>0</v>
          </cell>
          <cell r="M1025">
            <v>0</v>
          </cell>
          <cell r="N1025">
            <v>28651</v>
          </cell>
          <cell r="O1025">
            <v>11632306</v>
          </cell>
          <cell r="P1025">
            <v>0</v>
          </cell>
          <cell r="Q1025">
            <v>0</v>
          </cell>
        </row>
        <row r="1026">
          <cell r="C1026" t="str">
            <v>2)</v>
          </cell>
          <cell r="D1026" t="str">
            <v>펌프카타설</v>
          </cell>
          <cell r="I1026">
            <v>0</v>
          </cell>
          <cell r="J1026">
            <v>0</v>
          </cell>
          <cell r="K1026">
            <v>1</v>
          </cell>
          <cell r="M1026">
            <v>0</v>
          </cell>
          <cell r="O1026">
            <v>0</v>
          </cell>
          <cell r="Q1026">
            <v>0</v>
          </cell>
        </row>
        <row r="1027">
          <cell r="D1027" t="str">
            <v>펌프카타설</v>
          </cell>
          <cell r="E1027" t="str">
            <v>(철근 15M이하)</v>
          </cell>
          <cell r="F1027" t="str">
            <v>M3</v>
          </cell>
          <cell r="G1027">
            <v>5348</v>
          </cell>
          <cell r="H1027">
            <v>14673</v>
          </cell>
          <cell r="I1027">
            <v>78471204</v>
          </cell>
          <cell r="J1027">
            <v>78471204</v>
          </cell>
          <cell r="K1027">
            <v>1</v>
          </cell>
          <cell r="L1027">
            <v>3410</v>
          </cell>
          <cell r="M1027">
            <v>18236680</v>
          </cell>
          <cell r="N1027">
            <v>6529</v>
          </cell>
          <cell r="O1027">
            <v>34917092</v>
          </cell>
          <cell r="P1027">
            <v>4734</v>
          </cell>
          <cell r="Q1027">
            <v>25317432</v>
          </cell>
        </row>
        <row r="1028">
          <cell r="C1028" t="str">
            <v>3.07</v>
          </cell>
          <cell r="D1028" t="str">
            <v>시공이음</v>
          </cell>
          <cell r="I1028">
            <v>0</v>
          </cell>
          <cell r="J1028">
            <v>0</v>
          </cell>
          <cell r="K1028">
            <v>1</v>
          </cell>
          <cell r="M1028">
            <v>0</v>
          </cell>
          <cell r="O1028">
            <v>0</v>
          </cell>
          <cell r="Q1028">
            <v>0</v>
          </cell>
        </row>
        <row r="1029">
          <cell r="D1029" t="str">
            <v>스치로풀</v>
          </cell>
          <cell r="E1029" t="str">
            <v>(T=20m/m)</v>
          </cell>
          <cell r="F1029" t="str">
            <v>M2</v>
          </cell>
          <cell r="G1029">
            <v>288</v>
          </cell>
          <cell r="H1029">
            <v>6574</v>
          </cell>
          <cell r="I1029">
            <v>1893312</v>
          </cell>
          <cell r="J1029">
            <v>1893312</v>
          </cell>
          <cell r="K1029">
            <v>1</v>
          </cell>
          <cell r="L1029">
            <v>6261</v>
          </cell>
          <cell r="M1029">
            <v>1803168</v>
          </cell>
          <cell r="N1029">
            <v>313</v>
          </cell>
          <cell r="O1029">
            <v>90144</v>
          </cell>
          <cell r="P1029">
            <v>0</v>
          </cell>
          <cell r="Q1029">
            <v>0</v>
          </cell>
        </row>
        <row r="1030">
          <cell r="C1030" t="str">
            <v>3.08</v>
          </cell>
          <cell r="D1030" t="str">
            <v>거푸집간격제</v>
          </cell>
          <cell r="I1030">
            <v>0</v>
          </cell>
          <cell r="J1030">
            <v>0</v>
          </cell>
          <cell r="K1030">
            <v>1</v>
          </cell>
          <cell r="M1030">
            <v>0</v>
          </cell>
          <cell r="O1030">
            <v>0</v>
          </cell>
          <cell r="Q1030">
            <v>0</v>
          </cell>
        </row>
        <row r="1031">
          <cell r="D1031" t="str">
            <v>스페이샤설치</v>
          </cell>
          <cell r="E1031" t="str">
            <v>(벽체용)</v>
          </cell>
          <cell r="F1031" t="str">
            <v>M2</v>
          </cell>
          <cell r="G1031">
            <v>2880</v>
          </cell>
          <cell r="H1031">
            <v>2688</v>
          </cell>
          <cell r="I1031">
            <v>7741440</v>
          </cell>
          <cell r="J1031">
            <v>7741440</v>
          </cell>
          <cell r="K1031">
            <v>1</v>
          </cell>
          <cell r="L1031">
            <v>2560</v>
          </cell>
          <cell r="M1031">
            <v>7372800</v>
          </cell>
          <cell r="N1031">
            <v>128</v>
          </cell>
          <cell r="O1031">
            <v>368640</v>
          </cell>
          <cell r="P1031">
            <v>0</v>
          </cell>
          <cell r="Q1031">
            <v>0</v>
          </cell>
        </row>
        <row r="1032">
          <cell r="C1032" t="str">
            <v>3.09</v>
          </cell>
          <cell r="D1032" t="str">
            <v>물푸기</v>
          </cell>
          <cell r="E1032" t="str">
            <v>(교량 대형구조물)</v>
          </cell>
          <cell r="F1032" t="str">
            <v>HR</v>
          </cell>
          <cell r="G1032">
            <v>174</v>
          </cell>
          <cell r="H1032">
            <v>23643</v>
          </cell>
          <cell r="I1032">
            <v>4113882</v>
          </cell>
          <cell r="J1032">
            <v>4113882</v>
          </cell>
          <cell r="K1032">
            <v>1</v>
          </cell>
          <cell r="L1032">
            <v>8080</v>
          </cell>
          <cell r="M1032">
            <v>1405920</v>
          </cell>
          <cell r="N1032">
            <v>11523</v>
          </cell>
          <cell r="O1032">
            <v>2005002</v>
          </cell>
          <cell r="P1032">
            <v>4040</v>
          </cell>
          <cell r="Q1032">
            <v>702960</v>
          </cell>
        </row>
        <row r="1033">
          <cell r="C1033" t="str">
            <v>3.10</v>
          </cell>
          <cell r="D1033" t="str">
            <v>옹벽배수시설공</v>
          </cell>
          <cell r="I1033">
            <v>0</v>
          </cell>
          <cell r="J1033">
            <v>0</v>
          </cell>
          <cell r="K1033">
            <v>1</v>
          </cell>
          <cell r="M1033">
            <v>0</v>
          </cell>
          <cell r="O1033">
            <v>0</v>
          </cell>
          <cell r="Q1033">
            <v>0</v>
          </cell>
        </row>
        <row r="1034">
          <cell r="D1034" t="str">
            <v>PVC PIPE</v>
          </cell>
          <cell r="E1034" t="str">
            <v>(D=100MM)</v>
          </cell>
          <cell r="F1034" t="str">
            <v>M</v>
          </cell>
          <cell r="G1034">
            <v>483</v>
          </cell>
          <cell r="H1034">
            <v>4474</v>
          </cell>
          <cell r="I1034">
            <v>2160942</v>
          </cell>
          <cell r="J1034">
            <v>2160942</v>
          </cell>
          <cell r="K1034">
            <v>1</v>
          </cell>
          <cell r="L1034">
            <v>4261</v>
          </cell>
          <cell r="M1034">
            <v>2058063</v>
          </cell>
          <cell r="N1034">
            <v>213</v>
          </cell>
          <cell r="O1034">
            <v>102879</v>
          </cell>
          <cell r="P1034">
            <v>0</v>
          </cell>
          <cell r="Q1034">
            <v>0</v>
          </cell>
        </row>
        <row r="1035">
          <cell r="D1035" t="str">
            <v>부직포</v>
          </cell>
          <cell r="E1035" t="str">
            <v>(세굴방지)</v>
          </cell>
          <cell r="F1035" t="str">
            <v>M2</v>
          </cell>
          <cell r="G1035">
            <v>1106</v>
          </cell>
          <cell r="H1035">
            <v>2278</v>
          </cell>
          <cell r="I1035">
            <v>2519468</v>
          </cell>
          <cell r="J1035">
            <v>2519468</v>
          </cell>
          <cell r="K1035">
            <v>1</v>
          </cell>
          <cell r="L1035">
            <v>2170</v>
          </cell>
          <cell r="M1035">
            <v>2400020</v>
          </cell>
          <cell r="N1035">
            <v>108</v>
          </cell>
          <cell r="O1035">
            <v>119448</v>
          </cell>
          <cell r="Q1035">
            <v>0</v>
          </cell>
        </row>
        <row r="1036">
          <cell r="D1036" t="str">
            <v>DRAIN BOARD</v>
          </cell>
          <cell r="F1036" t="str">
            <v>M2</v>
          </cell>
          <cell r="G1036">
            <v>3256</v>
          </cell>
          <cell r="H1036">
            <v>631</v>
          </cell>
          <cell r="I1036">
            <v>2054536</v>
          </cell>
          <cell r="J1036">
            <v>2054536</v>
          </cell>
          <cell r="K1036">
            <v>1</v>
          </cell>
          <cell r="L1036">
            <v>631</v>
          </cell>
          <cell r="M1036">
            <v>2054536</v>
          </cell>
          <cell r="N1036">
            <v>0</v>
          </cell>
          <cell r="O1036">
            <v>0</v>
          </cell>
          <cell r="P1036">
            <v>0</v>
          </cell>
          <cell r="Q1036">
            <v>0</v>
          </cell>
        </row>
        <row r="1037">
          <cell r="D1037" t="str">
            <v>잡석깔기</v>
          </cell>
          <cell r="E1037" t="str">
            <v>골재:별도</v>
          </cell>
          <cell r="F1037" t="str">
            <v>M3</v>
          </cell>
          <cell r="G1037">
            <v>106</v>
          </cell>
          <cell r="H1037">
            <v>29078</v>
          </cell>
          <cell r="I1037">
            <v>3082268</v>
          </cell>
          <cell r="J1037">
            <v>3082268</v>
          </cell>
          <cell r="K1037">
            <v>1</v>
          </cell>
          <cell r="L1037">
            <v>0</v>
          </cell>
          <cell r="M1037">
            <v>0</v>
          </cell>
          <cell r="N1037">
            <v>29078</v>
          </cell>
          <cell r="O1037">
            <v>3082268</v>
          </cell>
          <cell r="P1037">
            <v>0</v>
          </cell>
          <cell r="Q1037">
            <v>0</v>
          </cell>
        </row>
        <row r="1038">
          <cell r="C1038" t="str">
            <v>3.11</v>
          </cell>
          <cell r="D1038" t="str">
            <v>옹벽 신축장치</v>
          </cell>
          <cell r="I1038">
            <v>0</v>
          </cell>
          <cell r="J1038">
            <v>0</v>
          </cell>
          <cell r="K1038">
            <v>1</v>
          </cell>
          <cell r="M1038">
            <v>0</v>
          </cell>
          <cell r="O1038">
            <v>0</v>
          </cell>
          <cell r="Q1038">
            <v>0</v>
          </cell>
        </row>
        <row r="1039">
          <cell r="D1039" t="str">
            <v>다웰바설치</v>
          </cell>
          <cell r="E1039" t="str">
            <v>(옹벽용)</v>
          </cell>
          <cell r="F1039" t="str">
            <v>EA</v>
          </cell>
          <cell r="G1039">
            <v>437</v>
          </cell>
          <cell r="H1039">
            <v>10500</v>
          </cell>
          <cell r="I1039">
            <v>4588500</v>
          </cell>
          <cell r="J1039">
            <v>4588500</v>
          </cell>
          <cell r="K1039">
            <v>1</v>
          </cell>
          <cell r="L1039">
            <v>3100</v>
          </cell>
          <cell r="M1039">
            <v>1354700</v>
          </cell>
          <cell r="N1039">
            <v>7400</v>
          </cell>
          <cell r="O1039">
            <v>3233800</v>
          </cell>
          <cell r="P1039">
            <v>0</v>
          </cell>
          <cell r="Q1039">
            <v>0</v>
          </cell>
        </row>
        <row r="1040">
          <cell r="D1040" t="str">
            <v>실런트</v>
          </cell>
          <cell r="E1040" t="str">
            <v>(비중1.4)</v>
          </cell>
          <cell r="F1040" t="str">
            <v>M</v>
          </cell>
          <cell r="G1040">
            <v>10631</v>
          </cell>
          <cell r="H1040">
            <v>1945</v>
          </cell>
          <cell r="I1040">
            <v>20677295</v>
          </cell>
          <cell r="J1040">
            <v>20677295</v>
          </cell>
          <cell r="K1040">
            <v>1</v>
          </cell>
          <cell r="L1040">
            <v>1245</v>
          </cell>
          <cell r="M1040">
            <v>13235595</v>
          </cell>
          <cell r="N1040">
            <v>700</v>
          </cell>
          <cell r="O1040">
            <v>7441700</v>
          </cell>
          <cell r="P1040">
            <v>0</v>
          </cell>
          <cell r="Q1040">
            <v>0</v>
          </cell>
        </row>
        <row r="1041">
          <cell r="D1041" t="str">
            <v>지수판</v>
          </cell>
          <cell r="E1041" t="str">
            <v>(200*5)</v>
          </cell>
          <cell r="F1041" t="str">
            <v>M</v>
          </cell>
          <cell r="G1041">
            <v>534</v>
          </cell>
          <cell r="H1041">
            <v>12228</v>
          </cell>
          <cell r="I1041">
            <v>6529752</v>
          </cell>
          <cell r="J1041">
            <v>6529752</v>
          </cell>
          <cell r="K1041">
            <v>1</v>
          </cell>
          <cell r="L1041">
            <v>11646</v>
          </cell>
          <cell r="M1041">
            <v>6218964</v>
          </cell>
          <cell r="N1041">
            <v>582</v>
          </cell>
          <cell r="O1041">
            <v>310788</v>
          </cell>
          <cell r="P1041">
            <v>0</v>
          </cell>
          <cell r="Q1041">
            <v>0</v>
          </cell>
        </row>
        <row r="1042">
          <cell r="C1042" t="str">
            <v>3.12</v>
          </cell>
          <cell r="D1042" t="str">
            <v>가시설공</v>
          </cell>
          <cell r="E1042" t="str">
            <v>(흙막이용)</v>
          </cell>
          <cell r="I1042">
            <v>0</v>
          </cell>
          <cell r="J1042">
            <v>0</v>
          </cell>
          <cell r="K1042">
            <v>1</v>
          </cell>
          <cell r="M1042">
            <v>0</v>
          </cell>
          <cell r="O1042">
            <v>0</v>
          </cell>
          <cell r="Q1042">
            <v>0</v>
          </cell>
        </row>
        <row r="1043">
          <cell r="D1043" t="str">
            <v>가시설</v>
          </cell>
          <cell r="E1043" t="str">
            <v>(옹벽 EARTH ANCHOR)</v>
          </cell>
          <cell r="F1043" t="str">
            <v>식</v>
          </cell>
          <cell r="G1043">
            <v>1</v>
          </cell>
          <cell r="H1043">
            <v>342709000</v>
          </cell>
          <cell r="I1043">
            <v>342709000</v>
          </cell>
          <cell r="J1043">
            <v>342709000</v>
          </cell>
          <cell r="K1043">
            <v>1</v>
          </cell>
          <cell r="L1043">
            <v>145207250</v>
          </cell>
          <cell r="M1043">
            <v>145207250</v>
          </cell>
          <cell r="N1043">
            <v>173197000</v>
          </cell>
          <cell r="O1043">
            <v>173197000</v>
          </cell>
          <cell r="P1043">
            <v>24304750</v>
          </cell>
          <cell r="Q1043">
            <v>24304750</v>
          </cell>
        </row>
        <row r="1044">
          <cell r="C1044" t="str">
            <v>3.13</v>
          </cell>
          <cell r="D1044" t="str">
            <v>콘크리트구입</v>
          </cell>
          <cell r="E1044" t="str">
            <v>(레미콘)</v>
          </cell>
          <cell r="I1044">
            <v>0</v>
          </cell>
          <cell r="J1044">
            <v>0</v>
          </cell>
          <cell r="K1044">
            <v>1</v>
          </cell>
          <cell r="M1044">
            <v>0</v>
          </cell>
          <cell r="O1044">
            <v>0</v>
          </cell>
          <cell r="Q1044">
            <v>0</v>
          </cell>
        </row>
        <row r="1045">
          <cell r="D1045" t="str">
            <v>레미콘</v>
          </cell>
          <cell r="E1045" t="str">
            <v>(25-240-15)</v>
          </cell>
          <cell r="F1045" t="str">
            <v>M3</v>
          </cell>
          <cell r="G1045">
            <v>5402</v>
          </cell>
          <cell r="H1045">
            <v>44272</v>
          </cell>
          <cell r="I1045">
            <v>239157344</v>
          </cell>
          <cell r="J1045">
            <v>239157344</v>
          </cell>
          <cell r="K1045">
            <v>1</v>
          </cell>
          <cell r="L1045">
            <v>44272</v>
          </cell>
          <cell r="M1045">
            <v>239157344</v>
          </cell>
          <cell r="N1045">
            <v>0</v>
          </cell>
          <cell r="O1045">
            <v>0</v>
          </cell>
          <cell r="P1045">
            <v>0</v>
          </cell>
          <cell r="Q1045">
            <v>0</v>
          </cell>
        </row>
        <row r="1046">
          <cell r="D1046" t="str">
            <v>레미콘</v>
          </cell>
          <cell r="E1046" t="str">
            <v>(25-160-15)</v>
          </cell>
          <cell r="F1046" t="str">
            <v>M3</v>
          </cell>
          <cell r="G1046">
            <v>414</v>
          </cell>
          <cell r="H1046">
            <v>38982</v>
          </cell>
          <cell r="I1046">
            <v>16138548</v>
          </cell>
          <cell r="J1046">
            <v>16138548</v>
          </cell>
          <cell r="K1046">
            <v>1</v>
          </cell>
          <cell r="L1046">
            <v>38982</v>
          </cell>
          <cell r="M1046">
            <v>16138548</v>
          </cell>
          <cell r="N1046">
            <v>0</v>
          </cell>
          <cell r="O1046">
            <v>0</v>
          </cell>
          <cell r="P1046">
            <v>0</v>
          </cell>
          <cell r="Q1046">
            <v>0</v>
          </cell>
        </row>
        <row r="1047">
          <cell r="C1047" t="str">
            <v>3.14</v>
          </cell>
          <cell r="D1047" t="str">
            <v>철근구입</v>
          </cell>
          <cell r="I1047">
            <v>0</v>
          </cell>
          <cell r="J1047">
            <v>0</v>
          </cell>
          <cell r="K1047">
            <v>1</v>
          </cell>
          <cell r="M1047">
            <v>0</v>
          </cell>
          <cell r="O1047">
            <v>0</v>
          </cell>
          <cell r="Q1047">
            <v>0</v>
          </cell>
        </row>
        <row r="1048">
          <cell r="D1048" t="str">
            <v>연강(SD30)</v>
          </cell>
          <cell r="I1048">
            <v>0</v>
          </cell>
          <cell r="J1048">
            <v>0</v>
          </cell>
          <cell r="K1048">
            <v>1</v>
          </cell>
          <cell r="M1048">
            <v>0</v>
          </cell>
          <cell r="O1048">
            <v>0</v>
          </cell>
          <cell r="Q1048">
            <v>0</v>
          </cell>
        </row>
        <row r="1049">
          <cell r="D1049" t="str">
            <v>철근</v>
          </cell>
          <cell r="E1049" t="str">
            <v>(SD30,D=13M/M)</v>
          </cell>
          <cell r="F1049" t="str">
            <v>TON</v>
          </cell>
          <cell r="G1049">
            <v>111.104</v>
          </cell>
          <cell r="H1049">
            <v>350000</v>
          </cell>
          <cell r="I1049">
            <v>38886400</v>
          </cell>
          <cell r="J1049">
            <v>38886400</v>
          </cell>
          <cell r="K1049">
            <v>1</v>
          </cell>
          <cell r="L1049">
            <v>350000</v>
          </cell>
          <cell r="M1049">
            <v>38886400</v>
          </cell>
          <cell r="N1049">
            <v>0</v>
          </cell>
          <cell r="O1049">
            <v>0</v>
          </cell>
          <cell r="P1049">
            <v>0</v>
          </cell>
          <cell r="Q1049">
            <v>0</v>
          </cell>
        </row>
        <row r="1050">
          <cell r="D1050" t="str">
            <v>철근</v>
          </cell>
          <cell r="E1050" t="str">
            <v>(SD30,D=16-32M/M)</v>
          </cell>
          <cell r="F1050" t="str">
            <v>TON</v>
          </cell>
          <cell r="G1050">
            <v>350.887</v>
          </cell>
          <cell r="H1050">
            <v>350000</v>
          </cell>
          <cell r="I1050">
            <v>122810450</v>
          </cell>
          <cell r="J1050">
            <v>122810450</v>
          </cell>
          <cell r="K1050">
            <v>1</v>
          </cell>
          <cell r="L1050">
            <v>350000</v>
          </cell>
          <cell r="M1050">
            <v>122810450</v>
          </cell>
          <cell r="N1050">
            <v>0</v>
          </cell>
          <cell r="O1050">
            <v>0</v>
          </cell>
          <cell r="P1050">
            <v>0</v>
          </cell>
          <cell r="Q1050">
            <v>0</v>
          </cell>
        </row>
        <row r="1051">
          <cell r="D1051" t="str">
            <v>고재</v>
          </cell>
          <cell r="E1051" t="str">
            <v>(3%)</v>
          </cell>
          <cell r="F1051" t="str">
            <v>TON</v>
          </cell>
          <cell r="G1051">
            <v>13.456</v>
          </cell>
          <cell r="H1051">
            <v>-98000</v>
          </cell>
          <cell r="I1051">
            <v>-1318688</v>
          </cell>
          <cell r="J1051">
            <v>-1318688</v>
          </cell>
          <cell r="K1051">
            <v>1</v>
          </cell>
          <cell r="L1051">
            <v>-98000</v>
          </cell>
          <cell r="M1051">
            <v>-1318688</v>
          </cell>
          <cell r="N1051">
            <v>0</v>
          </cell>
          <cell r="O1051">
            <v>0</v>
          </cell>
          <cell r="P1051">
            <v>0</v>
          </cell>
          <cell r="Q1051">
            <v>0</v>
          </cell>
        </row>
        <row r="1052">
          <cell r="C1052" t="str">
            <v>3.I</v>
          </cell>
          <cell r="D1052" t="str">
            <v>보강토옹벽공</v>
          </cell>
          <cell r="I1052">
            <v>0</v>
          </cell>
          <cell r="J1052">
            <v>0</v>
          </cell>
          <cell r="K1052">
            <v>1</v>
          </cell>
          <cell r="M1052">
            <v>0</v>
          </cell>
          <cell r="O1052">
            <v>0</v>
          </cell>
          <cell r="Q1052">
            <v>0</v>
          </cell>
        </row>
        <row r="1053">
          <cell r="D1053" t="str">
            <v>블럭식옹벽</v>
          </cell>
          <cell r="I1053">
            <v>0</v>
          </cell>
          <cell r="J1053">
            <v>0</v>
          </cell>
          <cell r="K1053">
            <v>1</v>
          </cell>
          <cell r="M1053">
            <v>0</v>
          </cell>
          <cell r="O1053">
            <v>0</v>
          </cell>
          <cell r="Q1053">
            <v>0</v>
          </cell>
        </row>
        <row r="1054">
          <cell r="D1054" t="str">
            <v>구조물터파기</v>
          </cell>
          <cell r="E1054" t="str">
            <v>(토사-육상)</v>
          </cell>
          <cell r="F1054" t="str">
            <v>M3</v>
          </cell>
          <cell r="G1054">
            <v>2583</v>
          </cell>
          <cell r="H1054">
            <v>3336</v>
          </cell>
          <cell r="I1054">
            <v>8616888</v>
          </cell>
          <cell r="J1054">
            <v>8616888</v>
          </cell>
          <cell r="K1054">
            <v>1</v>
          </cell>
          <cell r="L1054">
            <v>173</v>
          </cell>
          <cell r="M1054">
            <v>446859</v>
          </cell>
          <cell r="N1054">
            <v>2836</v>
          </cell>
          <cell r="O1054">
            <v>7325388</v>
          </cell>
          <cell r="P1054">
            <v>327</v>
          </cell>
          <cell r="Q1054">
            <v>844641</v>
          </cell>
        </row>
        <row r="1055">
          <cell r="D1055" t="str">
            <v>되메우기 다짐</v>
          </cell>
          <cell r="E1055" t="str">
            <v>(백호우+램머)</v>
          </cell>
          <cell r="F1055" t="str">
            <v>M3</v>
          </cell>
          <cell r="G1055">
            <v>961</v>
          </cell>
          <cell r="H1055">
            <v>4340</v>
          </cell>
          <cell r="I1055">
            <v>4170740</v>
          </cell>
          <cell r="J1055">
            <v>4170740</v>
          </cell>
          <cell r="K1055">
            <v>1</v>
          </cell>
          <cell r="L1055">
            <v>354</v>
          </cell>
          <cell r="M1055">
            <v>340194</v>
          </cell>
          <cell r="N1055">
            <v>3591</v>
          </cell>
          <cell r="O1055">
            <v>3450951</v>
          </cell>
          <cell r="P1055">
            <v>395</v>
          </cell>
          <cell r="Q1055">
            <v>379595</v>
          </cell>
        </row>
        <row r="1056">
          <cell r="D1056" t="str">
            <v>잔토처리</v>
          </cell>
          <cell r="E1056" t="str">
            <v>(인력)</v>
          </cell>
          <cell r="F1056" t="str">
            <v>M3</v>
          </cell>
          <cell r="G1056">
            <v>664</v>
          </cell>
          <cell r="H1056">
            <v>7090</v>
          </cell>
          <cell r="I1056">
            <v>4707760</v>
          </cell>
          <cell r="J1056">
            <v>4707760</v>
          </cell>
          <cell r="K1056">
            <v>1</v>
          </cell>
          <cell r="L1056">
            <v>0</v>
          </cell>
          <cell r="M1056">
            <v>0</v>
          </cell>
          <cell r="N1056">
            <v>7090</v>
          </cell>
          <cell r="O1056">
            <v>4707760</v>
          </cell>
          <cell r="P1056">
            <v>0</v>
          </cell>
          <cell r="Q1056">
            <v>0</v>
          </cell>
        </row>
        <row r="1057">
          <cell r="D1057" t="str">
            <v>잡석기초</v>
          </cell>
          <cell r="E1057" t="str">
            <v>(5~75mm)</v>
          </cell>
          <cell r="F1057" t="str">
            <v>M3</v>
          </cell>
          <cell r="G1057">
            <v>133</v>
          </cell>
          <cell r="H1057">
            <v>29078</v>
          </cell>
          <cell r="I1057">
            <v>3867374</v>
          </cell>
          <cell r="J1057">
            <v>3867374</v>
          </cell>
          <cell r="K1057">
            <v>1</v>
          </cell>
          <cell r="L1057">
            <v>0</v>
          </cell>
          <cell r="M1057">
            <v>0</v>
          </cell>
          <cell r="N1057">
            <v>29078</v>
          </cell>
          <cell r="O1057">
            <v>3867374</v>
          </cell>
          <cell r="P1057">
            <v>0</v>
          </cell>
          <cell r="Q1057">
            <v>0</v>
          </cell>
        </row>
        <row r="1058">
          <cell r="D1058" t="str">
            <v>속채움잡석</v>
          </cell>
          <cell r="E1058" t="str">
            <v>(19mm)</v>
          </cell>
          <cell r="F1058" t="str">
            <v>M3</v>
          </cell>
          <cell r="G1058">
            <v>2659</v>
          </cell>
          <cell r="H1058">
            <v>1473</v>
          </cell>
          <cell r="I1058">
            <v>3916707</v>
          </cell>
          <cell r="J1058">
            <v>3916707</v>
          </cell>
          <cell r="K1058">
            <v>1</v>
          </cell>
          <cell r="L1058">
            <v>366</v>
          </cell>
          <cell r="M1058">
            <v>973194</v>
          </cell>
          <cell r="N1058">
            <v>590</v>
          </cell>
          <cell r="O1058">
            <v>1568810</v>
          </cell>
          <cell r="P1058">
            <v>517</v>
          </cell>
          <cell r="Q1058">
            <v>1374703</v>
          </cell>
        </row>
        <row r="1059">
          <cell r="D1059" t="str">
            <v>부설다짐</v>
          </cell>
          <cell r="E1059" t="str">
            <v>(보강토부)</v>
          </cell>
          <cell r="F1059" t="str">
            <v>M3</v>
          </cell>
          <cell r="G1059">
            <v>27624</v>
          </cell>
          <cell r="H1059">
            <v>3300</v>
          </cell>
          <cell r="I1059">
            <v>91159200</v>
          </cell>
          <cell r="J1059">
            <v>91159200</v>
          </cell>
          <cell r="K1059">
            <v>1</v>
          </cell>
          <cell r="L1059">
            <v>630</v>
          </cell>
          <cell r="M1059">
            <v>17403120</v>
          </cell>
          <cell r="N1059">
            <v>1550</v>
          </cell>
          <cell r="O1059">
            <v>42817200</v>
          </cell>
          <cell r="P1059">
            <v>1120</v>
          </cell>
          <cell r="Q1059">
            <v>30938880</v>
          </cell>
        </row>
        <row r="1060">
          <cell r="D1060" t="str">
            <v>보강토블럭쌓기</v>
          </cell>
          <cell r="E1060" t="str">
            <v>(마감용)</v>
          </cell>
          <cell r="F1060" t="str">
            <v>M2</v>
          </cell>
          <cell r="G1060">
            <v>53</v>
          </cell>
          <cell r="H1060">
            <v>190720</v>
          </cell>
          <cell r="I1060">
            <v>10108160</v>
          </cell>
          <cell r="J1060">
            <v>10108160</v>
          </cell>
          <cell r="K1060">
            <v>1</v>
          </cell>
          <cell r="L1060">
            <v>166280</v>
          </cell>
          <cell r="M1060">
            <v>8812840</v>
          </cell>
          <cell r="N1060">
            <v>24440</v>
          </cell>
          <cell r="O1060">
            <v>1295320</v>
          </cell>
          <cell r="P1060">
            <v>0</v>
          </cell>
          <cell r="Q1060">
            <v>0</v>
          </cell>
        </row>
        <row r="1061">
          <cell r="D1061" t="str">
            <v>보강토블럭쌓기</v>
          </cell>
          <cell r="E1061" t="str">
            <v>(일반형)</v>
          </cell>
          <cell r="F1061" t="str">
            <v>M2</v>
          </cell>
          <cell r="G1061">
            <v>6902</v>
          </cell>
          <cell r="H1061">
            <v>175320</v>
          </cell>
          <cell r="I1061">
            <v>1210058640</v>
          </cell>
          <cell r="J1061">
            <v>1210058640</v>
          </cell>
          <cell r="K1061">
            <v>1</v>
          </cell>
          <cell r="L1061">
            <v>131830</v>
          </cell>
          <cell r="M1061">
            <v>909890660</v>
          </cell>
          <cell r="N1061">
            <v>43490</v>
          </cell>
          <cell r="O1061">
            <v>300167980</v>
          </cell>
          <cell r="P1061">
            <v>0</v>
          </cell>
          <cell r="Q1061">
            <v>0</v>
          </cell>
        </row>
        <row r="1062">
          <cell r="D1062" t="str">
            <v>지오그리드설치</v>
          </cell>
          <cell r="E1062" t="str">
            <v>(TYPE A)</v>
          </cell>
          <cell r="F1062" t="str">
            <v>M2</v>
          </cell>
          <cell r="G1062">
            <v>1822</v>
          </cell>
          <cell r="H1062">
            <v>12401</v>
          </cell>
          <cell r="I1062">
            <v>22594622</v>
          </cell>
          <cell r="J1062">
            <v>22594622</v>
          </cell>
          <cell r="K1062">
            <v>1</v>
          </cell>
          <cell r="L1062">
            <v>6275</v>
          </cell>
          <cell r="M1062">
            <v>11433050</v>
          </cell>
          <cell r="N1062">
            <v>5785</v>
          </cell>
          <cell r="O1062">
            <v>10540270</v>
          </cell>
          <cell r="P1062">
            <v>341</v>
          </cell>
          <cell r="Q1062">
            <v>621302</v>
          </cell>
        </row>
        <row r="1063">
          <cell r="D1063" t="str">
            <v>지오그리드설치</v>
          </cell>
          <cell r="E1063" t="str">
            <v>(TYPE B)</v>
          </cell>
          <cell r="F1063" t="str">
            <v>M2</v>
          </cell>
          <cell r="G1063">
            <v>14876</v>
          </cell>
          <cell r="H1063">
            <v>16015</v>
          </cell>
          <cell r="I1063">
            <v>238239140</v>
          </cell>
          <cell r="J1063">
            <v>238239140</v>
          </cell>
          <cell r="K1063">
            <v>1</v>
          </cell>
          <cell r="L1063">
            <v>8108</v>
          </cell>
          <cell r="M1063">
            <v>120614608</v>
          </cell>
          <cell r="N1063">
            <v>7467</v>
          </cell>
          <cell r="O1063">
            <v>111079092</v>
          </cell>
          <cell r="P1063">
            <v>440</v>
          </cell>
          <cell r="Q1063">
            <v>6545440</v>
          </cell>
        </row>
        <row r="1064">
          <cell r="D1064" t="str">
            <v>지오그리드설치</v>
          </cell>
          <cell r="E1064" t="str">
            <v>(TYPE C)</v>
          </cell>
          <cell r="F1064" t="str">
            <v>M2</v>
          </cell>
          <cell r="G1064">
            <v>20279</v>
          </cell>
          <cell r="H1064">
            <v>21373</v>
          </cell>
          <cell r="I1064">
            <v>433423067</v>
          </cell>
          <cell r="J1064">
            <v>433423067</v>
          </cell>
          <cell r="K1064">
            <v>1</v>
          </cell>
          <cell r="L1064">
            <v>10820</v>
          </cell>
          <cell r="M1064">
            <v>219418780</v>
          </cell>
          <cell r="N1064">
            <v>9966</v>
          </cell>
          <cell r="O1064">
            <v>202100514</v>
          </cell>
          <cell r="P1064">
            <v>587</v>
          </cell>
          <cell r="Q1064">
            <v>11903773</v>
          </cell>
        </row>
        <row r="1065">
          <cell r="D1065" t="str">
            <v>보강토블럭운반</v>
          </cell>
          <cell r="E1065" t="str">
            <v>(마감형)</v>
          </cell>
          <cell r="F1065" t="str">
            <v>M2</v>
          </cell>
          <cell r="G1065">
            <v>53</v>
          </cell>
          <cell r="H1065">
            <v>840</v>
          </cell>
          <cell r="I1065">
            <v>44520</v>
          </cell>
          <cell r="J1065">
            <v>44520</v>
          </cell>
          <cell r="K1065">
            <v>1</v>
          </cell>
          <cell r="L1065">
            <v>0</v>
          </cell>
          <cell r="M1065">
            <v>0</v>
          </cell>
          <cell r="N1065">
            <v>0</v>
          </cell>
          <cell r="O1065">
            <v>0</v>
          </cell>
          <cell r="P1065">
            <v>840</v>
          </cell>
          <cell r="Q1065">
            <v>44520</v>
          </cell>
        </row>
        <row r="1066">
          <cell r="D1066" t="str">
            <v>보강토블럭운반</v>
          </cell>
          <cell r="E1066" t="str">
            <v>(일반형)</v>
          </cell>
          <cell r="F1066" t="str">
            <v>M2</v>
          </cell>
          <cell r="G1066">
            <v>6903</v>
          </cell>
          <cell r="H1066">
            <v>2120</v>
          </cell>
          <cell r="I1066">
            <v>14634360</v>
          </cell>
          <cell r="J1066">
            <v>14634360</v>
          </cell>
          <cell r="K1066">
            <v>1</v>
          </cell>
          <cell r="L1066">
            <v>0</v>
          </cell>
          <cell r="M1066">
            <v>0</v>
          </cell>
          <cell r="N1066">
            <v>0</v>
          </cell>
          <cell r="O1066">
            <v>0</v>
          </cell>
          <cell r="P1066">
            <v>2120</v>
          </cell>
          <cell r="Q1066">
            <v>14634360</v>
          </cell>
        </row>
        <row r="1067">
          <cell r="D1067" t="str">
            <v>케미칼 앙카</v>
          </cell>
          <cell r="F1067" t="str">
            <v>SET</v>
          </cell>
          <cell r="G1067">
            <v>190</v>
          </cell>
          <cell r="H1067">
            <v>2300</v>
          </cell>
          <cell r="I1067">
            <v>437000</v>
          </cell>
          <cell r="J1067">
            <v>437000</v>
          </cell>
          <cell r="K1067">
            <v>1</v>
          </cell>
          <cell r="L1067">
            <v>1300</v>
          </cell>
          <cell r="M1067">
            <v>247000</v>
          </cell>
          <cell r="N1067">
            <v>1000</v>
          </cell>
          <cell r="O1067">
            <v>190000</v>
          </cell>
          <cell r="P1067">
            <v>0</v>
          </cell>
          <cell r="Q1067">
            <v>0</v>
          </cell>
        </row>
        <row r="1068">
          <cell r="D1068" t="str">
            <v>앙카부잡석</v>
          </cell>
          <cell r="E1068" t="str">
            <v>(40MM)</v>
          </cell>
          <cell r="F1068" t="str">
            <v>M3</v>
          </cell>
          <cell r="G1068">
            <v>93</v>
          </cell>
          <cell r="H1068">
            <v>39238</v>
          </cell>
          <cell r="I1068">
            <v>3649134</v>
          </cell>
          <cell r="J1068">
            <v>3649134</v>
          </cell>
          <cell r="K1068">
            <v>1</v>
          </cell>
          <cell r="L1068">
            <v>853</v>
          </cell>
          <cell r="M1068">
            <v>79329</v>
          </cell>
          <cell r="N1068">
            <v>37938</v>
          </cell>
          <cell r="O1068">
            <v>3528234</v>
          </cell>
          <cell r="P1068">
            <v>447</v>
          </cell>
          <cell r="Q1068">
            <v>41571</v>
          </cell>
        </row>
        <row r="1069">
          <cell r="C1069" t="str">
            <v>4.</v>
          </cell>
          <cell r="D1069" t="str">
            <v>포장공</v>
          </cell>
          <cell r="I1069">
            <v>0</v>
          </cell>
          <cell r="J1069">
            <v>0</v>
          </cell>
          <cell r="K1069">
            <v>1</v>
          </cell>
          <cell r="M1069">
            <v>0</v>
          </cell>
          <cell r="O1069">
            <v>0</v>
          </cell>
          <cell r="Q1069">
            <v>0</v>
          </cell>
        </row>
        <row r="1070">
          <cell r="C1070" t="str">
            <v>4.01</v>
          </cell>
          <cell r="D1070" t="str">
            <v>보조기층</v>
          </cell>
          <cell r="I1070">
            <v>0</v>
          </cell>
          <cell r="J1070">
            <v>0</v>
          </cell>
          <cell r="K1070">
            <v>1</v>
          </cell>
          <cell r="M1070">
            <v>0</v>
          </cell>
          <cell r="O1070">
            <v>0</v>
          </cell>
          <cell r="Q1070">
            <v>0</v>
          </cell>
        </row>
        <row r="1071">
          <cell r="D1071" t="str">
            <v>보조기층포설다짐</v>
          </cell>
          <cell r="E1071" t="str">
            <v>(T=20Cm)</v>
          </cell>
          <cell r="F1071" t="str">
            <v>M3</v>
          </cell>
          <cell r="G1071">
            <v>4589</v>
          </cell>
          <cell r="H1071">
            <v>2627</v>
          </cell>
          <cell r="I1071">
            <v>12055303</v>
          </cell>
          <cell r="J1071">
            <v>12055303</v>
          </cell>
          <cell r="K1071">
            <v>1</v>
          </cell>
          <cell r="L1071">
            <v>546</v>
          </cell>
          <cell r="M1071">
            <v>2505594</v>
          </cell>
          <cell r="N1071">
            <v>1298</v>
          </cell>
          <cell r="O1071">
            <v>5956522</v>
          </cell>
          <cell r="P1071">
            <v>783</v>
          </cell>
          <cell r="Q1071">
            <v>3593187</v>
          </cell>
        </row>
        <row r="1072">
          <cell r="D1072" t="str">
            <v>보조기층포설및다짐</v>
          </cell>
          <cell r="E1072" t="str">
            <v>(T=30CM)</v>
          </cell>
          <cell r="F1072" t="str">
            <v>M3</v>
          </cell>
          <cell r="G1072">
            <v>57650</v>
          </cell>
          <cell r="H1072">
            <v>3234</v>
          </cell>
          <cell r="I1072">
            <v>186440100</v>
          </cell>
          <cell r="J1072">
            <v>186440100</v>
          </cell>
          <cell r="K1072">
            <v>1</v>
          </cell>
          <cell r="L1072">
            <v>569</v>
          </cell>
          <cell r="M1072">
            <v>32802850</v>
          </cell>
          <cell r="N1072">
            <v>1661</v>
          </cell>
          <cell r="O1072">
            <v>95756650</v>
          </cell>
          <cell r="P1072">
            <v>1004</v>
          </cell>
          <cell r="Q1072">
            <v>57880600</v>
          </cell>
        </row>
        <row r="1073">
          <cell r="D1073" t="str">
            <v>백호우포설및다짐</v>
          </cell>
          <cell r="E1073" t="str">
            <v>(보조기층)</v>
          </cell>
          <cell r="F1073" t="str">
            <v>M3</v>
          </cell>
          <cell r="G1073">
            <v>137</v>
          </cell>
          <cell r="H1073">
            <v>2384</v>
          </cell>
          <cell r="I1073">
            <v>326608</v>
          </cell>
          <cell r="J1073">
            <v>326608</v>
          </cell>
          <cell r="K1073">
            <v>1</v>
          </cell>
          <cell r="L1073">
            <v>0</v>
          </cell>
          <cell r="M1073">
            <v>0</v>
          </cell>
          <cell r="N1073">
            <v>0</v>
          </cell>
          <cell r="O1073">
            <v>0</v>
          </cell>
          <cell r="P1073">
            <v>2384</v>
          </cell>
          <cell r="Q1073">
            <v>326608</v>
          </cell>
        </row>
        <row r="1074">
          <cell r="D1074" t="str">
            <v>노견토부설및다짐</v>
          </cell>
          <cell r="E1074" t="str">
            <v>(백호우)</v>
          </cell>
          <cell r="F1074" t="str">
            <v>M3</v>
          </cell>
          <cell r="G1074">
            <v>770</v>
          </cell>
          <cell r="H1074">
            <v>1268</v>
          </cell>
          <cell r="I1074">
            <v>976360</v>
          </cell>
          <cell r="J1074">
            <v>976360</v>
          </cell>
          <cell r="K1074">
            <v>1</v>
          </cell>
          <cell r="L1074">
            <v>261</v>
          </cell>
          <cell r="M1074">
            <v>200970</v>
          </cell>
          <cell r="N1074">
            <v>627</v>
          </cell>
          <cell r="O1074">
            <v>482790</v>
          </cell>
          <cell r="P1074">
            <v>380</v>
          </cell>
          <cell r="Q1074">
            <v>292600</v>
          </cell>
        </row>
        <row r="1075">
          <cell r="C1075" t="str">
            <v>4.02</v>
          </cell>
          <cell r="D1075" t="str">
            <v>프라임코팅</v>
          </cell>
          <cell r="E1075" t="str">
            <v>(MC-1,75L/a)</v>
          </cell>
          <cell r="F1075" t="str">
            <v>a</v>
          </cell>
          <cell r="G1075">
            <v>1626</v>
          </cell>
          <cell r="H1075">
            <v>30247</v>
          </cell>
          <cell r="I1075">
            <v>49181622</v>
          </cell>
          <cell r="J1075">
            <v>49181622</v>
          </cell>
          <cell r="K1075">
            <v>1</v>
          </cell>
          <cell r="L1075">
            <v>21750</v>
          </cell>
          <cell r="M1075">
            <v>35365500</v>
          </cell>
          <cell r="N1075">
            <v>8497</v>
          </cell>
          <cell r="O1075">
            <v>13816122</v>
          </cell>
          <cell r="P1075">
            <v>0</v>
          </cell>
          <cell r="Q1075">
            <v>0</v>
          </cell>
        </row>
        <row r="1076">
          <cell r="C1076" t="str">
            <v>4.03</v>
          </cell>
          <cell r="D1076" t="str">
            <v>기 층</v>
          </cell>
          <cell r="I1076">
            <v>0</v>
          </cell>
          <cell r="J1076">
            <v>0</v>
          </cell>
          <cell r="K1076">
            <v>1</v>
          </cell>
          <cell r="M1076">
            <v>0</v>
          </cell>
          <cell r="O1076">
            <v>0</v>
          </cell>
          <cell r="Q1076">
            <v>0</v>
          </cell>
        </row>
        <row r="1077">
          <cell r="D1077" t="str">
            <v>기층포설및다짐</v>
          </cell>
          <cell r="E1077" t="str">
            <v>(T=14CM)</v>
          </cell>
          <cell r="F1077" t="str">
            <v>a</v>
          </cell>
          <cell r="G1077">
            <v>1362</v>
          </cell>
          <cell r="H1077">
            <v>96542</v>
          </cell>
          <cell r="I1077">
            <v>131490204</v>
          </cell>
          <cell r="J1077">
            <v>131490204</v>
          </cell>
          <cell r="K1077">
            <v>1</v>
          </cell>
          <cell r="L1077">
            <v>14736</v>
          </cell>
          <cell r="M1077">
            <v>20070432</v>
          </cell>
          <cell r="N1077">
            <v>49810</v>
          </cell>
          <cell r="O1077">
            <v>67841220</v>
          </cell>
          <cell r="P1077">
            <v>31996</v>
          </cell>
          <cell r="Q1077">
            <v>43578552</v>
          </cell>
        </row>
        <row r="1078">
          <cell r="D1078" t="str">
            <v>기층포설및다짐</v>
          </cell>
          <cell r="E1078" t="str">
            <v>(T=7CM)</v>
          </cell>
          <cell r="F1078" t="str">
            <v>a</v>
          </cell>
          <cell r="G1078">
            <v>598</v>
          </cell>
          <cell r="H1078">
            <v>48270</v>
          </cell>
          <cell r="I1078">
            <v>28865460</v>
          </cell>
          <cell r="J1078">
            <v>28865460</v>
          </cell>
          <cell r="K1078">
            <v>1</v>
          </cell>
          <cell r="L1078">
            <v>7368</v>
          </cell>
          <cell r="M1078">
            <v>4406064</v>
          </cell>
          <cell r="N1078">
            <v>24905</v>
          </cell>
          <cell r="O1078">
            <v>14893190</v>
          </cell>
          <cell r="P1078">
            <v>15997</v>
          </cell>
          <cell r="Q1078">
            <v>9566206</v>
          </cell>
        </row>
        <row r="1079">
          <cell r="D1079" t="str">
            <v>기층면 고르기</v>
          </cell>
          <cell r="E1079" t="str">
            <v>(조절층:T=4.58CM)</v>
          </cell>
          <cell r="F1079" t="str">
            <v>a</v>
          </cell>
          <cell r="G1079">
            <v>54</v>
          </cell>
          <cell r="H1079">
            <v>49058</v>
          </cell>
          <cell r="I1079">
            <v>2649132</v>
          </cell>
          <cell r="J1079">
            <v>2649132</v>
          </cell>
          <cell r="K1079">
            <v>1</v>
          </cell>
          <cell r="L1079">
            <v>25648</v>
          </cell>
          <cell r="M1079">
            <v>1384992</v>
          </cell>
          <cell r="N1079">
            <v>14323</v>
          </cell>
          <cell r="O1079">
            <v>773442</v>
          </cell>
          <cell r="P1079">
            <v>9087</v>
          </cell>
          <cell r="Q1079">
            <v>490698</v>
          </cell>
        </row>
        <row r="1080">
          <cell r="C1080" t="str">
            <v>4.04</v>
          </cell>
          <cell r="D1080" t="str">
            <v>택코팅</v>
          </cell>
          <cell r="I1080">
            <v>0</v>
          </cell>
          <cell r="J1080">
            <v>0</v>
          </cell>
          <cell r="K1080">
            <v>1</v>
          </cell>
          <cell r="M1080">
            <v>0</v>
          </cell>
          <cell r="O1080">
            <v>0</v>
          </cell>
          <cell r="Q1080">
            <v>0</v>
          </cell>
        </row>
        <row r="1081">
          <cell r="D1081" t="str">
            <v>택코팅</v>
          </cell>
          <cell r="E1081" t="str">
            <v>(RSC-4,30 L/a)</v>
          </cell>
          <cell r="F1081" t="str">
            <v>a</v>
          </cell>
          <cell r="G1081">
            <v>4343</v>
          </cell>
          <cell r="H1081">
            <v>21366</v>
          </cell>
          <cell r="I1081">
            <v>92792538</v>
          </cell>
          <cell r="J1081">
            <v>92792538</v>
          </cell>
          <cell r="K1081">
            <v>1</v>
          </cell>
          <cell r="L1081">
            <v>12750</v>
          </cell>
          <cell r="M1081">
            <v>55373250</v>
          </cell>
          <cell r="N1081">
            <v>8616</v>
          </cell>
          <cell r="O1081">
            <v>37419288</v>
          </cell>
          <cell r="P1081">
            <v>0</v>
          </cell>
          <cell r="Q1081">
            <v>0</v>
          </cell>
        </row>
        <row r="1082">
          <cell r="D1082" t="str">
            <v>택코팅</v>
          </cell>
          <cell r="E1082" t="str">
            <v>(RSC-4,30 L/a)</v>
          </cell>
          <cell r="F1082" t="str">
            <v>a</v>
          </cell>
          <cell r="G1082">
            <v>75</v>
          </cell>
          <cell r="H1082">
            <v>21366</v>
          </cell>
          <cell r="I1082">
            <v>1602450</v>
          </cell>
          <cell r="J1082">
            <v>1602450</v>
          </cell>
          <cell r="K1082">
            <v>1</v>
          </cell>
          <cell r="L1082">
            <v>12750</v>
          </cell>
          <cell r="M1082">
            <v>956250</v>
          </cell>
          <cell r="N1082">
            <v>8616</v>
          </cell>
          <cell r="O1082">
            <v>646200</v>
          </cell>
          <cell r="P1082">
            <v>0</v>
          </cell>
          <cell r="Q1082">
            <v>0</v>
          </cell>
        </row>
        <row r="1083">
          <cell r="C1083" t="str">
            <v>4.05</v>
          </cell>
          <cell r="D1083" t="str">
            <v>중 간 층</v>
          </cell>
          <cell r="I1083">
            <v>0</v>
          </cell>
          <cell r="J1083">
            <v>0</v>
          </cell>
          <cell r="K1083">
            <v>1</v>
          </cell>
          <cell r="M1083">
            <v>0</v>
          </cell>
          <cell r="O1083">
            <v>0</v>
          </cell>
          <cell r="Q1083">
            <v>0</v>
          </cell>
        </row>
        <row r="1084">
          <cell r="D1084" t="str">
            <v>중간층포설및다짐</v>
          </cell>
          <cell r="E1084" t="str">
            <v>(T=6CM)</v>
          </cell>
          <cell r="F1084" t="str">
            <v>a</v>
          </cell>
          <cell r="G1084">
            <v>1696</v>
          </cell>
          <cell r="H1084">
            <v>96542</v>
          </cell>
          <cell r="I1084">
            <v>163735232</v>
          </cell>
          <cell r="J1084">
            <v>163735232</v>
          </cell>
          <cell r="K1084">
            <v>1</v>
          </cell>
          <cell r="L1084">
            <v>14736</v>
          </cell>
          <cell r="M1084">
            <v>24992256</v>
          </cell>
          <cell r="N1084">
            <v>49810</v>
          </cell>
          <cell r="O1084">
            <v>84477760</v>
          </cell>
          <cell r="P1084">
            <v>31996</v>
          </cell>
          <cell r="Q1084">
            <v>54265216</v>
          </cell>
        </row>
        <row r="1085">
          <cell r="D1085" t="str">
            <v>중간층면고르기</v>
          </cell>
          <cell r="E1085" t="str">
            <v>(조절층:T=3.15CM)</v>
          </cell>
          <cell r="F1085" t="str">
            <v>a</v>
          </cell>
          <cell r="G1085">
            <v>10</v>
          </cell>
          <cell r="H1085">
            <v>48668</v>
          </cell>
          <cell r="I1085">
            <v>486680</v>
          </cell>
          <cell r="J1085">
            <v>486680</v>
          </cell>
          <cell r="K1085">
            <v>1</v>
          </cell>
          <cell r="L1085">
            <v>25648</v>
          </cell>
          <cell r="M1085">
            <v>256480</v>
          </cell>
          <cell r="N1085">
            <v>14323</v>
          </cell>
          <cell r="O1085">
            <v>143230</v>
          </cell>
          <cell r="P1085">
            <v>8697</v>
          </cell>
          <cell r="Q1085">
            <v>86970</v>
          </cell>
        </row>
        <row r="1086">
          <cell r="C1086" t="str">
            <v>4.06</v>
          </cell>
          <cell r="D1086" t="str">
            <v>표 층</v>
          </cell>
          <cell r="I1086">
            <v>0</v>
          </cell>
          <cell r="J1086">
            <v>0</v>
          </cell>
          <cell r="K1086">
            <v>1</v>
          </cell>
          <cell r="M1086">
            <v>0</v>
          </cell>
          <cell r="O1086">
            <v>0</v>
          </cell>
          <cell r="Q1086">
            <v>0</v>
          </cell>
        </row>
        <row r="1087">
          <cell r="D1087" t="str">
            <v>표층포설및다짐</v>
          </cell>
          <cell r="E1087" t="str">
            <v>(T=5Cm)</v>
          </cell>
          <cell r="F1087" t="str">
            <v>a</v>
          </cell>
          <cell r="G1087">
            <v>1696</v>
          </cell>
          <cell r="H1087">
            <v>50371</v>
          </cell>
          <cell r="I1087">
            <v>85429216</v>
          </cell>
          <cell r="J1087">
            <v>85429216</v>
          </cell>
          <cell r="K1087">
            <v>1</v>
          </cell>
          <cell r="L1087">
            <v>0</v>
          </cell>
          <cell r="M1087">
            <v>0</v>
          </cell>
          <cell r="N1087">
            <v>50371</v>
          </cell>
          <cell r="O1087">
            <v>85429216</v>
          </cell>
          <cell r="P1087">
            <v>0</v>
          </cell>
          <cell r="Q1087">
            <v>0</v>
          </cell>
        </row>
        <row r="1088">
          <cell r="D1088" t="str">
            <v>표층포설및다짐</v>
          </cell>
          <cell r="E1088" t="str">
            <v>(T=8CM)</v>
          </cell>
          <cell r="F1088" t="str">
            <v>a</v>
          </cell>
          <cell r="G1088">
            <v>94</v>
          </cell>
          <cell r="H1088">
            <v>84259</v>
          </cell>
          <cell r="I1088">
            <v>7920346</v>
          </cell>
          <cell r="J1088">
            <v>7920346</v>
          </cell>
          <cell r="K1088">
            <v>1</v>
          </cell>
          <cell r="L1088">
            <v>0</v>
          </cell>
          <cell r="M1088">
            <v>0</v>
          </cell>
          <cell r="N1088">
            <v>84259</v>
          </cell>
          <cell r="O1088">
            <v>7920346</v>
          </cell>
          <cell r="P1088">
            <v>0</v>
          </cell>
          <cell r="Q1088">
            <v>0</v>
          </cell>
        </row>
        <row r="1089">
          <cell r="C1089" t="str">
            <v>4.07</v>
          </cell>
          <cell r="D1089" t="str">
            <v>부체도로포장</v>
          </cell>
          <cell r="I1089">
            <v>0</v>
          </cell>
          <cell r="J1089">
            <v>0</v>
          </cell>
          <cell r="K1089">
            <v>1</v>
          </cell>
          <cell r="M1089">
            <v>0</v>
          </cell>
          <cell r="O1089">
            <v>0</v>
          </cell>
          <cell r="Q1089">
            <v>0</v>
          </cell>
        </row>
        <row r="1090">
          <cell r="D1090" t="str">
            <v>콘크리트포장</v>
          </cell>
          <cell r="E1090" t="str">
            <v>(T=20MM)</v>
          </cell>
          <cell r="F1090" t="str">
            <v>M3</v>
          </cell>
          <cell r="G1090">
            <v>3262</v>
          </cell>
          <cell r="H1090">
            <v>18412</v>
          </cell>
          <cell r="I1090">
            <v>60059944</v>
          </cell>
          <cell r="J1090">
            <v>60059944</v>
          </cell>
          <cell r="K1090">
            <v>1</v>
          </cell>
          <cell r="L1090">
            <v>0</v>
          </cell>
          <cell r="M1090">
            <v>0</v>
          </cell>
          <cell r="N1090">
            <v>15000</v>
          </cell>
          <cell r="O1090">
            <v>48930000</v>
          </cell>
          <cell r="P1090">
            <v>3412</v>
          </cell>
          <cell r="Q1090">
            <v>11129944</v>
          </cell>
        </row>
        <row r="1091">
          <cell r="D1091" t="str">
            <v>거푸집</v>
          </cell>
          <cell r="E1091" t="str">
            <v>(4회 0-7M)</v>
          </cell>
          <cell r="F1091" t="str">
            <v>M2</v>
          </cell>
          <cell r="G1091">
            <v>1830</v>
          </cell>
          <cell r="H1091">
            <v>19081</v>
          </cell>
          <cell r="I1091">
            <v>34918230</v>
          </cell>
          <cell r="J1091">
            <v>34918230</v>
          </cell>
          <cell r="K1091">
            <v>1</v>
          </cell>
          <cell r="L1091">
            <v>8337</v>
          </cell>
          <cell r="M1091">
            <v>15256710</v>
          </cell>
          <cell r="N1091">
            <v>10425</v>
          </cell>
          <cell r="O1091">
            <v>19077750</v>
          </cell>
          <cell r="P1091">
            <v>319</v>
          </cell>
          <cell r="Q1091">
            <v>583770</v>
          </cell>
        </row>
        <row r="1092">
          <cell r="D1092" t="str">
            <v>비닐깔기</v>
          </cell>
          <cell r="E1092" t="str">
            <v>(T=0.03)</v>
          </cell>
          <cell r="F1092" t="str">
            <v>M2</v>
          </cell>
          <cell r="G1092">
            <v>16312</v>
          </cell>
          <cell r="H1092">
            <v>141</v>
          </cell>
          <cell r="I1092">
            <v>2299992</v>
          </cell>
          <cell r="J1092">
            <v>2299992</v>
          </cell>
          <cell r="K1092">
            <v>1</v>
          </cell>
          <cell r="L1092">
            <v>10</v>
          </cell>
          <cell r="M1092">
            <v>163120</v>
          </cell>
          <cell r="N1092">
            <v>131</v>
          </cell>
          <cell r="O1092">
            <v>2136872</v>
          </cell>
          <cell r="P1092">
            <v>0</v>
          </cell>
          <cell r="Q1092">
            <v>0</v>
          </cell>
        </row>
        <row r="1093">
          <cell r="D1093" t="str">
            <v>가로수축줄눈</v>
          </cell>
          <cell r="E1093" t="str">
            <v>(판재12MM)</v>
          </cell>
          <cell r="F1093" t="str">
            <v>M</v>
          </cell>
          <cell r="G1093">
            <v>2637</v>
          </cell>
          <cell r="H1093">
            <v>1768</v>
          </cell>
          <cell r="I1093">
            <v>4662216</v>
          </cell>
          <cell r="J1093">
            <v>4662216</v>
          </cell>
          <cell r="K1093">
            <v>1</v>
          </cell>
          <cell r="L1093">
            <v>784</v>
          </cell>
          <cell r="M1093">
            <v>2067408</v>
          </cell>
          <cell r="N1093">
            <v>984</v>
          </cell>
          <cell r="O1093">
            <v>2594808</v>
          </cell>
          <cell r="P1093">
            <v>0</v>
          </cell>
          <cell r="Q1093">
            <v>0</v>
          </cell>
        </row>
        <row r="1094">
          <cell r="D1094" t="str">
            <v>와이어매쉬</v>
          </cell>
          <cell r="E1094" t="str">
            <v>(#4)</v>
          </cell>
          <cell r="F1094" t="str">
            <v>M2</v>
          </cell>
          <cell r="G1094">
            <v>16312</v>
          </cell>
          <cell r="H1094">
            <v>2113</v>
          </cell>
          <cell r="I1094">
            <v>34467256</v>
          </cell>
          <cell r="J1094">
            <v>34467256</v>
          </cell>
          <cell r="K1094">
            <v>1</v>
          </cell>
          <cell r="L1094">
            <v>1896</v>
          </cell>
          <cell r="M1094">
            <v>30927552</v>
          </cell>
          <cell r="N1094">
            <v>159</v>
          </cell>
          <cell r="O1094">
            <v>2593608</v>
          </cell>
          <cell r="P1094">
            <v>58</v>
          </cell>
          <cell r="Q1094">
            <v>946096</v>
          </cell>
        </row>
        <row r="1095">
          <cell r="C1095" t="str">
            <v>4.08</v>
          </cell>
          <cell r="D1095" t="str">
            <v>구 입 자 재 대</v>
          </cell>
          <cell r="I1095">
            <v>0</v>
          </cell>
          <cell r="J1095">
            <v>0</v>
          </cell>
          <cell r="K1095">
            <v>1</v>
          </cell>
          <cell r="M1095">
            <v>0</v>
          </cell>
          <cell r="O1095">
            <v>0</v>
          </cell>
          <cell r="Q1095">
            <v>0</v>
          </cell>
        </row>
        <row r="1096">
          <cell r="C1096" t="str">
            <v>1)</v>
          </cell>
          <cell r="D1096" t="str">
            <v>보조기층</v>
          </cell>
          <cell r="E1096" t="str">
            <v>(Φ50 MM)</v>
          </cell>
          <cell r="F1096" t="str">
            <v>M3</v>
          </cell>
          <cell r="G1096">
            <v>65671</v>
          </cell>
          <cell r="H1096">
            <v>12983</v>
          </cell>
          <cell r="I1096">
            <v>852606593</v>
          </cell>
          <cell r="J1096">
            <v>852606593</v>
          </cell>
          <cell r="K1096">
            <v>1</v>
          </cell>
          <cell r="L1096">
            <v>12983</v>
          </cell>
          <cell r="M1096">
            <v>852606593</v>
          </cell>
          <cell r="N1096">
            <v>0</v>
          </cell>
          <cell r="O1096">
            <v>0</v>
          </cell>
          <cell r="P1096">
            <v>0</v>
          </cell>
          <cell r="Q1096">
            <v>0</v>
          </cell>
        </row>
        <row r="1097">
          <cell r="C1097" t="str">
            <v>2)</v>
          </cell>
          <cell r="D1097" t="str">
            <v>아스팔트</v>
          </cell>
          <cell r="I1097">
            <v>0</v>
          </cell>
          <cell r="J1097">
            <v>0</v>
          </cell>
          <cell r="K1097">
            <v>1</v>
          </cell>
          <cell r="M1097">
            <v>0</v>
          </cell>
          <cell r="O1097">
            <v>0</v>
          </cell>
          <cell r="Q1097">
            <v>0</v>
          </cell>
        </row>
        <row r="1098">
          <cell r="D1098" t="str">
            <v>아스팔트</v>
          </cell>
          <cell r="E1098" t="str">
            <v>MC-1</v>
          </cell>
          <cell r="F1098" t="str">
            <v>D/M</v>
          </cell>
          <cell r="G1098">
            <v>628</v>
          </cell>
          <cell r="H1098">
            <v>53240</v>
          </cell>
          <cell r="I1098">
            <v>33434720</v>
          </cell>
          <cell r="J1098">
            <v>33434720</v>
          </cell>
          <cell r="K1098">
            <v>1</v>
          </cell>
          <cell r="L1098">
            <v>53240</v>
          </cell>
          <cell r="M1098">
            <v>33434720</v>
          </cell>
          <cell r="N1098">
            <v>0</v>
          </cell>
          <cell r="O1098">
            <v>0</v>
          </cell>
          <cell r="P1098">
            <v>0</v>
          </cell>
          <cell r="Q1098">
            <v>0</v>
          </cell>
        </row>
        <row r="1099">
          <cell r="D1099" t="str">
            <v>아스팔트</v>
          </cell>
          <cell r="E1099" t="str">
            <v>(RSC-4)</v>
          </cell>
          <cell r="F1099" t="str">
            <v>D/M</v>
          </cell>
          <cell r="G1099">
            <v>690</v>
          </cell>
          <cell r="H1099">
            <v>49160</v>
          </cell>
          <cell r="I1099">
            <v>33920400</v>
          </cell>
          <cell r="J1099">
            <v>33920400</v>
          </cell>
          <cell r="K1099">
            <v>1</v>
          </cell>
          <cell r="L1099">
            <v>49160</v>
          </cell>
          <cell r="M1099">
            <v>33920400</v>
          </cell>
          <cell r="N1099">
            <v>0</v>
          </cell>
          <cell r="O1099">
            <v>0</v>
          </cell>
          <cell r="P1099">
            <v>0</v>
          </cell>
          <cell r="Q1099">
            <v>0</v>
          </cell>
        </row>
        <row r="1100">
          <cell r="C1100" t="str">
            <v>3)</v>
          </cell>
          <cell r="D1100" t="str">
            <v>아 스 콘</v>
          </cell>
          <cell r="I1100">
            <v>0</v>
          </cell>
          <cell r="J1100">
            <v>0</v>
          </cell>
          <cell r="K1100">
            <v>1</v>
          </cell>
          <cell r="M1100">
            <v>0</v>
          </cell>
          <cell r="O1100">
            <v>0</v>
          </cell>
          <cell r="Q1100">
            <v>0</v>
          </cell>
        </row>
        <row r="1101">
          <cell r="D1101" t="str">
            <v>아스콘</v>
          </cell>
          <cell r="E1101" t="str">
            <v>(#78)</v>
          </cell>
          <cell r="F1101" t="str">
            <v>TON</v>
          </cell>
          <cell r="G1101">
            <v>21835</v>
          </cell>
          <cell r="H1101">
            <v>30454</v>
          </cell>
          <cell r="I1101">
            <v>664963090</v>
          </cell>
          <cell r="J1101">
            <v>664963090</v>
          </cell>
          <cell r="K1101">
            <v>1</v>
          </cell>
          <cell r="L1101">
            <v>30454</v>
          </cell>
          <cell r="M1101">
            <v>664963090</v>
          </cell>
          <cell r="N1101">
            <v>0</v>
          </cell>
          <cell r="O1101">
            <v>0</v>
          </cell>
          <cell r="P1101">
            <v>0</v>
          </cell>
          <cell r="Q1101">
            <v>0</v>
          </cell>
        </row>
        <row r="1102">
          <cell r="D1102" t="str">
            <v>아스콘</v>
          </cell>
          <cell r="E1102" t="str">
            <v>(#57)</v>
          </cell>
          <cell r="F1102" t="str">
            <v>TON</v>
          </cell>
          <cell r="G1102">
            <v>24157</v>
          </cell>
          <cell r="H1102">
            <v>36130</v>
          </cell>
          <cell r="I1102">
            <v>872792410</v>
          </cell>
          <cell r="J1102">
            <v>872792410</v>
          </cell>
          <cell r="K1102">
            <v>1</v>
          </cell>
          <cell r="L1102">
            <v>36130</v>
          </cell>
          <cell r="M1102">
            <v>872792410</v>
          </cell>
          <cell r="N1102">
            <v>0</v>
          </cell>
          <cell r="O1102">
            <v>0</v>
          </cell>
          <cell r="P1102">
            <v>0</v>
          </cell>
          <cell r="Q1102">
            <v>0</v>
          </cell>
        </row>
        <row r="1103">
          <cell r="D1103" t="str">
            <v>아스콘</v>
          </cell>
          <cell r="E1103" t="str">
            <v>(#467)</v>
          </cell>
          <cell r="F1103" t="str">
            <v>TON</v>
          </cell>
          <cell r="G1103">
            <v>56092</v>
          </cell>
          <cell r="H1103">
            <v>23640</v>
          </cell>
          <cell r="I1103">
            <v>1326014880</v>
          </cell>
          <cell r="J1103">
            <v>1326014880</v>
          </cell>
          <cell r="K1103">
            <v>1</v>
          </cell>
          <cell r="L1103">
            <v>23640</v>
          </cell>
          <cell r="M1103">
            <v>1326014880</v>
          </cell>
          <cell r="N1103">
            <v>0</v>
          </cell>
          <cell r="O1103">
            <v>0</v>
          </cell>
          <cell r="P1103">
            <v>0</v>
          </cell>
          <cell r="Q1103">
            <v>0</v>
          </cell>
        </row>
        <row r="1104">
          <cell r="C1104" t="str">
            <v>4)</v>
          </cell>
          <cell r="D1104" t="str">
            <v>레 미 콘</v>
          </cell>
          <cell r="I1104">
            <v>0</v>
          </cell>
          <cell r="J1104">
            <v>0</v>
          </cell>
          <cell r="K1104">
            <v>1</v>
          </cell>
          <cell r="M1104">
            <v>0</v>
          </cell>
          <cell r="O1104">
            <v>0</v>
          </cell>
          <cell r="Q1104">
            <v>0</v>
          </cell>
        </row>
        <row r="1105">
          <cell r="D1105" t="str">
            <v>레미콘</v>
          </cell>
          <cell r="E1105" t="str">
            <v>(25-210-8)</v>
          </cell>
          <cell r="F1105" t="str">
            <v>M3</v>
          </cell>
          <cell r="G1105">
            <v>3327</v>
          </cell>
          <cell r="H1105">
            <v>43454</v>
          </cell>
          <cell r="I1105">
            <v>144571458</v>
          </cell>
          <cell r="J1105">
            <v>144571458</v>
          </cell>
          <cell r="K1105">
            <v>1</v>
          </cell>
          <cell r="L1105">
            <v>43454</v>
          </cell>
          <cell r="M1105">
            <v>144571458</v>
          </cell>
          <cell r="N1105">
            <v>0</v>
          </cell>
          <cell r="O1105">
            <v>0</v>
          </cell>
          <cell r="P1105">
            <v>0</v>
          </cell>
          <cell r="Q1105">
            <v>0</v>
          </cell>
        </row>
        <row r="1106">
          <cell r="C1106" t="str">
            <v>5.</v>
          </cell>
          <cell r="D1106" t="str">
            <v>부 대 공</v>
          </cell>
          <cell r="I1106">
            <v>0</v>
          </cell>
          <cell r="J1106">
            <v>0</v>
          </cell>
          <cell r="K1106">
            <v>1</v>
          </cell>
          <cell r="M1106">
            <v>0</v>
          </cell>
          <cell r="O1106">
            <v>0</v>
          </cell>
          <cell r="Q1106">
            <v>0</v>
          </cell>
        </row>
        <row r="1107">
          <cell r="C1107" t="str">
            <v>5.01</v>
          </cell>
          <cell r="D1107" t="str">
            <v>표지판 기초</v>
          </cell>
          <cell r="I1107">
            <v>0</v>
          </cell>
          <cell r="J1107">
            <v>0</v>
          </cell>
          <cell r="K1107">
            <v>1</v>
          </cell>
          <cell r="M1107">
            <v>0</v>
          </cell>
          <cell r="O1107">
            <v>0</v>
          </cell>
          <cell r="Q1107">
            <v>0</v>
          </cell>
        </row>
        <row r="1108">
          <cell r="C1108" t="str">
            <v>1)</v>
          </cell>
          <cell r="D1108" t="str">
            <v>측구터파기</v>
          </cell>
          <cell r="E1108" t="str">
            <v>(토사 0-1M 50:50)</v>
          </cell>
          <cell r="F1108" t="str">
            <v>M3</v>
          </cell>
          <cell r="G1108">
            <v>691</v>
          </cell>
          <cell r="H1108">
            <v>5099</v>
          </cell>
          <cell r="I1108">
            <v>3523409</v>
          </cell>
          <cell r="J1108">
            <v>3523409</v>
          </cell>
          <cell r="K1108">
            <v>1</v>
          </cell>
          <cell r="L1108">
            <v>103</v>
          </cell>
          <cell r="M1108">
            <v>71173</v>
          </cell>
          <cell r="N1108">
            <v>4849</v>
          </cell>
          <cell r="O1108">
            <v>3350659</v>
          </cell>
          <cell r="P1108">
            <v>147</v>
          </cell>
          <cell r="Q1108">
            <v>101577</v>
          </cell>
        </row>
        <row r="1109">
          <cell r="C1109" t="str">
            <v>2)</v>
          </cell>
          <cell r="D1109" t="str">
            <v>되메우기 및 다짐</v>
          </cell>
          <cell r="E1109" t="str">
            <v>(인력)</v>
          </cell>
          <cell r="F1109" t="str">
            <v>M3</v>
          </cell>
          <cell r="G1109">
            <v>570</v>
          </cell>
          <cell r="H1109">
            <v>6894</v>
          </cell>
          <cell r="I1109">
            <v>3929580</v>
          </cell>
          <cell r="J1109">
            <v>3929580</v>
          </cell>
          <cell r="K1109">
            <v>1</v>
          </cell>
          <cell r="L1109">
            <v>0</v>
          </cell>
          <cell r="M1109">
            <v>0</v>
          </cell>
          <cell r="N1109">
            <v>6894</v>
          </cell>
          <cell r="O1109">
            <v>3929580</v>
          </cell>
          <cell r="P1109">
            <v>0</v>
          </cell>
          <cell r="Q1109">
            <v>0</v>
          </cell>
        </row>
        <row r="1110">
          <cell r="C1110" t="str">
            <v>3)</v>
          </cell>
          <cell r="D1110" t="str">
            <v>잔토처리.</v>
          </cell>
          <cell r="E1110" t="str">
            <v>(인력)</v>
          </cell>
          <cell r="F1110" t="str">
            <v>M3</v>
          </cell>
          <cell r="G1110">
            <v>121</v>
          </cell>
          <cell r="H1110">
            <v>7090</v>
          </cell>
          <cell r="I1110">
            <v>857890</v>
          </cell>
          <cell r="J1110">
            <v>857890</v>
          </cell>
          <cell r="K1110">
            <v>1</v>
          </cell>
          <cell r="L1110">
            <v>0</v>
          </cell>
          <cell r="M1110">
            <v>0</v>
          </cell>
          <cell r="N1110">
            <v>7090</v>
          </cell>
          <cell r="O1110">
            <v>857890</v>
          </cell>
          <cell r="P1110">
            <v>0</v>
          </cell>
          <cell r="Q1110">
            <v>0</v>
          </cell>
        </row>
        <row r="1111">
          <cell r="C1111" t="str">
            <v>4)</v>
          </cell>
          <cell r="D1111" t="str">
            <v>콘크리트타설</v>
          </cell>
          <cell r="I1111">
            <v>0</v>
          </cell>
          <cell r="J1111">
            <v>0</v>
          </cell>
          <cell r="K1111">
            <v>1</v>
          </cell>
          <cell r="M1111">
            <v>0</v>
          </cell>
          <cell r="O1111">
            <v>0</v>
          </cell>
          <cell r="Q1111">
            <v>0</v>
          </cell>
        </row>
        <row r="1112">
          <cell r="D1112" t="str">
            <v>레미콘타설</v>
          </cell>
          <cell r="E1112" t="str">
            <v>(철근,VIB포함)</v>
          </cell>
          <cell r="F1112" t="str">
            <v>M3</v>
          </cell>
          <cell r="G1112">
            <v>88</v>
          </cell>
          <cell r="H1112">
            <v>20322</v>
          </cell>
          <cell r="I1112">
            <v>1788336</v>
          </cell>
          <cell r="J1112">
            <v>1788336</v>
          </cell>
          <cell r="K1112">
            <v>1</v>
          </cell>
          <cell r="L1112">
            <v>227</v>
          </cell>
          <cell r="M1112">
            <v>19976</v>
          </cell>
          <cell r="N1112">
            <v>20049</v>
          </cell>
          <cell r="O1112">
            <v>1764312</v>
          </cell>
          <cell r="P1112">
            <v>46</v>
          </cell>
          <cell r="Q1112">
            <v>4048</v>
          </cell>
        </row>
        <row r="1113">
          <cell r="D1113" t="str">
            <v>레미콘타설</v>
          </cell>
          <cell r="E1113" t="str">
            <v>(소형,인력)</v>
          </cell>
          <cell r="F1113" t="str">
            <v>M3</v>
          </cell>
          <cell r="G1113">
            <v>33</v>
          </cell>
          <cell r="H1113">
            <v>28923</v>
          </cell>
          <cell r="I1113">
            <v>954459</v>
          </cell>
          <cell r="J1113">
            <v>954459</v>
          </cell>
          <cell r="K1113">
            <v>1</v>
          </cell>
          <cell r="L1113">
            <v>227</v>
          </cell>
          <cell r="M1113">
            <v>7491</v>
          </cell>
          <cell r="N1113">
            <v>28652</v>
          </cell>
          <cell r="O1113">
            <v>945516</v>
          </cell>
          <cell r="P1113">
            <v>44</v>
          </cell>
          <cell r="Q1113">
            <v>1452</v>
          </cell>
        </row>
        <row r="1114">
          <cell r="C1114" t="str">
            <v>5)</v>
          </cell>
          <cell r="D1114" t="str">
            <v>거푸집</v>
          </cell>
          <cell r="E1114" t="str">
            <v>(합판 소형 6 회)</v>
          </cell>
          <cell r="F1114" t="str">
            <v>M2</v>
          </cell>
          <cell r="G1114">
            <v>406</v>
          </cell>
          <cell r="H1114">
            <v>13381</v>
          </cell>
          <cell r="I1114">
            <v>5432686</v>
          </cell>
          <cell r="J1114">
            <v>5432686</v>
          </cell>
          <cell r="K1114">
            <v>1</v>
          </cell>
          <cell r="L1114">
            <v>6076</v>
          </cell>
          <cell r="M1114">
            <v>2466856</v>
          </cell>
          <cell r="N1114">
            <v>6986</v>
          </cell>
          <cell r="O1114">
            <v>2836316</v>
          </cell>
          <cell r="P1114">
            <v>319</v>
          </cell>
          <cell r="Q1114">
            <v>129514</v>
          </cell>
        </row>
        <row r="1115">
          <cell r="C1115" t="str">
            <v>6)</v>
          </cell>
          <cell r="D1115" t="str">
            <v>철근가공조립</v>
          </cell>
          <cell r="E1115" t="str">
            <v>(보통)</v>
          </cell>
          <cell r="F1115" t="str">
            <v>TON</v>
          </cell>
          <cell r="G1115">
            <v>6.5279999999999996</v>
          </cell>
          <cell r="H1115">
            <v>348721</v>
          </cell>
          <cell r="I1115">
            <v>2276450</v>
          </cell>
          <cell r="J1115">
            <v>2276449</v>
          </cell>
          <cell r="K1115" t="str">
            <v>##</v>
          </cell>
          <cell r="L1115">
            <v>5655</v>
          </cell>
          <cell r="M1115">
            <v>36915</v>
          </cell>
          <cell r="N1115">
            <v>343066</v>
          </cell>
          <cell r="O1115">
            <v>2239534</v>
          </cell>
          <cell r="P1115">
            <v>0</v>
          </cell>
          <cell r="Q1115">
            <v>0</v>
          </cell>
        </row>
        <row r="1116">
          <cell r="C1116" t="str">
            <v>5.02</v>
          </cell>
          <cell r="D1116" t="str">
            <v>표지판</v>
          </cell>
          <cell r="I1116">
            <v>0</v>
          </cell>
          <cell r="J1116">
            <v>0</v>
          </cell>
          <cell r="K1116">
            <v>1</v>
          </cell>
          <cell r="M1116">
            <v>0</v>
          </cell>
          <cell r="O1116">
            <v>0</v>
          </cell>
          <cell r="Q1116">
            <v>0</v>
          </cell>
        </row>
        <row r="1117">
          <cell r="C1117" t="str">
            <v>a.</v>
          </cell>
          <cell r="D1117" t="str">
            <v>교통표지판</v>
          </cell>
          <cell r="I1117">
            <v>0</v>
          </cell>
          <cell r="J1117">
            <v>0</v>
          </cell>
          <cell r="K1117">
            <v>1</v>
          </cell>
          <cell r="M1117">
            <v>0</v>
          </cell>
          <cell r="O1117">
            <v>0</v>
          </cell>
          <cell r="Q1117">
            <v>0</v>
          </cell>
        </row>
        <row r="1118">
          <cell r="D1118" t="str">
            <v>삼각표지판</v>
          </cell>
          <cell r="E1118" t="str">
            <v>(L1200)</v>
          </cell>
          <cell r="F1118" t="str">
            <v>EA</v>
          </cell>
          <cell r="G1118">
            <v>35</v>
          </cell>
          <cell r="H1118">
            <v>124488</v>
          </cell>
          <cell r="I1118">
            <v>4357080</v>
          </cell>
          <cell r="J1118">
            <v>4357080</v>
          </cell>
          <cell r="K1118">
            <v>1</v>
          </cell>
          <cell r="L1118">
            <v>100430</v>
          </cell>
          <cell r="M1118">
            <v>3515050</v>
          </cell>
          <cell r="N1118">
            <v>23325</v>
          </cell>
          <cell r="O1118">
            <v>816375</v>
          </cell>
          <cell r="P1118">
            <v>733</v>
          </cell>
          <cell r="Q1118">
            <v>25655</v>
          </cell>
        </row>
        <row r="1119">
          <cell r="D1119" t="str">
            <v>원형표지판</v>
          </cell>
          <cell r="E1119" t="str">
            <v>(D900)</v>
          </cell>
          <cell r="F1119" t="str">
            <v>EA</v>
          </cell>
          <cell r="G1119">
            <v>6</v>
          </cell>
          <cell r="H1119">
            <v>126431</v>
          </cell>
          <cell r="I1119">
            <v>758586</v>
          </cell>
          <cell r="J1119">
            <v>758586</v>
          </cell>
          <cell r="K1119">
            <v>1</v>
          </cell>
          <cell r="L1119">
            <v>71409</v>
          </cell>
          <cell r="M1119">
            <v>428454</v>
          </cell>
          <cell r="N1119">
            <v>55022</v>
          </cell>
          <cell r="O1119">
            <v>330132</v>
          </cell>
          <cell r="P1119">
            <v>0</v>
          </cell>
          <cell r="Q1119">
            <v>0</v>
          </cell>
        </row>
        <row r="1120">
          <cell r="D1120" t="str">
            <v>원형표지판(부착용)</v>
          </cell>
          <cell r="E1120" t="str">
            <v>(D900)</v>
          </cell>
          <cell r="F1120" t="str">
            <v>EA</v>
          </cell>
          <cell r="G1120">
            <v>8</v>
          </cell>
          <cell r="H1120">
            <v>51000</v>
          </cell>
          <cell r="I1120">
            <v>408000</v>
          </cell>
          <cell r="J1120">
            <v>408000</v>
          </cell>
          <cell r="K1120">
            <v>1</v>
          </cell>
          <cell r="L1120">
            <v>49000</v>
          </cell>
          <cell r="M1120">
            <v>392000</v>
          </cell>
          <cell r="N1120">
            <v>2000</v>
          </cell>
          <cell r="O1120">
            <v>16000</v>
          </cell>
          <cell r="P1120">
            <v>0</v>
          </cell>
          <cell r="Q1120">
            <v>0</v>
          </cell>
        </row>
        <row r="1121">
          <cell r="D1121" t="str">
            <v>원형및삼각표지판</v>
          </cell>
          <cell r="E1121" t="str">
            <v>(D900+L1200)</v>
          </cell>
          <cell r="F1121" t="str">
            <v>EA</v>
          </cell>
          <cell r="G1121">
            <v>5</v>
          </cell>
          <cell r="H1121">
            <v>181500</v>
          </cell>
          <cell r="I1121">
            <v>907500</v>
          </cell>
          <cell r="J1121">
            <v>907500</v>
          </cell>
          <cell r="K1121">
            <v>1</v>
          </cell>
          <cell r="L1121">
            <v>121562</v>
          </cell>
          <cell r="M1121">
            <v>607810</v>
          </cell>
          <cell r="N1121">
            <v>59938</v>
          </cell>
          <cell r="O1121">
            <v>299690</v>
          </cell>
          <cell r="P1121">
            <v>0</v>
          </cell>
          <cell r="Q1121">
            <v>0</v>
          </cell>
        </row>
        <row r="1122">
          <cell r="D1122" t="str">
            <v>원형및사각표지판</v>
          </cell>
          <cell r="E1122" t="str">
            <v>(D900+400*400)</v>
          </cell>
          <cell r="F1122" t="str">
            <v>EA</v>
          </cell>
          <cell r="G1122">
            <v>8</v>
          </cell>
          <cell r="H1122">
            <v>175500</v>
          </cell>
          <cell r="I1122">
            <v>1404000</v>
          </cell>
          <cell r="J1122">
            <v>1404000</v>
          </cell>
          <cell r="K1122">
            <v>1</v>
          </cell>
          <cell r="L1122">
            <v>115562</v>
          </cell>
          <cell r="M1122">
            <v>924496</v>
          </cell>
          <cell r="N1122">
            <v>59938</v>
          </cell>
          <cell r="O1122">
            <v>479504</v>
          </cell>
          <cell r="P1122">
            <v>0</v>
          </cell>
          <cell r="Q1122">
            <v>0</v>
          </cell>
        </row>
        <row r="1123">
          <cell r="D1123" t="str">
            <v>삼각및보조사각표지판</v>
          </cell>
          <cell r="E1123" t="str">
            <v>(L1200+1200*450)</v>
          </cell>
          <cell r="F1123" t="str">
            <v>EA</v>
          </cell>
          <cell r="G1123">
            <v>2</v>
          </cell>
          <cell r="H1123">
            <v>166838</v>
          </cell>
          <cell r="I1123">
            <v>333676</v>
          </cell>
          <cell r="J1123">
            <v>333676</v>
          </cell>
          <cell r="K1123">
            <v>1</v>
          </cell>
          <cell r="L1123">
            <v>142780</v>
          </cell>
          <cell r="M1123">
            <v>285560</v>
          </cell>
          <cell r="N1123">
            <v>23325</v>
          </cell>
          <cell r="O1123">
            <v>46650</v>
          </cell>
          <cell r="P1123">
            <v>733</v>
          </cell>
          <cell r="Q1123">
            <v>1466</v>
          </cell>
        </row>
        <row r="1124">
          <cell r="D1124" t="str">
            <v>2중 삼각표지판</v>
          </cell>
          <cell r="E1124" t="str">
            <v>(L120+L120)</v>
          </cell>
          <cell r="F1124" t="str">
            <v>EA</v>
          </cell>
          <cell r="G1124">
            <v>4</v>
          </cell>
          <cell r="H1124">
            <v>123755</v>
          </cell>
          <cell r="I1124">
            <v>495020</v>
          </cell>
          <cell r="J1124">
            <v>495020</v>
          </cell>
          <cell r="K1124">
            <v>1</v>
          </cell>
          <cell r="L1124">
            <v>0</v>
          </cell>
          <cell r="M1124">
            <v>0</v>
          </cell>
          <cell r="N1124">
            <v>100430</v>
          </cell>
          <cell r="O1124">
            <v>401720</v>
          </cell>
          <cell r="P1124">
            <v>23325</v>
          </cell>
          <cell r="Q1124">
            <v>93300</v>
          </cell>
        </row>
        <row r="1125">
          <cell r="C1125" t="str">
            <v>a.</v>
          </cell>
          <cell r="D1125" t="str">
            <v>안내표지판</v>
          </cell>
          <cell r="I1125">
            <v>0</v>
          </cell>
          <cell r="J1125">
            <v>0</v>
          </cell>
          <cell r="K1125">
            <v>1</v>
          </cell>
          <cell r="M1125">
            <v>0</v>
          </cell>
          <cell r="O1125">
            <v>0</v>
          </cell>
          <cell r="Q1125">
            <v>0</v>
          </cell>
        </row>
        <row r="1126">
          <cell r="D1126" t="str">
            <v>1지명방향표지</v>
          </cell>
          <cell r="E1126" t="str">
            <v>(403-7:160*60)</v>
          </cell>
          <cell r="F1126" t="str">
            <v>EA</v>
          </cell>
          <cell r="G1126">
            <v>10</v>
          </cell>
          <cell r="H1126">
            <v>775887</v>
          </cell>
          <cell r="I1126">
            <v>7758870</v>
          </cell>
          <cell r="J1126">
            <v>7758870</v>
          </cell>
          <cell r="K1126">
            <v>1</v>
          </cell>
          <cell r="L1126">
            <v>492762</v>
          </cell>
          <cell r="M1126">
            <v>4927620</v>
          </cell>
          <cell r="N1126">
            <v>247186</v>
          </cell>
          <cell r="O1126">
            <v>2471860</v>
          </cell>
          <cell r="P1126">
            <v>35939</v>
          </cell>
          <cell r="Q1126">
            <v>359390</v>
          </cell>
        </row>
        <row r="1127">
          <cell r="D1127" t="str">
            <v>2방향예고표지</v>
          </cell>
          <cell r="E1127" t="str">
            <v>(403-3:400*250)</v>
          </cell>
          <cell r="F1127" t="str">
            <v>EA</v>
          </cell>
          <cell r="G1127">
            <v>12</v>
          </cell>
          <cell r="H1127">
            <v>2977587</v>
          </cell>
          <cell r="I1127">
            <v>35731044</v>
          </cell>
          <cell r="J1127">
            <v>35731044</v>
          </cell>
          <cell r="K1127">
            <v>1</v>
          </cell>
          <cell r="L1127">
            <v>0</v>
          </cell>
          <cell r="M1127">
            <v>0</v>
          </cell>
          <cell r="N1127">
            <v>2541000</v>
          </cell>
          <cell r="O1127">
            <v>30492000</v>
          </cell>
          <cell r="P1127">
            <v>436587</v>
          </cell>
          <cell r="Q1127">
            <v>5239044</v>
          </cell>
        </row>
        <row r="1128">
          <cell r="D1128" t="str">
            <v>오르막차로표지판</v>
          </cell>
          <cell r="E1128" t="str">
            <v>(437-1:240*95)</v>
          </cell>
          <cell r="F1128" t="str">
            <v>EA</v>
          </cell>
          <cell r="G1128">
            <v>1</v>
          </cell>
          <cell r="H1128">
            <v>1082753</v>
          </cell>
          <cell r="I1128">
            <v>1082753</v>
          </cell>
          <cell r="J1128">
            <v>1082753</v>
          </cell>
          <cell r="K1128">
            <v>1</v>
          </cell>
          <cell r="L1128">
            <v>621990</v>
          </cell>
          <cell r="M1128">
            <v>621990</v>
          </cell>
          <cell r="N1128">
            <v>424824</v>
          </cell>
          <cell r="O1128">
            <v>424824</v>
          </cell>
          <cell r="P1128">
            <v>35939</v>
          </cell>
          <cell r="Q1128">
            <v>35939</v>
          </cell>
        </row>
        <row r="1129">
          <cell r="E1129" t="str">
            <v>(437-2:240*95)</v>
          </cell>
          <cell r="F1129" t="str">
            <v>EA</v>
          </cell>
          <cell r="G1129">
            <v>1</v>
          </cell>
          <cell r="H1129">
            <v>202794</v>
          </cell>
          <cell r="I1129">
            <v>202794</v>
          </cell>
          <cell r="J1129">
            <v>202794</v>
          </cell>
          <cell r="K1129">
            <v>1</v>
          </cell>
          <cell r="L1129">
            <v>106873</v>
          </cell>
          <cell r="M1129">
            <v>106873</v>
          </cell>
          <cell r="N1129">
            <v>59682</v>
          </cell>
          <cell r="O1129">
            <v>59682</v>
          </cell>
          <cell r="P1129">
            <v>36239</v>
          </cell>
          <cell r="Q1129">
            <v>36239</v>
          </cell>
        </row>
        <row r="1130">
          <cell r="E1130" t="str">
            <v>(437-3:240*95)</v>
          </cell>
          <cell r="F1130" t="str">
            <v>EA</v>
          </cell>
          <cell r="G1130">
            <v>1</v>
          </cell>
          <cell r="H1130">
            <v>197794</v>
          </cell>
          <cell r="I1130">
            <v>197794</v>
          </cell>
          <cell r="J1130">
            <v>197794</v>
          </cell>
          <cell r="K1130">
            <v>1</v>
          </cell>
          <cell r="L1130">
            <v>106603</v>
          </cell>
          <cell r="M1130">
            <v>106603</v>
          </cell>
          <cell r="N1130">
            <v>56739</v>
          </cell>
          <cell r="O1130">
            <v>56739</v>
          </cell>
          <cell r="P1130">
            <v>34452</v>
          </cell>
          <cell r="Q1130">
            <v>34452</v>
          </cell>
        </row>
        <row r="1131">
          <cell r="D1131" t="str">
            <v>버스정류장표지판</v>
          </cell>
          <cell r="E1131" t="str">
            <v>(437-5:242*120)</v>
          </cell>
          <cell r="F1131" t="str">
            <v>EA</v>
          </cell>
          <cell r="G1131">
            <v>6</v>
          </cell>
          <cell r="H1131">
            <v>1293146</v>
          </cell>
          <cell r="I1131">
            <v>7758876</v>
          </cell>
          <cell r="J1131">
            <v>7758876</v>
          </cell>
          <cell r="K1131">
            <v>1</v>
          </cell>
          <cell r="L1131">
            <v>821270</v>
          </cell>
          <cell r="M1131">
            <v>4927620</v>
          </cell>
          <cell r="N1131">
            <v>435937</v>
          </cell>
          <cell r="O1131">
            <v>2615622</v>
          </cell>
          <cell r="P1131">
            <v>35939</v>
          </cell>
          <cell r="Q1131">
            <v>215634</v>
          </cell>
        </row>
        <row r="1132">
          <cell r="D1132" t="str">
            <v>방향표지(1방향)</v>
          </cell>
          <cell r="E1132" t="str">
            <v>(425-1:185*100)</v>
          </cell>
          <cell r="F1132" t="str">
            <v>EA</v>
          </cell>
          <cell r="G1132">
            <v>6</v>
          </cell>
          <cell r="H1132">
            <v>1293146</v>
          </cell>
          <cell r="I1132">
            <v>7758876</v>
          </cell>
          <cell r="J1132">
            <v>7758876</v>
          </cell>
          <cell r="K1132">
            <v>1</v>
          </cell>
          <cell r="L1132">
            <v>821270</v>
          </cell>
          <cell r="M1132">
            <v>4927620</v>
          </cell>
          <cell r="N1132">
            <v>435937</v>
          </cell>
          <cell r="O1132">
            <v>2615622</v>
          </cell>
          <cell r="P1132">
            <v>35939</v>
          </cell>
          <cell r="Q1132">
            <v>215634</v>
          </cell>
        </row>
        <row r="1133">
          <cell r="D1133" t="str">
            <v>방향표지(2방향)</v>
          </cell>
          <cell r="E1133" t="str">
            <v>(425-2:370*100)</v>
          </cell>
          <cell r="F1133" t="str">
            <v>EA</v>
          </cell>
          <cell r="G1133">
            <v>7</v>
          </cell>
          <cell r="H1133">
            <v>2030290</v>
          </cell>
          <cell r="I1133">
            <v>14212030</v>
          </cell>
          <cell r="J1133">
            <v>14212030</v>
          </cell>
          <cell r="K1133">
            <v>1</v>
          </cell>
          <cell r="L1133">
            <v>1712235</v>
          </cell>
          <cell r="M1133">
            <v>11985645</v>
          </cell>
          <cell r="N1133">
            <v>294139</v>
          </cell>
          <cell r="O1133">
            <v>2058973</v>
          </cell>
          <cell r="P1133">
            <v>23916</v>
          </cell>
          <cell r="Q1133">
            <v>167412</v>
          </cell>
        </row>
        <row r="1134">
          <cell r="D1134" t="str">
            <v>반사경</v>
          </cell>
          <cell r="E1134" t="str">
            <v>(D800)</v>
          </cell>
          <cell r="F1134" t="str">
            <v>EA</v>
          </cell>
          <cell r="G1134">
            <v>1</v>
          </cell>
          <cell r="H1134">
            <v>335272</v>
          </cell>
          <cell r="I1134">
            <v>335272</v>
          </cell>
          <cell r="J1134">
            <v>335272</v>
          </cell>
          <cell r="K1134">
            <v>1</v>
          </cell>
          <cell r="L1134">
            <v>335272</v>
          </cell>
          <cell r="M1134">
            <v>335272</v>
          </cell>
          <cell r="N1134">
            <v>0</v>
          </cell>
          <cell r="O1134">
            <v>0</v>
          </cell>
          <cell r="P1134">
            <v>0</v>
          </cell>
          <cell r="Q1134">
            <v>0</v>
          </cell>
        </row>
        <row r="1135">
          <cell r="C1135" t="str">
            <v>5.03</v>
          </cell>
          <cell r="D1135" t="str">
            <v>시선유도표시</v>
          </cell>
          <cell r="I1135">
            <v>0</v>
          </cell>
          <cell r="J1135">
            <v>0</v>
          </cell>
          <cell r="K1135">
            <v>1</v>
          </cell>
          <cell r="M1135">
            <v>0</v>
          </cell>
          <cell r="O1135">
            <v>0</v>
          </cell>
          <cell r="Q1135">
            <v>0</v>
          </cell>
        </row>
        <row r="1136">
          <cell r="C1136" t="str">
            <v>1)</v>
          </cell>
          <cell r="D1136" t="str">
            <v>데리네이타</v>
          </cell>
          <cell r="I1136">
            <v>0</v>
          </cell>
          <cell r="J1136">
            <v>0</v>
          </cell>
          <cell r="K1136">
            <v>1</v>
          </cell>
          <cell r="M1136">
            <v>0</v>
          </cell>
          <cell r="O1136">
            <v>0</v>
          </cell>
          <cell r="Q1136">
            <v>0</v>
          </cell>
        </row>
        <row r="1137">
          <cell r="D1137" t="str">
            <v>데리네이터</v>
          </cell>
          <cell r="E1137" t="str">
            <v>(가드레일용)</v>
          </cell>
          <cell r="F1137" t="str">
            <v>EA</v>
          </cell>
          <cell r="G1137">
            <v>285</v>
          </cell>
          <cell r="H1137">
            <v>27312</v>
          </cell>
          <cell r="I1137">
            <v>7783920</v>
          </cell>
          <cell r="J1137">
            <v>7783920</v>
          </cell>
          <cell r="K1137">
            <v>1</v>
          </cell>
          <cell r="L1137">
            <v>25500</v>
          </cell>
          <cell r="M1137">
            <v>7267500</v>
          </cell>
          <cell r="N1137">
            <v>1812</v>
          </cell>
          <cell r="O1137">
            <v>516420</v>
          </cell>
          <cell r="P1137">
            <v>0</v>
          </cell>
          <cell r="Q1137">
            <v>0</v>
          </cell>
        </row>
        <row r="1138">
          <cell r="D1138" t="str">
            <v>데리네이터</v>
          </cell>
          <cell r="E1138" t="str">
            <v>(교량용)</v>
          </cell>
          <cell r="F1138" t="str">
            <v>EA</v>
          </cell>
          <cell r="G1138">
            <v>39</v>
          </cell>
          <cell r="H1138">
            <v>27312</v>
          </cell>
          <cell r="I1138">
            <v>1065168</v>
          </cell>
          <cell r="J1138">
            <v>1065168</v>
          </cell>
          <cell r="K1138">
            <v>1</v>
          </cell>
          <cell r="L1138">
            <v>25410</v>
          </cell>
          <cell r="M1138">
            <v>990990</v>
          </cell>
          <cell r="N1138">
            <v>1902</v>
          </cell>
          <cell r="O1138">
            <v>74178</v>
          </cell>
          <cell r="P1138">
            <v>0</v>
          </cell>
          <cell r="Q1138">
            <v>0</v>
          </cell>
        </row>
        <row r="1139">
          <cell r="D1139" t="str">
            <v>데리네이터</v>
          </cell>
          <cell r="E1139" t="str">
            <v>(옹벽용)</v>
          </cell>
          <cell r="F1139" t="str">
            <v>EA</v>
          </cell>
          <cell r="G1139">
            <v>133</v>
          </cell>
          <cell r="H1139">
            <v>28522</v>
          </cell>
          <cell r="I1139">
            <v>3793426</v>
          </cell>
          <cell r="J1139">
            <v>3793426</v>
          </cell>
          <cell r="K1139">
            <v>1</v>
          </cell>
          <cell r="L1139">
            <v>26710</v>
          </cell>
          <cell r="M1139">
            <v>3552430</v>
          </cell>
          <cell r="N1139">
            <v>1812</v>
          </cell>
          <cell r="O1139">
            <v>240996</v>
          </cell>
          <cell r="P1139">
            <v>0</v>
          </cell>
          <cell r="Q1139">
            <v>0</v>
          </cell>
        </row>
        <row r="1140">
          <cell r="D1140" t="str">
            <v>데리네이타</v>
          </cell>
          <cell r="E1140" t="str">
            <v>(토공용)</v>
          </cell>
          <cell r="F1140" t="str">
            <v>EA</v>
          </cell>
          <cell r="G1140">
            <v>145</v>
          </cell>
          <cell r="H1140">
            <v>39570</v>
          </cell>
          <cell r="I1140">
            <v>5737650</v>
          </cell>
          <cell r="J1140">
            <v>5737650</v>
          </cell>
          <cell r="K1140">
            <v>1</v>
          </cell>
          <cell r="L1140">
            <v>35090</v>
          </cell>
          <cell r="M1140">
            <v>5088050</v>
          </cell>
          <cell r="N1140">
            <v>4480</v>
          </cell>
          <cell r="O1140">
            <v>649600</v>
          </cell>
          <cell r="P1140">
            <v>0</v>
          </cell>
          <cell r="Q1140">
            <v>0</v>
          </cell>
        </row>
        <row r="1141">
          <cell r="C1141" t="str">
            <v>2)</v>
          </cell>
          <cell r="D1141" t="str">
            <v>도로표지병</v>
          </cell>
          <cell r="I1141">
            <v>0</v>
          </cell>
          <cell r="J1141">
            <v>0</v>
          </cell>
          <cell r="K1141">
            <v>1</v>
          </cell>
          <cell r="M1141">
            <v>0</v>
          </cell>
          <cell r="O1141">
            <v>0</v>
          </cell>
          <cell r="Q1141">
            <v>0</v>
          </cell>
        </row>
        <row r="1142">
          <cell r="D1142" t="str">
            <v>도로표지병</v>
          </cell>
          <cell r="E1142" t="str">
            <v>(양면)</v>
          </cell>
          <cell r="F1142" t="str">
            <v>EA</v>
          </cell>
          <cell r="G1142">
            <v>5390</v>
          </cell>
          <cell r="H1142">
            <v>17469</v>
          </cell>
          <cell r="I1142">
            <v>94157910</v>
          </cell>
          <cell r="J1142">
            <v>94157910</v>
          </cell>
          <cell r="K1142">
            <v>1</v>
          </cell>
          <cell r="L1142">
            <v>16382</v>
          </cell>
          <cell r="M1142">
            <v>88298980</v>
          </cell>
          <cell r="N1142">
            <v>1087</v>
          </cell>
          <cell r="O1142">
            <v>5858930</v>
          </cell>
          <cell r="P1142">
            <v>0</v>
          </cell>
          <cell r="Q1142">
            <v>0</v>
          </cell>
        </row>
        <row r="1143">
          <cell r="C1143" t="str">
            <v>3)</v>
          </cell>
          <cell r="D1143" t="str">
            <v>갈매기표지판</v>
          </cell>
          <cell r="I1143">
            <v>0</v>
          </cell>
          <cell r="J1143">
            <v>0</v>
          </cell>
          <cell r="K1143">
            <v>1</v>
          </cell>
          <cell r="M1143">
            <v>0</v>
          </cell>
          <cell r="O1143">
            <v>0</v>
          </cell>
          <cell r="Q1143">
            <v>0</v>
          </cell>
        </row>
        <row r="1144">
          <cell r="D1144" t="str">
            <v>갈매기표지판</v>
          </cell>
          <cell r="E1144" t="str">
            <v>(600*300)</v>
          </cell>
          <cell r="F1144" t="str">
            <v>EA</v>
          </cell>
          <cell r="G1144">
            <v>47</v>
          </cell>
          <cell r="H1144">
            <v>207548</v>
          </cell>
          <cell r="I1144">
            <v>9754756</v>
          </cell>
          <cell r="J1144">
            <v>9754756</v>
          </cell>
          <cell r="K1144">
            <v>1</v>
          </cell>
          <cell r="L1144">
            <v>149679</v>
          </cell>
          <cell r="M1144">
            <v>7034913</v>
          </cell>
          <cell r="N1144">
            <v>57465</v>
          </cell>
          <cell r="O1144">
            <v>2700855</v>
          </cell>
          <cell r="P1144">
            <v>404</v>
          </cell>
          <cell r="Q1144">
            <v>18988</v>
          </cell>
        </row>
        <row r="1145">
          <cell r="D1145" t="str">
            <v>갈매기(구조물용)</v>
          </cell>
          <cell r="E1145" t="str">
            <v>(600*300)</v>
          </cell>
          <cell r="F1145" t="str">
            <v>EA</v>
          </cell>
          <cell r="G1145">
            <v>15</v>
          </cell>
          <cell r="H1145">
            <v>207548</v>
          </cell>
          <cell r="I1145">
            <v>3113220</v>
          </cell>
          <cell r="J1145">
            <v>3113220</v>
          </cell>
          <cell r="K1145">
            <v>1</v>
          </cell>
          <cell r="L1145">
            <v>149679</v>
          </cell>
          <cell r="M1145">
            <v>2245185</v>
          </cell>
          <cell r="N1145">
            <v>57465</v>
          </cell>
          <cell r="O1145">
            <v>861975</v>
          </cell>
          <cell r="P1145">
            <v>404</v>
          </cell>
          <cell r="Q1145">
            <v>6060</v>
          </cell>
        </row>
        <row r="1146">
          <cell r="C1146" t="str">
            <v>5.04</v>
          </cell>
          <cell r="D1146" t="str">
            <v>가드레일</v>
          </cell>
          <cell r="I1146">
            <v>0</v>
          </cell>
          <cell r="J1146">
            <v>0</v>
          </cell>
          <cell r="K1146">
            <v>1</v>
          </cell>
          <cell r="M1146">
            <v>0</v>
          </cell>
          <cell r="O1146">
            <v>0</v>
          </cell>
          <cell r="Q1146">
            <v>0</v>
          </cell>
        </row>
        <row r="1147">
          <cell r="C1147" t="str">
            <v>1)</v>
          </cell>
          <cell r="D1147" t="str">
            <v>레일 포스트</v>
          </cell>
          <cell r="I1147">
            <v>0</v>
          </cell>
          <cell r="J1147">
            <v>0</v>
          </cell>
          <cell r="K1147">
            <v>1</v>
          </cell>
          <cell r="M1147">
            <v>0</v>
          </cell>
          <cell r="O1147">
            <v>0</v>
          </cell>
          <cell r="Q1147">
            <v>0</v>
          </cell>
        </row>
        <row r="1148">
          <cell r="D1148" t="str">
            <v>1단 레일포스트</v>
          </cell>
          <cell r="E1148" t="str">
            <v>(L=2.2m,Φ139.8mm)</v>
          </cell>
          <cell r="F1148" t="str">
            <v>경간</v>
          </cell>
          <cell r="G1148">
            <v>1440</v>
          </cell>
          <cell r="H1148">
            <v>39930</v>
          </cell>
          <cell r="I1148">
            <v>57499200</v>
          </cell>
          <cell r="J1148">
            <v>57499200</v>
          </cell>
          <cell r="K1148">
            <v>1</v>
          </cell>
          <cell r="L1148">
            <v>39930</v>
          </cell>
          <cell r="M1148">
            <v>57499200</v>
          </cell>
          <cell r="N1148">
            <v>0</v>
          </cell>
          <cell r="O1148">
            <v>0</v>
          </cell>
          <cell r="P1148">
            <v>0</v>
          </cell>
          <cell r="Q1148">
            <v>0</v>
          </cell>
        </row>
        <row r="1149">
          <cell r="D1149" t="str">
            <v>2단 레일포스트</v>
          </cell>
          <cell r="E1149" t="str">
            <v>(L=2.5m,Φ139.8mm)</v>
          </cell>
          <cell r="F1149" t="str">
            <v>EA</v>
          </cell>
          <cell r="G1149">
            <v>586</v>
          </cell>
          <cell r="H1149">
            <v>45380</v>
          </cell>
          <cell r="I1149">
            <v>26592680</v>
          </cell>
          <cell r="J1149">
            <v>26592680</v>
          </cell>
          <cell r="K1149">
            <v>1</v>
          </cell>
          <cell r="L1149">
            <v>45380</v>
          </cell>
          <cell r="M1149">
            <v>26592680</v>
          </cell>
          <cell r="N1149">
            <v>0</v>
          </cell>
          <cell r="O1149">
            <v>0</v>
          </cell>
          <cell r="P1149">
            <v>0</v>
          </cell>
          <cell r="Q1149">
            <v>0</v>
          </cell>
        </row>
        <row r="1150">
          <cell r="C1150" t="str">
            <v>2)</v>
          </cell>
          <cell r="D1150" t="str">
            <v>표준레일</v>
          </cell>
          <cell r="I1150">
            <v>0</v>
          </cell>
          <cell r="J1150">
            <v>0</v>
          </cell>
          <cell r="K1150">
            <v>1</v>
          </cell>
          <cell r="M1150">
            <v>0</v>
          </cell>
          <cell r="O1150">
            <v>0</v>
          </cell>
          <cell r="Q1150">
            <v>0</v>
          </cell>
        </row>
        <row r="1151">
          <cell r="D1151" t="str">
            <v>1단 가드레일</v>
          </cell>
          <cell r="E1151" t="str">
            <v>(표준레일)</v>
          </cell>
          <cell r="F1151" t="str">
            <v>경간</v>
          </cell>
          <cell r="G1151">
            <v>1408</v>
          </cell>
          <cell r="H1151">
            <v>64199</v>
          </cell>
          <cell r="I1151">
            <v>90392192</v>
          </cell>
          <cell r="J1151">
            <v>90392192</v>
          </cell>
          <cell r="K1151">
            <v>1</v>
          </cell>
          <cell r="L1151">
            <v>55362</v>
          </cell>
          <cell r="M1151">
            <v>77949696</v>
          </cell>
          <cell r="N1151">
            <v>4769</v>
          </cell>
          <cell r="O1151">
            <v>6714752</v>
          </cell>
          <cell r="P1151">
            <v>4068</v>
          </cell>
          <cell r="Q1151">
            <v>5727744</v>
          </cell>
        </row>
        <row r="1152">
          <cell r="D1152" t="str">
            <v>2단 가드레일</v>
          </cell>
          <cell r="E1152" t="str">
            <v>(표준레일)</v>
          </cell>
          <cell r="F1152" t="str">
            <v>경간</v>
          </cell>
          <cell r="G1152">
            <v>290</v>
          </cell>
          <cell r="H1152">
            <v>128398</v>
          </cell>
          <cell r="I1152">
            <v>37235420</v>
          </cell>
          <cell r="J1152">
            <v>37235420</v>
          </cell>
          <cell r="K1152">
            <v>1</v>
          </cell>
          <cell r="L1152">
            <v>117561</v>
          </cell>
          <cell r="M1152">
            <v>34092690</v>
          </cell>
          <cell r="N1152">
            <v>6769</v>
          </cell>
          <cell r="O1152">
            <v>1963010</v>
          </cell>
          <cell r="P1152">
            <v>4068</v>
          </cell>
          <cell r="Q1152">
            <v>1179720</v>
          </cell>
        </row>
        <row r="1153">
          <cell r="C1153" t="str">
            <v>3)</v>
          </cell>
          <cell r="D1153" t="str">
            <v>토공</v>
          </cell>
          <cell r="I1153">
            <v>0</v>
          </cell>
          <cell r="J1153">
            <v>0</v>
          </cell>
          <cell r="K1153">
            <v>1</v>
          </cell>
          <cell r="M1153">
            <v>0</v>
          </cell>
          <cell r="O1153">
            <v>0</v>
          </cell>
          <cell r="Q1153">
            <v>0</v>
          </cell>
        </row>
        <row r="1154">
          <cell r="D1154" t="str">
            <v>측구터파기</v>
          </cell>
          <cell r="E1154" t="str">
            <v>(토사 0-1M 50:50)</v>
          </cell>
          <cell r="F1154" t="str">
            <v>M3</v>
          </cell>
          <cell r="G1154">
            <v>87</v>
          </cell>
          <cell r="H1154">
            <v>5099</v>
          </cell>
          <cell r="I1154">
            <v>443613</v>
          </cell>
          <cell r="J1154">
            <v>443613</v>
          </cell>
          <cell r="K1154">
            <v>1</v>
          </cell>
          <cell r="L1154">
            <v>103</v>
          </cell>
          <cell r="M1154">
            <v>8961</v>
          </cell>
          <cell r="N1154">
            <v>4849</v>
          </cell>
          <cell r="O1154">
            <v>421863</v>
          </cell>
          <cell r="P1154">
            <v>147</v>
          </cell>
          <cell r="Q1154">
            <v>12789</v>
          </cell>
        </row>
        <row r="1155">
          <cell r="D1155" t="str">
            <v>되메우기및비다짐</v>
          </cell>
          <cell r="E1155" t="str">
            <v>(기계80%+인력20%)</v>
          </cell>
          <cell r="F1155" t="str">
            <v>M3</v>
          </cell>
          <cell r="G1155">
            <v>69</v>
          </cell>
          <cell r="H1155">
            <v>3249</v>
          </cell>
          <cell r="I1155">
            <v>224181</v>
          </cell>
          <cell r="J1155">
            <v>224181</v>
          </cell>
          <cell r="K1155">
            <v>1</v>
          </cell>
          <cell r="L1155">
            <v>404</v>
          </cell>
          <cell r="M1155">
            <v>27876</v>
          </cell>
          <cell r="N1155">
            <v>2394</v>
          </cell>
          <cell r="O1155">
            <v>165186</v>
          </cell>
          <cell r="P1155">
            <v>451</v>
          </cell>
          <cell r="Q1155">
            <v>31119</v>
          </cell>
        </row>
        <row r="1156">
          <cell r="D1156" t="str">
            <v>잔토처리.</v>
          </cell>
          <cell r="E1156" t="str">
            <v>(인력)</v>
          </cell>
          <cell r="F1156" t="str">
            <v>M3</v>
          </cell>
          <cell r="G1156">
            <v>18</v>
          </cell>
          <cell r="H1156">
            <v>7090</v>
          </cell>
          <cell r="I1156">
            <v>127620</v>
          </cell>
          <cell r="J1156">
            <v>127620</v>
          </cell>
          <cell r="K1156">
            <v>1</v>
          </cell>
          <cell r="L1156">
            <v>0</v>
          </cell>
          <cell r="M1156">
            <v>0</v>
          </cell>
          <cell r="N1156">
            <v>7090</v>
          </cell>
          <cell r="O1156">
            <v>127620</v>
          </cell>
          <cell r="P1156">
            <v>0</v>
          </cell>
          <cell r="Q1156">
            <v>0</v>
          </cell>
        </row>
        <row r="1157">
          <cell r="C1157" t="str">
            <v>4)</v>
          </cell>
          <cell r="D1157" t="str">
            <v>레미콘타설</v>
          </cell>
          <cell r="E1157" t="str">
            <v>(소형,인력)</v>
          </cell>
          <cell r="F1157" t="str">
            <v>M3</v>
          </cell>
          <cell r="G1157">
            <v>18</v>
          </cell>
          <cell r="H1157">
            <v>28923</v>
          </cell>
          <cell r="I1157">
            <v>520614</v>
          </cell>
          <cell r="J1157">
            <v>520614</v>
          </cell>
          <cell r="K1157">
            <v>1</v>
          </cell>
          <cell r="L1157">
            <v>227</v>
          </cell>
          <cell r="M1157">
            <v>4086</v>
          </cell>
          <cell r="N1157">
            <v>28652</v>
          </cell>
          <cell r="O1157">
            <v>515736</v>
          </cell>
          <cell r="P1157">
            <v>44</v>
          </cell>
          <cell r="Q1157">
            <v>792</v>
          </cell>
        </row>
        <row r="1158">
          <cell r="C1158" t="str">
            <v>5)</v>
          </cell>
          <cell r="D1158" t="str">
            <v>거푸집</v>
          </cell>
          <cell r="E1158" t="str">
            <v>(6회 0-7M)</v>
          </cell>
          <cell r="F1158" t="str">
            <v>M2</v>
          </cell>
          <cell r="G1158">
            <v>106</v>
          </cell>
          <cell r="H1158">
            <v>15886</v>
          </cell>
          <cell r="I1158">
            <v>1683916</v>
          </cell>
          <cell r="J1158">
            <v>1683916</v>
          </cell>
          <cell r="K1158">
            <v>1</v>
          </cell>
          <cell r="L1158">
            <v>7214</v>
          </cell>
          <cell r="M1158">
            <v>764684</v>
          </cell>
          <cell r="N1158">
            <v>8353</v>
          </cell>
          <cell r="O1158">
            <v>885418</v>
          </cell>
          <cell r="P1158">
            <v>319</v>
          </cell>
          <cell r="Q1158">
            <v>33814</v>
          </cell>
        </row>
        <row r="1159">
          <cell r="C1159" t="str">
            <v>5.05</v>
          </cell>
          <cell r="D1159" t="str">
            <v>중분대 가드레일</v>
          </cell>
          <cell r="I1159">
            <v>0</v>
          </cell>
          <cell r="J1159">
            <v>0</v>
          </cell>
          <cell r="K1159">
            <v>1</v>
          </cell>
          <cell r="M1159">
            <v>0</v>
          </cell>
          <cell r="O1159">
            <v>0</v>
          </cell>
          <cell r="Q1159">
            <v>0</v>
          </cell>
        </row>
        <row r="1160">
          <cell r="C1160" t="str">
            <v>1)</v>
          </cell>
          <cell r="D1160" t="str">
            <v>형식-1</v>
          </cell>
          <cell r="E1160" t="str">
            <v>(확장구간)</v>
          </cell>
          <cell r="I1160">
            <v>0</v>
          </cell>
          <cell r="J1160">
            <v>0</v>
          </cell>
          <cell r="K1160">
            <v>1</v>
          </cell>
          <cell r="M1160">
            <v>0</v>
          </cell>
          <cell r="O1160">
            <v>0</v>
          </cell>
          <cell r="Q1160">
            <v>0</v>
          </cell>
        </row>
        <row r="1161">
          <cell r="D1161" t="str">
            <v>레일포스트</v>
          </cell>
          <cell r="E1161" t="str">
            <v>Φ139.8*4.5*2200</v>
          </cell>
          <cell r="F1161" t="str">
            <v>EA</v>
          </cell>
          <cell r="G1161">
            <v>186</v>
          </cell>
          <cell r="H1161">
            <v>334251</v>
          </cell>
          <cell r="I1161">
            <v>62170686</v>
          </cell>
          <cell r="J1161">
            <v>62170686</v>
          </cell>
          <cell r="K1161">
            <v>1</v>
          </cell>
          <cell r="L1161">
            <v>284350</v>
          </cell>
          <cell r="M1161">
            <v>52889100</v>
          </cell>
          <cell r="N1161">
            <v>49901</v>
          </cell>
          <cell r="O1161">
            <v>9281586</v>
          </cell>
          <cell r="P1161">
            <v>0</v>
          </cell>
          <cell r="Q1161">
            <v>0</v>
          </cell>
        </row>
        <row r="1162">
          <cell r="D1162" t="str">
            <v>중분대 가드레일</v>
          </cell>
          <cell r="E1162" t="str">
            <v>(표준레일)</v>
          </cell>
          <cell r="F1162" t="str">
            <v>경간</v>
          </cell>
          <cell r="G1162">
            <v>183</v>
          </cell>
          <cell r="H1162">
            <v>64199</v>
          </cell>
          <cell r="I1162">
            <v>11748417</v>
          </cell>
          <cell r="J1162">
            <v>11748417</v>
          </cell>
          <cell r="K1162">
            <v>1</v>
          </cell>
          <cell r="L1162">
            <v>55362</v>
          </cell>
          <cell r="M1162">
            <v>10131246</v>
          </cell>
          <cell r="N1162">
            <v>4769</v>
          </cell>
          <cell r="O1162">
            <v>872727</v>
          </cell>
          <cell r="P1162">
            <v>4068</v>
          </cell>
          <cell r="Q1162">
            <v>744444</v>
          </cell>
        </row>
        <row r="1163">
          <cell r="D1163" t="str">
            <v>단부레일</v>
          </cell>
          <cell r="E1163" t="str">
            <v>4*350*765</v>
          </cell>
          <cell r="F1163" t="str">
            <v>EA</v>
          </cell>
          <cell r="G1163">
            <v>5</v>
          </cell>
          <cell r="H1163">
            <v>25524</v>
          </cell>
          <cell r="I1163">
            <v>127620</v>
          </cell>
          <cell r="J1163">
            <v>127620</v>
          </cell>
          <cell r="K1163">
            <v>1</v>
          </cell>
          <cell r="L1163">
            <v>24200</v>
          </cell>
          <cell r="M1163">
            <v>121000</v>
          </cell>
          <cell r="N1163">
            <v>1058</v>
          </cell>
          <cell r="O1163">
            <v>5290</v>
          </cell>
          <cell r="P1163">
            <v>266</v>
          </cell>
          <cell r="Q1163">
            <v>1330</v>
          </cell>
        </row>
        <row r="1164">
          <cell r="D1164" t="str">
            <v>라운드 레일</v>
          </cell>
          <cell r="E1164" t="str">
            <v>4*350*965</v>
          </cell>
          <cell r="F1164" t="str">
            <v>EA</v>
          </cell>
          <cell r="G1164">
            <v>5</v>
          </cell>
          <cell r="H1164">
            <v>121000</v>
          </cell>
          <cell r="I1164">
            <v>605000</v>
          </cell>
          <cell r="J1164">
            <v>605000</v>
          </cell>
          <cell r="K1164">
            <v>1</v>
          </cell>
          <cell r="L1164">
            <v>121000</v>
          </cell>
          <cell r="M1164">
            <v>605000</v>
          </cell>
          <cell r="N1164">
            <v>0</v>
          </cell>
          <cell r="O1164">
            <v>0</v>
          </cell>
          <cell r="P1164">
            <v>0</v>
          </cell>
          <cell r="Q1164">
            <v>0</v>
          </cell>
        </row>
        <row r="1165">
          <cell r="C1165" t="str">
            <v>2)</v>
          </cell>
          <cell r="D1165" t="str">
            <v>형식-2</v>
          </cell>
          <cell r="E1165" t="str">
            <v>(신설구간)</v>
          </cell>
          <cell r="I1165">
            <v>0</v>
          </cell>
          <cell r="J1165">
            <v>0</v>
          </cell>
          <cell r="K1165">
            <v>1</v>
          </cell>
          <cell r="M1165">
            <v>0</v>
          </cell>
          <cell r="O1165">
            <v>0</v>
          </cell>
          <cell r="Q1165">
            <v>0</v>
          </cell>
        </row>
        <row r="1166">
          <cell r="D1166" t="str">
            <v>레일포스트</v>
          </cell>
          <cell r="E1166" t="str">
            <v>Φ139.8*4.5*2200</v>
          </cell>
          <cell r="F1166" t="str">
            <v>EA</v>
          </cell>
          <cell r="G1166">
            <v>261</v>
          </cell>
          <cell r="H1166">
            <v>334251</v>
          </cell>
          <cell r="I1166">
            <v>87239511</v>
          </cell>
          <cell r="J1166">
            <v>87239511</v>
          </cell>
          <cell r="K1166">
            <v>1</v>
          </cell>
          <cell r="L1166">
            <v>284350</v>
          </cell>
          <cell r="M1166">
            <v>74215350</v>
          </cell>
          <cell r="N1166">
            <v>49901</v>
          </cell>
          <cell r="O1166">
            <v>13024161</v>
          </cell>
          <cell r="P1166">
            <v>0</v>
          </cell>
          <cell r="Q1166">
            <v>0</v>
          </cell>
        </row>
        <row r="1167">
          <cell r="D1167" t="str">
            <v>중분대 가드레일.</v>
          </cell>
          <cell r="E1167" t="str">
            <v>(표준레일)</v>
          </cell>
          <cell r="F1167" t="str">
            <v>경간</v>
          </cell>
          <cell r="G1167">
            <v>258</v>
          </cell>
          <cell r="H1167">
            <v>64199</v>
          </cell>
          <cell r="I1167">
            <v>16563342</v>
          </cell>
          <cell r="J1167">
            <v>16563342</v>
          </cell>
          <cell r="K1167">
            <v>1</v>
          </cell>
          <cell r="L1167">
            <v>55362</v>
          </cell>
          <cell r="M1167">
            <v>14283396</v>
          </cell>
          <cell r="N1167">
            <v>4769</v>
          </cell>
          <cell r="O1167">
            <v>1230402</v>
          </cell>
          <cell r="P1167">
            <v>4068</v>
          </cell>
          <cell r="Q1167">
            <v>1049544</v>
          </cell>
        </row>
        <row r="1168">
          <cell r="D1168" t="str">
            <v>단부레일</v>
          </cell>
          <cell r="E1168" t="str">
            <v>4*350*765</v>
          </cell>
          <cell r="F1168" t="str">
            <v>EA</v>
          </cell>
          <cell r="G1168">
            <v>5</v>
          </cell>
          <cell r="H1168">
            <v>25524</v>
          </cell>
          <cell r="I1168">
            <v>127620</v>
          </cell>
          <cell r="J1168">
            <v>127620</v>
          </cell>
          <cell r="K1168">
            <v>1</v>
          </cell>
          <cell r="L1168">
            <v>24200</v>
          </cell>
          <cell r="M1168">
            <v>121000</v>
          </cell>
          <cell r="N1168">
            <v>1058</v>
          </cell>
          <cell r="O1168">
            <v>5290</v>
          </cell>
          <cell r="P1168">
            <v>266</v>
          </cell>
          <cell r="Q1168">
            <v>1330</v>
          </cell>
        </row>
        <row r="1169">
          <cell r="D1169" t="str">
            <v>라운드 레일</v>
          </cell>
          <cell r="E1169" t="str">
            <v>4*350*965</v>
          </cell>
          <cell r="F1169" t="str">
            <v>EA</v>
          </cell>
          <cell r="G1169">
            <v>5</v>
          </cell>
          <cell r="H1169">
            <v>121000</v>
          </cell>
          <cell r="I1169">
            <v>605000</v>
          </cell>
          <cell r="J1169">
            <v>605000</v>
          </cell>
          <cell r="K1169">
            <v>1</v>
          </cell>
          <cell r="L1169">
            <v>121000</v>
          </cell>
          <cell r="M1169">
            <v>605000</v>
          </cell>
          <cell r="N1169">
            <v>0</v>
          </cell>
          <cell r="O1169">
            <v>0</v>
          </cell>
          <cell r="P1169">
            <v>0</v>
          </cell>
          <cell r="Q1169">
            <v>0</v>
          </cell>
        </row>
        <row r="1170">
          <cell r="D1170" t="str">
            <v>레미콘타설</v>
          </cell>
          <cell r="E1170" t="str">
            <v>(소형,인력)</v>
          </cell>
          <cell r="F1170" t="str">
            <v>M3</v>
          </cell>
          <cell r="G1170">
            <v>352</v>
          </cell>
          <cell r="H1170">
            <v>28923</v>
          </cell>
          <cell r="I1170">
            <v>10180896</v>
          </cell>
          <cell r="J1170">
            <v>10180896</v>
          </cell>
          <cell r="K1170">
            <v>1</v>
          </cell>
          <cell r="L1170">
            <v>227</v>
          </cell>
          <cell r="M1170">
            <v>79904</v>
          </cell>
          <cell r="N1170">
            <v>28652</v>
          </cell>
          <cell r="O1170">
            <v>10085504</v>
          </cell>
          <cell r="P1170">
            <v>44</v>
          </cell>
          <cell r="Q1170">
            <v>15488</v>
          </cell>
        </row>
        <row r="1171">
          <cell r="D1171" t="str">
            <v>거푸집</v>
          </cell>
          <cell r="E1171" t="str">
            <v>(4회 0-7M)</v>
          </cell>
          <cell r="F1171" t="str">
            <v>M2</v>
          </cell>
          <cell r="G1171">
            <v>1140</v>
          </cell>
          <cell r="H1171">
            <v>19081</v>
          </cell>
          <cell r="I1171">
            <v>21752340</v>
          </cell>
          <cell r="J1171">
            <v>21752340</v>
          </cell>
          <cell r="K1171">
            <v>1</v>
          </cell>
          <cell r="L1171">
            <v>8337</v>
          </cell>
          <cell r="M1171">
            <v>9504180</v>
          </cell>
          <cell r="N1171">
            <v>10425</v>
          </cell>
          <cell r="O1171">
            <v>11884500</v>
          </cell>
          <cell r="P1171">
            <v>319</v>
          </cell>
          <cell r="Q1171">
            <v>363660</v>
          </cell>
        </row>
        <row r="1172">
          <cell r="C1172" t="str">
            <v>5.06</v>
          </cell>
          <cell r="D1172" t="str">
            <v>줄눈설치</v>
          </cell>
          <cell r="I1172">
            <v>0</v>
          </cell>
          <cell r="J1172">
            <v>0</v>
          </cell>
          <cell r="K1172">
            <v>1</v>
          </cell>
          <cell r="M1172">
            <v>0</v>
          </cell>
          <cell r="O1172">
            <v>0</v>
          </cell>
          <cell r="Q1172">
            <v>0</v>
          </cell>
        </row>
        <row r="1173">
          <cell r="D1173" t="str">
            <v>가로수축줄눈</v>
          </cell>
          <cell r="E1173" t="str">
            <v>중분대기초(2-5)</v>
          </cell>
          <cell r="F1173" t="str">
            <v>M</v>
          </cell>
          <cell r="G1173">
            <v>173</v>
          </cell>
          <cell r="H1173">
            <v>1768</v>
          </cell>
          <cell r="I1173">
            <v>305864</v>
          </cell>
          <cell r="J1173">
            <v>305864</v>
          </cell>
          <cell r="K1173">
            <v>1</v>
          </cell>
          <cell r="L1173">
            <v>784</v>
          </cell>
          <cell r="M1173">
            <v>135632</v>
          </cell>
          <cell r="N1173">
            <v>984</v>
          </cell>
          <cell r="O1173">
            <v>170232</v>
          </cell>
          <cell r="P1173">
            <v>0</v>
          </cell>
          <cell r="Q1173">
            <v>0</v>
          </cell>
        </row>
        <row r="1174">
          <cell r="D1174" t="str">
            <v>팽창줄눈</v>
          </cell>
          <cell r="E1174" t="str">
            <v>중분대기초(3-8)</v>
          </cell>
          <cell r="F1174" t="str">
            <v>M</v>
          </cell>
          <cell r="G1174">
            <v>3</v>
          </cell>
          <cell r="H1174">
            <v>26048</v>
          </cell>
          <cell r="I1174">
            <v>78144</v>
          </cell>
          <cell r="J1174">
            <v>78144</v>
          </cell>
          <cell r="K1174">
            <v>1</v>
          </cell>
          <cell r="L1174">
            <v>22133</v>
          </cell>
          <cell r="M1174">
            <v>66399</v>
          </cell>
          <cell r="N1174">
            <v>2394</v>
          </cell>
          <cell r="O1174">
            <v>7182</v>
          </cell>
          <cell r="P1174">
            <v>1521</v>
          </cell>
          <cell r="Q1174">
            <v>4563</v>
          </cell>
        </row>
        <row r="1175">
          <cell r="C1175" t="str">
            <v>5.07</v>
          </cell>
          <cell r="D1175" t="str">
            <v>미끄럼방지포장</v>
          </cell>
          <cell r="E1175" t="str">
            <v>(제강스레그)</v>
          </cell>
          <cell r="F1175" t="str">
            <v>M2</v>
          </cell>
          <cell r="G1175">
            <v>3872</v>
          </cell>
          <cell r="H1175">
            <v>31905</v>
          </cell>
          <cell r="I1175">
            <v>123536160</v>
          </cell>
          <cell r="J1175">
            <v>123536160</v>
          </cell>
          <cell r="K1175">
            <v>1</v>
          </cell>
          <cell r="L1175">
            <v>14358</v>
          </cell>
          <cell r="M1175">
            <v>55594176</v>
          </cell>
          <cell r="N1175">
            <v>6381</v>
          </cell>
          <cell r="O1175">
            <v>24707232</v>
          </cell>
          <cell r="P1175">
            <v>11166</v>
          </cell>
          <cell r="Q1175">
            <v>43234752</v>
          </cell>
        </row>
        <row r="1176">
          <cell r="C1176" t="str">
            <v>5.08</v>
          </cell>
          <cell r="D1176" t="str">
            <v>보도블럭</v>
          </cell>
          <cell r="I1176">
            <v>0</v>
          </cell>
          <cell r="J1176">
            <v>0</v>
          </cell>
          <cell r="K1176">
            <v>1</v>
          </cell>
          <cell r="M1176">
            <v>0</v>
          </cell>
          <cell r="O1176">
            <v>0</v>
          </cell>
          <cell r="Q1176">
            <v>0</v>
          </cell>
        </row>
        <row r="1177">
          <cell r="D1177" t="str">
            <v>보차도경계블럭</v>
          </cell>
          <cell r="E1177" t="str">
            <v>(250*300*1000)</v>
          </cell>
          <cell r="F1177" t="str">
            <v>M</v>
          </cell>
          <cell r="G1177">
            <v>752</v>
          </cell>
          <cell r="H1177">
            <v>31881</v>
          </cell>
          <cell r="I1177">
            <v>23974512</v>
          </cell>
          <cell r="J1177">
            <v>23974512</v>
          </cell>
          <cell r="K1177">
            <v>1</v>
          </cell>
          <cell r="L1177">
            <v>15967</v>
          </cell>
          <cell r="M1177">
            <v>12007184</v>
          </cell>
          <cell r="N1177">
            <v>15787</v>
          </cell>
          <cell r="O1177">
            <v>11871824</v>
          </cell>
          <cell r="P1177">
            <v>127</v>
          </cell>
          <cell r="Q1177">
            <v>95504</v>
          </cell>
        </row>
        <row r="1178">
          <cell r="D1178" t="str">
            <v>도로경계석</v>
          </cell>
          <cell r="E1178" t="str">
            <v>(150*150*1000)</v>
          </cell>
          <cell r="F1178" t="str">
            <v>M</v>
          </cell>
          <cell r="G1178">
            <v>752</v>
          </cell>
          <cell r="H1178">
            <v>6930</v>
          </cell>
          <cell r="I1178">
            <v>5211360</v>
          </cell>
          <cell r="J1178">
            <v>5211360</v>
          </cell>
          <cell r="K1178">
            <v>1</v>
          </cell>
          <cell r="L1178">
            <v>5543</v>
          </cell>
          <cell r="M1178">
            <v>4168336</v>
          </cell>
          <cell r="N1178">
            <v>1387</v>
          </cell>
          <cell r="O1178">
            <v>1043024</v>
          </cell>
          <cell r="P1178">
            <v>0</v>
          </cell>
          <cell r="Q1178">
            <v>0</v>
          </cell>
        </row>
        <row r="1179">
          <cell r="D1179" t="str">
            <v>소형고압블럭</v>
          </cell>
          <cell r="E1179" t="str">
            <v>(T=6CM)</v>
          </cell>
          <cell r="F1179" t="str">
            <v>M2</v>
          </cell>
          <cell r="G1179">
            <v>1000</v>
          </cell>
          <cell r="H1179">
            <v>11238</v>
          </cell>
          <cell r="I1179">
            <v>11238000</v>
          </cell>
          <cell r="J1179">
            <v>11238000</v>
          </cell>
          <cell r="K1179">
            <v>1</v>
          </cell>
          <cell r="L1179">
            <v>7814</v>
          </cell>
          <cell r="M1179">
            <v>7814000</v>
          </cell>
          <cell r="N1179">
            <v>3359</v>
          </cell>
          <cell r="O1179">
            <v>3359000</v>
          </cell>
          <cell r="P1179">
            <v>65</v>
          </cell>
          <cell r="Q1179">
            <v>65000</v>
          </cell>
        </row>
        <row r="1180">
          <cell r="D1180" t="str">
            <v>레미콘타설</v>
          </cell>
          <cell r="E1180" t="str">
            <v>(소형,인력)</v>
          </cell>
          <cell r="F1180" t="str">
            <v>M3</v>
          </cell>
          <cell r="G1180">
            <v>143</v>
          </cell>
          <cell r="H1180">
            <v>28923</v>
          </cell>
          <cell r="I1180">
            <v>4135989</v>
          </cell>
          <cell r="J1180">
            <v>4135989</v>
          </cell>
          <cell r="K1180">
            <v>1</v>
          </cell>
          <cell r="L1180">
            <v>227</v>
          </cell>
          <cell r="M1180">
            <v>32461</v>
          </cell>
          <cell r="N1180">
            <v>28652</v>
          </cell>
          <cell r="O1180">
            <v>4097236</v>
          </cell>
          <cell r="P1180">
            <v>44</v>
          </cell>
          <cell r="Q1180">
            <v>6292</v>
          </cell>
        </row>
        <row r="1181">
          <cell r="D1181" t="str">
            <v>거푸집</v>
          </cell>
          <cell r="E1181" t="str">
            <v>(6회 0-7M)</v>
          </cell>
          <cell r="F1181" t="str">
            <v>M2</v>
          </cell>
          <cell r="G1181">
            <v>549</v>
          </cell>
          <cell r="H1181">
            <v>15886</v>
          </cell>
          <cell r="I1181">
            <v>8721414</v>
          </cell>
          <cell r="J1181">
            <v>8721414</v>
          </cell>
          <cell r="K1181">
            <v>1</v>
          </cell>
          <cell r="L1181">
            <v>7214</v>
          </cell>
          <cell r="M1181">
            <v>3960486</v>
          </cell>
          <cell r="N1181">
            <v>8353</v>
          </cell>
          <cell r="O1181">
            <v>4585797</v>
          </cell>
          <cell r="P1181">
            <v>319</v>
          </cell>
          <cell r="Q1181">
            <v>175131</v>
          </cell>
        </row>
        <row r="1182">
          <cell r="C1182" t="str">
            <v>5.09</v>
          </cell>
          <cell r="D1182" t="str">
            <v>교통신호기</v>
          </cell>
          <cell r="I1182">
            <v>0</v>
          </cell>
          <cell r="J1182">
            <v>0</v>
          </cell>
          <cell r="K1182">
            <v>1</v>
          </cell>
          <cell r="M1182">
            <v>0</v>
          </cell>
          <cell r="O1182">
            <v>0</v>
          </cell>
          <cell r="Q1182">
            <v>0</v>
          </cell>
        </row>
        <row r="1183">
          <cell r="C1183" t="str">
            <v>1)</v>
          </cell>
          <cell r="D1183" t="str">
            <v>신전 교차로</v>
          </cell>
          <cell r="E1183" t="str">
            <v>(3지교차+횡단보도)</v>
          </cell>
          <cell r="F1183" t="str">
            <v>조</v>
          </cell>
          <cell r="G1183">
            <v>1</v>
          </cell>
          <cell r="H1183">
            <v>42000000</v>
          </cell>
          <cell r="I1183">
            <v>42000000</v>
          </cell>
          <cell r="J1183">
            <v>42000000</v>
          </cell>
          <cell r="K1183">
            <v>1</v>
          </cell>
          <cell r="L1183">
            <v>37800000</v>
          </cell>
          <cell r="M1183">
            <v>37800000</v>
          </cell>
          <cell r="N1183">
            <v>0</v>
          </cell>
          <cell r="O1183">
            <v>0</v>
          </cell>
          <cell r="P1183">
            <v>4200000</v>
          </cell>
          <cell r="Q1183">
            <v>4200000</v>
          </cell>
        </row>
        <row r="1184">
          <cell r="C1184" t="str">
            <v>2)</v>
          </cell>
          <cell r="D1184" t="str">
            <v>가정 교차로</v>
          </cell>
          <cell r="E1184" t="str">
            <v>(3지교차)</v>
          </cell>
          <cell r="F1184" t="str">
            <v>조</v>
          </cell>
          <cell r="G1184">
            <v>1</v>
          </cell>
          <cell r="H1184">
            <v>25000000</v>
          </cell>
          <cell r="I1184">
            <v>25000000</v>
          </cell>
          <cell r="J1184">
            <v>25000000</v>
          </cell>
          <cell r="K1184">
            <v>1</v>
          </cell>
          <cell r="L1184">
            <v>22500000</v>
          </cell>
          <cell r="M1184">
            <v>22500000</v>
          </cell>
          <cell r="N1184">
            <v>0</v>
          </cell>
          <cell r="O1184">
            <v>0</v>
          </cell>
          <cell r="P1184">
            <v>2500000</v>
          </cell>
          <cell r="Q1184">
            <v>2500000</v>
          </cell>
        </row>
        <row r="1185">
          <cell r="C1185" t="str">
            <v>5.10</v>
          </cell>
          <cell r="D1185" t="str">
            <v>차선도색</v>
          </cell>
          <cell r="I1185">
            <v>0</v>
          </cell>
          <cell r="J1185">
            <v>0</v>
          </cell>
          <cell r="K1185">
            <v>1</v>
          </cell>
          <cell r="M1185">
            <v>0</v>
          </cell>
          <cell r="O1185">
            <v>0</v>
          </cell>
          <cell r="Q1185">
            <v>0</v>
          </cell>
        </row>
        <row r="1186">
          <cell r="C1186" t="str">
            <v>1)</v>
          </cell>
          <cell r="D1186" t="str">
            <v>융착성</v>
          </cell>
          <cell r="I1186">
            <v>0</v>
          </cell>
          <cell r="J1186">
            <v>0</v>
          </cell>
          <cell r="K1186">
            <v>1</v>
          </cell>
          <cell r="M1186">
            <v>0</v>
          </cell>
          <cell r="O1186">
            <v>0</v>
          </cell>
          <cell r="Q1186">
            <v>0</v>
          </cell>
        </row>
        <row r="1187">
          <cell r="D1187" t="str">
            <v>백색실선</v>
          </cell>
          <cell r="E1187" t="str">
            <v>(기계식)</v>
          </cell>
          <cell r="F1187" t="str">
            <v>M2</v>
          </cell>
          <cell r="G1187">
            <v>3151</v>
          </cell>
          <cell r="H1187">
            <v>5337</v>
          </cell>
          <cell r="I1187">
            <v>16816887</v>
          </cell>
          <cell r="J1187">
            <v>16816887</v>
          </cell>
          <cell r="K1187">
            <v>1</v>
          </cell>
          <cell r="L1187">
            <v>4610</v>
          </cell>
          <cell r="M1187">
            <v>14526110</v>
          </cell>
          <cell r="N1187">
            <v>654</v>
          </cell>
          <cell r="O1187">
            <v>2060754</v>
          </cell>
          <cell r="P1187">
            <v>73</v>
          </cell>
          <cell r="Q1187">
            <v>230023</v>
          </cell>
        </row>
        <row r="1188">
          <cell r="D1188" t="str">
            <v>백색파선</v>
          </cell>
          <cell r="E1188" t="str">
            <v>(기계식)</v>
          </cell>
          <cell r="F1188" t="str">
            <v>M2</v>
          </cell>
          <cell r="G1188">
            <v>1253</v>
          </cell>
          <cell r="H1188">
            <v>5040</v>
          </cell>
          <cell r="I1188">
            <v>6315120</v>
          </cell>
          <cell r="J1188">
            <v>6315120</v>
          </cell>
          <cell r="K1188">
            <v>1</v>
          </cell>
          <cell r="L1188">
            <v>4313</v>
          </cell>
          <cell r="M1188">
            <v>5404189</v>
          </cell>
          <cell r="N1188">
            <v>654</v>
          </cell>
          <cell r="O1188">
            <v>819462</v>
          </cell>
          <cell r="P1188">
            <v>73</v>
          </cell>
          <cell r="Q1188">
            <v>91469</v>
          </cell>
        </row>
        <row r="1189">
          <cell r="D1189" t="str">
            <v>황색실선</v>
          </cell>
          <cell r="E1189" t="str">
            <v>(기계식)</v>
          </cell>
          <cell r="F1189" t="str">
            <v>M2</v>
          </cell>
          <cell r="G1189">
            <v>2945</v>
          </cell>
          <cell r="H1189">
            <v>6677</v>
          </cell>
          <cell r="I1189">
            <v>19663765</v>
          </cell>
          <cell r="J1189">
            <v>19663765</v>
          </cell>
          <cell r="K1189">
            <v>1</v>
          </cell>
          <cell r="L1189">
            <v>5950</v>
          </cell>
          <cell r="M1189">
            <v>17522750</v>
          </cell>
          <cell r="N1189">
            <v>654</v>
          </cell>
          <cell r="O1189">
            <v>1926030</v>
          </cell>
          <cell r="P1189">
            <v>73</v>
          </cell>
          <cell r="Q1189">
            <v>214985</v>
          </cell>
        </row>
        <row r="1190">
          <cell r="D1190" t="str">
            <v>백색실선</v>
          </cell>
          <cell r="E1190" t="str">
            <v>(수동형)</v>
          </cell>
          <cell r="F1190" t="str">
            <v>M2</v>
          </cell>
          <cell r="G1190">
            <v>1245</v>
          </cell>
          <cell r="H1190">
            <v>6494</v>
          </cell>
          <cell r="I1190">
            <v>8085030</v>
          </cell>
          <cell r="J1190">
            <v>8085030</v>
          </cell>
          <cell r="K1190">
            <v>1</v>
          </cell>
          <cell r="L1190">
            <v>4496</v>
          </cell>
          <cell r="M1190">
            <v>5597520</v>
          </cell>
          <cell r="N1190">
            <v>1575</v>
          </cell>
          <cell r="O1190">
            <v>1960875</v>
          </cell>
          <cell r="P1190">
            <v>423</v>
          </cell>
          <cell r="Q1190">
            <v>526635</v>
          </cell>
        </row>
        <row r="1191">
          <cell r="D1191" t="str">
            <v>황색실선</v>
          </cell>
          <cell r="E1191" t="str">
            <v>(수동형)</v>
          </cell>
          <cell r="F1191" t="str">
            <v>M2</v>
          </cell>
          <cell r="G1191">
            <v>811</v>
          </cell>
          <cell r="H1191">
            <v>6494</v>
          </cell>
          <cell r="I1191">
            <v>5266634</v>
          </cell>
          <cell r="J1191">
            <v>5266634</v>
          </cell>
          <cell r="K1191">
            <v>1</v>
          </cell>
          <cell r="L1191">
            <v>4496</v>
          </cell>
          <cell r="M1191">
            <v>3646256</v>
          </cell>
          <cell r="N1191">
            <v>1575</v>
          </cell>
          <cell r="O1191">
            <v>1277325</v>
          </cell>
          <cell r="P1191">
            <v>423</v>
          </cell>
          <cell r="Q1191">
            <v>343053</v>
          </cell>
        </row>
        <row r="1192">
          <cell r="C1192" t="str">
            <v>2)</v>
          </cell>
          <cell r="D1192" t="str">
            <v>상온형</v>
          </cell>
          <cell r="I1192">
            <v>0</v>
          </cell>
          <cell r="J1192">
            <v>0</v>
          </cell>
          <cell r="K1192">
            <v>1</v>
          </cell>
          <cell r="M1192">
            <v>0</v>
          </cell>
          <cell r="O1192">
            <v>0</v>
          </cell>
          <cell r="Q1192">
            <v>0</v>
          </cell>
        </row>
        <row r="1193">
          <cell r="D1193" t="str">
            <v>백색실선</v>
          </cell>
          <cell r="E1193" t="str">
            <v>(상온형)</v>
          </cell>
          <cell r="F1193" t="str">
            <v>M2</v>
          </cell>
          <cell r="G1193">
            <v>1377</v>
          </cell>
          <cell r="H1193">
            <v>1514</v>
          </cell>
          <cell r="I1193">
            <v>2084778</v>
          </cell>
          <cell r="J1193">
            <v>2084778</v>
          </cell>
          <cell r="K1193">
            <v>1</v>
          </cell>
          <cell r="L1193">
            <v>787</v>
          </cell>
          <cell r="M1193">
            <v>1083699</v>
          </cell>
          <cell r="N1193">
            <v>654</v>
          </cell>
          <cell r="O1193">
            <v>900558</v>
          </cell>
          <cell r="P1193">
            <v>73</v>
          </cell>
          <cell r="Q1193">
            <v>100521</v>
          </cell>
        </row>
        <row r="1194">
          <cell r="C1194" t="str">
            <v>3)</v>
          </cell>
          <cell r="D1194" t="str">
            <v>차선테이프</v>
          </cell>
          <cell r="E1194" t="str">
            <v>(황색)</v>
          </cell>
          <cell r="F1194" t="str">
            <v>M2</v>
          </cell>
          <cell r="G1194">
            <v>638</v>
          </cell>
          <cell r="H1194">
            <v>20000</v>
          </cell>
          <cell r="I1194">
            <v>12760000</v>
          </cell>
          <cell r="J1194">
            <v>12760000</v>
          </cell>
          <cell r="K1194">
            <v>1</v>
          </cell>
          <cell r="L1194">
            <v>10540</v>
          </cell>
          <cell r="M1194">
            <v>6724520</v>
          </cell>
          <cell r="N1194">
            <v>5886</v>
          </cell>
          <cell r="O1194">
            <v>3755268</v>
          </cell>
          <cell r="P1194">
            <v>3574</v>
          </cell>
          <cell r="Q1194">
            <v>2280212</v>
          </cell>
        </row>
        <row r="1195">
          <cell r="C1195" t="str">
            <v>4)</v>
          </cell>
          <cell r="D1195" t="str">
            <v>차선제거</v>
          </cell>
          <cell r="F1195" t="str">
            <v>M2</v>
          </cell>
          <cell r="G1195">
            <v>1377</v>
          </cell>
          <cell r="H1195">
            <v>2800</v>
          </cell>
          <cell r="I1195">
            <v>3855600</v>
          </cell>
          <cell r="J1195">
            <v>3855600</v>
          </cell>
          <cell r="K1195">
            <v>1</v>
          </cell>
          <cell r="L1195">
            <v>2000</v>
          </cell>
          <cell r="M1195">
            <v>2754000</v>
          </cell>
          <cell r="N1195">
            <v>500</v>
          </cell>
          <cell r="O1195">
            <v>688500</v>
          </cell>
          <cell r="P1195">
            <v>300</v>
          </cell>
          <cell r="Q1195">
            <v>413100</v>
          </cell>
        </row>
        <row r="1196">
          <cell r="C1196" t="str">
            <v>5.11</v>
          </cell>
          <cell r="D1196" t="str">
            <v>낙석방호시설</v>
          </cell>
          <cell r="I1196">
            <v>0</v>
          </cell>
          <cell r="J1196">
            <v>0</v>
          </cell>
          <cell r="K1196">
            <v>1</v>
          </cell>
          <cell r="M1196">
            <v>0</v>
          </cell>
          <cell r="O1196">
            <v>0</v>
          </cell>
          <cell r="Q1196">
            <v>0</v>
          </cell>
        </row>
        <row r="1197">
          <cell r="C1197" t="str">
            <v>1)</v>
          </cell>
          <cell r="D1197" t="str">
            <v>낙석방책</v>
          </cell>
          <cell r="I1197">
            <v>0</v>
          </cell>
          <cell r="J1197">
            <v>0</v>
          </cell>
          <cell r="K1197">
            <v>1</v>
          </cell>
          <cell r="M1197">
            <v>0</v>
          </cell>
          <cell r="O1197">
            <v>0</v>
          </cell>
          <cell r="Q1197">
            <v>0</v>
          </cell>
        </row>
        <row r="1198">
          <cell r="D1198" t="str">
            <v>낙석방책</v>
          </cell>
          <cell r="E1198" t="str">
            <v>(일반부)</v>
          </cell>
          <cell r="F1198" t="str">
            <v>경간</v>
          </cell>
          <cell r="G1198">
            <v>1434</v>
          </cell>
          <cell r="H1198">
            <v>246011</v>
          </cell>
          <cell r="I1198">
            <v>352779774</v>
          </cell>
          <cell r="J1198">
            <v>352779774</v>
          </cell>
          <cell r="K1198">
            <v>1</v>
          </cell>
          <cell r="L1198">
            <v>130915</v>
          </cell>
          <cell r="M1198">
            <v>187732110</v>
          </cell>
          <cell r="N1198">
            <v>112978</v>
          </cell>
          <cell r="O1198">
            <v>162010452</v>
          </cell>
          <cell r="P1198">
            <v>2118</v>
          </cell>
          <cell r="Q1198">
            <v>3037212</v>
          </cell>
        </row>
        <row r="1199">
          <cell r="D1199" t="str">
            <v>낙석방책</v>
          </cell>
          <cell r="E1199" t="str">
            <v>(단부)</v>
          </cell>
          <cell r="F1199" t="str">
            <v>경간</v>
          </cell>
          <cell r="G1199">
            <v>24</v>
          </cell>
          <cell r="H1199">
            <v>457308</v>
          </cell>
          <cell r="I1199">
            <v>10975392</v>
          </cell>
          <cell r="J1199">
            <v>10975392</v>
          </cell>
          <cell r="K1199">
            <v>1</v>
          </cell>
          <cell r="L1199">
            <v>358365</v>
          </cell>
          <cell r="M1199">
            <v>8600760</v>
          </cell>
          <cell r="N1199">
            <v>94563</v>
          </cell>
          <cell r="O1199">
            <v>2269512</v>
          </cell>
          <cell r="P1199">
            <v>4380</v>
          </cell>
          <cell r="Q1199">
            <v>105120</v>
          </cell>
        </row>
        <row r="1200">
          <cell r="C1200" t="str">
            <v>2)</v>
          </cell>
          <cell r="D1200" t="str">
            <v>레미콘타설</v>
          </cell>
          <cell r="E1200" t="str">
            <v>(소형,인력)</v>
          </cell>
          <cell r="F1200" t="str">
            <v>M3</v>
          </cell>
          <cell r="G1200">
            <v>250</v>
          </cell>
          <cell r="H1200">
            <v>28923</v>
          </cell>
          <cell r="I1200">
            <v>7230750</v>
          </cell>
          <cell r="J1200">
            <v>7230750</v>
          </cell>
          <cell r="K1200">
            <v>1</v>
          </cell>
          <cell r="L1200">
            <v>227</v>
          </cell>
          <cell r="M1200">
            <v>56750</v>
          </cell>
          <cell r="N1200">
            <v>28652</v>
          </cell>
          <cell r="O1200">
            <v>7163000</v>
          </cell>
          <cell r="P1200">
            <v>44</v>
          </cell>
          <cell r="Q1200">
            <v>11000</v>
          </cell>
        </row>
        <row r="1201">
          <cell r="C1201" t="str">
            <v>3)</v>
          </cell>
          <cell r="D1201" t="str">
            <v>거푸집</v>
          </cell>
          <cell r="E1201" t="str">
            <v>(6회 0-7M)</v>
          </cell>
          <cell r="F1201" t="str">
            <v>M2</v>
          </cell>
          <cell r="G1201">
            <v>1252</v>
          </cell>
          <cell r="H1201">
            <v>15886</v>
          </cell>
          <cell r="I1201">
            <v>19889272</v>
          </cell>
          <cell r="J1201">
            <v>19889272</v>
          </cell>
          <cell r="K1201">
            <v>1</v>
          </cell>
          <cell r="L1201">
            <v>7214</v>
          </cell>
          <cell r="M1201">
            <v>9031928</v>
          </cell>
          <cell r="N1201">
            <v>8353</v>
          </cell>
          <cell r="O1201">
            <v>10457956</v>
          </cell>
          <cell r="P1201">
            <v>319</v>
          </cell>
          <cell r="Q1201">
            <v>399388</v>
          </cell>
        </row>
        <row r="1202">
          <cell r="C1202" t="str">
            <v>4)</v>
          </cell>
          <cell r="D1202" t="str">
            <v>측구터파기</v>
          </cell>
          <cell r="E1202" t="str">
            <v>(토사 0-1M 50:50)</v>
          </cell>
          <cell r="F1202" t="str">
            <v>M3</v>
          </cell>
          <cell r="G1202">
            <v>1113</v>
          </cell>
          <cell r="H1202">
            <v>5099</v>
          </cell>
          <cell r="I1202">
            <v>5675187</v>
          </cell>
          <cell r="J1202">
            <v>5675187</v>
          </cell>
          <cell r="K1202">
            <v>1</v>
          </cell>
          <cell r="L1202">
            <v>103</v>
          </cell>
          <cell r="M1202">
            <v>114639</v>
          </cell>
          <cell r="N1202">
            <v>4849</v>
          </cell>
          <cell r="O1202">
            <v>5396937</v>
          </cell>
          <cell r="P1202">
            <v>147</v>
          </cell>
          <cell r="Q1202">
            <v>163611</v>
          </cell>
        </row>
        <row r="1203">
          <cell r="C1203" t="str">
            <v>5)</v>
          </cell>
          <cell r="D1203" t="str">
            <v>되메우기 및 다짐</v>
          </cell>
          <cell r="E1203" t="str">
            <v>(인력)</v>
          </cell>
          <cell r="F1203" t="str">
            <v>M3</v>
          </cell>
          <cell r="G1203">
            <v>863</v>
          </cell>
          <cell r="H1203">
            <v>6894</v>
          </cell>
          <cell r="I1203">
            <v>5949522</v>
          </cell>
          <cell r="J1203">
            <v>5949522</v>
          </cell>
          <cell r="K1203">
            <v>1</v>
          </cell>
          <cell r="L1203">
            <v>0</v>
          </cell>
          <cell r="M1203">
            <v>0</v>
          </cell>
          <cell r="N1203">
            <v>6894</v>
          </cell>
          <cell r="O1203">
            <v>5949522</v>
          </cell>
          <cell r="P1203">
            <v>0</v>
          </cell>
          <cell r="Q1203">
            <v>0</v>
          </cell>
        </row>
        <row r="1204">
          <cell r="C1204" t="str">
            <v>6)</v>
          </cell>
          <cell r="D1204" t="str">
            <v>낙석방지망</v>
          </cell>
          <cell r="E1204" t="str">
            <v>(58*58)</v>
          </cell>
          <cell r="F1204" t="str">
            <v>M2</v>
          </cell>
          <cell r="G1204">
            <v>34377</v>
          </cell>
          <cell r="H1204">
            <v>34339</v>
          </cell>
          <cell r="I1204">
            <v>1180471803</v>
          </cell>
          <cell r="J1204">
            <v>1180471803</v>
          </cell>
          <cell r="K1204">
            <v>1</v>
          </cell>
          <cell r="L1204">
            <v>6863</v>
          </cell>
          <cell r="M1204">
            <v>235929351</v>
          </cell>
          <cell r="N1204">
            <v>24224</v>
          </cell>
          <cell r="O1204">
            <v>832748448</v>
          </cell>
          <cell r="P1204">
            <v>3252</v>
          </cell>
          <cell r="Q1204">
            <v>111794004</v>
          </cell>
        </row>
        <row r="1205">
          <cell r="C1205" t="str">
            <v>5.12</v>
          </cell>
          <cell r="D1205" t="str">
            <v>방호시설</v>
          </cell>
          <cell r="I1205">
            <v>0</v>
          </cell>
          <cell r="J1205">
            <v>0</v>
          </cell>
          <cell r="K1205">
            <v>1</v>
          </cell>
          <cell r="M1205">
            <v>0</v>
          </cell>
          <cell r="O1205">
            <v>0</v>
          </cell>
          <cell r="Q1205">
            <v>0</v>
          </cell>
        </row>
        <row r="1206">
          <cell r="C1206" t="str">
            <v>1)</v>
          </cell>
          <cell r="D1206" t="str">
            <v>암파쇄 방호시설</v>
          </cell>
          <cell r="E1206" t="str">
            <v>(절토부)</v>
          </cell>
          <cell r="F1206" t="str">
            <v>M</v>
          </cell>
          <cell r="G1206">
            <v>930</v>
          </cell>
          <cell r="H1206">
            <v>880327</v>
          </cell>
          <cell r="I1206">
            <v>818704110</v>
          </cell>
          <cell r="J1206">
            <v>818704110</v>
          </cell>
          <cell r="K1206">
            <v>1</v>
          </cell>
          <cell r="L1206">
            <v>320979</v>
          </cell>
          <cell r="M1206">
            <v>298510470</v>
          </cell>
          <cell r="N1206">
            <v>535377</v>
          </cell>
          <cell r="O1206">
            <v>497900610</v>
          </cell>
          <cell r="P1206">
            <v>23971</v>
          </cell>
          <cell r="Q1206">
            <v>22293030</v>
          </cell>
        </row>
        <row r="1207">
          <cell r="C1207" t="str">
            <v>2)</v>
          </cell>
          <cell r="D1207" t="str">
            <v>안전시설목</v>
          </cell>
          <cell r="F1207" t="str">
            <v>M</v>
          </cell>
          <cell r="G1207">
            <v>67</v>
          </cell>
          <cell r="H1207">
            <v>181419</v>
          </cell>
          <cell r="I1207">
            <v>12155073</v>
          </cell>
          <cell r="J1207">
            <v>12155073</v>
          </cell>
          <cell r="K1207">
            <v>1</v>
          </cell>
          <cell r="L1207">
            <v>125800</v>
          </cell>
          <cell r="M1207">
            <v>8428600</v>
          </cell>
          <cell r="N1207">
            <v>55619</v>
          </cell>
          <cell r="O1207">
            <v>3726473</v>
          </cell>
          <cell r="P1207">
            <v>0</v>
          </cell>
          <cell r="Q1207">
            <v>0</v>
          </cell>
        </row>
        <row r="1208">
          <cell r="C1208" t="str">
            <v>3)</v>
          </cell>
          <cell r="D1208" t="str">
            <v>마대쌓기 및 헐기</v>
          </cell>
          <cell r="E1208" t="str">
            <v>(H=2.0M:마대 20KG)</v>
          </cell>
          <cell r="F1208" t="str">
            <v>M</v>
          </cell>
          <cell r="G1208">
            <v>480</v>
          </cell>
          <cell r="H1208">
            <v>553483</v>
          </cell>
          <cell r="I1208">
            <v>265671840</v>
          </cell>
          <cell r="J1208">
            <v>265671840</v>
          </cell>
          <cell r="K1208">
            <v>1</v>
          </cell>
          <cell r="L1208">
            <v>261656</v>
          </cell>
          <cell r="M1208">
            <v>125594880</v>
          </cell>
          <cell r="N1208">
            <v>291827</v>
          </cell>
          <cell r="O1208">
            <v>140076960</v>
          </cell>
          <cell r="P1208">
            <v>0</v>
          </cell>
          <cell r="Q1208">
            <v>0</v>
          </cell>
        </row>
        <row r="1209">
          <cell r="C1209" t="str">
            <v>5.13</v>
          </cell>
          <cell r="D1209" t="str">
            <v>안전관리용시설물</v>
          </cell>
          <cell r="I1209">
            <v>0</v>
          </cell>
          <cell r="J1209">
            <v>0</v>
          </cell>
          <cell r="K1209">
            <v>1</v>
          </cell>
          <cell r="M1209">
            <v>0</v>
          </cell>
          <cell r="O1209">
            <v>0</v>
          </cell>
          <cell r="Q1209">
            <v>0</v>
          </cell>
        </row>
        <row r="1210">
          <cell r="C1210" t="str">
            <v>1)</v>
          </cell>
          <cell r="D1210" t="str">
            <v>PRECAST 방호벽</v>
          </cell>
          <cell r="E1210" t="str">
            <v>설치및철거</v>
          </cell>
          <cell r="F1210" t="str">
            <v>M</v>
          </cell>
          <cell r="G1210">
            <v>1070</v>
          </cell>
          <cell r="H1210">
            <v>104664</v>
          </cell>
          <cell r="I1210">
            <v>111990480</v>
          </cell>
          <cell r="J1210">
            <v>111990480</v>
          </cell>
          <cell r="K1210">
            <v>1</v>
          </cell>
          <cell r="L1210">
            <v>36918</v>
          </cell>
          <cell r="M1210">
            <v>39502260</v>
          </cell>
          <cell r="N1210">
            <v>11746</v>
          </cell>
          <cell r="O1210">
            <v>12568220</v>
          </cell>
          <cell r="P1210">
            <v>56000</v>
          </cell>
          <cell r="Q1210">
            <v>59920000</v>
          </cell>
        </row>
        <row r="1211">
          <cell r="C1211" t="str">
            <v>2)</v>
          </cell>
          <cell r="D1211" t="str">
            <v>안전휀스</v>
          </cell>
          <cell r="F1211" t="str">
            <v>M</v>
          </cell>
          <cell r="G1211">
            <v>1300</v>
          </cell>
          <cell r="H1211">
            <v>24360</v>
          </cell>
          <cell r="I1211">
            <v>31668000</v>
          </cell>
          <cell r="J1211">
            <v>31668000</v>
          </cell>
          <cell r="K1211">
            <v>1</v>
          </cell>
          <cell r="L1211">
            <v>23982</v>
          </cell>
          <cell r="M1211">
            <v>31176600</v>
          </cell>
          <cell r="N1211">
            <v>378</v>
          </cell>
          <cell r="O1211">
            <v>491400</v>
          </cell>
          <cell r="P1211">
            <v>0</v>
          </cell>
          <cell r="Q1211">
            <v>0</v>
          </cell>
        </row>
        <row r="1212">
          <cell r="C1212" t="str">
            <v>3)</v>
          </cell>
          <cell r="D1212" t="str">
            <v>P.E드럼 설치및철거</v>
          </cell>
          <cell r="F1212" t="str">
            <v>EA</v>
          </cell>
          <cell r="G1212">
            <v>69</v>
          </cell>
          <cell r="H1212">
            <v>1000</v>
          </cell>
          <cell r="I1212">
            <v>69000</v>
          </cell>
          <cell r="J1212">
            <v>69000</v>
          </cell>
          <cell r="K1212">
            <v>1</v>
          </cell>
          <cell r="L1212">
            <v>0</v>
          </cell>
          <cell r="M1212">
            <v>0</v>
          </cell>
          <cell r="N1212">
            <v>1000</v>
          </cell>
          <cell r="O1212">
            <v>69000</v>
          </cell>
          <cell r="P1212">
            <v>0</v>
          </cell>
          <cell r="Q1212">
            <v>0</v>
          </cell>
        </row>
        <row r="1213">
          <cell r="C1213" t="str">
            <v>4)</v>
          </cell>
          <cell r="D1213" t="str">
            <v>라바콘 설치및철거</v>
          </cell>
          <cell r="F1213" t="str">
            <v>EA</v>
          </cell>
          <cell r="G1213">
            <v>67</v>
          </cell>
          <cell r="H1213">
            <v>10000</v>
          </cell>
          <cell r="I1213">
            <v>670000</v>
          </cell>
          <cell r="J1213">
            <v>670000</v>
          </cell>
          <cell r="K1213">
            <v>1</v>
          </cell>
          <cell r="L1213">
            <v>10000</v>
          </cell>
          <cell r="M1213">
            <v>670000</v>
          </cell>
          <cell r="N1213">
            <v>0</v>
          </cell>
          <cell r="O1213">
            <v>0</v>
          </cell>
          <cell r="P1213">
            <v>0</v>
          </cell>
          <cell r="Q1213">
            <v>0</v>
          </cell>
        </row>
        <row r="1214">
          <cell r="C1214" t="str">
            <v>5.14</v>
          </cell>
          <cell r="D1214" t="str">
            <v>절토부점검로</v>
          </cell>
          <cell r="I1214">
            <v>0</v>
          </cell>
          <cell r="J1214">
            <v>0</v>
          </cell>
          <cell r="K1214">
            <v>1</v>
          </cell>
          <cell r="M1214">
            <v>0</v>
          </cell>
          <cell r="O1214">
            <v>0</v>
          </cell>
          <cell r="Q1214">
            <v>0</v>
          </cell>
        </row>
        <row r="1215">
          <cell r="C1215" t="str">
            <v>1)</v>
          </cell>
          <cell r="D1215" t="str">
            <v>전면부점검로</v>
          </cell>
          <cell r="I1215">
            <v>0</v>
          </cell>
          <cell r="J1215">
            <v>0</v>
          </cell>
          <cell r="K1215">
            <v>1</v>
          </cell>
          <cell r="M1215">
            <v>0</v>
          </cell>
          <cell r="O1215">
            <v>0</v>
          </cell>
          <cell r="Q1215">
            <v>0</v>
          </cell>
        </row>
        <row r="1216">
          <cell r="D1216" t="str">
            <v>전면부 점검로</v>
          </cell>
          <cell r="E1216" t="str">
            <v>(소단부)</v>
          </cell>
          <cell r="F1216" t="str">
            <v>개소</v>
          </cell>
          <cell r="G1216">
            <v>26</v>
          </cell>
          <cell r="H1216">
            <v>27077</v>
          </cell>
          <cell r="I1216">
            <v>704002</v>
          </cell>
          <cell r="J1216">
            <v>704002</v>
          </cell>
          <cell r="K1216">
            <v>1</v>
          </cell>
          <cell r="L1216">
            <v>13701</v>
          </cell>
          <cell r="M1216">
            <v>356226</v>
          </cell>
          <cell r="N1216">
            <v>12632</v>
          </cell>
          <cell r="O1216">
            <v>328432</v>
          </cell>
          <cell r="P1216">
            <v>744</v>
          </cell>
          <cell r="Q1216">
            <v>19344</v>
          </cell>
        </row>
        <row r="1217">
          <cell r="D1217" t="str">
            <v>전면부점검로</v>
          </cell>
          <cell r="E1217" t="str">
            <v>(계단부1:1)</v>
          </cell>
          <cell r="F1217" t="str">
            <v>M</v>
          </cell>
          <cell r="G1217">
            <v>83</v>
          </cell>
          <cell r="H1217">
            <v>363749</v>
          </cell>
          <cell r="I1217">
            <v>30191167</v>
          </cell>
          <cell r="J1217">
            <v>30191167</v>
          </cell>
          <cell r="K1217">
            <v>1</v>
          </cell>
          <cell r="L1217">
            <v>68028</v>
          </cell>
          <cell r="M1217">
            <v>5646324</v>
          </cell>
          <cell r="N1217">
            <v>209941</v>
          </cell>
          <cell r="O1217">
            <v>17425103</v>
          </cell>
          <cell r="P1217">
            <v>85780</v>
          </cell>
          <cell r="Q1217">
            <v>7119740</v>
          </cell>
        </row>
        <row r="1218">
          <cell r="D1218" t="str">
            <v>전면부점검로</v>
          </cell>
          <cell r="E1218" t="str">
            <v>(계단부1:1.2)</v>
          </cell>
          <cell r="F1218" t="str">
            <v>M</v>
          </cell>
          <cell r="G1218">
            <v>19</v>
          </cell>
          <cell r="H1218">
            <v>358472</v>
          </cell>
          <cell r="I1218">
            <v>6810968</v>
          </cell>
          <cell r="J1218">
            <v>6810968</v>
          </cell>
          <cell r="K1218">
            <v>1</v>
          </cell>
          <cell r="L1218">
            <v>67041</v>
          </cell>
          <cell r="M1218">
            <v>1273779</v>
          </cell>
          <cell r="N1218">
            <v>206895</v>
          </cell>
          <cell r="O1218">
            <v>3931005</v>
          </cell>
          <cell r="P1218">
            <v>84536</v>
          </cell>
          <cell r="Q1218">
            <v>1606184</v>
          </cell>
        </row>
        <row r="1219">
          <cell r="D1219" t="str">
            <v>전면부점검로</v>
          </cell>
          <cell r="E1219" t="str">
            <v>(계단부1:1.5)</v>
          </cell>
          <cell r="F1219" t="str">
            <v>M</v>
          </cell>
          <cell r="G1219">
            <v>139</v>
          </cell>
          <cell r="H1219">
            <v>370340</v>
          </cell>
          <cell r="I1219">
            <v>51477260</v>
          </cell>
          <cell r="J1219">
            <v>51477260</v>
          </cell>
          <cell r="K1219">
            <v>1</v>
          </cell>
          <cell r="L1219">
            <v>69260</v>
          </cell>
          <cell r="M1219">
            <v>9627140</v>
          </cell>
          <cell r="N1219">
            <v>213745</v>
          </cell>
          <cell r="O1219">
            <v>29710555</v>
          </cell>
          <cell r="P1219">
            <v>87335</v>
          </cell>
          <cell r="Q1219">
            <v>12139565</v>
          </cell>
        </row>
        <row r="1220">
          <cell r="C1220" t="str">
            <v>2)</v>
          </cell>
          <cell r="D1220" t="str">
            <v>측면부점검로</v>
          </cell>
          <cell r="I1220">
            <v>0</v>
          </cell>
          <cell r="J1220">
            <v>0</v>
          </cell>
          <cell r="K1220">
            <v>1</v>
          </cell>
          <cell r="M1220">
            <v>0</v>
          </cell>
          <cell r="O1220">
            <v>0</v>
          </cell>
          <cell r="Q1220">
            <v>0</v>
          </cell>
        </row>
        <row r="1221">
          <cell r="D1221" t="str">
            <v>측구터파기</v>
          </cell>
          <cell r="E1221" t="str">
            <v>(토사 0-1M 50:50)</v>
          </cell>
          <cell r="F1221" t="str">
            <v>M3</v>
          </cell>
          <cell r="G1221">
            <v>327</v>
          </cell>
          <cell r="H1221">
            <v>5099</v>
          </cell>
          <cell r="I1221">
            <v>1667373</v>
          </cell>
          <cell r="J1221">
            <v>1667373</v>
          </cell>
          <cell r="K1221">
            <v>1</v>
          </cell>
          <cell r="L1221">
            <v>103</v>
          </cell>
          <cell r="M1221">
            <v>33681</v>
          </cell>
          <cell r="N1221">
            <v>4849</v>
          </cell>
          <cell r="O1221">
            <v>1585623</v>
          </cell>
          <cell r="P1221">
            <v>147</v>
          </cell>
          <cell r="Q1221">
            <v>48069</v>
          </cell>
        </row>
        <row r="1222">
          <cell r="D1222" t="str">
            <v>되메우기 및 다짐</v>
          </cell>
          <cell r="E1222" t="str">
            <v>(인력)</v>
          </cell>
          <cell r="F1222" t="str">
            <v>M3</v>
          </cell>
          <cell r="G1222">
            <v>140</v>
          </cell>
          <cell r="H1222">
            <v>6894</v>
          </cell>
          <cell r="I1222">
            <v>965160</v>
          </cell>
          <cell r="J1222">
            <v>965160</v>
          </cell>
          <cell r="K1222">
            <v>1</v>
          </cell>
          <cell r="L1222">
            <v>0</v>
          </cell>
          <cell r="M1222">
            <v>0</v>
          </cell>
          <cell r="N1222">
            <v>6894</v>
          </cell>
          <cell r="O1222">
            <v>965160</v>
          </cell>
          <cell r="P1222">
            <v>0</v>
          </cell>
          <cell r="Q1222">
            <v>0</v>
          </cell>
        </row>
        <row r="1223">
          <cell r="D1223" t="str">
            <v>거푸집</v>
          </cell>
          <cell r="E1223" t="str">
            <v>(6회 0-7M)</v>
          </cell>
          <cell r="F1223" t="str">
            <v>M2</v>
          </cell>
          <cell r="G1223">
            <v>664</v>
          </cell>
          <cell r="H1223">
            <v>15886</v>
          </cell>
          <cell r="I1223">
            <v>10548304</v>
          </cell>
          <cell r="J1223">
            <v>10548304</v>
          </cell>
          <cell r="K1223">
            <v>1</v>
          </cell>
          <cell r="L1223">
            <v>7214</v>
          </cell>
          <cell r="M1223">
            <v>4790096</v>
          </cell>
          <cell r="N1223">
            <v>8353</v>
          </cell>
          <cell r="O1223">
            <v>5546392</v>
          </cell>
          <cell r="P1223">
            <v>319</v>
          </cell>
          <cell r="Q1223">
            <v>211816</v>
          </cell>
        </row>
        <row r="1224">
          <cell r="D1224" t="str">
            <v>레미콘타설</v>
          </cell>
          <cell r="E1224" t="str">
            <v>(소형,인력)</v>
          </cell>
          <cell r="F1224" t="str">
            <v>M3</v>
          </cell>
          <cell r="G1224">
            <v>153</v>
          </cell>
          <cell r="H1224">
            <v>28923</v>
          </cell>
          <cell r="I1224">
            <v>4425219</v>
          </cell>
          <cell r="J1224">
            <v>4425219</v>
          </cell>
          <cell r="K1224">
            <v>1</v>
          </cell>
          <cell r="L1224">
            <v>227</v>
          </cell>
          <cell r="M1224">
            <v>34731</v>
          </cell>
          <cell r="N1224">
            <v>28652</v>
          </cell>
          <cell r="O1224">
            <v>4383756</v>
          </cell>
          <cell r="P1224">
            <v>44</v>
          </cell>
          <cell r="Q1224">
            <v>6732</v>
          </cell>
        </row>
        <row r="1225">
          <cell r="D1225" t="str">
            <v>측면부점검로</v>
          </cell>
          <cell r="E1225" t="str">
            <v>(잡석부설)</v>
          </cell>
          <cell r="F1225" t="str">
            <v>M3</v>
          </cell>
          <cell r="G1225">
            <v>160</v>
          </cell>
          <cell r="H1225">
            <v>39238</v>
          </cell>
          <cell r="I1225">
            <v>6278080</v>
          </cell>
          <cell r="J1225">
            <v>6278080</v>
          </cell>
          <cell r="K1225">
            <v>1</v>
          </cell>
          <cell r="L1225">
            <v>853</v>
          </cell>
          <cell r="M1225">
            <v>136480</v>
          </cell>
          <cell r="N1225">
            <v>37938</v>
          </cell>
          <cell r="O1225">
            <v>6070080</v>
          </cell>
          <cell r="P1225">
            <v>447</v>
          </cell>
          <cell r="Q1225">
            <v>71520</v>
          </cell>
        </row>
        <row r="1226">
          <cell r="C1226" t="str">
            <v>5.15</v>
          </cell>
          <cell r="D1226" t="str">
            <v>세륜세차시설</v>
          </cell>
          <cell r="I1226">
            <v>0</v>
          </cell>
          <cell r="J1226">
            <v>0</v>
          </cell>
          <cell r="K1226">
            <v>1</v>
          </cell>
          <cell r="M1226">
            <v>0</v>
          </cell>
          <cell r="O1226">
            <v>0</v>
          </cell>
          <cell r="Q1226">
            <v>0</v>
          </cell>
        </row>
        <row r="1227">
          <cell r="D1227" t="str">
            <v>세륜세차시설</v>
          </cell>
          <cell r="E1227" t="str">
            <v>(이동식)</v>
          </cell>
          <cell r="F1227" t="str">
            <v>EA</v>
          </cell>
          <cell r="G1227">
            <v>4</v>
          </cell>
          <cell r="H1227">
            <v>14324343</v>
          </cell>
          <cell r="I1227">
            <v>57297372</v>
          </cell>
          <cell r="J1227">
            <v>57297372</v>
          </cell>
          <cell r="K1227">
            <v>1</v>
          </cell>
          <cell r="L1227">
            <v>608956</v>
          </cell>
          <cell r="M1227">
            <v>2435824</v>
          </cell>
          <cell r="N1227">
            <v>1416895</v>
          </cell>
          <cell r="O1227">
            <v>5667580</v>
          </cell>
          <cell r="P1227">
            <v>12298492</v>
          </cell>
          <cell r="Q1227">
            <v>49193968</v>
          </cell>
        </row>
        <row r="1228">
          <cell r="D1228" t="str">
            <v>레미콘타설</v>
          </cell>
          <cell r="E1228" t="str">
            <v>(무근,VBR제외)</v>
          </cell>
          <cell r="F1228" t="str">
            <v>M3</v>
          </cell>
          <cell r="G1228">
            <v>15</v>
          </cell>
          <cell r="H1228">
            <v>18153</v>
          </cell>
          <cell r="I1228">
            <v>272295</v>
          </cell>
          <cell r="J1228">
            <v>272295</v>
          </cell>
          <cell r="K1228">
            <v>1</v>
          </cell>
          <cell r="L1228">
            <v>0</v>
          </cell>
          <cell r="M1228">
            <v>0</v>
          </cell>
          <cell r="N1228">
            <v>18153</v>
          </cell>
          <cell r="O1228">
            <v>272295</v>
          </cell>
          <cell r="P1228">
            <v>0</v>
          </cell>
          <cell r="Q1228">
            <v>0</v>
          </cell>
        </row>
        <row r="1229">
          <cell r="D1229" t="str">
            <v>거푸집</v>
          </cell>
          <cell r="E1229" t="str">
            <v>(6회 0-7M)</v>
          </cell>
          <cell r="F1229" t="str">
            <v>M2</v>
          </cell>
          <cell r="G1229">
            <v>19</v>
          </cell>
          <cell r="H1229">
            <v>15886</v>
          </cell>
          <cell r="I1229">
            <v>301834</v>
          </cell>
          <cell r="J1229">
            <v>301834</v>
          </cell>
          <cell r="K1229">
            <v>1</v>
          </cell>
          <cell r="L1229">
            <v>7214</v>
          </cell>
          <cell r="M1229">
            <v>137066</v>
          </cell>
          <cell r="N1229">
            <v>8353</v>
          </cell>
          <cell r="O1229">
            <v>158707</v>
          </cell>
          <cell r="P1229">
            <v>319</v>
          </cell>
          <cell r="Q1229">
            <v>6061</v>
          </cell>
        </row>
        <row r="1230">
          <cell r="D1230" t="str">
            <v>터파기(토사0-1)</v>
          </cell>
          <cell r="E1230" t="str">
            <v>(인력20%+기계80%)</v>
          </cell>
          <cell r="F1230" t="str">
            <v>M3</v>
          </cell>
          <cell r="G1230">
            <v>78</v>
          </cell>
          <cell r="H1230">
            <v>2988</v>
          </cell>
          <cell r="I1230">
            <v>233064</v>
          </cell>
          <cell r="J1230">
            <v>233064</v>
          </cell>
          <cell r="K1230">
            <v>1</v>
          </cell>
          <cell r="L1230">
            <v>98</v>
          </cell>
          <cell r="M1230">
            <v>7644</v>
          </cell>
          <cell r="N1230">
            <v>2708</v>
          </cell>
          <cell r="O1230">
            <v>211224</v>
          </cell>
          <cell r="P1230">
            <v>182</v>
          </cell>
          <cell r="Q1230">
            <v>14196</v>
          </cell>
        </row>
        <row r="1231">
          <cell r="D1231" t="str">
            <v>되메우기및비다짐</v>
          </cell>
          <cell r="E1231" t="str">
            <v>(기계80%+인력20%)</v>
          </cell>
          <cell r="F1231" t="str">
            <v>M3</v>
          </cell>
          <cell r="G1231">
            <v>18</v>
          </cell>
          <cell r="H1231">
            <v>3249</v>
          </cell>
          <cell r="I1231">
            <v>58482</v>
          </cell>
          <cell r="J1231">
            <v>58482</v>
          </cell>
          <cell r="K1231">
            <v>1</v>
          </cell>
          <cell r="L1231">
            <v>404</v>
          </cell>
          <cell r="M1231">
            <v>7272</v>
          </cell>
          <cell r="N1231">
            <v>2394</v>
          </cell>
          <cell r="O1231">
            <v>43092</v>
          </cell>
          <cell r="P1231">
            <v>451</v>
          </cell>
          <cell r="Q1231">
            <v>8118</v>
          </cell>
        </row>
        <row r="1232">
          <cell r="C1232" t="str">
            <v>5.16</v>
          </cell>
          <cell r="D1232" t="str">
            <v>방음벽</v>
          </cell>
          <cell r="I1232">
            <v>0</v>
          </cell>
          <cell r="J1232">
            <v>0</v>
          </cell>
          <cell r="K1232">
            <v>1</v>
          </cell>
          <cell r="M1232">
            <v>0</v>
          </cell>
          <cell r="O1232">
            <v>0</v>
          </cell>
          <cell r="Q1232">
            <v>0</v>
          </cell>
        </row>
        <row r="1233">
          <cell r="C1233" t="str">
            <v>1)</v>
          </cell>
          <cell r="D1233" t="str">
            <v>터파기(토사0-1)</v>
          </cell>
          <cell r="E1233" t="str">
            <v>(인력20%+기계80%)</v>
          </cell>
          <cell r="F1233" t="str">
            <v>M3</v>
          </cell>
          <cell r="G1233">
            <v>3709</v>
          </cell>
          <cell r="H1233">
            <v>2988</v>
          </cell>
          <cell r="I1233">
            <v>11082492</v>
          </cell>
          <cell r="J1233">
            <v>11082492</v>
          </cell>
          <cell r="K1233">
            <v>1</v>
          </cell>
          <cell r="L1233">
            <v>98</v>
          </cell>
          <cell r="M1233">
            <v>363482</v>
          </cell>
          <cell r="N1233">
            <v>2708</v>
          </cell>
          <cell r="O1233">
            <v>10043972</v>
          </cell>
          <cell r="P1233">
            <v>182</v>
          </cell>
          <cell r="Q1233">
            <v>675038</v>
          </cell>
        </row>
        <row r="1234">
          <cell r="C1234" t="str">
            <v>2)</v>
          </cell>
          <cell r="D1234" t="str">
            <v>되메우기및비다짐</v>
          </cell>
          <cell r="E1234" t="str">
            <v>(기계80%+인력20%)</v>
          </cell>
          <cell r="F1234" t="str">
            <v>M3</v>
          </cell>
          <cell r="G1234">
            <v>2200</v>
          </cell>
          <cell r="H1234">
            <v>3249</v>
          </cell>
          <cell r="I1234">
            <v>7147800</v>
          </cell>
          <cell r="J1234">
            <v>7147800</v>
          </cell>
          <cell r="K1234">
            <v>1</v>
          </cell>
          <cell r="L1234">
            <v>404</v>
          </cell>
          <cell r="M1234">
            <v>888800</v>
          </cell>
          <cell r="N1234">
            <v>2394</v>
          </cell>
          <cell r="O1234">
            <v>5266800</v>
          </cell>
          <cell r="P1234">
            <v>451</v>
          </cell>
          <cell r="Q1234">
            <v>992200</v>
          </cell>
        </row>
        <row r="1235">
          <cell r="C1235" t="str">
            <v>3)</v>
          </cell>
          <cell r="D1235" t="str">
            <v>기초잡석깔기</v>
          </cell>
          <cell r="E1235" t="str">
            <v>(발파암유용)</v>
          </cell>
          <cell r="F1235" t="str">
            <v>M3</v>
          </cell>
          <cell r="G1235">
            <v>488</v>
          </cell>
          <cell r="H1235">
            <v>43949</v>
          </cell>
          <cell r="I1235">
            <v>21447112</v>
          </cell>
          <cell r="J1235">
            <v>21447112</v>
          </cell>
          <cell r="K1235">
            <v>1</v>
          </cell>
          <cell r="L1235">
            <v>6411</v>
          </cell>
          <cell r="M1235">
            <v>3128568</v>
          </cell>
          <cell r="N1235">
            <v>28983</v>
          </cell>
          <cell r="O1235">
            <v>14143704</v>
          </cell>
          <cell r="P1235">
            <v>8555</v>
          </cell>
          <cell r="Q1235">
            <v>4174840</v>
          </cell>
        </row>
        <row r="1236">
          <cell r="C1236" t="str">
            <v>4)</v>
          </cell>
          <cell r="D1236" t="str">
            <v>거 푸 집</v>
          </cell>
          <cell r="I1236">
            <v>0</v>
          </cell>
          <cell r="J1236">
            <v>0</v>
          </cell>
          <cell r="K1236">
            <v>1</v>
          </cell>
          <cell r="M1236">
            <v>0</v>
          </cell>
          <cell r="O1236">
            <v>0</v>
          </cell>
          <cell r="Q1236">
            <v>0</v>
          </cell>
        </row>
        <row r="1237">
          <cell r="D1237" t="str">
            <v>거푸집</v>
          </cell>
          <cell r="E1237" t="str">
            <v>(4회 0-7M)</v>
          </cell>
          <cell r="F1237" t="str">
            <v>M2</v>
          </cell>
          <cell r="G1237">
            <v>3855</v>
          </cell>
          <cell r="H1237">
            <v>19081</v>
          </cell>
          <cell r="I1237">
            <v>73557255</v>
          </cell>
          <cell r="J1237">
            <v>73557255</v>
          </cell>
          <cell r="K1237">
            <v>1</v>
          </cell>
          <cell r="L1237">
            <v>8337</v>
          </cell>
          <cell r="M1237">
            <v>32139135</v>
          </cell>
          <cell r="N1237">
            <v>10425</v>
          </cell>
          <cell r="O1237">
            <v>40188375</v>
          </cell>
          <cell r="P1237">
            <v>319</v>
          </cell>
          <cell r="Q1237">
            <v>1229745</v>
          </cell>
        </row>
        <row r="1238">
          <cell r="D1238" t="str">
            <v>거푸집</v>
          </cell>
          <cell r="E1238" t="str">
            <v>(6회 0-7M)</v>
          </cell>
          <cell r="F1238" t="str">
            <v>M2</v>
          </cell>
          <cell r="G1238">
            <v>674</v>
          </cell>
          <cell r="H1238">
            <v>15886</v>
          </cell>
          <cell r="I1238">
            <v>10707164</v>
          </cell>
          <cell r="J1238">
            <v>10707164</v>
          </cell>
          <cell r="K1238">
            <v>1</v>
          </cell>
          <cell r="L1238">
            <v>7214</v>
          </cell>
          <cell r="M1238">
            <v>4862236</v>
          </cell>
          <cell r="N1238">
            <v>8353</v>
          </cell>
          <cell r="O1238">
            <v>5629922</v>
          </cell>
          <cell r="P1238">
            <v>319</v>
          </cell>
          <cell r="Q1238">
            <v>215006</v>
          </cell>
        </row>
        <row r="1239">
          <cell r="D1239" t="str">
            <v>무늬거푸집</v>
          </cell>
          <cell r="E1239" t="str">
            <v>(0-7M)</v>
          </cell>
          <cell r="F1239" t="str">
            <v>M2</v>
          </cell>
          <cell r="G1239">
            <v>337</v>
          </cell>
          <cell r="H1239">
            <v>23069</v>
          </cell>
          <cell r="I1239">
            <v>7774253</v>
          </cell>
          <cell r="J1239">
            <v>7774253</v>
          </cell>
          <cell r="K1239">
            <v>1</v>
          </cell>
          <cell r="L1239">
            <v>12569</v>
          </cell>
          <cell r="M1239">
            <v>4235753</v>
          </cell>
          <cell r="N1239">
            <v>10380</v>
          </cell>
          <cell r="O1239">
            <v>3498060</v>
          </cell>
          <cell r="P1239">
            <v>120</v>
          </cell>
          <cell r="Q1239">
            <v>40440</v>
          </cell>
        </row>
        <row r="1240">
          <cell r="C1240" t="str">
            <v>5)</v>
          </cell>
          <cell r="D1240" t="str">
            <v>강관비계</v>
          </cell>
          <cell r="E1240" t="str">
            <v>(0-30M)</v>
          </cell>
          <cell r="F1240" t="str">
            <v>M2</v>
          </cell>
          <cell r="G1240">
            <v>2248</v>
          </cell>
          <cell r="H1240">
            <v>11356</v>
          </cell>
          <cell r="I1240">
            <v>25528288</v>
          </cell>
          <cell r="J1240">
            <v>25528288</v>
          </cell>
          <cell r="K1240">
            <v>1</v>
          </cell>
          <cell r="L1240">
            <v>2817</v>
          </cell>
          <cell r="M1240">
            <v>6332616</v>
          </cell>
          <cell r="N1240">
            <v>8194</v>
          </cell>
          <cell r="O1240">
            <v>18420112</v>
          </cell>
          <cell r="P1240">
            <v>345</v>
          </cell>
          <cell r="Q1240">
            <v>775560</v>
          </cell>
        </row>
        <row r="1241">
          <cell r="C1241" t="str">
            <v>6)</v>
          </cell>
          <cell r="D1241" t="str">
            <v>레미콘타설</v>
          </cell>
          <cell r="E1241" t="str">
            <v>(무근,VBR제외)</v>
          </cell>
          <cell r="F1241" t="str">
            <v>M3</v>
          </cell>
          <cell r="G1241">
            <v>151</v>
          </cell>
          <cell r="H1241">
            <v>18153</v>
          </cell>
          <cell r="I1241">
            <v>2741103</v>
          </cell>
          <cell r="J1241">
            <v>2741103</v>
          </cell>
          <cell r="K1241">
            <v>1</v>
          </cell>
          <cell r="L1241">
            <v>0</v>
          </cell>
          <cell r="M1241">
            <v>0</v>
          </cell>
          <cell r="N1241">
            <v>18153</v>
          </cell>
          <cell r="O1241">
            <v>2741103</v>
          </cell>
          <cell r="P1241">
            <v>0</v>
          </cell>
          <cell r="Q1241">
            <v>0</v>
          </cell>
        </row>
        <row r="1242">
          <cell r="D1242" t="str">
            <v>레미콘타설</v>
          </cell>
          <cell r="E1242" t="str">
            <v>(철근,VIB포함)</v>
          </cell>
          <cell r="F1242" t="str">
            <v>M3</v>
          </cell>
          <cell r="G1242">
            <v>1360</v>
          </cell>
          <cell r="H1242">
            <v>20322</v>
          </cell>
          <cell r="I1242">
            <v>27637920</v>
          </cell>
          <cell r="J1242">
            <v>27637920</v>
          </cell>
          <cell r="K1242">
            <v>1</v>
          </cell>
          <cell r="L1242">
            <v>227</v>
          </cell>
          <cell r="M1242">
            <v>308720</v>
          </cell>
          <cell r="N1242">
            <v>20049</v>
          </cell>
          <cell r="O1242">
            <v>27266640</v>
          </cell>
          <cell r="P1242">
            <v>46</v>
          </cell>
          <cell r="Q1242">
            <v>62560</v>
          </cell>
        </row>
        <row r="1243">
          <cell r="C1243" t="str">
            <v>7)</v>
          </cell>
          <cell r="D1243" t="str">
            <v>철근가공조립</v>
          </cell>
          <cell r="E1243" t="str">
            <v>(간단)</v>
          </cell>
          <cell r="F1243" t="str">
            <v>TON</v>
          </cell>
          <cell r="G1243">
            <v>76.432000000000002</v>
          </cell>
          <cell r="H1243">
            <v>253237</v>
          </cell>
          <cell r="I1243">
            <v>19355410</v>
          </cell>
          <cell r="J1243">
            <v>19355410</v>
          </cell>
          <cell r="K1243">
            <v>1</v>
          </cell>
          <cell r="L1243">
            <v>4350</v>
          </cell>
          <cell r="M1243">
            <v>332479</v>
          </cell>
          <cell r="N1243">
            <v>248887</v>
          </cell>
          <cell r="O1243">
            <v>19022931</v>
          </cell>
          <cell r="P1243">
            <v>0</v>
          </cell>
          <cell r="Q1243">
            <v>0</v>
          </cell>
        </row>
        <row r="1244">
          <cell r="C1244" t="str">
            <v>8)</v>
          </cell>
          <cell r="D1244" t="str">
            <v>방음판 설치</v>
          </cell>
          <cell r="I1244">
            <v>0</v>
          </cell>
          <cell r="J1244">
            <v>0</v>
          </cell>
          <cell r="K1244">
            <v>1</v>
          </cell>
          <cell r="M1244">
            <v>0</v>
          </cell>
          <cell r="O1244">
            <v>0</v>
          </cell>
          <cell r="Q1244">
            <v>0</v>
          </cell>
        </row>
        <row r="1245">
          <cell r="D1245" t="str">
            <v>방음벽(반사형)</v>
          </cell>
          <cell r="E1245" t="str">
            <v>(토공용:H=3.0M)</v>
          </cell>
          <cell r="F1245" t="str">
            <v>M</v>
          </cell>
          <cell r="G1245">
            <v>562</v>
          </cell>
          <cell r="H1245">
            <v>625137</v>
          </cell>
          <cell r="I1245">
            <v>351326994</v>
          </cell>
          <cell r="J1245">
            <v>351326994</v>
          </cell>
          <cell r="K1245">
            <v>1</v>
          </cell>
          <cell r="L1245">
            <v>397424</v>
          </cell>
          <cell r="M1245">
            <v>223352288</v>
          </cell>
          <cell r="N1245">
            <v>225179</v>
          </cell>
          <cell r="O1245">
            <v>126550598</v>
          </cell>
          <cell r="P1245">
            <v>2534</v>
          </cell>
          <cell r="Q1245">
            <v>1424108</v>
          </cell>
        </row>
        <row r="1246">
          <cell r="D1246" t="str">
            <v>방음벽(반사식)</v>
          </cell>
          <cell r="E1246" t="str">
            <v>(교량용:H=3.0M)</v>
          </cell>
          <cell r="F1246" t="str">
            <v>M</v>
          </cell>
          <cell r="G1246">
            <v>54</v>
          </cell>
          <cell r="H1246">
            <v>418560</v>
          </cell>
          <cell r="I1246">
            <v>22602240</v>
          </cell>
          <cell r="J1246">
            <v>22602240</v>
          </cell>
          <cell r="K1246">
            <v>1</v>
          </cell>
          <cell r="L1246">
            <v>379560</v>
          </cell>
          <cell r="M1246">
            <v>20496240</v>
          </cell>
          <cell r="N1246">
            <v>39000</v>
          </cell>
          <cell r="O1246">
            <v>2106000</v>
          </cell>
          <cell r="P1246">
            <v>0</v>
          </cell>
          <cell r="Q1246">
            <v>0</v>
          </cell>
        </row>
        <row r="1247">
          <cell r="C1247" t="str">
            <v>5.17</v>
          </cell>
          <cell r="D1247" t="str">
            <v>준공표지석</v>
          </cell>
          <cell r="I1247">
            <v>0</v>
          </cell>
          <cell r="J1247">
            <v>0</v>
          </cell>
          <cell r="K1247">
            <v>1</v>
          </cell>
          <cell r="M1247">
            <v>0</v>
          </cell>
          <cell r="O1247">
            <v>0</v>
          </cell>
          <cell r="Q1247">
            <v>0</v>
          </cell>
        </row>
        <row r="1248">
          <cell r="D1248" t="str">
            <v>준공표지석</v>
          </cell>
          <cell r="E1248" t="str">
            <v>(화강석)</v>
          </cell>
          <cell r="F1248" t="str">
            <v>EA</v>
          </cell>
          <cell r="G1248">
            <v>2</v>
          </cell>
          <cell r="H1248">
            <v>2058899</v>
          </cell>
          <cell r="I1248">
            <v>4117798</v>
          </cell>
          <cell r="J1248">
            <v>4117798</v>
          </cell>
          <cell r="K1248">
            <v>1</v>
          </cell>
          <cell r="L1248">
            <v>1085040</v>
          </cell>
          <cell r="M1248">
            <v>2170080</v>
          </cell>
          <cell r="N1248">
            <v>605934</v>
          </cell>
          <cell r="O1248">
            <v>1211868</v>
          </cell>
          <cell r="P1248">
            <v>367925</v>
          </cell>
          <cell r="Q1248">
            <v>735850</v>
          </cell>
        </row>
        <row r="1249">
          <cell r="D1249" t="str">
            <v>레미콘타설</v>
          </cell>
          <cell r="E1249" t="str">
            <v>(무근,VBR제외)</v>
          </cell>
          <cell r="F1249" t="str">
            <v>M3</v>
          </cell>
          <cell r="G1249">
            <v>1</v>
          </cell>
          <cell r="H1249">
            <v>18153</v>
          </cell>
          <cell r="I1249">
            <v>18153</v>
          </cell>
          <cell r="J1249">
            <v>18153</v>
          </cell>
          <cell r="K1249">
            <v>1</v>
          </cell>
          <cell r="L1249">
            <v>0</v>
          </cell>
          <cell r="M1249">
            <v>0</v>
          </cell>
          <cell r="N1249">
            <v>18153</v>
          </cell>
          <cell r="O1249">
            <v>18153</v>
          </cell>
          <cell r="P1249">
            <v>0</v>
          </cell>
          <cell r="Q1249">
            <v>0</v>
          </cell>
        </row>
        <row r="1250">
          <cell r="D1250" t="str">
            <v>거푸집</v>
          </cell>
          <cell r="E1250" t="str">
            <v>(합판 소형 6 회)</v>
          </cell>
          <cell r="F1250" t="str">
            <v>M2</v>
          </cell>
          <cell r="G1250">
            <v>4</v>
          </cell>
          <cell r="H1250">
            <v>13062</v>
          </cell>
          <cell r="I1250">
            <v>52248</v>
          </cell>
          <cell r="J1250">
            <v>52248</v>
          </cell>
          <cell r="K1250">
            <v>1</v>
          </cell>
          <cell r="L1250">
            <v>6076</v>
          </cell>
          <cell r="M1250">
            <v>24304</v>
          </cell>
          <cell r="N1250">
            <v>6986</v>
          </cell>
          <cell r="O1250">
            <v>27944</v>
          </cell>
          <cell r="Q1250">
            <v>0</v>
          </cell>
        </row>
        <row r="1251">
          <cell r="D1251" t="str">
            <v>측구터파기</v>
          </cell>
          <cell r="E1251" t="str">
            <v>(토사 0-1M 50:50)</v>
          </cell>
          <cell r="F1251" t="str">
            <v>M3</v>
          </cell>
          <cell r="G1251">
            <v>6</v>
          </cell>
          <cell r="H1251">
            <v>5099</v>
          </cell>
          <cell r="I1251">
            <v>30594</v>
          </cell>
          <cell r="J1251">
            <v>30594</v>
          </cell>
          <cell r="K1251">
            <v>1</v>
          </cell>
          <cell r="L1251">
            <v>103</v>
          </cell>
          <cell r="M1251">
            <v>618</v>
          </cell>
          <cell r="N1251">
            <v>4849</v>
          </cell>
          <cell r="O1251">
            <v>29094</v>
          </cell>
          <cell r="P1251">
            <v>147</v>
          </cell>
          <cell r="Q1251">
            <v>882</v>
          </cell>
        </row>
        <row r="1252">
          <cell r="D1252" t="str">
            <v>되메우기및비다짐</v>
          </cell>
          <cell r="E1252" t="str">
            <v>(기계80%+인력20%)</v>
          </cell>
          <cell r="F1252" t="str">
            <v>M3</v>
          </cell>
          <cell r="G1252">
            <v>5</v>
          </cell>
          <cell r="H1252">
            <v>3249</v>
          </cell>
          <cell r="I1252">
            <v>16245</v>
          </cell>
          <cell r="J1252">
            <v>16245</v>
          </cell>
          <cell r="K1252">
            <v>1</v>
          </cell>
          <cell r="L1252">
            <v>404</v>
          </cell>
          <cell r="M1252">
            <v>2020</v>
          </cell>
          <cell r="N1252">
            <v>2394</v>
          </cell>
          <cell r="O1252">
            <v>11970</v>
          </cell>
          <cell r="P1252">
            <v>451</v>
          </cell>
          <cell r="Q1252">
            <v>2255</v>
          </cell>
        </row>
        <row r="1253">
          <cell r="C1253" t="str">
            <v>5.18</v>
          </cell>
          <cell r="D1253" t="str">
            <v>접도구역표주</v>
          </cell>
          <cell r="F1253" t="str">
            <v>EA</v>
          </cell>
          <cell r="G1253">
            <v>228</v>
          </cell>
          <cell r="H1253">
            <v>6922</v>
          </cell>
          <cell r="I1253">
            <v>1578216</v>
          </cell>
          <cell r="J1253">
            <v>1578216</v>
          </cell>
          <cell r="K1253">
            <v>1</v>
          </cell>
          <cell r="L1253">
            <v>3648</v>
          </cell>
          <cell r="M1253">
            <v>831744</v>
          </cell>
          <cell r="N1253">
            <v>2037</v>
          </cell>
          <cell r="O1253">
            <v>464436</v>
          </cell>
          <cell r="P1253">
            <v>1237</v>
          </cell>
          <cell r="Q1253">
            <v>282036</v>
          </cell>
        </row>
        <row r="1254">
          <cell r="C1254" t="str">
            <v>5.19</v>
          </cell>
          <cell r="D1254" t="str">
            <v>가설사무실</v>
          </cell>
          <cell r="E1254" t="str">
            <v>(공사기간 5년)</v>
          </cell>
          <cell r="F1254" t="str">
            <v>식</v>
          </cell>
          <cell r="G1254">
            <v>1</v>
          </cell>
          <cell r="H1254">
            <v>165787300</v>
          </cell>
          <cell r="I1254">
            <v>165787300</v>
          </cell>
          <cell r="J1254">
            <v>165787300</v>
          </cell>
          <cell r="K1254">
            <v>1</v>
          </cell>
          <cell r="L1254">
            <v>116051110</v>
          </cell>
          <cell r="M1254">
            <v>116051110</v>
          </cell>
          <cell r="N1254">
            <v>49736190</v>
          </cell>
          <cell r="O1254">
            <v>49736190</v>
          </cell>
          <cell r="P1254">
            <v>0</v>
          </cell>
          <cell r="Q1254">
            <v>0</v>
          </cell>
        </row>
        <row r="1255">
          <cell r="C1255" t="str">
            <v>5.20</v>
          </cell>
          <cell r="D1255" t="str">
            <v>도로대장작성</v>
          </cell>
          <cell r="F1255" t="str">
            <v>KM</v>
          </cell>
          <cell r="G1255">
            <v>8.1</v>
          </cell>
          <cell r="H1255">
            <v>953487</v>
          </cell>
          <cell r="I1255">
            <v>7723244</v>
          </cell>
          <cell r="J1255">
            <v>7723244</v>
          </cell>
          <cell r="K1255">
            <v>1</v>
          </cell>
          <cell r="L1255">
            <v>0</v>
          </cell>
          <cell r="M1255">
            <v>0</v>
          </cell>
          <cell r="N1255">
            <v>953487</v>
          </cell>
          <cell r="O1255">
            <v>7723244</v>
          </cell>
          <cell r="P1255">
            <v>0</v>
          </cell>
          <cell r="Q1255">
            <v>0</v>
          </cell>
        </row>
        <row r="1256">
          <cell r="C1256" t="str">
            <v>5.21</v>
          </cell>
          <cell r="D1256" t="str">
            <v>중기운반</v>
          </cell>
          <cell r="F1256" t="str">
            <v>식</v>
          </cell>
          <cell r="G1256">
            <v>1</v>
          </cell>
          <cell r="H1256">
            <v>9024599</v>
          </cell>
          <cell r="I1256">
            <v>9024599</v>
          </cell>
          <cell r="J1256">
            <v>9024599</v>
          </cell>
          <cell r="K1256">
            <v>1</v>
          </cell>
          <cell r="L1256">
            <v>0</v>
          </cell>
          <cell r="M1256">
            <v>0</v>
          </cell>
          <cell r="N1256">
            <v>0</v>
          </cell>
          <cell r="O1256">
            <v>0</v>
          </cell>
          <cell r="P1256">
            <v>9024599</v>
          </cell>
          <cell r="Q1256">
            <v>9024599</v>
          </cell>
        </row>
        <row r="1257">
          <cell r="C1257" t="str">
            <v>5.22</v>
          </cell>
          <cell r="D1257" t="str">
            <v>시험비.</v>
          </cell>
          <cell r="F1257" t="str">
            <v>식</v>
          </cell>
          <cell r="G1257">
            <v>1</v>
          </cell>
          <cell r="H1257">
            <v>188760000</v>
          </cell>
          <cell r="I1257">
            <v>188760000</v>
          </cell>
          <cell r="J1257">
            <v>188760000</v>
          </cell>
          <cell r="K1257">
            <v>1</v>
          </cell>
          <cell r="L1257">
            <v>0</v>
          </cell>
          <cell r="M1257">
            <v>0</v>
          </cell>
          <cell r="N1257">
            <v>0</v>
          </cell>
          <cell r="O1257">
            <v>0</v>
          </cell>
          <cell r="P1257">
            <v>188760000</v>
          </cell>
          <cell r="Q1257">
            <v>188760000</v>
          </cell>
        </row>
        <row r="1258">
          <cell r="C1258" t="str">
            <v>5.23</v>
          </cell>
          <cell r="D1258" t="str">
            <v>품질관리차량비</v>
          </cell>
          <cell r="F1258" t="str">
            <v>월</v>
          </cell>
          <cell r="G1258">
            <v>60</v>
          </cell>
          <cell r="H1258">
            <v>559842</v>
          </cell>
          <cell r="I1258">
            <v>33590520</v>
          </cell>
          <cell r="J1258">
            <v>33590520</v>
          </cell>
          <cell r="K1258">
            <v>1</v>
          </cell>
          <cell r="L1258">
            <v>0</v>
          </cell>
          <cell r="M1258">
            <v>0</v>
          </cell>
          <cell r="N1258">
            <v>0</v>
          </cell>
          <cell r="O1258">
            <v>0</v>
          </cell>
          <cell r="P1258">
            <v>559842</v>
          </cell>
          <cell r="Q1258">
            <v>33590520</v>
          </cell>
        </row>
        <row r="1259">
          <cell r="C1259" t="str">
            <v>5.24</v>
          </cell>
          <cell r="D1259" t="str">
            <v>시공측량비</v>
          </cell>
          <cell r="F1259" t="str">
            <v>식</v>
          </cell>
          <cell r="G1259">
            <v>1</v>
          </cell>
          <cell r="H1259">
            <v>18533000</v>
          </cell>
          <cell r="I1259">
            <v>18533000</v>
          </cell>
          <cell r="J1259">
            <v>18533000</v>
          </cell>
          <cell r="K1259">
            <v>1</v>
          </cell>
          <cell r="L1259">
            <v>0</v>
          </cell>
          <cell r="M1259">
            <v>0</v>
          </cell>
          <cell r="N1259">
            <v>16679700</v>
          </cell>
          <cell r="O1259">
            <v>16679700</v>
          </cell>
          <cell r="P1259">
            <v>1853300</v>
          </cell>
          <cell r="Q1259">
            <v>1853300</v>
          </cell>
        </row>
        <row r="1260">
          <cell r="C1260" t="str">
            <v>5.25</v>
          </cell>
          <cell r="D1260" t="str">
            <v>안전관리비:</v>
          </cell>
          <cell r="F1260" t="str">
            <v>식</v>
          </cell>
          <cell r="G1260">
            <v>1</v>
          </cell>
          <cell r="H1260">
            <v>20000000</v>
          </cell>
          <cell r="I1260">
            <v>20000000</v>
          </cell>
          <cell r="J1260">
            <v>20000000</v>
          </cell>
          <cell r="K1260">
            <v>1</v>
          </cell>
          <cell r="L1260">
            <v>20000000</v>
          </cell>
          <cell r="M1260">
            <v>20000000</v>
          </cell>
          <cell r="N1260">
            <v>0</v>
          </cell>
          <cell r="O1260">
            <v>0</v>
          </cell>
          <cell r="P1260">
            <v>0</v>
          </cell>
          <cell r="Q1260">
            <v>0</v>
          </cell>
        </row>
        <row r="1261">
          <cell r="C1261" t="str">
            <v>5.26</v>
          </cell>
          <cell r="D1261" t="str">
            <v>안전관리인</v>
          </cell>
          <cell r="F1261" t="str">
            <v>식</v>
          </cell>
          <cell r="G1261">
            <v>1</v>
          </cell>
          <cell r="H1261">
            <v>50000000</v>
          </cell>
          <cell r="I1261">
            <v>50000000</v>
          </cell>
          <cell r="J1261">
            <v>50000000</v>
          </cell>
          <cell r="K1261">
            <v>1</v>
          </cell>
          <cell r="L1261">
            <v>0</v>
          </cell>
          <cell r="M1261">
            <v>0</v>
          </cell>
          <cell r="N1261">
            <v>50000000</v>
          </cell>
          <cell r="O1261">
            <v>50000000</v>
          </cell>
          <cell r="P1261">
            <v>0</v>
          </cell>
          <cell r="Q1261">
            <v>0</v>
          </cell>
        </row>
        <row r="1262">
          <cell r="C1262" t="str">
            <v>5.27</v>
          </cell>
          <cell r="D1262" t="str">
            <v>PILE 재하시험비</v>
          </cell>
          <cell r="F1262" t="str">
            <v>식</v>
          </cell>
          <cell r="G1262">
            <v>1</v>
          </cell>
          <cell r="H1262">
            <v>8000000</v>
          </cell>
          <cell r="I1262">
            <v>8000000</v>
          </cell>
          <cell r="J1262">
            <v>8000000</v>
          </cell>
          <cell r="K1262">
            <v>1</v>
          </cell>
          <cell r="L1262">
            <v>0</v>
          </cell>
          <cell r="M1262">
            <v>0</v>
          </cell>
          <cell r="N1262">
            <v>0</v>
          </cell>
          <cell r="O1262">
            <v>0</v>
          </cell>
          <cell r="P1262">
            <v>8000000</v>
          </cell>
          <cell r="Q1262">
            <v>8000000</v>
          </cell>
        </row>
        <row r="1263">
          <cell r="C1263" t="str">
            <v>5.28</v>
          </cell>
          <cell r="D1263" t="str">
            <v>고속도로차단</v>
          </cell>
          <cell r="E1263" t="str">
            <v>교통처리공사</v>
          </cell>
          <cell r="I1263">
            <v>0</v>
          </cell>
          <cell r="J1263">
            <v>0</v>
          </cell>
          <cell r="K1263">
            <v>1</v>
          </cell>
          <cell r="M1263">
            <v>0</v>
          </cell>
          <cell r="O1263">
            <v>0</v>
          </cell>
          <cell r="Q1263">
            <v>0</v>
          </cell>
        </row>
        <row r="1264">
          <cell r="C1264" t="str">
            <v>1)</v>
          </cell>
          <cell r="D1264" t="str">
            <v>차선도색</v>
          </cell>
          <cell r="I1264">
            <v>0</v>
          </cell>
          <cell r="J1264">
            <v>0</v>
          </cell>
          <cell r="K1264">
            <v>1</v>
          </cell>
          <cell r="M1264">
            <v>0</v>
          </cell>
          <cell r="O1264">
            <v>0</v>
          </cell>
          <cell r="Q1264">
            <v>0</v>
          </cell>
        </row>
        <row r="1265">
          <cell r="D1265" t="str">
            <v>실선</v>
          </cell>
          <cell r="E1265" t="str">
            <v>(상온형)</v>
          </cell>
          <cell r="F1265" t="str">
            <v>M2</v>
          </cell>
          <cell r="G1265">
            <v>474</v>
          </cell>
          <cell r="H1265">
            <v>1514</v>
          </cell>
          <cell r="I1265">
            <v>717636</v>
          </cell>
          <cell r="J1265">
            <v>717636</v>
          </cell>
          <cell r="K1265">
            <v>1</v>
          </cell>
          <cell r="L1265">
            <v>1514</v>
          </cell>
          <cell r="M1265">
            <v>717636</v>
          </cell>
          <cell r="N1265">
            <v>0</v>
          </cell>
          <cell r="O1265">
            <v>0</v>
          </cell>
          <cell r="P1265">
            <v>0</v>
          </cell>
          <cell r="Q1265">
            <v>0</v>
          </cell>
        </row>
        <row r="1266">
          <cell r="D1266" t="str">
            <v>파선</v>
          </cell>
          <cell r="E1266" t="str">
            <v>(가열형)</v>
          </cell>
          <cell r="F1266" t="str">
            <v>M2</v>
          </cell>
          <cell r="G1266">
            <v>94</v>
          </cell>
          <cell r="H1266">
            <v>2609</v>
          </cell>
          <cell r="I1266">
            <v>245246</v>
          </cell>
          <cell r="J1266">
            <v>245246</v>
          </cell>
          <cell r="K1266">
            <v>1</v>
          </cell>
          <cell r="L1266">
            <v>1407</v>
          </cell>
          <cell r="M1266">
            <v>132258</v>
          </cell>
          <cell r="N1266">
            <v>785</v>
          </cell>
          <cell r="O1266">
            <v>73790</v>
          </cell>
          <cell r="P1266">
            <v>417</v>
          </cell>
          <cell r="Q1266">
            <v>39198</v>
          </cell>
        </row>
        <row r="1267">
          <cell r="D1267" t="str">
            <v>실선</v>
          </cell>
          <cell r="E1267" t="str">
            <v>(상온형)</v>
          </cell>
          <cell r="F1267" t="str">
            <v>M2</v>
          </cell>
          <cell r="G1267">
            <v>426</v>
          </cell>
          <cell r="H1267">
            <v>1514</v>
          </cell>
          <cell r="I1267">
            <v>644964</v>
          </cell>
          <cell r="J1267">
            <v>644964</v>
          </cell>
          <cell r="K1267">
            <v>1</v>
          </cell>
          <cell r="L1267">
            <v>1514</v>
          </cell>
          <cell r="M1267">
            <v>644964</v>
          </cell>
          <cell r="N1267">
            <v>0</v>
          </cell>
          <cell r="O1267">
            <v>0</v>
          </cell>
          <cell r="P1267">
            <v>0</v>
          </cell>
          <cell r="Q1267">
            <v>0</v>
          </cell>
        </row>
        <row r="1268">
          <cell r="C1268" t="str">
            <v>2)</v>
          </cell>
          <cell r="D1268" t="str">
            <v>차선제거</v>
          </cell>
          <cell r="F1268" t="str">
            <v>M2</v>
          </cell>
          <cell r="G1268">
            <v>995</v>
          </cell>
          <cell r="H1268">
            <v>2800</v>
          </cell>
          <cell r="I1268">
            <v>2786000</v>
          </cell>
          <cell r="J1268">
            <v>2786000</v>
          </cell>
          <cell r="K1268">
            <v>1</v>
          </cell>
          <cell r="L1268">
            <v>2000</v>
          </cell>
          <cell r="M1268">
            <v>1990000</v>
          </cell>
          <cell r="N1268">
            <v>500</v>
          </cell>
          <cell r="O1268">
            <v>497500</v>
          </cell>
          <cell r="P1268">
            <v>300</v>
          </cell>
          <cell r="Q1268">
            <v>298500</v>
          </cell>
        </row>
        <row r="1269">
          <cell r="C1269" t="str">
            <v>3)</v>
          </cell>
          <cell r="D1269" t="str">
            <v>중.분.대 철거및설치</v>
          </cell>
          <cell r="I1269">
            <v>0</v>
          </cell>
          <cell r="J1269">
            <v>0</v>
          </cell>
          <cell r="K1269">
            <v>1</v>
          </cell>
          <cell r="M1269">
            <v>0</v>
          </cell>
          <cell r="O1269">
            <v>0</v>
          </cell>
          <cell r="Q1269">
            <v>0</v>
          </cell>
        </row>
        <row r="1270">
          <cell r="D1270" t="str">
            <v>중.분.대 철거및설치</v>
          </cell>
          <cell r="F1270" t="str">
            <v>M</v>
          </cell>
          <cell r="G1270">
            <v>50</v>
          </cell>
          <cell r="H1270">
            <v>5000</v>
          </cell>
          <cell r="I1270">
            <v>250000</v>
          </cell>
          <cell r="J1270">
            <v>250000</v>
          </cell>
          <cell r="K1270">
            <v>1</v>
          </cell>
          <cell r="L1270">
            <v>0</v>
          </cell>
          <cell r="M1270">
            <v>0</v>
          </cell>
          <cell r="N1270">
            <v>0</v>
          </cell>
          <cell r="O1270">
            <v>0</v>
          </cell>
          <cell r="P1270">
            <v>5000</v>
          </cell>
          <cell r="Q1270">
            <v>250000</v>
          </cell>
        </row>
        <row r="1271">
          <cell r="D1271" t="str">
            <v>중.분.대 차광망</v>
          </cell>
          <cell r="E1271" t="str">
            <v>(철거)</v>
          </cell>
          <cell r="F1271" t="str">
            <v>EA</v>
          </cell>
          <cell r="G1271">
            <v>20</v>
          </cell>
          <cell r="H1271">
            <v>5000</v>
          </cell>
          <cell r="I1271">
            <v>100000</v>
          </cell>
          <cell r="J1271">
            <v>100000</v>
          </cell>
          <cell r="K1271">
            <v>1</v>
          </cell>
          <cell r="L1271">
            <v>0</v>
          </cell>
          <cell r="M1271">
            <v>0</v>
          </cell>
          <cell r="N1271">
            <v>0</v>
          </cell>
          <cell r="O1271">
            <v>0</v>
          </cell>
          <cell r="P1271">
            <v>5000</v>
          </cell>
          <cell r="Q1271">
            <v>100000</v>
          </cell>
        </row>
        <row r="1272">
          <cell r="D1272" t="str">
            <v>중.분.대 차광망</v>
          </cell>
          <cell r="E1272" t="str">
            <v>(기존유용)</v>
          </cell>
          <cell r="F1272" t="str">
            <v>EA</v>
          </cell>
          <cell r="G1272">
            <v>20</v>
          </cell>
          <cell r="H1272">
            <v>30530</v>
          </cell>
          <cell r="I1272">
            <v>610600</v>
          </cell>
          <cell r="J1272">
            <v>610600</v>
          </cell>
          <cell r="K1272">
            <v>1</v>
          </cell>
          <cell r="L1272">
            <v>0</v>
          </cell>
          <cell r="M1272">
            <v>0</v>
          </cell>
          <cell r="N1272">
            <v>18996</v>
          </cell>
          <cell r="O1272">
            <v>379920</v>
          </cell>
          <cell r="P1272">
            <v>11534</v>
          </cell>
          <cell r="Q1272">
            <v>230680</v>
          </cell>
        </row>
        <row r="1273">
          <cell r="C1273" t="str">
            <v>5.29</v>
          </cell>
          <cell r="D1273" t="str">
            <v>가도공</v>
          </cell>
          <cell r="I1273">
            <v>0</v>
          </cell>
          <cell r="J1273">
            <v>0</v>
          </cell>
          <cell r="K1273">
            <v>1</v>
          </cell>
          <cell r="M1273">
            <v>0</v>
          </cell>
          <cell r="O1273">
            <v>0</v>
          </cell>
          <cell r="Q1273">
            <v>0</v>
          </cell>
        </row>
        <row r="1274">
          <cell r="D1274" t="str">
            <v>마대쌓기 및 헐기</v>
          </cell>
          <cell r="E1274" t="str">
            <v>(마대 20KG)</v>
          </cell>
          <cell r="F1274" t="str">
            <v>M2</v>
          </cell>
          <cell r="G1274">
            <v>2824</v>
          </cell>
          <cell r="H1274">
            <v>33209</v>
          </cell>
          <cell r="I1274">
            <v>93782216</v>
          </cell>
          <cell r="J1274">
            <v>93782216</v>
          </cell>
          <cell r="K1274">
            <v>1</v>
          </cell>
          <cell r="L1274">
            <v>15700</v>
          </cell>
          <cell r="M1274">
            <v>44336800</v>
          </cell>
          <cell r="N1274">
            <v>17509</v>
          </cell>
          <cell r="O1274">
            <v>49445416</v>
          </cell>
          <cell r="P1274">
            <v>0</v>
          </cell>
          <cell r="Q1274">
            <v>0</v>
          </cell>
        </row>
        <row r="1275">
          <cell r="D1275" t="str">
            <v>가배수관설치및철거</v>
          </cell>
          <cell r="E1275" t="str">
            <v>(D800MM,흄관)</v>
          </cell>
          <cell r="F1275" t="str">
            <v>M</v>
          </cell>
          <cell r="G1275">
            <v>1824</v>
          </cell>
          <cell r="H1275">
            <v>133297</v>
          </cell>
          <cell r="I1275">
            <v>243133728</v>
          </cell>
          <cell r="J1275">
            <v>243133728</v>
          </cell>
          <cell r="K1275">
            <v>1</v>
          </cell>
          <cell r="L1275">
            <v>65768</v>
          </cell>
          <cell r="M1275">
            <v>119960832</v>
          </cell>
          <cell r="N1275">
            <v>58724</v>
          </cell>
          <cell r="O1275">
            <v>107112576</v>
          </cell>
          <cell r="P1275">
            <v>8805</v>
          </cell>
          <cell r="Q1275">
            <v>16060320</v>
          </cell>
        </row>
        <row r="1276">
          <cell r="C1276" t="str">
            <v>5.30</v>
          </cell>
          <cell r="D1276" t="str">
            <v>보 링 조 사</v>
          </cell>
          <cell r="I1276">
            <v>0</v>
          </cell>
          <cell r="J1276">
            <v>0</v>
          </cell>
          <cell r="K1276">
            <v>1</v>
          </cell>
          <cell r="M1276">
            <v>0</v>
          </cell>
          <cell r="O1276">
            <v>0</v>
          </cell>
          <cell r="Q1276">
            <v>0</v>
          </cell>
        </row>
        <row r="1277">
          <cell r="D1277" t="str">
            <v>기계기구설치비</v>
          </cell>
          <cell r="F1277" t="str">
            <v>개소</v>
          </cell>
          <cell r="G1277">
            <v>17</v>
          </cell>
          <cell r="H1277">
            <v>153741</v>
          </cell>
          <cell r="I1277">
            <v>2613597</v>
          </cell>
          <cell r="J1277">
            <v>2613597</v>
          </cell>
          <cell r="K1277">
            <v>1</v>
          </cell>
          <cell r="L1277">
            <v>0</v>
          </cell>
          <cell r="M1277">
            <v>0</v>
          </cell>
          <cell r="N1277">
            <v>153741</v>
          </cell>
          <cell r="O1277">
            <v>2613597</v>
          </cell>
          <cell r="P1277">
            <v>0</v>
          </cell>
          <cell r="Q1277">
            <v>0</v>
          </cell>
        </row>
        <row r="1278">
          <cell r="D1278" t="str">
            <v>보링조사</v>
          </cell>
          <cell r="E1278" t="str">
            <v>(점토및풍화암층)</v>
          </cell>
          <cell r="F1278" t="str">
            <v>M</v>
          </cell>
          <cell r="G1278">
            <v>20</v>
          </cell>
          <cell r="H1278">
            <v>109327</v>
          </cell>
          <cell r="I1278">
            <v>2186540</v>
          </cell>
          <cell r="J1278">
            <v>2186540</v>
          </cell>
          <cell r="K1278">
            <v>1</v>
          </cell>
          <cell r="L1278">
            <v>4373</v>
          </cell>
          <cell r="M1278">
            <v>87460</v>
          </cell>
          <cell r="N1278">
            <v>100649</v>
          </cell>
          <cell r="O1278">
            <v>2012980</v>
          </cell>
          <cell r="P1278">
            <v>4305</v>
          </cell>
          <cell r="Q1278">
            <v>86100</v>
          </cell>
        </row>
        <row r="1279">
          <cell r="D1279" t="str">
            <v>보링조사</v>
          </cell>
          <cell r="E1279" t="str">
            <v>(모래층)</v>
          </cell>
          <cell r="F1279" t="str">
            <v>M</v>
          </cell>
          <cell r="G1279">
            <v>23</v>
          </cell>
          <cell r="H1279">
            <v>129881</v>
          </cell>
          <cell r="I1279">
            <v>2987263</v>
          </cell>
          <cell r="J1279">
            <v>2987263</v>
          </cell>
          <cell r="K1279">
            <v>1</v>
          </cell>
          <cell r="L1279">
            <v>7792</v>
          </cell>
          <cell r="M1279">
            <v>179216</v>
          </cell>
          <cell r="N1279">
            <v>117413</v>
          </cell>
          <cell r="O1279">
            <v>2700499</v>
          </cell>
          <cell r="P1279">
            <v>4676</v>
          </cell>
          <cell r="Q1279">
            <v>107548</v>
          </cell>
        </row>
        <row r="1280">
          <cell r="D1280" t="str">
            <v>보링조사</v>
          </cell>
          <cell r="E1280" t="str">
            <v>(자갈층)</v>
          </cell>
          <cell r="F1280" t="str">
            <v>M</v>
          </cell>
          <cell r="G1280">
            <v>12</v>
          </cell>
          <cell r="H1280">
            <v>289154</v>
          </cell>
          <cell r="I1280">
            <v>3469848</v>
          </cell>
          <cell r="J1280">
            <v>3469848</v>
          </cell>
          <cell r="K1280">
            <v>1</v>
          </cell>
          <cell r="L1280">
            <v>20333</v>
          </cell>
          <cell r="M1280">
            <v>243996</v>
          </cell>
          <cell r="N1280">
            <v>258415</v>
          </cell>
          <cell r="O1280">
            <v>3100980</v>
          </cell>
          <cell r="P1280">
            <v>10406</v>
          </cell>
          <cell r="Q1280">
            <v>124872</v>
          </cell>
        </row>
        <row r="1281">
          <cell r="D1281" t="str">
            <v>보링조사</v>
          </cell>
          <cell r="E1281" t="str">
            <v>(호박돌층)</v>
          </cell>
          <cell r="F1281" t="str">
            <v>M</v>
          </cell>
          <cell r="G1281">
            <v>34</v>
          </cell>
          <cell r="H1281">
            <v>188257</v>
          </cell>
          <cell r="I1281">
            <v>6400738</v>
          </cell>
          <cell r="J1281">
            <v>6400738</v>
          </cell>
          <cell r="K1281">
            <v>1</v>
          </cell>
          <cell r="L1281">
            <v>48252</v>
          </cell>
          <cell r="M1281">
            <v>1640568</v>
          </cell>
          <cell r="N1281">
            <v>130931</v>
          </cell>
          <cell r="O1281">
            <v>4451654</v>
          </cell>
          <cell r="P1281">
            <v>9074</v>
          </cell>
          <cell r="Q1281">
            <v>308516</v>
          </cell>
        </row>
        <row r="1282">
          <cell r="D1282" t="str">
            <v>보링조사</v>
          </cell>
          <cell r="E1282" t="str">
            <v>(연암)</v>
          </cell>
          <cell r="F1282" t="str">
            <v>M</v>
          </cell>
          <cell r="G1282">
            <v>65</v>
          </cell>
          <cell r="H1282">
            <v>133568</v>
          </cell>
          <cell r="I1282">
            <v>8681920</v>
          </cell>
          <cell r="J1282">
            <v>8681920</v>
          </cell>
          <cell r="K1282">
            <v>1</v>
          </cell>
          <cell r="L1282">
            <v>20918</v>
          </cell>
          <cell r="M1282">
            <v>1359670</v>
          </cell>
          <cell r="N1282">
            <v>107723</v>
          </cell>
          <cell r="O1282">
            <v>7001995</v>
          </cell>
          <cell r="P1282">
            <v>4927</v>
          </cell>
          <cell r="Q1282">
            <v>320255</v>
          </cell>
        </row>
        <row r="1283">
          <cell r="D1283" t="str">
            <v>보링조사</v>
          </cell>
          <cell r="E1283" t="str">
            <v>(경암)</v>
          </cell>
          <cell r="F1283" t="str">
            <v>M</v>
          </cell>
          <cell r="G1283">
            <v>39</v>
          </cell>
          <cell r="H1283">
            <v>168391</v>
          </cell>
          <cell r="I1283">
            <v>6567249</v>
          </cell>
          <cell r="J1283">
            <v>6567249</v>
          </cell>
          <cell r="K1283">
            <v>1</v>
          </cell>
          <cell r="L1283">
            <v>42754</v>
          </cell>
          <cell r="M1283">
            <v>1667406</v>
          </cell>
          <cell r="N1283">
            <v>117554</v>
          </cell>
          <cell r="O1283">
            <v>4584606</v>
          </cell>
          <cell r="P1283">
            <v>8083</v>
          </cell>
          <cell r="Q1283">
            <v>315237</v>
          </cell>
        </row>
        <row r="1284">
          <cell r="D1284" t="str">
            <v>표준관입시험</v>
          </cell>
          <cell r="F1284" t="str">
            <v>회</v>
          </cell>
          <cell r="G1284">
            <v>51</v>
          </cell>
          <cell r="H1284">
            <v>26135</v>
          </cell>
          <cell r="I1284">
            <v>1332885</v>
          </cell>
          <cell r="J1284">
            <v>1332885</v>
          </cell>
          <cell r="K1284">
            <v>1</v>
          </cell>
          <cell r="L1284">
            <v>0</v>
          </cell>
          <cell r="M1284">
            <v>0</v>
          </cell>
          <cell r="N1284">
            <v>0</v>
          </cell>
          <cell r="O1284">
            <v>0</v>
          </cell>
          <cell r="P1284">
            <v>26135</v>
          </cell>
          <cell r="Q1284">
            <v>1332885</v>
          </cell>
        </row>
        <row r="1285">
          <cell r="C1285" t="str">
            <v>5.31</v>
          </cell>
          <cell r="D1285" t="str">
            <v>용지보상업무지원비</v>
          </cell>
          <cell r="F1285" t="str">
            <v>개월</v>
          </cell>
          <cell r="G1285">
            <v>54</v>
          </cell>
          <cell r="H1285">
            <v>820750</v>
          </cell>
          <cell r="I1285">
            <v>44320500</v>
          </cell>
          <cell r="J1285">
            <v>44320500</v>
          </cell>
          <cell r="K1285">
            <v>1</v>
          </cell>
          <cell r="L1285">
            <v>0</v>
          </cell>
          <cell r="M1285">
            <v>0</v>
          </cell>
          <cell r="N1285">
            <v>820750</v>
          </cell>
          <cell r="O1285">
            <v>44320500</v>
          </cell>
          <cell r="P1285">
            <v>0</v>
          </cell>
          <cell r="Q1285">
            <v>0</v>
          </cell>
        </row>
        <row r="1286">
          <cell r="C1286" t="str">
            <v>5.32</v>
          </cell>
          <cell r="D1286" t="str">
            <v>구입자재대</v>
          </cell>
          <cell r="I1286">
            <v>0</v>
          </cell>
          <cell r="J1286">
            <v>0</v>
          </cell>
          <cell r="K1286">
            <v>1</v>
          </cell>
          <cell r="M1286">
            <v>0</v>
          </cell>
          <cell r="O1286">
            <v>0</v>
          </cell>
          <cell r="Q1286">
            <v>0</v>
          </cell>
        </row>
        <row r="1287">
          <cell r="C1287" t="str">
            <v>1)</v>
          </cell>
          <cell r="D1287" t="str">
            <v>레미콘</v>
          </cell>
          <cell r="I1287">
            <v>0</v>
          </cell>
          <cell r="J1287">
            <v>0</v>
          </cell>
          <cell r="K1287">
            <v>1</v>
          </cell>
          <cell r="M1287">
            <v>0</v>
          </cell>
          <cell r="O1287">
            <v>0</v>
          </cell>
          <cell r="Q1287">
            <v>0</v>
          </cell>
        </row>
        <row r="1288">
          <cell r="D1288" t="str">
            <v>레미콘</v>
          </cell>
          <cell r="E1288" t="str">
            <v>(25-210-8)</v>
          </cell>
          <cell r="F1288" t="str">
            <v>M3</v>
          </cell>
          <cell r="G1288">
            <v>1389</v>
          </cell>
          <cell r="H1288">
            <v>43454</v>
          </cell>
          <cell r="I1288">
            <v>60357606</v>
          </cell>
          <cell r="J1288">
            <v>60357606</v>
          </cell>
          <cell r="K1288">
            <v>1</v>
          </cell>
          <cell r="L1288">
            <v>43454</v>
          </cell>
          <cell r="M1288">
            <v>60357606</v>
          </cell>
          <cell r="N1288">
            <v>0</v>
          </cell>
          <cell r="O1288">
            <v>0</v>
          </cell>
          <cell r="P1288">
            <v>0</v>
          </cell>
          <cell r="Q1288">
            <v>0</v>
          </cell>
        </row>
        <row r="1289">
          <cell r="D1289" t="str">
            <v>레미콘</v>
          </cell>
          <cell r="E1289" t="str">
            <v>(25-180-8)</v>
          </cell>
          <cell r="F1289" t="str">
            <v>M3</v>
          </cell>
          <cell r="G1289">
            <v>908</v>
          </cell>
          <cell r="H1289">
            <v>38993</v>
          </cell>
          <cell r="I1289">
            <v>35405644</v>
          </cell>
          <cell r="J1289">
            <v>35405644</v>
          </cell>
          <cell r="K1289">
            <v>1</v>
          </cell>
          <cell r="L1289">
            <v>38993</v>
          </cell>
          <cell r="M1289">
            <v>35405644</v>
          </cell>
          <cell r="N1289">
            <v>0</v>
          </cell>
          <cell r="O1289">
            <v>0</v>
          </cell>
          <cell r="P1289">
            <v>0</v>
          </cell>
          <cell r="Q1289">
            <v>0</v>
          </cell>
        </row>
        <row r="1290">
          <cell r="D1290" t="str">
            <v>레미콘</v>
          </cell>
          <cell r="E1290" t="str">
            <v>(25-160-8)</v>
          </cell>
          <cell r="F1290" t="str">
            <v>M3</v>
          </cell>
          <cell r="G1290">
            <v>312</v>
          </cell>
          <cell r="H1290">
            <v>38482</v>
          </cell>
          <cell r="I1290">
            <v>12006384</v>
          </cell>
          <cell r="J1290">
            <v>12006384</v>
          </cell>
          <cell r="K1290">
            <v>1</v>
          </cell>
          <cell r="L1290">
            <v>38482</v>
          </cell>
          <cell r="M1290">
            <v>12006384</v>
          </cell>
          <cell r="N1290">
            <v>0</v>
          </cell>
          <cell r="O1290">
            <v>0</v>
          </cell>
          <cell r="P1290">
            <v>0</v>
          </cell>
          <cell r="Q1290">
            <v>0</v>
          </cell>
        </row>
        <row r="1291">
          <cell r="C1291" t="str">
            <v>2)</v>
          </cell>
          <cell r="D1291" t="str">
            <v>철 근</v>
          </cell>
          <cell r="I1291">
            <v>0</v>
          </cell>
          <cell r="J1291">
            <v>0</v>
          </cell>
          <cell r="K1291">
            <v>1</v>
          </cell>
          <cell r="M1291">
            <v>0</v>
          </cell>
          <cell r="O1291">
            <v>0</v>
          </cell>
          <cell r="Q1291">
            <v>0</v>
          </cell>
        </row>
        <row r="1292">
          <cell r="D1292" t="str">
            <v>철근</v>
          </cell>
          <cell r="E1292" t="str">
            <v>(SD30,D13M/M이하)</v>
          </cell>
          <cell r="F1292" t="str">
            <v>TON</v>
          </cell>
          <cell r="G1292">
            <v>33.241999999999997</v>
          </cell>
          <cell r="H1292">
            <v>350000</v>
          </cell>
          <cell r="I1292">
            <v>11634700</v>
          </cell>
          <cell r="J1292">
            <v>11634700</v>
          </cell>
          <cell r="K1292">
            <v>1</v>
          </cell>
          <cell r="L1292">
            <v>350000</v>
          </cell>
          <cell r="M1292">
            <v>11634700</v>
          </cell>
          <cell r="N1292">
            <v>0</v>
          </cell>
          <cell r="O1292">
            <v>0</v>
          </cell>
          <cell r="P1292">
            <v>0</v>
          </cell>
          <cell r="Q1292">
            <v>0</v>
          </cell>
        </row>
        <row r="1293">
          <cell r="D1293" t="str">
            <v>철근</v>
          </cell>
          <cell r="E1293" t="str">
            <v>(SD30,D16-32M/M)</v>
          </cell>
          <cell r="F1293" t="str">
            <v>TON</v>
          </cell>
          <cell r="G1293">
            <v>52.206000000000003</v>
          </cell>
          <cell r="H1293">
            <v>350000</v>
          </cell>
          <cell r="I1293">
            <v>18272100</v>
          </cell>
          <cell r="J1293">
            <v>18272100</v>
          </cell>
          <cell r="K1293">
            <v>1</v>
          </cell>
          <cell r="L1293">
            <v>350000</v>
          </cell>
          <cell r="M1293">
            <v>18272100</v>
          </cell>
          <cell r="N1293">
            <v>0</v>
          </cell>
          <cell r="O1293">
            <v>0</v>
          </cell>
          <cell r="P1293">
            <v>0</v>
          </cell>
          <cell r="Q1293">
            <v>0</v>
          </cell>
        </row>
        <row r="1294">
          <cell r="D1294" t="str">
            <v>고재</v>
          </cell>
          <cell r="F1294" t="str">
            <v>TON</v>
          </cell>
          <cell r="G1294">
            <v>2.4889999999999999</v>
          </cell>
          <cell r="H1294">
            <v>-98000</v>
          </cell>
          <cell r="I1294">
            <v>-243922</v>
          </cell>
          <cell r="J1294">
            <v>-243922</v>
          </cell>
          <cell r="K1294">
            <v>1</v>
          </cell>
          <cell r="L1294">
            <v>-98000</v>
          </cell>
          <cell r="M1294">
            <v>-243922</v>
          </cell>
          <cell r="N1294">
            <v>0</v>
          </cell>
          <cell r="O1294">
            <v>0</v>
          </cell>
          <cell r="P1294">
            <v>0</v>
          </cell>
          <cell r="Q1294">
            <v>0</v>
          </cell>
        </row>
        <row r="1295">
          <cell r="C1295" t="str">
            <v>3)</v>
          </cell>
          <cell r="D1295" t="str">
            <v>모래</v>
          </cell>
          <cell r="E1295" t="str">
            <v>(현장도착도)</v>
          </cell>
          <cell r="F1295" t="str">
            <v>M3</v>
          </cell>
          <cell r="G1295">
            <v>42</v>
          </cell>
          <cell r="H1295">
            <v>10619</v>
          </cell>
          <cell r="I1295">
            <v>445998</v>
          </cell>
          <cell r="J1295">
            <v>445998</v>
          </cell>
          <cell r="K1295">
            <v>1</v>
          </cell>
          <cell r="L1295">
            <v>8095</v>
          </cell>
          <cell r="M1295">
            <v>339990</v>
          </cell>
          <cell r="N1295">
            <v>1091</v>
          </cell>
          <cell r="O1295">
            <v>45822</v>
          </cell>
          <cell r="P1295">
            <v>1433</v>
          </cell>
          <cell r="Q1295">
            <v>60186</v>
          </cell>
        </row>
        <row r="1296">
          <cell r="C1296" t="str">
            <v>4)</v>
          </cell>
          <cell r="D1296" t="str">
            <v>시멘트</v>
          </cell>
          <cell r="E1296" t="str">
            <v>(40㎏)</v>
          </cell>
          <cell r="F1296" t="str">
            <v>대</v>
          </cell>
          <cell r="G1296">
            <v>13</v>
          </cell>
          <cell r="H1296">
            <v>2600</v>
          </cell>
          <cell r="I1296">
            <v>33800</v>
          </cell>
          <cell r="J1296">
            <v>33800</v>
          </cell>
          <cell r="K1296">
            <v>1</v>
          </cell>
          <cell r="L1296">
            <v>2600</v>
          </cell>
          <cell r="M1296">
            <v>33800</v>
          </cell>
          <cell r="N1296">
            <v>0</v>
          </cell>
          <cell r="O1296">
            <v>0</v>
          </cell>
          <cell r="P1296">
            <v>0</v>
          </cell>
          <cell r="Q1296">
            <v>0</v>
          </cell>
        </row>
        <row r="1297">
          <cell r="C1297" t="str">
            <v>5.33</v>
          </cell>
          <cell r="D1297" t="str">
            <v>운 반</v>
          </cell>
          <cell r="I1297">
            <v>0</v>
          </cell>
          <cell r="J1297">
            <v>0</v>
          </cell>
          <cell r="K1297">
            <v>1</v>
          </cell>
          <cell r="M1297">
            <v>0</v>
          </cell>
          <cell r="O1297">
            <v>0</v>
          </cell>
          <cell r="Q1297">
            <v>0</v>
          </cell>
        </row>
        <row r="1298">
          <cell r="D1298" t="str">
            <v>시멘트 운반</v>
          </cell>
          <cell r="E1298" t="str">
            <v>(40Kg/대)</v>
          </cell>
          <cell r="F1298" t="str">
            <v>대</v>
          </cell>
          <cell r="G1298">
            <v>2081</v>
          </cell>
          <cell r="H1298">
            <v>821</v>
          </cell>
          <cell r="I1298">
            <v>1708501</v>
          </cell>
          <cell r="J1298">
            <v>1708501</v>
          </cell>
          <cell r="K1298">
            <v>1</v>
          </cell>
          <cell r="L1298">
            <v>0</v>
          </cell>
          <cell r="M1298">
            <v>0</v>
          </cell>
          <cell r="N1298">
            <v>0</v>
          </cell>
          <cell r="O1298">
            <v>0</v>
          </cell>
          <cell r="P1298">
            <v>821</v>
          </cell>
          <cell r="Q1298">
            <v>1708501</v>
          </cell>
        </row>
        <row r="1299">
          <cell r="D1299" t="str">
            <v>철근운반</v>
          </cell>
          <cell r="F1299" t="str">
            <v>TON</v>
          </cell>
          <cell r="G1299">
            <v>4442.55</v>
          </cell>
          <cell r="H1299">
            <v>40604</v>
          </cell>
          <cell r="I1299">
            <v>180385300</v>
          </cell>
          <cell r="J1299">
            <v>180385299</v>
          </cell>
          <cell r="K1299" t="str">
            <v>##</v>
          </cell>
          <cell r="L1299">
            <v>0</v>
          </cell>
          <cell r="M1299">
            <v>0</v>
          </cell>
          <cell r="N1299">
            <v>4445</v>
          </cell>
          <cell r="O1299">
            <v>19747134</v>
          </cell>
          <cell r="P1299">
            <v>36159</v>
          </cell>
          <cell r="Q1299">
            <v>160638165</v>
          </cell>
        </row>
        <row r="1300">
          <cell r="D1300" t="str">
            <v>아스팔트운반</v>
          </cell>
          <cell r="F1300" t="str">
            <v>D/M</v>
          </cell>
          <cell r="G1300">
            <v>1318</v>
          </cell>
          <cell r="H1300">
            <v>3293</v>
          </cell>
          <cell r="I1300">
            <v>4340174</v>
          </cell>
          <cell r="J1300">
            <v>4340174</v>
          </cell>
          <cell r="K1300">
            <v>1</v>
          </cell>
          <cell r="L1300">
            <v>0</v>
          </cell>
          <cell r="M1300">
            <v>0</v>
          </cell>
          <cell r="N1300">
            <v>0</v>
          </cell>
          <cell r="O1300">
            <v>0</v>
          </cell>
          <cell r="P1300">
            <v>3293</v>
          </cell>
          <cell r="Q1300">
            <v>4340174</v>
          </cell>
        </row>
        <row r="1301">
          <cell r="D1301" t="str">
            <v>화약운반</v>
          </cell>
          <cell r="F1301" t="str">
            <v>KG</v>
          </cell>
          <cell r="G1301">
            <v>1586</v>
          </cell>
          <cell r="H1301">
            <v>1690</v>
          </cell>
          <cell r="I1301">
            <v>2680340</v>
          </cell>
          <cell r="J1301">
            <v>2680340</v>
          </cell>
          <cell r="K1301">
            <v>1</v>
          </cell>
          <cell r="L1301">
            <v>0</v>
          </cell>
          <cell r="M1301">
            <v>0</v>
          </cell>
          <cell r="N1301">
            <v>0</v>
          </cell>
          <cell r="O1301">
            <v>0</v>
          </cell>
          <cell r="P1301">
            <v>1690</v>
          </cell>
          <cell r="Q1301">
            <v>2680340</v>
          </cell>
        </row>
        <row r="1302">
          <cell r="D1302" t="str">
            <v>간접 노무비</v>
          </cell>
          <cell r="F1302" t="str">
            <v>식</v>
          </cell>
          <cell r="G1302">
            <v>1</v>
          </cell>
          <cell r="H1302">
            <v>0</v>
          </cell>
          <cell r="I1302">
            <v>0</v>
          </cell>
          <cell r="J1302">
            <v>0</v>
          </cell>
          <cell r="K1302">
            <v>1</v>
          </cell>
          <cell r="M1302">
            <v>0</v>
          </cell>
          <cell r="O1302">
            <v>0</v>
          </cell>
          <cell r="Q1302">
            <v>0</v>
          </cell>
        </row>
        <row r="1303">
          <cell r="D1303" t="str">
            <v>산재 보험료</v>
          </cell>
          <cell r="F1303" t="str">
            <v>식</v>
          </cell>
          <cell r="G1303">
            <v>1</v>
          </cell>
          <cell r="H1303">
            <v>0</v>
          </cell>
          <cell r="I1303">
            <v>0</v>
          </cell>
          <cell r="J1303">
            <v>0</v>
          </cell>
          <cell r="K1303">
            <v>1</v>
          </cell>
          <cell r="M1303">
            <v>0</v>
          </cell>
          <cell r="O1303">
            <v>0</v>
          </cell>
          <cell r="Q1303">
            <v>0</v>
          </cell>
        </row>
        <row r="1304">
          <cell r="D1304" t="str">
            <v>안전 관리비</v>
          </cell>
          <cell r="F1304" t="str">
            <v>식</v>
          </cell>
          <cell r="G1304">
            <v>1</v>
          </cell>
          <cell r="H1304">
            <v>0</v>
          </cell>
          <cell r="I1304">
            <v>0</v>
          </cell>
          <cell r="J1304">
            <v>0</v>
          </cell>
          <cell r="K1304">
            <v>1</v>
          </cell>
          <cell r="M1304">
            <v>0</v>
          </cell>
          <cell r="O1304">
            <v>0</v>
          </cell>
          <cell r="Q1304">
            <v>0</v>
          </cell>
        </row>
        <row r="1305">
          <cell r="D1305" t="str">
            <v>기타   경비</v>
          </cell>
          <cell r="F1305" t="str">
            <v>식</v>
          </cell>
          <cell r="G1305">
            <v>1</v>
          </cell>
          <cell r="H1305">
            <v>0</v>
          </cell>
          <cell r="I1305">
            <v>0</v>
          </cell>
          <cell r="J1305">
            <v>0</v>
          </cell>
          <cell r="K1305">
            <v>1</v>
          </cell>
          <cell r="M1305">
            <v>0</v>
          </cell>
          <cell r="O1305">
            <v>0</v>
          </cell>
          <cell r="Q1305">
            <v>0</v>
          </cell>
        </row>
        <row r="1306">
          <cell r="D1306" t="str">
            <v>일반 관리비</v>
          </cell>
          <cell r="F1306" t="str">
            <v>식</v>
          </cell>
          <cell r="G1306">
            <v>1</v>
          </cell>
          <cell r="H1306">
            <v>0</v>
          </cell>
          <cell r="I1306">
            <v>0</v>
          </cell>
          <cell r="J1306">
            <v>0</v>
          </cell>
          <cell r="K1306">
            <v>1</v>
          </cell>
          <cell r="M1306">
            <v>0</v>
          </cell>
          <cell r="O1306">
            <v>0</v>
          </cell>
          <cell r="Q1306">
            <v>0</v>
          </cell>
        </row>
        <row r="1307">
          <cell r="D1307" t="str">
            <v>이       윤</v>
          </cell>
          <cell r="F1307" t="str">
            <v>식</v>
          </cell>
          <cell r="G1307">
            <v>1</v>
          </cell>
          <cell r="H1307">
            <v>0</v>
          </cell>
          <cell r="I1307">
            <v>0</v>
          </cell>
          <cell r="J1307">
            <v>0</v>
          </cell>
          <cell r="K1307">
            <v>1</v>
          </cell>
          <cell r="M1307">
            <v>0</v>
          </cell>
          <cell r="O1307">
            <v>0</v>
          </cell>
          <cell r="Q1307">
            <v>0</v>
          </cell>
        </row>
        <row r="1308">
          <cell r="D1308" t="str">
            <v>부가 가치세</v>
          </cell>
          <cell r="F1308" t="str">
            <v>식</v>
          </cell>
          <cell r="G1308">
            <v>1</v>
          </cell>
          <cell r="H1308">
            <v>0</v>
          </cell>
          <cell r="I1308">
            <v>0</v>
          </cell>
          <cell r="J1308">
            <v>0</v>
          </cell>
          <cell r="K1308">
            <v>1</v>
          </cell>
          <cell r="M1308">
            <v>0</v>
          </cell>
          <cell r="O1308">
            <v>0</v>
          </cell>
          <cell r="Q1308">
            <v>0</v>
          </cell>
        </row>
      </sheetData>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프랜트면허"/>
      <sheetName val="토목주소"/>
      <sheetName val="표지"/>
      <sheetName val="목차"/>
      <sheetName val="목차1"/>
      <sheetName val="목차2"/>
      <sheetName val="목차3"/>
      <sheetName val="목차4"/>
      <sheetName val="목차5"/>
      <sheetName val="등록현황토목"/>
      <sheetName val="등록현황건축"/>
      <sheetName val="등록현황프랜"/>
      <sheetName val="등록현황아파"/>
      <sheetName val="토목명부정규"/>
      <sheetName val="토목명부지방"/>
      <sheetName val="건축명부정규"/>
      <sheetName val="건축명부지방"/>
      <sheetName val="프랜등록명부"/>
      <sheetName val="프랜등록지방"/>
      <sheetName val="아파트명부"/>
      <sheetName val="토목면허1"/>
      <sheetName val="토목면허2"/>
      <sheetName val="건축면허1"/>
      <sheetName val="건축면허2"/>
      <sheetName val="프랜트면허지방"/>
      <sheetName val="아파트면허"/>
      <sheetName val="현장조직도"/>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대비표"/>
      <sheetName val="견적대비표"/>
      <sheetName val="내역서"/>
      <sheetName val="PANEL 중량산출"/>
      <sheetName val="중량산출"/>
      <sheetName val="수량산출"/>
      <sheetName val="cost"/>
      <sheetName val="사통"/>
      <sheetName val="신우"/>
      <sheetName val="N賃率-職"/>
      <sheetName val="상 부"/>
      <sheetName val="집수정(600-700)"/>
      <sheetName val="I一般比"/>
      <sheetName val="#REF"/>
      <sheetName val="약품공급2"/>
      <sheetName val="DATE"/>
      <sheetName val="ABUT수량-A1"/>
      <sheetName val="COPING"/>
      <sheetName val="가도공"/>
      <sheetName val="Macro상수"/>
      <sheetName val="01"/>
      <sheetName val="직노"/>
      <sheetName val="공사원가계산서"/>
      <sheetName val="P-산#1-1(WOWA1)"/>
      <sheetName val="DATA"/>
      <sheetName val="구조물철거타공정이월"/>
      <sheetName val="일위"/>
      <sheetName val="자재단가표"/>
      <sheetName val="토공총괄표"/>
      <sheetName val="내역서1999.8최종"/>
      <sheetName val="소일위대가코드표"/>
      <sheetName val="수량산출(VMS)"/>
      <sheetName val="C3"/>
      <sheetName val="유기공정"/>
      <sheetName val="B.O.M"/>
      <sheetName val="98연계표"/>
      <sheetName val="제일"/>
      <sheetName val="남양구조시험동"/>
      <sheetName val="J直材4"/>
      <sheetName val="금액내역서"/>
      <sheetName val="9GNG운반"/>
      <sheetName val="EP0618"/>
      <sheetName val="중기일위대가"/>
      <sheetName val="배수공1"/>
      <sheetName val="노임단가"/>
      <sheetName val="내역서1"/>
      <sheetName val="교각계산"/>
      <sheetName val="제-노임"/>
      <sheetName val="제직재"/>
      <sheetName val="직재"/>
      <sheetName val="경"/>
      <sheetName val="과천MAIN"/>
      <sheetName val="노임"/>
      <sheetName val="감가상각"/>
      <sheetName val="K-SET1"/>
      <sheetName val="CT "/>
      <sheetName val="토적표"/>
      <sheetName val="견"/>
      <sheetName val="건축일위"/>
      <sheetName val="그라우팅일위"/>
      <sheetName val="48일위(기존)"/>
      <sheetName val="Sheet3"/>
      <sheetName val="건축집계"/>
      <sheetName val="갑지(추정)"/>
      <sheetName val="HD01"/>
      <sheetName val="총괄집계표"/>
      <sheetName val="BID"/>
      <sheetName val="PRJE(CRJE)"/>
      <sheetName val="PAJE(CAJE)"/>
      <sheetName val="TB"/>
      <sheetName val="XREF"/>
      <sheetName val="유림골조"/>
      <sheetName val="양식"/>
      <sheetName val="터파기및재료"/>
      <sheetName val="신규일위대가"/>
      <sheetName val="2F 회의실견적(5_14 일대)"/>
      <sheetName val="S0"/>
      <sheetName val="직공비"/>
      <sheetName val="개요"/>
      <sheetName val="2000전체분"/>
      <sheetName val="2000년1차"/>
      <sheetName val="원가 (2)"/>
      <sheetName val="N賃率_職"/>
      <sheetName val="Sheet2"/>
      <sheetName val="중기사용료"/>
      <sheetName val="연습"/>
      <sheetName val="한강운반비"/>
      <sheetName val="대치판정"/>
      <sheetName val="설직재-1"/>
      <sheetName val="Sheet1"/>
      <sheetName val="품셈TABLE"/>
      <sheetName val="Total"/>
      <sheetName val="참조자료"/>
      <sheetName val="낙찰표"/>
      <sheetName val="인건-측정"/>
      <sheetName val="20관리비율"/>
      <sheetName val="심사계산"/>
      <sheetName val="심사물량"/>
      <sheetName val="일위대가"/>
      <sheetName val="HW일위"/>
      <sheetName val="밸브설치"/>
      <sheetName val="3.하중산정4.지지력"/>
      <sheetName val="원가계산"/>
      <sheetName val="일위대가목록"/>
      <sheetName val="97"/>
      <sheetName val="DATA-UPS"/>
      <sheetName val="용연"/>
      <sheetName val="기기리스트"/>
      <sheetName val="UNIT"/>
      <sheetName val="CAT_5"/>
      <sheetName val="날개벽수량표"/>
      <sheetName val="woo(mac)"/>
      <sheetName val="집계표"/>
      <sheetName val="TYPE-A"/>
      <sheetName val="자재단가"/>
      <sheetName val="원본(갑지)"/>
      <sheetName val="기본일위"/>
      <sheetName val="하조서"/>
      <sheetName val="단"/>
      <sheetName val="PANEL_중량산출"/>
      <sheetName val="원가_(2)"/>
      <sheetName val="입찰안"/>
      <sheetName val="매출피벗"/>
      <sheetName val="200"/>
      <sheetName val="인건비"/>
      <sheetName val="전신환매도율"/>
      <sheetName val="견적서"/>
      <sheetName val="부하"/>
      <sheetName val="DB"/>
      <sheetName val="공사개요"/>
      <sheetName val="단가산출2"/>
      <sheetName val="Sheet22"/>
      <sheetName val="물량산출"/>
      <sheetName val="품셈총괄표"/>
      <sheetName val="1안"/>
      <sheetName val="총괄"/>
      <sheetName val="맨홀"/>
      <sheetName val="월별수입"/>
      <sheetName val="1.수인터널"/>
      <sheetName val="현금흐름표"/>
      <sheetName val="소요자재"/>
      <sheetName val="천방교접속"/>
      <sheetName val="집계"/>
      <sheetName val="경비산출"/>
      <sheetName val="입력DATA"/>
      <sheetName val="바닥판"/>
      <sheetName val="FB25JN"/>
      <sheetName val="Link"/>
      <sheetName val="내역서(기성청구)"/>
      <sheetName val="토 적 표"/>
      <sheetName val="슬래브"/>
      <sheetName val="실행철강하도"/>
      <sheetName val="배관배선 단가조사"/>
      <sheetName val="일위대가집계"/>
      <sheetName val="인부신상자료"/>
      <sheetName val="현장지지물물량"/>
      <sheetName val="철거현황"/>
      <sheetName val="추가공량"/>
      <sheetName val="rate"/>
      <sheetName val="환율"/>
      <sheetName val="X17-TOTAL"/>
      <sheetName val="1.31"/>
      <sheetName val="견적"/>
      <sheetName val="참조영역"/>
      <sheetName val="HVAC"/>
      <sheetName val="평자재단가"/>
      <sheetName val="SANTOGO"/>
      <sheetName val="인사자료총집계"/>
      <sheetName val="현금예금"/>
      <sheetName val="일위대가1"/>
      <sheetName val="조명시설"/>
      <sheetName val="외주현황.wq1"/>
      <sheetName val="지하"/>
      <sheetName val="도면명"/>
      <sheetName val="BLOCK(1)"/>
      <sheetName val="수목단가"/>
      <sheetName val="시설수량표"/>
      <sheetName val="식재수량표"/>
      <sheetName val="방화도료산출근거"/>
      <sheetName val="내역갑지"/>
      <sheetName val="일위(PN)"/>
      <sheetName val="맨홀수량산출"/>
      <sheetName val="단위수량"/>
      <sheetName val="Sheet5(실지급)"/>
      <sheetName val="table"/>
      <sheetName val="NOMUBI"/>
      <sheetName val="기초자료입력"/>
    </sheetNames>
    <sheetDataSet>
      <sheetData sheetId="0">
        <row r="1">
          <cell r="A1">
            <v>1</v>
          </cell>
        </row>
      </sheetData>
      <sheetData sheetId="1">
        <row r="1">
          <cell r="A1">
            <v>1</v>
          </cell>
        </row>
      </sheetData>
      <sheetData sheetId="2">
        <row r="1">
          <cell r="A1">
            <v>1</v>
          </cell>
        </row>
      </sheetData>
      <sheetData sheetId="3">
        <row r="1">
          <cell r="A1">
            <v>1</v>
          </cell>
        </row>
      </sheetData>
      <sheetData sheetId="4">
        <row r="1">
          <cell r="A1">
            <v>1</v>
          </cell>
        </row>
      </sheetData>
      <sheetData sheetId="5"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row r="463">
          <cell r="A463">
            <v>463</v>
          </cell>
        </row>
        <row r="464">
          <cell r="A464">
            <v>464</v>
          </cell>
        </row>
        <row r="465">
          <cell r="A465">
            <v>465</v>
          </cell>
        </row>
        <row r="466">
          <cell r="A466">
            <v>466</v>
          </cell>
        </row>
        <row r="467">
          <cell r="A467">
            <v>467</v>
          </cell>
        </row>
        <row r="468">
          <cell r="A468">
            <v>468</v>
          </cell>
        </row>
        <row r="469">
          <cell r="A469">
            <v>469</v>
          </cell>
        </row>
        <row r="470">
          <cell r="A470">
            <v>470</v>
          </cell>
        </row>
        <row r="471">
          <cell r="A471">
            <v>471</v>
          </cell>
        </row>
        <row r="472">
          <cell r="A472">
            <v>472</v>
          </cell>
        </row>
        <row r="473">
          <cell r="A473">
            <v>473</v>
          </cell>
        </row>
        <row r="474">
          <cell r="A474">
            <v>474</v>
          </cell>
        </row>
        <row r="475">
          <cell r="A475">
            <v>475</v>
          </cell>
        </row>
        <row r="476">
          <cell r="A476">
            <v>476</v>
          </cell>
        </row>
        <row r="477">
          <cell r="A477">
            <v>477</v>
          </cell>
        </row>
        <row r="478">
          <cell r="A478">
            <v>478</v>
          </cell>
        </row>
        <row r="479">
          <cell r="A479">
            <v>479</v>
          </cell>
        </row>
        <row r="480">
          <cell r="A480">
            <v>480</v>
          </cell>
        </row>
        <row r="481">
          <cell r="A481">
            <v>481</v>
          </cell>
        </row>
        <row r="482">
          <cell r="A482">
            <v>482</v>
          </cell>
        </row>
        <row r="483">
          <cell r="A483">
            <v>483</v>
          </cell>
        </row>
        <row r="484">
          <cell r="A484">
            <v>484</v>
          </cell>
        </row>
        <row r="485">
          <cell r="A485">
            <v>485</v>
          </cell>
        </row>
        <row r="486">
          <cell r="A486">
            <v>486</v>
          </cell>
        </row>
        <row r="487">
          <cell r="A487">
            <v>487</v>
          </cell>
        </row>
        <row r="488">
          <cell r="A488">
            <v>488</v>
          </cell>
        </row>
        <row r="489">
          <cell r="A489">
            <v>489</v>
          </cell>
        </row>
        <row r="490">
          <cell r="A490">
            <v>490</v>
          </cell>
        </row>
        <row r="491">
          <cell r="A491">
            <v>491</v>
          </cell>
        </row>
        <row r="492">
          <cell r="A492">
            <v>492</v>
          </cell>
        </row>
        <row r="493">
          <cell r="A493">
            <v>493</v>
          </cell>
        </row>
        <row r="494">
          <cell r="A494">
            <v>494</v>
          </cell>
        </row>
        <row r="495">
          <cell r="A495">
            <v>495</v>
          </cell>
        </row>
        <row r="496">
          <cell r="A496">
            <v>496</v>
          </cell>
        </row>
        <row r="497">
          <cell r="A497">
            <v>497</v>
          </cell>
        </row>
        <row r="498">
          <cell r="A498">
            <v>498</v>
          </cell>
        </row>
        <row r="499">
          <cell r="A499">
            <v>499</v>
          </cell>
        </row>
        <row r="500">
          <cell r="A500">
            <v>500</v>
          </cell>
        </row>
        <row r="501">
          <cell r="A501">
            <v>501</v>
          </cell>
        </row>
        <row r="502">
          <cell r="A502">
            <v>502</v>
          </cell>
        </row>
        <row r="503">
          <cell r="A503">
            <v>503</v>
          </cell>
        </row>
        <row r="504">
          <cell r="A504">
            <v>504</v>
          </cell>
        </row>
        <row r="505">
          <cell r="A505">
            <v>505</v>
          </cell>
        </row>
        <row r="506">
          <cell r="A506">
            <v>506</v>
          </cell>
        </row>
        <row r="507">
          <cell r="A507">
            <v>507</v>
          </cell>
        </row>
        <row r="508">
          <cell r="A508">
            <v>508</v>
          </cell>
        </row>
        <row r="509">
          <cell r="A509">
            <v>509</v>
          </cell>
        </row>
        <row r="510">
          <cell r="A510">
            <v>510</v>
          </cell>
        </row>
        <row r="511">
          <cell r="A511">
            <v>511</v>
          </cell>
        </row>
        <row r="512">
          <cell r="A512">
            <v>512</v>
          </cell>
        </row>
        <row r="513">
          <cell r="A513">
            <v>513</v>
          </cell>
        </row>
        <row r="514">
          <cell r="A514">
            <v>514</v>
          </cell>
        </row>
        <row r="515">
          <cell r="A515">
            <v>515</v>
          </cell>
        </row>
        <row r="516">
          <cell r="A516">
            <v>516</v>
          </cell>
        </row>
        <row r="517">
          <cell r="A517">
            <v>517</v>
          </cell>
        </row>
        <row r="518">
          <cell r="A518">
            <v>518</v>
          </cell>
        </row>
        <row r="519">
          <cell r="A519">
            <v>519</v>
          </cell>
        </row>
        <row r="520">
          <cell r="A520">
            <v>520</v>
          </cell>
        </row>
        <row r="521">
          <cell r="A521">
            <v>521</v>
          </cell>
        </row>
        <row r="522">
          <cell r="A522">
            <v>522</v>
          </cell>
        </row>
        <row r="523">
          <cell r="A523">
            <v>523</v>
          </cell>
        </row>
        <row r="524">
          <cell r="A524">
            <v>524</v>
          </cell>
        </row>
        <row r="525">
          <cell r="A525">
            <v>525</v>
          </cell>
        </row>
        <row r="526">
          <cell r="A526">
            <v>526</v>
          </cell>
        </row>
        <row r="527">
          <cell r="A527">
            <v>527</v>
          </cell>
        </row>
        <row r="528">
          <cell r="A528">
            <v>528</v>
          </cell>
        </row>
        <row r="529">
          <cell r="A529">
            <v>529</v>
          </cell>
        </row>
        <row r="530">
          <cell r="A530">
            <v>530</v>
          </cell>
        </row>
        <row r="531">
          <cell r="A531">
            <v>531</v>
          </cell>
        </row>
        <row r="532">
          <cell r="A532">
            <v>532</v>
          </cell>
        </row>
        <row r="533">
          <cell r="A533">
            <v>533</v>
          </cell>
        </row>
        <row r="534">
          <cell r="A534">
            <v>534</v>
          </cell>
        </row>
        <row r="535">
          <cell r="A535">
            <v>535</v>
          </cell>
        </row>
        <row r="536">
          <cell r="A536">
            <v>536</v>
          </cell>
        </row>
        <row r="537">
          <cell r="A537">
            <v>537</v>
          </cell>
        </row>
        <row r="538">
          <cell r="A538">
            <v>538</v>
          </cell>
        </row>
        <row r="539">
          <cell r="A539">
            <v>539</v>
          </cell>
        </row>
        <row r="540">
          <cell r="A540">
            <v>540</v>
          </cell>
        </row>
        <row r="541">
          <cell r="A541">
            <v>541</v>
          </cell>
        </row>
        <row r="542">
          <cell r="A542">
            <v>542</v>
          </cell>
        </row>
        <row r="543">
          <cell r="A543">
            <v>543</v>
          </cell>
        </row>
        <row r="544">
          <cell r="A544">
            <v>544</v>
          </cell>
        </row>
        <row r="545">
          <cell r="A545">
            <v>545</v>
          </cell>
        </row>
        <row r="546">
          <cell r="A546">
            <v>546</v>
          </cell>
        </row>
        <row r="547">
          <cell r="A547">
            <v>547</v>
          </cell>
        </row>
        <row r="548">
          <cell r="A548">
            <v>548</v>
          </cell>
        </row>
        <row r="549">
          <cell r="A549">
            <v>549</v>
          </cell>
        </row>
        <row r="550">
          <cell r="A550">
            <v>550</v>
          </cell>
        </row>
        <row r="551">
          <cell r="A551">
            <v>551</v>
          </cell>
        </row>
        <row r="552">
          <cell r="A552">
            <v>552</v>
          </cell>
        </row>
        <row r="553">
          <cell r="A553">
            <v>553</v>
          </cell>
        </row>
        <row r="554">
          <cell r="A554">
            <v>554</v>
          </cell>
        </row>
        <row r="555">
          <cell r="A555">
            <v>555</v>
          </cell>
        </row>
        <row r="556">
          <cell r="A556">
            <v>556</v>
          </cell>
        </row>
        <row r="557">
          <cell r="A557">
            <v>557</v>
          </cell>
        </row>
        <row r="558">
          <cell r="A558">
            <v>558</v>
          </cell>
        </row>
        <row r="559">
          <cell r="A559">
            <v>559</v>
          </cell>
        </row>
        <row r="560">
          <cell r="A560">
            <v>560</v>
          </cell>
        </row>
        <row r="561">
          <cell r="A561">
            <v>561</v>
          </cell>
        </row>
        <row r="562">
          <cell r="A562">
            <v>562</v>
          </cell>
        </row>
        <row r="563">
          <cell r="A563">
            <v>563</v>
          </cell>
        </row>
        <row r="564">
          <cell r="A564">
            <v>564</v>
          </cell>
        </row>
        <row r="565">
          <cell r="A565">
            <v>565</v>
          </cell>
        </row>
        <row r="566">
          <cell r="A566">
            <v>566</v>
          </cell>
        </row>
        <row r="567">
          <cell r="A567">
            <v>567</v>
          </cell>
        </row>
        <row r="568">
          <cell r="A568">
            <v>568</v>
          </cell>
        </row>
        <row r="569">
          <cell r="A569">
            <v>569</v>
          </cell>
        </row>
        <row r="570">
          <cell r="A570">
            <v>570</v>
          </cell>
        </row>
        <row r="571">
          <cell r="A571">
            <v>571</v>
          </cell>
        </row>
        <row r="572">
          <cell r="A572">
            <v>572</v>
          </cell>
        </row>
        <row r="573">
          <cell r="A573">
            <v>573</v>
          </cell>
        </row>
        <row r="574">
          <cell r="A574">
            <v>574</v>
          </cell>
        </row>
        <row r="575">
          <cell r="A575">
            <v>575</v>
          </cell>
        </row>
        <row r="576">
          <cell r="A576">
            <v>576</v>
          </cell>
        </row>
        <row r="577">
          <cell r="A577">
            <v>577</v>
          </cell>
        </row>
        <row r="578">
          <cell r="A578">
            <v>578</v>
          </cell>
        </row>
        <row r="579">
          <cell r="A579">
            <v>579</v>
          </cell>
        </row>
        <row r="580">
          <cell r="A580">
            <v>580</v>
          </cell>
        </row>
        <row r="581">
          <cell r="A581">
            <v>581</v>
          </cell>
        </row>
        <row r="582">
          <cell r="A582">
            <v>582</v>
          </cell>
        </row>
        <row r="583">
          <cell r="A583">
            <v>583</v>
          </cell>
        </row>
        <row r="584">
          <cell r="A584">
            <v>584</v>
          </cell>
        </row>
        <row r="585">
          <cell r="A585">
            <v>585</v>
          </cell>
        </row>
        <row r="586">
          <cell r="A586">
            <v>586</v>
          </cell>
        </row>
        <row r="587">
          <cell r="A587">
            <v>587</v>
          </cell>
        </row>
        <row r="588">
          <cell r="A588">
            <v>588</v>
          </cell>
        </row>
        <row r="589">
          <cell r="A589">
            <v>589</v>
          </cell>
        </row>
        <row r="590">
          <cell r="A590">
            <v>590</v>
          </cell>
        </row>
        <row r="591">
          <cell r="A591">
            <v>591</v>
          </cell>
        </row>
        <row r="592">
          <cell r="A592">
            <v>592</v>
          </cell>
        </row>
        <row r="593">
          <cell r="A593">
            <v>593</v>
          </cell>
        </row>
        <row r="594">
          <cell r="A594">
            <v>594</v>
          </cell>
        </row>
        <row r="595">
          <cell r="A595">
            <v>595</v>
          </cell>
        </row>
        <row r="596">
          <cell r="A596">
            <v>596</v>
          </cell>
        </row>
        <row r="597">
          <cell r="A597">
            <v>597</v>
          </cell>
        </row>
        <row r="598">
          <cell r="A598">
            <v>598</v>
          </cell>
        </row>
        <row r="599">
          <cell r="A599">
            <v>599</v>
          </cell>
        </row>
        <row r="600">
          <cell r="A600">
            <v>600</v>
          </cell>
        </row>
        <row r="601">
          <cell r="A601">
            <v>601</v>
          </cell>
        </row>
        <row r="602">
          <cell r="A602">
            <v>602</v>
          </cell>
        </row>
        <row r="603">
          <cell r="A603">
            <v>603</v>
          </cell>
        </row>
        <row r="604">
          <cell r="A604">
            <v>604</v>
          </cell>
        </row>
        <row r="605">
          <cell r="A605">
            <v>605</v>
          </cell>
        </row>
        <row r="606">
          <cell r="A606">
            <v>606</v>
          </cell>
        </row>
        <row r="607">
          <cell r="A607">
            <v>607</v>
          </cell>
        </row>
        <row r="608">
          <cell r="A608">
            <v>608</v>
          </cell>
        </row>
        <row r="609">
          <cell r="A609">
            <v>609</v>
          </cell>
        </row>
        <row r="610">
          <cell r="A610">
            <v>610</v>
          </cell>
        </row>
        <row r="611">
          <cell r="A611">
            <v>611</v>
          </cell>
        </row>
        <row r="612">
          <cell r="A612">
            <v>612</v>
          </cell>
        </row>
        <row r="613">
          <cell r="A613">
            <v>613</v>
          </cell>
        </row>
        <row r="614">
          <cell r="A614">
            <v>614</v>
          </cell>
        </row>
        <row r="615">
          <cell r="A615">
            <v>615</v>
          </cell>
        </row>
        <row r="616">
          <cell r="A616">
            <v>616</v>
          </cell>
        </row>
        <row r="617">
          <cell r="A617">
            <v>617</v>
          </cell>
        </row>
        <row r="618">
          <cell r="A618">
            <v>618</v>
          </cell>
        </row>
        <row r="619">
          <cell r="A619">
            <v>619</v>
          </cell>
        </row>
        <row r="620">
          <cell r="A620">
            <v>620</v>
          </cell>
        </row>
        <row r="621">
          <cell r="A621">
            <v>621</v>
          </cell>
        </row>
        <row r="622">
          <cell r="A622">
            <v>622</v>
          </cell>
        </row>
        <row r="623">
          <cell r="A623">
            <v>623</v>
          </cell>
        </row>
        <row r="624">
          <cell r="A624">
            <v>624</v>
          </cell>
        </row>
        <row r="625">
          <cell r="A625">
            <v>625</v>
          </cell>
        </row>
        <row r="626">
          <cell r="A626">
            <v>626</v>
          </cell>
        </row>
        <row r="627">
          <cell r="A627">
            <v>627</v>
          </cell>
        </row>
        <row r="628">
          <cell r="A628">
            <v>628</v>
          </cell>
        </row>
        <row r="629">
          <cell r="A629">
            <v>629</v>
          </cell>
        </row>
        <row r="630">
          <cell r="A630">
            <v>630</v>
          </cell>
        </row>
        <row r="631">
          <cell r="A631">
            <v>631</v>
          </cell>
        </row>
        <row r="632">
          <cell r="A632">
            <v>632</v>
          </cell>
        </row>
        <row r="633">
          <cell r="A633">
            <v>633</v>
          </cell>
        </row>
        <row r="634">
          <cell r="A634">
            <v>634</v>
          </cell>
        </row>
        <row r="635">
          <cell r="A635">
            <v>635</v>
          </cell>
        </row>
        <row r="636">
          <cell r="A636">
            <v>636</v>
          </cell>
        </row>
        <row r="637">
          <cell r="A637">
            <v>637</v>
          </cell>
        </row>
        <row r="638">
          <cell r="A638">
            <v>638</v>
          </cell>
        </row>
        <row r="639">
          <cell r="A639">
            <v>639</v>
          </cell>
        </row>
        <row r="640">
          <cell r="A640">
            <v>640</v>
          </cell>
        </row>
        <row r="641">
          <cell r="A641">
            <v>641</v>
          </cell>
        </row>
        <row r="642">
          <cell r="A642">
            <v>642</v>
          </cell>
        </row>
        <row r="643">
          <cell r="A643">
            <v>643</v>
          </cell>
        </row>
        <row r="644">
          <cell r="A644">
            <v>644</v>
          </cell>
        </row>
        <row r="645">
          <cell r="A645">
            <v>645</v>
          </cell>
        </row>
        <row r="646">
          <cell r="A646">
            <v>646</v>
          </cell>
        </row>
        <row r="647">
          <cell r="A647">
            <v>647</v>
          </cell>
        </row>
        <row r="648">
          <cell r="A648">
            <v>648</v>
          </cell>
        </row>
        <row r="649">
          <cell r="A649">
            <v>649</v>
          </cell>
        </row>
        <row r="650">
          <cell r="A650">
            <v>650</v>
          </cell>
        </row>
        <row r="651">
          <cell r="A651">
            <v>651</v>
          </cell>
        </row>
        <row r="652">
          <cell r="A652">
            <v>652</v>
          </cell>
        </row>
        <row r="653">
          <cell r="A653">
            <v>653</v>
          </cell>
        </row>
        <row r="654">
          <cell r="A654">
            <v>654</v>
          </cell>
        </row>
        <row r="655">
          <cell r="A655">
            <v>655</v>
          </cell>
        </row>
        <row r="656">
          <cell r="A656">
            <v>656</v>
          </cell>
        </row>
        <row r="657">
          <cell r="A657">
            <v>657</v>
          </cell>
        </row>
        <row r="658">
          <cell r="A658">
            <v>658</v>
          </cell>
        </row>
        <row r="659">
          <cell r="A659">
            <v>659</v>
          </cell>
        </row>
        <row r="660">
          <cell r="A660">
            <v>660</v>
          </cell>
        </row>
        <row r="661">
          <cell r="A661">
            <v>661</v>
          </cell>
        </row>
        <row r="662">
          <cell r="A662">
            <v>662</v>
          </cell>
        </row>
        <row r="663">
          <cell r="A663">
            <v>663</v>
          </cell>
        </row>
        <row r="664">
          <cell r="A664">
            <v>664</v>
          </cell>
        </row>
        <row r="665">
          <cell r="A665">
            <v>665</v>
          </cell>
        </row>
        <row r="666">
          <cell r="A666">
            <v>666</v>
          </cell>
        </row>
        <row r="667">
          <cell r="A667">
            <v>667</v>
          </cell>
        </row>
        <row r="668">
          <cell r="A668">
            <v>668</v>
          </cell>
        </row>
        <row r="669">
          <cell r="A669">
            <v>669</v>
          </cell>
        </row>
        <row r="670">
          <cell r="A670">
            <v>670</v>
          </cell>
        </row>
        <row r="671">
          <cell r="A671">
            <v>671</v>
          </cell>
        </row>
        <row r="672">
          <cell r="A672">
            <v>672</v>
          </cell>
        </row>
        <row r="673">
          <cell r="A673">
            <v>673</v>
          </cell>
        </row>
        <row r="674">
          <cell r="A674">
            <v>674</v>
          </cell>
        </row>
        <row r="675">
          <cell r="A675">
            <v>675</v>
          </cell>
        </row>
        <row r="676">
          <cell r="A676">
            <v>676</v>
          </cell>
        </row>
        <row r="677">
          <cell r="A677">
            <v>677</v>
          </cell>
        </row>
        <row r="678">
          <cell r="A678">
            <v>678</v>
          </cell>
        </row>
        <row r="679">
          <cell r="A679">
            <v>679</v>
          </cell>
        </row>
        <row r="680">
          <cell r="A680">
            <v>680</v>
          </cell>
        </row>
        <row r="681">
          <cell r="A681">
            <v>681</v>
          </cell>
        </row>
        <row r="682">
          <cell r="A682">
            <v>682</v>
          </cell>
        </row>
        <row r="683">
          <cell r="A683">
            <v>683</v>
          </cell>
        </row>
        <row r="684">
          <cell r="A684">
            <v>684</v>
          </cell>
        </row>
        <row r="685">
          <cell r="A685">
            <v>685</v>
          </cell>
        </row>
        <row r="686">
          <cell r="A686">
            <v>686</v>
          </cell>
        </row>
        <row r="687">
          <cell r="A687">
            <v>687</v>
          </cell>
        </row>
        <row r="688">
          <cell r="A688">
            <v>688</v>
          </cell>
        </row>
        <row r="689">
          <cell r="A689">
            <v>689</v>
          </cell>
        </row>
        <row r="690">
          <cell r="A690">
            <v>690</v>
          </cell>
        </row>
        <row r="691">
          <cell r="A691">
            <v>691</v>
          </cell>
        </row>
        <row r="692">
          <cell r="A692">
            <v>692</v>
          </cell>
        </row>
        <row r="693">
          <cell r="A693">
            <v>693</v>
          </cell>
        </row>
        <row r="694">
          <cell r="A694">
            <v>694</v>
          </cell>
        </row>
        <row r="695">
          <cell r="A695">
            <v>695</v>
          </cell>
        </row>
        <row r="696">
          <cell r="A696">
            <v>696</v>
          </cell>
        </row>
        <row r="697">
          <cell r="A697">
            <v>697</v>
          </cell>
        </row>
        <row r="698">
          <cell r="A698">
            <v>698</v>
          </cell>
        </row>
        <row r="699">
          <cell r="A699">
            <v>699</v>
          </cell>
        </row>
        <row r="700">
          <cell r="A700">
            <v>700</v>
          </cell>
        </row>
        <row r="701">
          <cell r="A701">
            <v>701</v>
          </cell>
        </row>
        <row r="702">
          <cell r="A702">
            <v>702</v>
          </cell>
        </row>
        <row r="703">
          <cell r="A703">
            <v>703</v>
          </cell>
        </row>
        <row r="704">
          <cell r="A704">
            <v>704</v>
          </cell>
        </row>
        <row r="705">
          <cell r="A705">
            <v>705</v>
          </cell>
        </row>
        <row r="706">
          <cell r="A706">
            <v>706</v>
          </cell>
        </row>
        <row r="707">
          <cell r="A707">
            <v>707</v>
          </cell>
        </row>
        <row r="708">
          <cell r="A708">
            <v>708</v>
          </cell>
        </row>
        <row r="709">
          <cell r="A709">
            <v>709</v>
          </cell>
        </row>
        <row r="710">
          <cell r="A710">
            <v>710</v>
          </cell>
        </row>
        <row r="711">
          <cell r="A711">
            <v>711</v>
          </cell>
        </row>
        <row r="712">
          <cell r="A712">
            <v>712</v>
          </cell>
        </row>
        <row r="713">
          <cell r="A713">
            <v>713</v>
          </cell>
        </row>
        <row r="714">
          <cell r="A714">
            <v>714</v>
          </cell>
        </row>
        <row r="715">
          <cell r="A715">
            <v>715</v>
          </cell>
        </row>
        <row r="716">
          <cell r="A716">
            <v>716</v>
          </cell>
        </row>
        <row r="717">
          <cell r="A717">
            <v>717</v>
          </cell>
        </row>
        <row r="718">
          <cell r="A718">
            <v>718</v>
          </cell>
        </row>
        <row r="719">
          <cell r="A719">
            <v>719</v>
          </cell>
        </row>
        <row r="720">
          <cell r="A720">
            <v>720</v>
          </cell>
        </row>
        <row r="721">
          <cell r="A721">
            <v>721</v>
          </cell>
        </row>
        <row r="722">
          <cell r="A722">
            <v>722</v>
          </cell>
        </row>
        <row r="723">
          <cell r="A723">
            <v>723</v>
          </cell>
        </row>
        <row r="724">
          <cell r="A724">
            <v>724</v>
          </cell>
        </row>
        <row r="725">
          <cell r="A725">
            <v>725</v>
          </cell>
        </row>
        <row r="726">
          <cell r="A726">
            <v>726</v>
          </cell>
        </row>
        <row r="727">
          <cell r="A727">
            <v>727</v>
          </cell>
        </row>
        <row r="728">
          <cell r="A728">
            <v>728</v>
          </cell>
        </row>
        <row r="729">
          <cell r="A729">
            <v>729</v>
          </cell>
        </row>
        <row r="730">
          <cell r="A730">
            <v>730</v>
          </cell>
        </row>
        <row r="731">
          <cell r="A731">
            <v>731</v>
          </cell>
        </row>
        <row r="732">
          <cell r="A732">
            <v>732</v>
          </cell>
        </row>
        <row r="733">
          <cell r="A733">
            <v>733</v>
          </cell>
        </row>
        <row r="734">
          <cell r="A734">
            <v>734</v>
          </cell>
        </row>
        <row r="735">
          <cell r="A735">
            <v>735</v>
          </cell>
        </row>
        <row r="736">
          <cell r="A736">
            <v>736</v>
          </cell>
        </row>
        <row r="737">
          <cell r="A737">
            <v>737</v>
          </cell>
        </row>
        <row r="738">
          <cell r="A738">
            <v>738</v>
          </cell>
        </row>
        <row r="739">
          <cell r="A739">
            <v>739</v>
          </cell>
        </row>
        <row r="740">
          <cell r="A740">
            <v>740</v>
          </cell>
        </row>
        <row r="741">
          <cell r="A741">
            <v>741</v>
          </cell>
        </row>
        <row r="742">
          <cell r="A742">
            <v>742</v>
          </cell>
        </row>
        <row r="743">
          <cell r="A743">
            <v>743</v>
          </cell>
        </row>
        <row r="744">
          <cell r="A744">
            <v>744</v>
          </cell>
        </row>
        <row r="745">
          <cell r="A745">
            <v>745</v>
          </cell>
        </row>
        <row r="746">
          <cell r="A746">
            <v>746</v>
          </cell>
        </row>
        <row r="747">
          <cell r="A747">
            <v>747</v>
          </cell>
        </row>
        <row r="748">
          <cell r="A748">
            <v>748</v>
          </cell>
        </row>
        <row r="749">
          <cell r="A749">
            <v>749</v>
          </cell>
        </row>
        <row r="750">
          <cell r="A750">
            <v>750</v>
          </cell>
        </row>
        <row r="751">
          <cell r="A751">
            <v>751</v>
          </cell>
        </row>
        <row r="752">
          <cell r="A752">
            <v>752</v>
          </cell>
        </row>
        <row r="753">
          <cell r="A753">
            <v>753</v>
          </cell>
        </row>
        <row r="754">
          <cell r="A754">
            <v>754</v>
          </cell>
        </row>
        <row r="755">
          <cell r="A755">
            <v>755</v>
          </cell>
        </row>
        <row r="756">
          <cell r="A756">
            <v>756</v>
          </cell>
        </row>
        <row r="757">
          <cell r="A757">
            <v>757</v>
          </cell>
        </row>
        <row r="758">
          <cell r="A758">
            <v>758</v>
          </cell>
        </row>
        <row r="759">
          <cell r="A759">
            <v>759</v>
          </cell>
        </row>
        <row r="760">
          <cell r="A760">
            <v>760</v>
          </cell>
        </row>
        <row r="761">
          <cell r="A761">
            <v>761</v>
          </cell>
        </row>
        <row r="762">
          <cell r="A762">
            <v>762</v>
          </cell>
        </row>
        <row r="763">
          <cell r="A763">
            <v>763</v>
          </cell>
        </row>
        <row r="764">
          <cell r="A764">
            <v>764</v>
          </cell>
        </row>
        <row r="765">
          <cell r="A765">
            <v>765</v>
          </cell>
        </row>
        <row r="766">
          <cell r="A766">
            <v>766</v>
          </cell>
        </row>
        <row r="767">
          <cell r="A767">
            <v>767</v>
          </cell>
        </row>
        <row r="768">
          <cell r="A768">
            <v>768</v>
          </cell>
        </row>
        <row r="769">
          <cell r="A769">
            <v>769</v>
          </cell>
        </row>
        <row r="770">
          <cell r="A770">
            <v>770</v>
          </cell>
        </row>
        <row r="771">
          <cell r="A771">
            <v>771</v>
          </cell>
        </row>
        <row r="772">
          <cell r="A772">
            <v>772</v>
          </cell>
        </row>
        <row r="773">
          <cell r="A773">
            <v>773</v>
          </cell>
        </row>
        <row r="774">
          <cell r="A774">
            <v>774</v>
          </cell>
        </row>
        <row r="775">
          <cell r="A775">
            <v>775</v>
          </cell>
        </row>
        <row r="776">
          <cell r="A776">
            <v>776</v>
          </cell>
        </row>
        <row r="777">
          <cell r="A777">
            <v>777</v>
          </cell>
        </row>
        <row r="778">
          <cell r="A778">
            <v>778</v>
          </cell>
        </row>
        <row r="779">
          <cell r="A779">
            <v>779</v>
          </cell>
        </row>
        <row r="780">
          <cell r="A780">
            <v>780</v>
          </cell>
        </row>
        <row r="781">
          <cell r="A781">
            <v>781</v>
          </cell>
        </row>
        <row r="782">
          <cell r="A782">
            <v>782</v>
          </cell>
        </row>
        <row r="783">
          <cell r="A783">
            <v>783</v>
          </cell>
        </row>
        <row r="784">
          <cell r="A784">
            <v>784</v>
          </cell>
        </row>
        <row r="785">
          <cell r="A785">
            <v>785</v>
          </cell>
        </row>
        <row r="786">
          <cell r="A786">
            <v>786</v>
          </cell>
        </row>
        <row r="787">
          <cell r="A787">
            <v>787</v>
          </cell>
        </row>
        <row r="788">
          <cell r="A788">
            <v>788</v>
          </cell>
        </row>
        <row r="789">
          <cell r="A789">
            <v>789</v>
          </cell>
        </row>
        <row r="790">
          <cell r="A790">
            <v>790</v>
          </cell>
        </row>
        <row r="791">
          <cell r="A791">
            <v>791</v>
          </cell>
        </row>
        <row r="792">
          <cell r="A792">
            <v>792</v>
          </cell>
        </row>
        <row r="793">
          <cell r="A793">
            <v>793</v>
          </cell>
        </row>
        <row r="794">
          <cell r="A794">
            <v>794</v>
          </cell>
        </row>
        <row r="795">
          <cell r="A795">
            <v>795</v>
          </cell>
        </row>
        <row r="796">
          <cell r="A796">
            <v>796</v>
          </cell>
        </row>
        <row r="797">
          <cell r="A797">
            <v>797</v>
          </cell>
        </row>
        <row r="798">
          <cell r="A798">
            <v>798</v>
          </cell>
        </row>
        <row r="799">
          <cell r="A799">
            <v>799</v>
          </cell>
        </row>
        <row r="800">
          <cell r="A800">
            <v>800</v>
          </cell>
        </row>
        <row r="801">
          <cell r="A801">
            <v>801</v>
          </cell>
        </row>
        <row r="802">
          <cell r="A802">
            <v>802</v>
          </cell>
        </row>
        <row r="803">
          <cell r="A803">
            <v>803</v>
          </cell>
        </row>
        <row r="804">
          <cell r="A804">
            <v>804</v>
          </cell>
        </row>
        <row r="805">
          <cell r="A805">
            <v>805</v>
          </cell>
        </row>
        <row r="806">
          <cell r="A806">
            <v>806</v>
          </cell>
        </row>
        <row r="807">
          <cell r="A807">
            <v>807</v>
          </cell>
        </row>
        <row r="808">
          <cell r="A808">
            <v>808</v>
          </cell>
        </row>
        <row r="809">
          <cell r="A809">
            <v>809</v>
          </cell>
        </row>
        <row r="810">
          <cell r="A810">
            <v>810</v>
          </cell>
        </row>
        <row r="811">
          <cell r="A811">
            <v>811</v>
          </cell>
        </row>
        <row r="812">
          <cell r="A812">
            <v>812</v>
          </cell>
        </row>
        <row r="813">
          <cell r="A813">
            <v>813</v>
          </cell>
        </row>
        <row r="814">
          <cell r="A814">
            <v>814</v>
          </cell>
        </row>
        <row r="815">
          <cell r="A815">
            <v>815</v>
          </cell>
        </row>
        <row r="816">
          <cell r="A816">
            <v>816</v>
          </cell>
        </row>
        <row r="817">
          <cell r="A817">
            <v>817</v>
          </cell>
        </row>
        <row r="818">
          <cell r="A818">
            <v>818</v>
          </cell>
        </row>
        <row r="819">
          <cell r="A819">
            <v>819</v>
          </cell>
        </row>
        <row r="820">
          <cell r="A820">
            <v>820</v>
          </cell>
        </row>
        <row r="821">
          <cell r="A821">
            <v>821</v>
          </cell>
        </row>
        <row r="822">
          <cell r="A822">
            <v>822</v>
          </cell>
        </row>
        <row r="823">
          <cell r="A823">
            <v>823</v>
          </cell>
        </row>
        <row r="824">
          <cell r="A824">
            <v>824</v>
          </cell>
        </row>
        <row r="825">
          <cell r="A825">
            <v>825</v>
          </cell>
        </row>
        <row r="826">
          <cell r="A826">
            <v>826</v>
          </cell>
        </row>
        <row r="827">
          <cell r="A827">
            <v>827</v>
          </cell>
        </row>
        <row r="828">
          <cell r="A828">
            <v>828</v>
          </cell>
        </row>
        <row r="829">
          <cell r="A829">
            <v>829</v>
          </cell>
        </row>
        <row r="830">
          <cell r="A830">
            <v>830</v>
          </cell>
        </row>
        <row r="831">
          <cell r="A831">
            <v>831</v>
          </cell>
        </row>
        <row r="832">
          <cell r="A832">
            <v>832</v>
          </cell>
        </row>
        <row r="833">
          <cell r="A833">
            <v>833</v>
          </cell>
        </row>
        <row r="834">
          <cell r="A834">
            <v>834</v>
          </cell>
        </row>
        <row r="835">
          <cell r="A835">
            <v>835</v>
          </cell>
        </row>
        <row r="836">
          <cell r="A836">
            <v>836</v>
          </cell>
        </row>
        <row r="837">
          <cell r="A837">
            <v>837</v>
          </cell>
        </row>
        <row r="838">
          <cell r="A838">
            <v>838</v>
          </cell>
        </row>
        <row r="839">
          <cell r="A839">
            <v>839</v>
          </cell>
        </row>
        <row r="840">
          <cell r="A840">
            <v>840</v>
          </cell>
        </row>
        <row r="841">
          <cell r="A841">
            <v>841</v>
          </cell>
        </row>
        <row r="842">
          <cell r="A842">
            <v>842</v>
          </cell>
        </row>
        <row r="843">
          <cell r="A843">
            <v>843</v>
          </cell>
        </row>
        <row r="844">
          <cell r="A844">
            <v>844</v>
          </cell>
        </row>
        <row r="845">
          <cell r="A845">
            <v>845</v>
          </cell>
        </row>
        <row r="846">
          <cell r="A846">
            <v>846</v>
          </cell>
        </row>
        <row r="847">
          <cell r="A847">
            <v>847</v>
          </cell>
        </row>
        <row r="848">
          <cell r="A848">
            <v>848</v>
          </cell>
        </row>
        <row r="849">
          <cell r="A849">
            <v>849</v>
          </cell>
        </row>
        <row r="850">
          <cell r="A850">
            <v>850</v>
          </cell>
        </row>
        <row r="851">
          <cell r="A851">
            <v>851</v>
          </cell>
        </row>
        <row r="852">
          <cell r="A852">
            <v>852</v>
          </cell>
        </row>
        <row r="853">
          <cell r="A853">
            <v>853</v>
          </cell>
        </row>
        <row r="854">
          <cell r="A854">
            <v>854</v>
          </cell>
        </row>
        <row r="855">
          <cell r="A855">
            <v>855</v>
          </cell>
        </row>
        <row r="856">
          <cell r="A856">
            <v>856</v>
          </cell>
        </row>
        <row r="857">
          <cell r="A857">
            <v>857</v>
          </cell>
        </row>
        <row r="858">
          <cell r="A858">
            <v>858</v>
          </cell>
        </row>
        <row r="859">
          <cell r="A859">
            <v>859</v>
          </cell>
        </row>
        <row r="860">
          <cell r="A860">
            <v>860</v>
          </cell>
        </row>
        <row r="861">
          <cell r="A861">
            <v>861</v>
          </cell>
        </row>
        <row r="862">
          <cell r="A862">
            <v>862</v>
          </cell>
        </row>
        <row r="863">
          <cell r="A863">
            <v>863</v>
          </cell>
        </row>
        <row r="864">
          <cell r="A864">
            <v>864</v>
          </cell>
        </row>
        <row r="865">
          <cell r="A865">
            <v>865</v>
          </cell>
        </row>
        <row r="866">
          <cell r="A866">
            <v>866</v>
          </cell>
        </row>
        <row r="867">
          <cell r="A867">
            <v>867</v>
          </cell>
        </row>
        <row r="868">
          <cell r="A868">
            <v>868</v>
          </cell>
        </row>
        <row r="869">
          <cell r="A869">
            <v>869</v>
          </cell>
        </row>
        <row r="870">
          <cell r="A870">
            <v>870</v>
          </cell>
        </row>
        <row r="871">
          <cell r="A871">
            <v>871</v>
          </cell>
        </row>
        <row r="872">
          <cell r="A872">
            <v>872</v>
          </cell>
        </row>
        <row r="873">
          <cell r="A873">
            <v>873</v>
          </cell>
        </row>
        <row r="874">
          <cell r="A874">
            <v>874</v>
          </cell>
        </row>
        <row r="875">
          <cell r="A875">
            <v>875</v>
          </cell>
        </row>
        <row r="876">
          <cell r="A876">
            <v>876</v>
          </cell>
        </row>
        <row r="877">
          <cell r="A877">
            <v>877</v>
          </cell>
        </row>
        <row r="878">
          <cell r="A878">
            <v>878</v>
          </cell>
        </row>
        <row r="879">
          <cell r="A879">
            <v>879</v>
          </cell>
        </row>
        <row r="880">
          <cell r="A880">
            <v>880</v>
          </cell>
        </row>
        <row r="881">
          <cell r="A881">
            <v>881</v>
          </cell>
        </row>
        <row r="882">
          <cell r="A882">
            <v>882</v>
          </cell>
        </row>
        <row r="883">
          <cell r="A883">
            <v>883</v>
          </cell>
        </row>
        <row r="884">
          <cell r="A884">
            <v>884</v>
          </cell>
        </row>
        <row r="885">
          <cell r="A885">
            <v>885</v>
          </cell>
        </row>
        <row r="886">
          <cell r="A886">
            <v>886</v>
          </cell>
        </row>
        <row r="887">
          <cell r="A887">
            <v>887</v>
          </cell>
        </row>
        <row r="888">
          <cell r="A888">
            <v>888</v>
          </cell>
        </row>
        <row r="889">
          <cell r="A889">
            <v>889</v>
          </cell>
        </row>
        <row r="890">
          <cell r="A890">
            <v>890</v>
          </cell>
        </row>
        <row r="891">
          <cell r="A891">
            <v>891</v>
          </cell>
        </row>
        <row r="892">
          <cell r="A892">
            <v>892</v>
          </cell>
        </row>
        <row r="893">
          <cell r="A893">
            <v>893</v>
          </cell>
        </row>
        <row r="894">
          <cell r="A894">
            <v>894</v>
          </cell>
        </row>
        <row r="895">
          <cell r="A895">
            <v>895</v>
          </cell>
        </row>
        <row r="896">
          <cell r="A896">
            <v>896</v>
          </cell>
        </row>
        <row r="897">
          <cell r="A897">
            <v>897</v>
          </cell>
        </row>
        <row r="898">
          <cell r="A898">
            <v>898</v>
          </cell>
        </row>
        <row r="899">
          <cell r="A899">
            <v>899</v>
          </cell>
        </row>
        <row r="900">
          <cell r="A900">
            <v>900</v>
          </cell>
        </row>
        <row r="901">
          <cell r="A901">
            <v>901</v>
          </cell>
        </row>
        <row r="902">
          <cell r="A902">
            <v>902</v>
          </cell>
        </row>
        <row r="903">
          <cell r="A903">
            <v>903</v>
          </cell>
        </row>
        <row r="904">
          <cell r="A904">
            <v>904</v>
          </cell>
        </row>
        <row r="905">
          <cell r="A905">
            <v>905</v>
          </cell>
        </row>
        <row r="906">
          <cell r="A906">
            <v>906</v>
          </cell>
        </row>
        <row r="907">
          <cell r="A907">
            <v>907</v>
          </cell>
        </row>
        <row r="908">
          <cell r="A908">
            <v>908</v>
          </cell>
        </row>
        <row r="909">
          <cell r="A909">
            <v>909</v>
          </cell>
        </row>
        <row r="910">
          <cell r="A910">
            <v>910</v>
          </cell>
        </row>
        <row r="911">
          <cell r="A911">
            <v>911</v>
          </cell>
        </row>
        <row r="912">
          <cell r="A912">
            <v>912</v>
          </cell>
        </row>
        <row r="913">
          <cell r="A913">
            <v>913</v>
          </cell>
        </row>
        <row r="914">
          <cell r="A914">
            <v>914</v>
          </cell>
        </row>
        <row r="915">
          <cell r="A915">
            <v>915</v>
          </cell>
        </row>
        <row r="916">
          <cell r="A916">
            <v>916</v>
          </cell>
        </row>
        <row r="917">
          <cell r="A917">
            <v>917</v>
          </cell>
        </row>
        <row r="918">
          <cell r="A918">
            <v>918</v>
          </cell>
        </row>
        <row r="919">
          <cell r="A919">
            <v>919</v>
          </cell>
        </row>
        <row r="920">
          <cell r="A920">
            <v>920</v>
          </cell>
        </row>
        <row r="921">
          <cell r="A921">
            <v>921</v>
          </cell>
        </row>
        <row r="922">
          <cell r="A922">
            <v>922</v>
          </cell>
        </row>
        <row r="923">
          <cell r="A923">
            <v>923</v>
          </cell>
        </row>
        <row r="924">
          <cell r="A924">
            <v>924</v>
          </cell>
        </row>
        <row r="925">
          <cell r="A925">
            <v>925</v>
          </cell>
        </row>
        <row r="926">
          <cell r="A926">
            <v>926</v>
          </cell>
        </row>
        <row r="927">
          <cell r="A927">
            <v>927</v>
          </cell>
        </row>
        <row r="928">
          <cell r="A928">
            <v>928</v>
          </cell>
        </row>
        <row r="929">
          <cell r="A929">
            <v>929</v>
          </cell>
        </row>
        <row r="930">
          <cell r="A930">
            <v>930</v>
          </cell>
        </row>
        <row r="931">
          <cell r="A931">
            <v>931</v>
          </cell>
        </row>
        <row r="932">
          <cell r="A932">
            <v>932</v>
          </cell>
        </row>
        <row r="933">
          <cell r="A933">
            <v>933</v>
          </cell>
        </row>
        <row r="934">
          <cell r="A934">
            <v>934</v>
          </cell>
        </row>
        <row r="935">
          <cell r="A935">
            <v>935</v>
          </cell>
        </row>
        <row r="936">
          <cell r="A936">
            <v>936</v>
          </cell>
        </row>
        <row r="937">
          <cell r="A937">
            <v>937</v>
          </cell>
        </row>
        <row r="938">
          <cell r="A938">
            <v>938</v>
          </cell>
        </row>
        <row r="939">
          <cell r="A939">
            <v>939</v>
          </cell>
        </row>
        <row r="940">
          <cell r="A940">
            <v>940</v>
          </cell>
        </row>
        <row r="941">
          <cell r="A941">
            <v>941</v>
          </cell>
        </row>
        <row r="942">
          <cell r="A942">
            <v>942</v>
          </cell>
        </row>
        <row r="943">
          <cell r="A943">
            <v>943</v>
          </cell>
        </row>
        <row r="944">
          <cell r="A944">
            <v>944</v>
          </cell>
        </row>
        <row r="945">
          <cell r="A945">
            <v>945</v>
          </cell>
        </row>
        <row r="946">
          <cell r="A946">
            <v>946</v>
          </cell>
        </row>
        <row r="947">
          <cell r="A947">
            <v>947</v>
          </cell>
        </row>
        <row r="948">
          <cell r="A948">
            <v>948</v>
          </cell>
        </row>
        <row r="949">
          <cell r="A949">
            <v>949</v>
          </cell>
        </row>
        <row r="950">
          <cell r="A950">
            <v>950</v>
          </cell>
        </row>
        <row r="951">
          <cell r="A951">
            <v>951</v>
          </cell>
        </row>
        <row r="952">
          <cell r="A952">
            <v>952</v>
          </cell>
        </row>
        <row r="953">
          <cell r="A953">
            <v>953</v>
          </cell>
        </row>
        <row r="954">
          <cell r="A954">
            <v>954</v>
          </cell>
        </row>
        <row r="955">
          <cell r="A955">
            <v>955</v>
          </cell>
        </row>
        <row r="956">
          <cell r="A956">
            <v>956</v>
          </cell>
        </row>
        <row r="957">
          <cell r="A957">
            <v>957</v>
          </cell>
        </row>
        <row r="958">
          <cell r="A958">
            <v>958</v>
          </cell>
        </row>
        <row r="959">
          <cell r="A959">
            <v>959</v>
          </cell>
        </row>
        <row r="960">
          <cell r="A960">
            <v>960</v>
          </cell>
        </row>
        <row r="961">
          <cell r="A961">
            <v>961</v>
          </cell>
        </row>
        <row r="962">
          <cell r="A962">
            <v>962</v>
          </cell>
        </row>
        <row r="963">
          <cell r="A963">
            <v>963</v>
          </cell>
        </row>
        <row r="964">
          <cell r="A964">
            <v>964</v>
          </cell>
        </row>
        <row r="965">
          <cell r="A965">
            <v>965</v>
          </cell>
        </row>
        <row r="966">
          <cell r="A966">
            <v>966</v>
          </cell>
        </row>
        <row r="967">
          <cell r="A967">
            <v>967</v>
          </cell>
        </row>
        <row r="968">
          <cell r="A968">
            <v>968</v>
          </cell>
        </row>
        <row r="969">
          <cell r="A969">
            <v>969</v>
          </cell>
        </row>
        <row r="970">
          <cell r="A970">
            <v>970</v>
          </cell>
        </row>
        <row r="971">
          <cell r="A971">
            <v>971</v>
          </cell>
        </row>
        <row r="972">
          <cell r="A972">
            <v>972</v>
          </cell>
        </row>
        <row r="973">
          <cell r="A973">
            <v>973</v>
          </cell>
        </row>
        <row r="974">
          <cell r="A974">
            <v>974</v>
          </cell>
        </row>
        <row r="975">
          <cell r="A975">
            <v>975</v>
          </cell>
        </row>
        <row r="976">
          <cell r="A976">
            <v>976</v>
          </cell>
        </row>
        <row r="977">
          <cell r="A977">
            <v>977</v>
          </cell>
        </row>
        <row r="978">
          <cell r="A978">
            <v>978</v>
          </cell>
        </row>
        <row r="979">
          <cell r="A979">
            <v>979</v>
          </cell>
        </row>
        <row r="980">
          <cell r="A980">
            <v>980</v>
          </cell>
        </row>
        <row r="981">
          <cell r="A981">
            <v>981</v>
          </cell>
        </row>
        <row r="982">
          <cell r="A982">
            <v>982</v>
          </cell>
        </row>
        <row r="983">
          <cell r="A983">
            <v>983</v>
          </cell>
        </row>
        <row r="984">
          <cell r="A984">
            <v>984</v>
          </cell>
        </row>
        <row r="985">
          <cell r="A985">
            <v>985</v>
          </cell>
        </row>
        <row r="986">
          <cell r="A986">
            <v>986</v>
          </cell>
        </row>
        <row r="987">
          <cell r="A987">
            <v>987</v>
          </cell>
        </row>
        <row r="988">
          <cell r="A988">
            <v>988</v>
          </cell>
        </row>
        <row r="989">
          <cell r="A989">
            <v>989</v>
          </cell>
        </row>
        <row r="990">
          <cell r="A990">
            <v>990</v>
          </cell>
        </row>
        <row r="991">
          <cell r="A991">
            <v>991</v>
          </cell>
        </row>
        <row r="992">
          <cell r="A992">
            <v>992</v>
          </cell>
        </row>
        <row r="993">
          <cell r="A993">
            <v>993</v>
          </cell>
        </row>
        <row r="994">
          <cell r="A994">
            <v>994</v>
          </cell>
        </row>
        <row r="995">
          <cell r="A995">
            <v>995</v>
          </cell>
        </row>
        <row r="996">
          <cell r="A996">
            <v>996</v>
          </cell>
        </row>
        <row r="997">
          <cell r="A997">
            <v>997</v>
          </cell>
        </row>
        <row r="998">
          <cell r="A998">
            <v>998</v>
          </cell>
        </row>
        <row r="999">
          <cell r="A999">
            <v>999</v>
          </cell>
        </row>
        <row r="1000">
          <cell r="A1000">
            <v>1000</v>
          </cell>
        </row>
        <row r="1001">
          <cell r="A1001">
            <v>1001</v>
          </cell>
        </row>
        <row r="1002">
          <cell r="A1002">
            <v>1002</v>
          </cell>
        </row>
        <row r="1003">
          <cell r="A1003">
            <v>1003</v>
          </cell>
        </row>
        <row r="1004">
          <cell r="A1004">
            <v>1004</v>
          </cell>
        </row>
        <row r="1005">
          <cell r="A1005">
            <v>1005</v>
          </cell>
        </row>
        <row r="1006">
          <cell r="A1006">
            <v>1006</v>
          </cell>
        </row>
        <row r="1007">
          <cell r="A1007">
            <v>1007</v>
          </cell>
        </row>
        <row r="1008">
          <cell r="A1008">
            <v>1008</v>
          </cell>
        </row>
        <row r="1009">
          <cell r="A1009">
            <v>1009</v>
          </cell>
        </row>
        <row r="1010">
          <cell r="A1010">
            <v>1010</v>
          </cell>
        </row>
        <row r="1011">
          <cell r="A1011">
            <v>1011</v>
          </cell>
        </row>
        <row r="1012">
          <cell r="A1012">
            <v>1012</v>
          </cell>
        </row>
        <row r="1013">
          <cell r="A1013">
            <v>1013</v>
          </cell>
        </row>
        <row r="1014">
          <cell r="A1014">
            <v>1014</v>
          </cell>
        </row>
        <row r="1015">
          <cell r="A1015">
            <v>1015</v>
          </cell>
        </row>
        <row r="1016">
          <cell r="A1016">
            <v>1016</v>
          </cell>
        </row>
        <row r="1017">
          <cell r="A1017">
            <v>1017</v>
          </cell>
        </row>
        <row r="1018">
          <cell r="A1018">
            <v>1018</v>
          </cell>
        </row>
        <row r="1019">
          <cell r="A1019">
            <v>1019</v>
          </cell>
        </row>
        <row r="1020">
          <cell r="A1020">
            <v>1020</v>
          </cell>
        </row>
        <row r="1021">
          <cell r="A1021">
            <v>1021</v>
          </cell>
        </row>
        <row r="1022">
          <cell r="A1022">
            <v>1022</v>
          </cell>
        </row>
        <row r="1023">
          <cell r="A1023">
            <v>1023</v>
          </cell>
        </row>
        <row r="1024">
          <cell r="A1024">
            <v>1024</v>
          </cell>
        </row>
        <row r="1025">
          <cell r="A1025">
            <v>1025</v>
          </cell>
        </row>
        <row r="1026">
          <cell r="A1026">
            <v>1026</v>
          </cell>
        </row>
        <row r="1027">
          <cell r="A1027">
            <v>1027</v>
          </cell>
        </row>
        <row r="1028">
          <cell r="A1028">
            <v>1028</v>
          </cell>
        </row>
        <row r="1029">
          <cell r="A1029">
            <v>1029</v>
          </cell>
        </row>
        <row r="1030">
          <cell r="A1030">
            <v>1030</v>
          </cell>
        </row>
        <row r="1031">
          <cell r="A1031">
            <v>1031</v>
          </cell>
        </row>
        <row r="1032">
          <cell r="A1032">
            <v>1032</v>
          </cell>
        </row>
        <row r="1033">
          <cell r="A1033">
            <v>1033</v>
          </cell>
        </row>
        <row r="1034">
          <cell r="A1034">
            <v>1034</v>
          </cell>
        </row>
        <row r="1035">
          <cell r="A1035">
            <v>1035</v>
          </cell>
        </row>
        <row r="1036">
          <cell r="A1036">
            <v>1036</v>
          </cell>
        </row>
        <row r="1037">
          <cell r="A1037">
            <v>1037</v>
          </cell>
        </row>
        <row r="1038">
          <cell r="A1038">
            <v>1038</v>
          </cell>
        </row>
        <row r="1039">
          <cell r="A1039">
            <v>1039</v>
          </cell>
        </row>
        <row r="1040">
          <cell r="A1040">
            <v>1040</v>
          </cell>
        </row>
        <row r="1041">
          <cell r="A1041">
            <v>1041</v>
          </cell>
        </row>
        <row r="1042">
          <cell r="A1042">
            <v>1042</v>
          </cell>
        </row>
        <row r="1043">
          <cell r="A1043">
            <v>1043</v>
          </cell>
        </row>
        <row r="1044">
          <cell r="A1044">
            <v>1044</v>
          </cell>
        </row>
        <row r="1045">
          <cell r="A1045">
            <v>1045</v>
          </cell>
        </row>
        <row r="1046">
          <cell r="A1046">
            <v>1046</v>
          </cell>
        </row>
        <row r="1047">
          <cell r="A1047">
            <v>1047</v>
          </cell>
        </row>
        <row r="1048">
          <cell r="A1048">
            <v>1048</v>
          </cell>
        </row>
        <row r="1049">
          <cell r="A1049">
            <v>1049</v>
          </cell>
        </row>
        <row r="1050">
          <cell r="A1050">
            <v>1050</v>
          </cell>
        </row>
        <row r="1051">
          <cell r="A1051">
            <v>1051</v>
          </cell>
        </row>
        <row r="1052">
          <cell r="A1052">
            <v>1052</v>
          </cell>
        </row>
        <row r="1053">
          <cell r="A1053">
            <v>1053</v>
          </cell>
        </row>
        <row r="1054">
          <cell r="A1054">
            <v>1054</v>
          </cell>
        </row>
        <row r="1055">
          <cell r="A1055">
            <v>1055</v>
          </cell>
        </row>
        <row r="1056">
          <cell r="A1056">
            <v>1056</v>
          </cell>
        </row>
        <row r="1057">
          <cell r="A1057">
            <v>1057</v>
          </cell>
        </row>
        <row r="1058">
          <cell r="A1058">
            <v>1058</v>
          </cell>
        </row>
        <row r="1059">
          <cell r="A1059">
            <v>1059</v>
          </cell>
        </row>
        <row r="1060">
          <cell r="A1060">
            <v>1060</v>
          </cell>
        </row>
        <row r="1061">
          <cell r="A1061">
            <v>1061</v>
          </cell>
        </row>
        <row r="1062">
          <cell r="A1062">
            <v>1062</v>
          </cell>
        </row>
        <row r="1063">
          <cell r="A1063">
            <v>1063</v>
          </cell>
        </row>
        <row r="1064">
          <cell r="A1064">
            <v>1064</v>
          </cell>
        </row>
        <row r="1065">
          <cell r="A1065">
            <v>1065</v>
          </cell>
        </row>
        <row r="1066">
          <cell r="A1066">
            <v>1066</v>
          </cell>
        </row>
        <row r="1067">
          <cell r="A1067">
            <v>1067</v>
          </cell>
        </row>
        <row r="1068">
          <cell r="A1068">
            <v>1068</v>
          </cell>
        </row>
        <row r="1069">
          <cell r="A1069">
            <v>1069</v>
          </cell>
        </row>
        <row r="1070">
          <cell r="A1070">
            <v>1070</v>
          </cell>
        </row>
        <row r="1071">
          <cell r="A1071">
            <v>1071</v>
          </cell>
        </row>
        <row r="1072">
          <cell r="A1072">
            <v>1072</v>
          </cell>
        </row>
        <row r="1073">
          <cell r="A1073">
            <v>1073</v>
          </cell>
        </row>
        <row r="1074">
          <cell r="A1074">
            <v>1074</v>
          </cell>
        </row>
        <row r="1075">
          <cell r="A1075">
            <v>1075</v>
          </cell>
        </row>
        <row r="1076">
          <cell r="A1076">
            <v>1076</v>
          </cell>
        </row>
        <row r="1077">
          <cell r="A1077">
            <v>1077</v>
          </cell>
        </row>
        <row r="1078">
          <cell r="A1078">
            <v>1078</v>
          </cell>
        </row>
        <row r="1079">
          <cell r="A1079">
            <v>1079</v>
          </cell>
        </row>
        <row r="1080">
          <cell r="A1080">
            <v>1080</v>
          </cell>
        </row>
        <row r="1081">
          <cell r="A1081">
            <v>1081</v>
          </cell>
        </row>
        <row r="1082">
          <cell r="A1082">
            <v>1082</v>
          </cell>
        </row>
        <row r="1083">
          <cell r="A1083">
            <v>1083</v>
          </cell>
        </row>
        <row r="1084">
          <cell r="A1084">
            <v>1084</v>
          </cell>
        </row>
        <row r="1085">
          <cell r="A1085">
            <v>1085</v>
          </cell>
        </row>
        <row r="1086">
          <cell r="A1086">
            <v>1086</v>
          </cell>
        </row>
        <row r="1087">
          <cell r="A1087">
            <v>1087</v>
          </cell>
        </row>
        <row r="1088">
          <cell r="A1088">
            <v>1088</v>
          </cell>
        </row>
        <row r="1089">
          <cell r="A1089">
            <v>1089</v>
          </cell>
        </row>
        <row r="1090">
          <cell r="A1090">
            <v>1090</v>
          </cell>
        </row>
        <row r="1091">
          <cell r="A1091">
            <v>1091</v>
          </cell>
        </row>
        <row r="1092">
          <cell r="A1092">
            <v>1092</v>
          </cell>
        </row>
        <row r="1093">
          <cell r="A1093">
            <v>1093</v>
          </cell>
        </row>
        <row r="1094">
          <cell r="A1094">
            <v>1094</v>
          </cell>
        </row>
        <row r="1095">
          <cell r="A1095">
            <v>1095</v>
          </cell>
        </row>
        <row r="1096">
          <cell r="A1096">
            <v>1096</v>
          </cell>
        </row>
        <row r="1097">
          <cell r="A1097">
            <v>1097</v>
          </cell>
        </row>
        <row r="1098">
          <cell r="A1098">
            <v>1098</v>
          </cell>
        </row>
        <row r="1099">
          <cell r="A1099">
            <v>1099</v>
          </cell>
        </row>
        <row r="1100">
          <cell r="A1100">
            <v>1100</v>
          </cell>
        </row>
        <row r="1101">
          <cell r="A1101">
            <v>1101</v>
          </cell>
        </row>
        <row r="1102">
          <cell r="A1102">
            <v>1102</v>
          </cell>
        </row>
        <row r="1103">
          <cell r="A1103">
            <v>1103</v>
          </cell>
        </row>
        <row r="1104">
          <cell r="A1104">
            <v>1104</v>
          </cell>
        </row>
        <row r="1105">
          <cell r="A1105">
            <v>1105</v>
          </cell>
        </row>
        <row r="1106">
          <cell r="A1106">
            <v>1106</v>
          </cell>
        </row>
        <row r="1107">
          <cell r="A1107">
            <v>1107</v>
          </cell>
        </row>
        <row r="1108">
          <cell r="A1108">
            <v>1108</v>
          </cell>
        </row>
        <row r="1109">
          <cell r="A1109">
            <v>1109</v>
          </cell>
        </row>
        <row r="1110">
          <cell r="A1110">
            <v>1110</v>
          </cell>
        </row>
        <row r="1111">
          <cell r="A1111">
            <v>1111</v>
          </cell>
        </row>
        <row r="1112">
          <cell r="A1112">
            <v>1112</v>
          </cell>
        </row>
        <row r="1113">
          <cell r="A1113">
            <v>1113</v>
          </cell>
        </row>
        <row r="1114">
          <cell r="A1114">
            <v>1114</v>
          </cell>
        </row>
        <row r="1115">
          <cell r="A1115">
            <v>1115</v>
          </cell>
        </row>
        <row r="1116">
          <cell r="A1116">
            <v>1116</v>
          </cell>
        </row>
        <row r="1117">
          <cell r="A1117">
            <v>1117</v>
          </cell>
        </row>
        <row r="1118">
          <cell r="A1118">
            <v>1118</v>
          </cell>
        </row>
        <row r="1119">
          <cell r="A1119">
            <v>1119</v>
          </cell>
        </row>
        <row r="1120">
          <cell r="A1120">
            <v>1120</v>
          </cell>
        </row>
        <row r="1121">
          <cell r="A1121">
            <v>1121</v>
          </cell>
        </row>
        <row r="1122">
          <cell r="A1122">
            <v>1122</v>
          </cell>
        </row>
        <row r="1123">
          <cell r="A1123">
            <v>1123</v>
          </cell>
        </row>
        <row r="1124">
          <cell r="A1124">
            <v>1124</v>
          </cell>
        </row>
        <row r="1125">
          <cell r="A1125">
            <v>1125</v>
          </cell>
        </row>
        <row r="1126">
          <cell r="A1126">
            <v>1126</v>
          </cell>
        </row>
        <row r="1127">
          <cell r="A1127">
            <v>1127</v>
          </cell>
        </row>
        <row r="1128">
          <cell r="A1128">
            <v>1128</v>
          </cell>
        </row>
        <row r="1129">
          <cell r="A1129">
            <v>1129</v>
          </cell>
        </row>
        <row r="1130">
          <cell r="A1130">
            <v>1130</v>
          </cell>
        </row>
        <row r="1131">
          <cell r="A1131">
            <v>1131</v>
          </cell>
        </row>
        <row r="1132">
          <cell r="A1132">
            <v>1132</v>
          </cell>
        </row>
        <row r="1133">
          <cell r="A1133">
            <v>1133</v>
          </cell>
        </row>
        <row r="1134">
          <cell r="A1134">
            <v>1134</v>
          </cell>
        </row>
        <row r="1135">
          <cell r="A1135">
            <v>1135</v>
          </cell>
        </row>
        <row r="1136">
          <cell r="A1136">
            <v>1136</v>
          </cell>
        </row>
        <row r="1137">
          <cell r="A1137">
            <v>1137</v>
          </cell>
        </row>
        <row r="1138">
          <cell r="A1138">
            <v>1138</v>
          </cell>
        </row>
        <row r="1139">
          <cell r="A1139">
            <v>1139</v>
          </cell>
        </row>
        <row r="1140">
          <cell r="A1140">
            <v>1140</v>
          </cell>
        </row>
        <row r="1141">
          <cell r="A1141">
            <v>1141</v>
          </cell>
        </row>
        <row r="1142">
          <cell r="A1142">
            <v>1142</v>
          </cell>
        </row>
        <row r="1143">
          <cell r="A1143">
            <v>1143</v>
          </cell>
        </row>
        <row r="1144">
          <cell r="A1144">
            <v>1144</v>
          </cell>
        </row>
        <row r="1145">
          <cell r="A1145">
            <v>1145</v>
          </cell>
        </row>
        <row r="1146">
          <cell r="A1146">
            <v>1146</v>
          </cell>
        </row>
        <row r="1147">
          <cell r="A1147">
            <v>1147</v>
          </cell>
        </row>
        <row r="1148">
          <cell r="A1148">
            <v>1148</v>
          </cell>
        </row>
        <row r="1149">
          <cell r="A1149">
            <v>1149</v>
          </cell>
        </row>
        <row r="1150">
          <cell r="A1150">
            <v>1150</v>
          </cell>
        </row>
        <row r="1151">
          <cell r="A1151">
            <v>1151</v>
          </cell>
        </row>
        <row r="1152">
          <cell r="A1152">
            <v>1152</v>
          </cell>
        </row>
        <row r="1153">
          <cell r="A1153">
            <v>1153</v>
          </cell>
        </row>
        <row r="1154">
          <cell r="A1154">
            <v>1154</v>
          </cell>
        </row>
        <row r="1155">
          <cell r="A1155">
            <v>1155</v>
          </cell>
        </row>
        <row r="1156">
          <cell r="A1156">
            <v>1156</v>
          </cell>
        </row>
        <row r="1157">
          <cell r="A1157">
            <v>1157</v>
          </cell>
        </row>
        <row r="1158">
          <cell r="A1158">
            <v>1158</v>
          </cell>
        </row>
        <row r="1159">
          <cell r="A1159">
            <v>1159</v>
          </cell>
        </row>
        <row r="1160">
          <cell r="A1160">
            <v>1160</v>
          </cell>
        </row>
        <row r="1161">
          <cell r="A1161">
            <v>1161</v>
          </cell>
        </row>
        <row r="1162">
          <cell r="A1162">
            <v>1162</v>
          </cell>
        </row>
        <row r="1163">
          <cell r="A1163">
            <v>1163</v>
          </cell>
        </row>
        <row r="1164">
          <cell r="A1164">
            <v>1164</v>
          </cell>
        </row>
        <row r="1165">
          <cell r="A1165">
            <v>1165</v>
          </cell>
        </row>
        <row r="1166">
          <cell r="A1166">
            <v>1166</v>
          </cell>
        </row>
        <row r="1167">
          <cell r="A1167">
            <v>1167</v>
          </cell>
        </row>
        <row r="1168">
          <cell r="A1168">
            <v>1168</v>
          </cell>
        </row>
        <row r="1169">
          <cell r="A1169">
            <v>1169</v>
          </cell>
        </row>
        <row r="1170">
          <cell r="A1170">
            <v>1170</v>
          </cell>
        </row>
        <row r="1171">
          <cell r="A1171">
            <v>1171</v>
          </cell>
        </row>
        <row r="1172">
          <cell r="A1172">
            <v>1172</v>
          </cell>
        </row>
        <row r="1173">
          <cell r="A1173">
            <v>1173</v>
          </cell>
        </row>
        <row r="1174">
          <cell r="A1174">
            <v>1174</v>
          </cell>
        </row>
        <row r="1175">
          <cell r="A1175">
            <v>1175</v>
          </cell>
        </row>
        <row r="1176">
          <cell r="A1176">
            <v>1176</v>
          </cell>
        </row>
        <row r="1177">
          <cell r="A1177">
            <v>1177</v>
          </cell>
        </row>
        <row r="1178">
          <cell r="A1178">
            <v>1178</v>
          </cell>
        </row>
        <row r="1179">
          <cell r="A1179">
            <v>1179</v>
          </cell>
        </row>
        <row r="1180">
          <cell r="A1180">
            <v>1180</v>
          </cell>
        </row>
        <row r="1181">
          <cell r="A1181">
            <v>1181</v>
          </cell>
        </row>
        <row r="1182">
          <cell r="A1182">
            <v>1182</v>
          </cell>
        </row>
        <row r="1183">
          <cell r="A1183">
            <v>1183</v>
          </cell>
        </row>
        <row r="1184">
          <cell r="A1184">
            <v>1184</v>
          </cell>
        </row>
        <row r="1185">
          <cell r="A1185">
            <v>1185</v>
          </cell>
        </row>
        <row r="1186">
          <cell r="A1186">
            <v>1186</v>
          </cell>
        </row>
        <row r="1187">
          <cell r="A1187">
            <v>1187</v>
          </cell>
        </row>
        <row r="1188">
          <cell r="A1188">
            <v>1188</v>
          </cell>
        </row>
        <row r="1189">
          <cell r="A1189">
            <v>1189</v>
          </cell>
        </row>
        <row r="1190">
          <cell r="A1190">
            <v>1190</v>
          </cell>
        </row>
        <row r="1191">
          <cell r="A1191">
            <v>1191</v>
          </cell>
        </row>
        <row r="1192">
          <cell r="A1192">
            <v>1192</v>
          </cell>
        </row>
        <row r="1193">
          <cell r="A1193">
            <v>1193</v>
          </cell>
        </row>
        <row r="1194">
          <cell r="A1194">
            <v>1194</v>
          </cell>
        </row>
        <row r="1195">
          <cell r="A1195">
            <v>1195</v>
          </cell>
        </row>
        <row r="1196">
          <cell r="A1196">
            <v>1196</v>
          </cell>
        </row>
        <row r="1197">
          <cell r="A1197">
            <v>1197</v>
          </cell>
        </row>
        <row r="1198">
          <cell r="A1198">
            <v>1198</v>
          </cell>
        </row>
        <row r="1199">
          <cell r="A1199">
            <v>1199</v>
          </cell>
        </row>
        <row r="1200">
          <cell r="A1200">
            <v>1200</v>
          </cell>
        </row>
        <row r="1201">
          <cell r="A1201">
            <v>1201</v>
          </cell>
        </row>
        <row r="1202">
          <cell r="A1202">
            <v>1202</v>
          </cell>
        </row>
        <row r="1203">
          <cell r="A1203">
            <v>1203</v>
          </cell>
        </row>
        <row r="1204">
          <cell r="A1204">
            <v>1204</v>
          </cell>
        </row>
        <row r="1205">
          <cell r="A1205">
            <v>1205</v>
          </cell>
        </row>
        <row r="1206">
          <cell r="A1206">
            <v>1206</v>
          </cell>
        </row>
        <row r="1207">
          <cell r="A1207">
            <v>1207</v>
          </cell>
        </row>
        <row r="1208">
          <cell r="A1208">
            <v>1208</v>
          </cell>
        </row>
        <row r="1209">
          <cell r="A1209">
            <v>1209</v>
          </cell>
        </row>
        <row r="1210">
          <cell r="A1210">
            <v>1210</v>
          </cell>
        </row>
        <row r="1211">
          <cell r="A1211">
            <v>1211</v>
          </cell>
        </row>
        <row r="1212">
          <cell r="A1212">
            <v>1212</v>
          </cell>
        </row>
        <row r="1213">
          <cell r="A1213">
            <v>1213</v>
          </cell>
        </row>
        <row r="1214">
          <cell r="A1214">
            <v>1214</v>
          </cell>
        </row>
        <row r="1215">
          <cell r="A1215">
            <v>1215</v>
          </cell>
        </row>
        <row r="1216">
          <cell r="A1216">
            <v>1216</v>
          </cell>
        </row>
        <row r="1217">
          <cell r="A1217">
            <v>1217</v>
          </cell>
        </row>
        <row r="1218">
          <cell r="A1218">
            <v>1218</v>
          </cell>
        </row>
        <row r="1219">
          <cell r="A1219">
            <v>1219</v>
          </cell>
        </row>
        <row r="1220">
          <cell r="A1220">
            <v>1220</v>
          </cell>
        </row>
        <row r="1221">
          <cell r="A1221">
            <v>1221</v>
          </cell>
        </row>
        <row r="1222">
          <cell r="A1222">
            <v>1222</v>
          </cell>
        </row>
        <row r="1223">
          <cell r="A1223">
            <v>1223</v>
          </cell>
        </row>
        <row r="1224">
          <cell r="A1224">
            <v>1224</v>
          </cell>
        </row>
        <row r="1225">
          <cell r="A1225">
            <v>1225</v>
          </cell>
        </row>
        <row r="1226">
          <cell r="A1226">
            <v>1226</v>
          </cell>
        </row>
        <row r="1227">
          <cell r="A1227">
            <v>1227</v>
          </cell>
        </row>
        <row r="1228">
          <cell r="A1228">
            <v>1228</v>
          </cell>
        </row>
        <row r="1229">
          <cell r="A1229">
            <v>1229</v>
          </cell>
        </row>
        <row r="1230">
          <cell r="A1230">
            <v>1230</v>
          </cell>
        </row>
        <row r="1231">
          <cell r="A1231">
            <v>1231</v>
          </cell>
        </row>
        <row r="1232">
          <cell r="A1232">
            <v>1232</v>
          </cell>
        </row>
        <row r="1233">
          <cell r="A1233">
            <v>1233</v>
          </cell>
        </row>
        <row r="1234">
          <cell r="A1234">
            <v>1234</v>
          </cell>
        </row>
        <row r="1235">
          <cell r="A1235">
            <v>1235</v>
          </cell>
        </row>
        <row r="1236">
          <cell r="A1236">
            <v>1236</v>
          </cell>
        </row>
        <row r="1237">
          <cell r="A1237">
            <v>1237</v>
          </cell>
        </row>
        <row r="1238">
          <cell r="A1238">
            <v>1238</v>
          </cell>
        </row>
        <row r="1239">
          <cell r="A1239">
            <v>1239</v>
          </cell>
        </row>
        <row r="1240">
          <cell r="A1240">
            <v>1240</v>
          </cell>
        </row>
        <row r="1241">
          <cell r="A1241">
            <v>1241</v>
          </cell>
        </row>
        <row r="1242">
          <cell r="A1242">
            <v>1242</v>
          </cell>
        </row>
        <row r="1243">
          <cell r="A1243">
            <v>1243</v>
          </cell>
        </row>
        <row r="1244">
          <cell r="A1244">
            <v>1244</v>
          </cell>
        </row>
        <row r="1245">
          <cell r="A1245">
            <v>1245</v>
          </cell>
        </row>
        <row r="1246">
          <cell r="A1246">
            <v>1246</v>
          </cell>
        </row>
        <row r="1247">
          <cell r="A1247">
            <v>1247</v>
          </cell>
        </row>
        <row r="1248">
          <cell r="A1248">
            <v>1248</v>
          </cell>
        </row>
        <row r="1249">
          <cell r="A1249">
            <v>1249</v>
          </cell>
        </row>
        <row r="1250">
          <cell r="A1250">
            <v>1250</v>
          </cell>
        </row>
        <row r="1251">
          <cell r="A1251">
            <v>1251</v>
          </cell>
        </row>
        <row r="1252">
          <cell r="A1252">
            <v>1252</v>
          </cell>
        </row>
        <row r="1253">
          <cell r="A1253">
            <v>1253</v>
          </cell>
        </row>
        <row r="1254">
          <cell r="A1254">
            <v>1254</v>
          </cell>
        </row>
        <row r="1255">
          <cell r="A1255">
            <v>1255</v>
          </cell>
        </row>
        <row r="1256">
          <cell r="A1256">
            <v>1256</v>
          </cell>
        </row>
        <row r="1257">
          <cell r="A1257">
            <v>1257</v>
          </cell>
        </row>
        <row r="1258">
          <cell r="A1258">
            <v>1258</v>
          </cell>
        </row>
        <row r="1259">
          <cell r="A1259">
            <v>1259</v>
          </cell>
        </row>
        <row r="1260">
          <cell r="A1260">
            <v>1260</v>
          </cell>
        </row>
        <row r="1261">
          <cell r="A1261">
            <v>1261</v>
          </cell>
        </row>
        <row r="1262">
          <cell r="A1262">
            <v>1262</v>
          </cell>
        </row>
        <row r="1263">
          <cell r="A1263">
            <v>1263</v>
          </cell>
        </row>
        <row r="1264">
          <cell r="A1264">
            <v>1264</v>
          </cell>
        </row>
        <row r="1265">
          <cell r="A1265">
            <v>1265</v>
          </cell>
        </row>
        <row r="1266">
          <cell r="A1266">
            <v>1266</v>
          </cell>
        </row>
        <row r="1267">
          <cell r="A1267">
            <v>1267</v>
          </cell>
        </row>
        <row r="1268">
          <cell r="A1268">
            <v>1268</v>
          </cell>
        </row>
        <row r="1269">
          <cell r="A1269">
            <v>1269</v>
          </cell>
        </row>
        <row r="1270">
          <cell r="A1270">
            <v>1270</v>
          </cell>
        </row>
        <row r="1271">
          <cell r="A1271">
            <v>1271</v>
          </cell>
        </row>
        <row r="1272">
          <cell r="A1272">
            <v>1272</v>
          </cell>
        </row>
        <row r="1273">
          <cell r="A1273">
            <v>1273</v>
          </cell>
        </row>
        <row r="1274">
          <cell r="A1274">
            <v>1274</v>
          </cell>
        </row>
        <row r="1275">
          <cell r="A1275">
            <v>1275</v>
          </cell>
        </row>
        <row r="1276">
          <cell r="A1276">
            <v>1276</v>
          </cell>
        </row>
        <row r="1277">
          <cell r="A1277">
            <v>1277</v>
          </cell>
        </row>
        <row r="1278">
          <cell r="A1278">
            <v>1278</v>
          </cell>
        </row>
        <row r="1279">
          <cell r="A1279">
            <v>1279</v>
          </cell>
        </row>
        <row r="1280">
          <cell r="A1280">
            <v>1280</v>
          </cell>
        </row>
        <row r="1281">
          <cell r="A1281">
            <v>1281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VXXXXX"/>
      <sheetName val="일위대가"/>
      <sheetName val="일위대가(내역)"/>
      <sheetName val="foxz"/>
      <sheetName val="표지"/>
      <sheetName val="실행집계"/>
      <sheetName val="원실행"/>
      <sheetName val="공통가설계"/>
      <sheetName val="공통가설비"/>
      <sheetName val="현관계"/>
      <sheetName val="현관"/>
      <sheetName val="원가LIST"/>
      <sheetName val="월별투입계획"/>
      <sheetName val="___"/>
      <sheetName val="현황"/>
      <sheetName val="현황(1공구)"/>
      <sheetName val="현황(2공구)"/>
      <sheetName val="현황(3공구)"/>
      <sheetName val="간지"/>
      <sheetName val="1공구 단가 (정원)"/>
      <sheetName val="1공구 단가 (산광)"/>
      <sheetName val="1공구 단가 (용호)"/>
      <sheetName val="간지 (2)"/>
      <sheetName val="2공구 단가(인성)"/>
      <sheetName val="2공구 단가(대동)"/>
      <sheetName val="2공구 단가(산광)"/>
      <sheetName val="Sheet3"/>
      <sheetName val="터널구조물산근"/>
      <sheetName val="도로구조물산근"/>
      <sheetName val="Sheet1"/>
      <sheetName val="Sheet2"/>
      <sheetName val="터널굴착단산"/>
      <sheetName val="장약패턴90M2"/>
      <sheetName val="토공산근"/>
      <sheetName val="단가산출근거"/>
      <sheetName val="설계가"/>
      <sheetName val="실행내역서"/>
      <sheetName val="1.토공"/>
      <sheetName val="2.배수공"/>
      <sheetName val="3.구조물공"/>
      <sheetName val="4.포장공"/>
      <sheetName val="5부대공"/>
      <sheetName val="6사급자재대"/>
      <sheetName val="공통가설공"/>
      <sheetName val="BASIC1"/>
      <sheetName val="재료비"/>
      <sheetName val="노무비"/>
      <sheetName val="중기비"/>
      <sheetName val="Sheet4"/>
      <sheetName val="구조물공수량명세서"/>
      <sheetName val="공사비"/>
      <sheetName val="단가산출"/>
      <sheetName val="가드레일산근"/>
      <sheetName val="수량집계표"/>
      <sheetName val="수량"/>
      <sheetName val="단가비교"/>
      <sheetName val="적용2002"/>
      <sheetName val="중기"/>
      <sheetName val="설변공종별"/>
      <sheetName val="설변조정내역"/>
      <sheetName val="건기토원가"/>
      <sheetName val="집계표"/>
      <sheetName val="건축원가"/>
      <sheetName val="토목원가"/>
      <sheetName val="기계원가"/>
      <sheetName val="건축집계"/>
      <sheetName val="건축내역"/>
      <sheetName val="토목내역"/>
      <sheetName val="기계내역"/>
      <sheetName val="PACKING LIST"/>
      <sheetName val="조경공사(총괄)"/>
      <sheetName val="내역"/>
      <sheetName val="수목일위"/>
      <sheetName val="기초일위"/>
      <sheetName val="시설일위"/>
      <sheetName val="지주목 및 비료산출기준"/>
      <sheetName val="지주목및비료산출"/>
      <sheetName val="시설물수량산출서"/>
      <sheetName val="노임"/>
      <sheetName val="DATE"/>
      <sheetName val="기계경비산출기준"/>
      <sheetName val="수량집계A"/>
      <sheetName val="철근집계A"/>
      <sheetName val="진주방향"/>
      <sheetName val="일위대가표"/>
      <sheetName val="총괄내역서"/>
      <sheetName val="물가시세"/>
      <sheetName val="원가서"/>
      <sheetName val="건축2"/>
      <sheetName val="원가"/>
      <sheetName val="일위대가 "/>
      <sheetName val="노무"/>
      <sheetName val="1. 설계예산서"/>
      <sheetName val="2. 목차"/>
      <sheetName val="3.설계설명서"/>
      <sheetName val="4.시방서갑지"/>
      <sheetName val="5.시방서(일반시방서)"/>
      <sheetName val="6.시방서갑지(특기)"/>
      <sheetName val="7.예정공정표"/>
      <sheetName val="예정공정표"/>
      <sheetName val="8. 설계예산서"/>
      <sheetName val="16.설계서용지(갑)"/>
      <sheetName val="17. 내역서갑지"/>
      <sheetName val="원가계산서"/>
      <sheetName val="공종별집계표"/>
      <sheetName val="내 역 서"/>
      <sheetName val="일 위 대 가 표"/>
      <sheetName val="일위대가표(자동제어반제작)"/>
      <sheetName val="수 량 산 출 서"/>
      <sheetName val="계통도갑지"/>
      <sheetName val="한강운반비"/>
      <sheetName val="가설공사비"/>
      <sheetName val="도로구조공사비"/>
      <sheetName val="도로토공공사비"/>
      <sheetName val="여수토공사비"/>
      <sheetName val="수량산출"/>
      <sheetName val="토공"/>
      <sheetName val="수목데이타"/>
      <sheetName val="1,2공구원가계산서"/>
      <sheetName val="2공구산출내역"/>
      <sheetName val="1공구산출내역서"/>
      <sheetName val="준검 내역서"/>
      <sheetName val="투찰"/>
      <sheetName val="수량산출서"/>
      <sheetName val="문학간접"/>
      <sheetName val="간접"/>
      <sheetName val="AS포장복구 "/>
      <sheetName val="내역서"/>
      <sheetName val="견적"/>
      <sheetName val="공사비산출내역"/>
      <sheetName val="별표집계"/>
      <sheetName val="실행(ALT1)"/>
      <sheetName val="변수값"/>
      <sheetName val="중기상차"/>
      <sheetName val="AS복구"/>
      <sheetName val="중기터파기"/>
      <sheetName val="Total"/>
      <sheetName val="단가대비표"/>
      <sheetName val="BOJUNGGM"/>
      <sheetName val="연습"/>
      <sheetName val="실행(표지,갑,을)"/>
      <sheetName val="조건"/>
      <sheetName val="b_balju_cho"/>
      <sheetName val="금액"/>
      <sheetName val="1차증가원가계산"/>
      <sheetName val="nys"/>
      <sheetName val="기준액"/>
      <sheetName val="기초단가"/>
      <sheetName val="전차선로 물량표"/>
      <sheetName val="#REF"/>
      <sheetName val="자재"/>
      <sheetName val="공통(20-91)"/>
      <sheetName val="기본단가표"/>
      <sheetName val="계산서(곡선부)"/>
      <sheetName val="포장재료집계표"/>
      <sheetName val="변경내역"/>
      <sheetName val="토공총괄표"/>
      <sheetName val="공사요율산출표"/>
      <sheetName val="공사설명서"/>
      <sheetName val="장비집계"/>
      <sheetName val="가시설"/>
      <sheetName val="자료"/>
      <sheetName val="자재단가조사표-수목"/>
      <sheetName val="단위단가"/>
      <sheetName val="2호맨홀공제수량"/>
      <sheetName val="관접합및부설"/>
      <sheetName val="단가"/>
      <sheetName val="제출내역 (2)"/>
      <sheetName val="계정"/>
      <sheetName val="관급자재"/>
      <sheetName val="폐기물"/>
      <sheetName val="COVER"/>
      <sheetName val="다공관8"/>
      <sheetName val="다공관12"/>
      <sheetName val="다공관20"/>
      <sheetName val="다공관22"/>
      <sheetName val="영구ANCHOR(1사면)"/>
      <sheetName val="영구ANCHOR(8-2사면)"/>
      <sheetName val="격자블럭공"/>
      <sheetName val="격자블럭호표"/>
      <sheetName val="기초자료"/>
      <sheetName val="장비손료"/>
      <sheetName val="값"/>
      <sheetName val="일위목록"/>
      <sheetName val="공사개요"/>
      <sheetName val="부대내역"/>
      <sheetName val="원가계산"/>
      <sheetName val="원가계산 (2)"/>
      <sheetName val="직재"/>
      <sheetName val="재집"/>
      <sheetName val="2000.11월설계내역"/>
      <sheetName val="우수받이"/>
      <sheetName val="중기조종사 단위단가"/>
      <sheetName val="6호기"/>
      <sheetName val="FB25JN"/>
      <sheetName val="카렌스센터계량기설치공사"/>
      <sheetName val="결재판"/>
      <sheetName val="요율"/>
      <sheetName val="노임단가"/>
      <sheetName val="갑지"/>
      <sheetName val="전기일위목록"/>
      <sheetName val="전기대가"/>
      <sheetName val="산출조서표지"/>
      <sheetName val="공량산출"/>
      <sheetName val="단가산출_목록"/>
      <sheetName val="수목표준대가"/>
      <sheetName val="16-1"/>
      <sheetName val="설계서(본관)"/>
      <sheetName val="시설물일위"/>
      <sheetName val="가설공사"/>
      <sheetName val="단가결정"/>
      <sheetName val="내역아"/>
      <sheetName val="울타리"/>
      <sheetName val="경영"/>
      <sheetName val="98년"/>
      <sheetName val="실적"/>
      <sheetName val="공구원가계산"/>
      <sheetName val="데리네이타현황"/>
      <sheetName val="월간관리비"/>
      <sheetName val="산출근거"/>
      <sheetName val="재료단가"/>
      <sheetName val="임금단가"/>
      <sheetName val="장비목록표"/>
      <sheetName val="장비운전경비"/>
      <sheetName val="내역서생태통로"/>
      <sheetName val="원가계산(생태통로)"/>
      <sheetName val="생태통로"/>
      <sheetName val="내역서(석산부지)"/>
      <sheetName val="원가계산(석산부지)"/>
      <sheetName val="석산부지녹화"/>
      <sheetName val="일위대가목록(식재)"/>
      <sheetName val="일위대가 (식재)"/>
      <sheetName val="자재단가(식재)"/>
      <sheetName val="노임단가(식재)"/>
      <sheetName val="70%"/>
      <sheetName val="-치수표(곡선부)"/>
      <sheetName val="2003상반기노임기준"/>
      <sheetName val="설명"/>
      <sheetName val="골재집계"/>
      <sheetName val="-레미콘집계"/>
      <sheetName val="-몰탈콘크리트"/>
      <sheetName val="자갈,시멘트,모래산출"/>
      <sheetName val="-철근집계"/>
      <sheetName val="포장재료(1)"/>
      <sheetName val="-흄관집계"/>
      <sheetName val="계획금액"/>
      <sheetName val="을지"/>
      <sheetName val="버스운행안내"/>
      <sheetName val="근태계획서"/>
      <sheetName val="예방접종계획"/>
      <sheetName val="전익자재"/>
      <sheetName val="소비자가"/>
      <sheetName val="삭제금지단가"/>
      <sheetName val="식재"/>
      <sheetName val="시설물"/>
      <sheetName val="식재출력용"/>
      <sheetName val="유지관리"/>
      <sheetName val="제잡비계산"/>
      <sheetName val="입찰견적보고서"/>
      <sheetName val="일위산출"/>
      <sheetName val="건축"/>
      <sheetName val="세부내역"/>
      <sheetName val="단가산출서"/>
      <sheetName val="전체"/>
      <sheetName val="이름표지정"/>
      <sheetName val="참조 (2)"/>
      <sheetName val="실행대비"/>
      <sheetName val="금액내역서"/>
      <sheetName val="신청서"/>
      <sheetName val="수목단가"/>
      <sheetName val="시설수량표"/>
      <sheetName val="식재수량표"/>
      <sheetName val="자재단가"/>
      <sheetName val="도급기성"/>
      <sheetName val="코드"/>
      <sheetName val="콘크스"/>
      <sheetName val="산출기초"/>
      <sheetName val="건축-물가변동"/>
      <sheetName val="A-4"/>
      <sheetName val="노임이"/>
      <sheetName val="Recovered_Sheet1"/>
      <sheetName val="수량계표"/>
      <sheetName val="자판실행"/>
      <sheetName val="WORK"/>
      <sheetName val="기초입력 DATA"/>
      <sheetName val="Sheet1 (2)"/>
      <sheetName val="배수장토목공사비"/>
      <sheetName val="증감내역서"/>
      <sheetName val="용역비내역-진짜"/>
      <sheetName val="갈현동"/>
      <sheetName val="대비표"/>
      <sheetName val="설계예산서"/>
      <sheetName val="LP-S"/>
      <sheetName val="기준비용"/>
      <sheetName val="기초코드"/>
      <sheetName val="iec"/>
      <sheetName val="ks"/>
      <sheetName val="DATA"/>
      <sheetName val="선로정수"/>
      <sheetName val="9811"/>
      <sheetName val="기타 정보통신공사"/>
      <sheetName val="골조-APT 갑지"/>
      <sheetName val="구조물5월기성내역"/>
      <sheetName val="인건비"/>
      <sheetName val="표지 (2)"/>
      <sheetName val="전등설비"/>
      <sheetName val="적용공정"/>
      <sheetName val="가설건물"/>
      <sheetName val="시멘트"/>
      <sheetName val="Sheet5"/>
      <sheetName val="예산내역서"/>
      <sheetName val="106C0300"/>
      <sheetName val="산출내역서집계표"/>
      <sheetName val="설계"/>
      <sheetName val="토사(PE)"/>
      <sheetName val="제경비적용기준"/>
      <sheetName val="공사자료입력"/>
      <sheetName val="집계(공통)"/>
      <sheetName val="집계(건축-총괄)"/>
      <sheetName val="집계(건축-공동주택)"/>
      <sheetName val="집계(건축-업무)"/>
      <sheetName val="집계(건축-지하)"/>
      <sheetName val="집계(건축-근생)"/>
      <sheetName val="내역(건축-공동주택)"/>
      <sheetName val="집계(기계-총괄)"/>
      <sheetName val="집계(기계-공동주택)"/>
      <sheetName val="집계(기계-업무)"/>
      <sheetName val="집계(기계-지하)"/>
      <sheetName val="집계(기계-근생)"/>
      <sheetName val="집계(기계-복리)"/>
      <sheetName val="집계(토목)"/>
      <sheetName val="설명서 "/>
      <sheetName val="토목"/>
      <sheetName val="결재갑지"/>
      <sheetName val="중기사용료산출근거"/>
      <sheetName val="단가산출2"/>
      <sheetName val="단가 및 재료비"/>
      <sheetName val="11-2.아파트내역"/>
      <sheetName val="물가대비표"/>
      <sheetName val="30집계표"/>
      <sheetName val="인건비 "/>
      <sheetName val="기계경비"/>
      <sheetName val="조명시설"/>
      <sheetName val="BID"/>
      <sheetName val="표_재료"/>
      <sheetName val="소요자재"/>
      <sheetName val="노무산출서"/>
      <sheetName val="참조(2)"/>
      <sheetName val="참조"/>
      <sheetName val="총괄"/>
      <sheetName val="터파기및재료"/>
      <sheetName val="경비"/>
      <sheetName val="1공구원가계산"/>
      <sheetName val="1공구원가계산서"/>
      <sheetName val="골조시행"/>
      <sheetName val="입력"/>
      <sheetName val="안내"/>
      <sheetName val="노임,재료비"/>
      <sheetName val="설계예산"/>
      <sheetName val="정부노임단가"/>
      <sheetName val="토목검측서"/>
      <sheetName val="CON'C"/>
      <sheetName val="지급자재"/>
      <sheetName val="부대tu"/>
      <sheetName val="팔당터널(1공구)"/>
      <sheetName val="총계"/>
      <sheetName val="전기"/>
      <sheetName val="평당공사비산정"/>
      <sheetName val="L_RPTB02_01"/>
      <sheetName val="플랜트 설치"/>
      <sheetName val="경비_원본"/>
      <sheetName val="화성태안9공구내역(실행)"/>
      <sheetName val="적용기준"/>
      <sheetName val="포장수량단위"/>
      <sheetName val="공사비증감"/>
      <sheetName val="타공종이기"/>
      <sheetName val="년도별노임표"/>
      <sheetName val="중기목록표"/>
      <sheetName val="표  지"/>
      <sheetName val="입찰"/>
      <sheetName val="현경"/>
      <sheetName val="1안"/>
      <sheetName val="건축내역서"/>
      <sheetName val="제경비율"/>
      <sheetName val="설계총괄표"/>
      <sheetName val="아파트 내역"/>
      <sheetName val="공통가설"/>
      <sheetName val="CTEMCOST"/>
      <sheetName val="3.바닥판  "/>
      <sheetName val="해외(원화)"/>
      <sheetName val="6-1. 관개량조서"/>
      <sheetName val="재료값"/>
      <sheetName val="가감수량"/>
      <sheetName val="맨홀수량산출"/>
      <sheetName val="기초1"/>
      <sheetName val="토목내역서"/>
      <sheetName val="자재단가2007.10"/>
      <sheetName val="자재단가2008.4"/>
      <sheetName val="도급"/>
      <sheetName val="기계경비(시간당)"/>
      <sheetName val="램머"/>
      <sheetName val="빙장비사양"/>
      <sheetName val="장비사양"/>
      <sheetName val="램프"/>
      <sheetName val="건설기계"/>
      <sheetName val="사급자재"/>
      <sheetName val="CC16-내역서"/>
      <sheetName val="산출(부하간선)"/>
      <sheetName val="평가데이터"/>
      <sheetName val="연결임시"/>
      <sheetName val="설계내역"/>
      <sheetName val="목차"/>
      <sheetName val="산출내역서"/>
      <sheetName val="조경집계표"/>
      <sheetName val="7.원가계산서(품셈)"/>
      <sheetName val="조경내역서"/>
      <sheetName val="수량집계"/>
      <sheetName val="일위대가목록"/>
      <sheetName val="일위대가1"/>
      <sheetName val="단가산출근거 목록표"/>
      <sheetName val="단 가 산 출 근 거"/>
      <sheetName val="중기 목록표"/>
      <sheetName val="시간당 중기사용료"/>
      <sheetName val="노임단가목록"/>
      <sheetName val="환율및 기초자료"/>
      <sheetName val="FOB발"/>
      <sheetName val="LOOKUP"/>
      <sheetName val="순공사비내역서"/>
      <sheetName val="일위대가목록표"/>
      <sheetName val="기계경비목록"/>
      <sheetName val="단가산출목록"/>
      <sheetName val="노무비단가"/>
      <sheetName val="단목객토단위수량산출"/>
      <sheetName val="단위수량산출"/>
      <sheetName val="맹암거,초지"/>
      <sheetName val="대상수목수량"/>
      <sheetName val="을-ATYPE"/>
      <sheetName val="장비경비"/>
      <sheetName val="공정표"/>
      <sheetName val="인제내역"/>
      <sheetName val="판매시설"/>
      <sheetName val="INDEX  LIST"/>
      <sheetName val="화장실"/>
      <sheetName val="말뚝지지력산정"/>
      <sheetName val="매채조회"/>
      <sheetName val="내역(APT)"/>
      <sheetName val="01"/>
      <sheetName val="총괄표"/>
      <sheetName val="고유코드_설계"/>
      <sheetName val="노임단가표"/>
      <sheetName val="설계내역서"/>
      <sheetName val="토공수량"/>
      <sheetName val="00노임기준"/>
      <sheetName val="세금자료"/>
      <sheetName val="실행,원가 최종예상"/>
      <sheetName val="설계명세서"/>
      <sheetName val="토목(대안)"/>
      <sheetName val="시중노임단가"/>
      <sheetName val="일위"/>
      <sheetName val="배수장공사비명세서"/>
      <sheetName val="말고개터널조명전압강하"/>
      <sheetName val="전기공사"/>
      <sheetName val="아파트"/>
      <sheetName val="적점"/>
      <sheetName val="날개벽"/>
      <sheetName val="암거단위"/>
      <sheetName val="횡 연장"/>
      <sheetName val="구체"/>
      <sheetName val="좌측날개벽"/>
      <sheetName val="우측날개벽"/>
      <sheetName val="토목주소"/>
      <sheetName val="프랜트면허"/>
      <sheetName val="맨홀수량집계"/>
      <sheetName val="산출근거(복구)"/>
      <sheetName val="단가표"/>
      <sheetName val="2000년1차"/>
      <sheetName val="2000전체분"/>
      <sheetName val="7.계측제어"/>
      <sheetName val="6.동력"/>
      <sheetName val="13.방송공사"/>
      <sheetName val="15.소방공사"/>
      <sheetName val="12.옥외 방송공사"/>
      <sheetName val="8.옥외 보안등공사"/>
      <sheetName val="9.전등공사"/>
      <sheetName val="4.전력간선공사"/>
      <sheetName val="1.전력인입"/>
      <sheetName val="10.전열 공사"/>
      <sheetName val="11.전화공사"/>
      <sheetName val="5.CABLE TRAY"/>
      <sheetName val="3.피뢰공사"/>
      <sheetName val="14.TV공사"/>
      <sheetName val="기기리스트"/>
      <sheetName val="1.2 동력(철거)"/>
      <sheetName val="1.접지공사"/>
      <sheetName val="심사물량"/>
      <sheetName val="심사계산"/>
      <sheetName val="일위대가목록표(1)"/>
      <sheetName val="일위대가표(1)"/>
      <sheetName val="일위대가목록표(2)"/>
      <sheetName val="일위대가표(2)"/>
      <sheetName val="자재단가조사서"/>
      <sheetName val="노임단가조사서"/>
      <sheetName val="산근1"/>
      <sheetName val="산근2"/>
      <sheetName val="산근3"/>
      <sheetName val="산근4"/>
      <sheetName val="산근5"/>
      <sheetName val="산근6"/>
      <sheetName val="산근7"/>
      <sheetName val="산근8"/>
      <sheetName val="산근9"/>
      <sheetName val="산근10"/>
      <sheetName val="산근11"/>
      <sheetName val="산근12"/>
      <sheetName val="산근13"/>
      <sheetName val="중기집계"/>
      <sheetName val="참고사항"/>
      <sheetName val="근로자자료입력"/>
      <sheetName val="약품설비"/>
      <sheetName val="원가계산서구조조정"/>
      <sheetName val="98수문일위"/>
      <sheetName val="JOIN(2span)"/>
      <sheetName val="바닥판"/>
      <sheetName val="주빔의 설계"/>
      <sheetName val="철근량산정및사용성검토"/>
      <sheetName val="입력DATA"/>
      <sheetName val="48일위(기존)"/>
      <sheetName val="원가data"/>
      <sheetName val="AL공사(원)"/>
      <sheetName val="투자비"/>
      <sheetName val="조성원가DATA"/>
      <sheetName val="사업비"/>
      <sheetName val="기구조직"/>
      <sheetName val="상부공철근집계(ABC)"/>
      <sheetName val="원가계산하도"/>
      <sheetName val="내역갑지"/>
      <sheetName val="pier(각형)"/>
      <sheetName val="본사공가현황"/>
      <sheetName val="21301동"/>
      <sheetName val="지질조사"/>
      <sheetName val="1-4-2.관(약)"/>
      <sheetName val="EARTH"/>
      <sheetName val="장비투입계획"/>
      <sheetName val="직원투입계획"/>
      <sheetName val="계정code"/>
      <sheetName val="자재 집계표"/>
      <sheetName val="재료"/>
      <sheetName val="Tool"/>
      <sheetName val="그림"/>
      <sheetName val="2공구하도급내역서"/>
      <sheetName val="내역서1999.8최종"/>
      <sheetName val="기본단가"/>
      <sheetName val="케이블트레이"/>
      <sheetName val="Sheet15"/>
      <sheetName val="신표지1"/>
      <sheetName val="el\설계서\수목일위_XLS]데이타"/>
      <sheetName val="1공구_단가_(정원)"/>
      <sheetName val="1공구_단가_(산광)"/>
      <sheetName val="1공구_단가_(용호)"/>
      <sheetName val="간지_(2)"/>
      <sheetName val="2공구_단가(인성)"/>
      <sheetName val="2공구_단가(대동)"/>
      <sheetName val="2공구_단가(산광)"/>
      <sheetName val="1_토공"/>
      <sheetName val="2_배수공"/>
      <sheetName val="3_구조물공"/>
      <sheetName val="4_포장공"/>
      <sheetName val="지주목_및_비료산출기준"/>
      <sheetName val="PACKING_LIST"/>
      <sheetName val="el\설계서\수목일위_XLS"/>
      <sheetName val="1__설계예산서"/>
      <sheetName val="2__목차"/>
      <sheetName val="3_설계설명서"/>
      <sheetName val="4_시방서갑지"/>
      <sheetName val="5_시방서(일반시방서)"/>
      <sheetName val="월별수입"/>
      <sheetName val="화설내"/>
      <sheetName val="단가일람"/>
      <sheetName val="조경일람"/>
      <sheetName val="E.P.T수량산출서"/>
      <sheetName val="99노임기준"/>
      <sheetName val="조내역"/>
      <sheetName val="내역(전체_금차)"/>
      <sheetName val="제경비_전체"/>
      <sheetName val="제경비_금차준공분"/>
      <sheetName val="COST"/>
      <sheetName val="정화조방수미장"/>
      <sheetName val="1-최종안"/>
      <sheetName val="사업분석-분양가결정"/>
      <sheetName val="견적율"/>
      <sheetName val="H-PILE수량집계"/>
      <sheetName val="G.R300경비"/>
      <sheetName val="철콘"/>
      <sheetName val="직접경비호표"/>
      <sheetName val="BSD (2)"/>
      <sheetName val="협력업체"/>
      <sheetName val="현장관리비"/>
      <sheetName val="수정"/>
      <sheetName val="총괄변경내역서"/>
      <sheetName val="소방"/>
      <sheetName val="시공"/>
      <sheetName val="입찰안"/>
      <sheetName val="배수내역"/>
      <sheetName val="일위집계(기존)"/>
      <sheetName val="DANGA"/>
      <sheetName val="중기사용료"/>
      <sheetName val="에너지동"/>
      <sheetName val="골조물량"/>
      <sheetName val="단가목록"/>
      <sheetName val="자재목록"/>
      <sheetName val="노임목록"/>
      <sheetName val="단가(자재)"/>
      <sheetName val="단가(노임)"/>
      <sheetName val="기초목록"/>
      <sheetName val="총괄내역서(설계)"/>
      <sheetName val="방수"/>
      <sheetName val="★도급내역(2공구)"/>
      <sheetName val="밸브설치"/>
      <sheetName val="00상노임"/>
      <sheetName val="7월11일"/>
      <sheetName val="날개벽(시점좌측)"/>
      <sheetName val="주공 갑지"/>
      <sheetName val="해평견적"/>
      <sheetName val="입력란"/>
      <sheetName val="97노임단가"/>
      <sheetName val="공사진행"/>
      <sheetName val="예가표"/>
      <sheetName val="구조물공"/>
      <sheetName val="부대공"/>
      <sheetName val="배수공"/>
      <sheetName val="포장공"/>
      <sheetName val="코드표"/>
      <sheetName val="DATA1"/>
      <sheetName val="CABLE SIZE-1"/>
      <sheetName val="지수"/>
      <sheetName val="매립"/>
      <sheetName val="백호우계수"/>
      <sheetName val="2.고용보험료산출근거"/>
      <sheetName val="차액보증"/>
      <sheetName val="8설7발"/>
      <sheetName val="공사별 가중치 산출근거(토목)"/>
      <sheetName val="가중치근거(조경)"/>
      <sheetName val="공사별 가중치 산출근거(건축)"/>
      <sheetName val="시점교대"/>
      <sheetName val="가로등"/>
      <sheetName val="안양동교 1안"/>
      <sheetName val="수목_바_주목_"/>
      <sheetName val="설계변경내역 98"/>
      <sheetName val="각사별공사비분개 "/>
      <sheetName val="기본정보입력"/>
      <sheetName val="자재일람"/>
      <sheetName val="설비내역서"/>
      <sheetName val="전기내역서"/>
      <sheetName val="계측제어설비"/>
      <sheetName val="현장관리비 산출내역"/>
      <sheetName val="경비내역(을)-1"/>
      <sheetName val="1단계"/>
      <sheetName val="6_시방서갑지(특기)"/>
      <sheetName val="7_예정공정표"/>
      <sheetName val="8__설계예산서"/>
      <sheetName val="16_설계서용지(갑)"/>
      <sheetName val="17__내역서갑지"/>
      <sheetName val="내_역_서"/>
      <sheetName val="일_위_대_가_표"/>
      <sheetName val="수_량_산_출_서"/>
      <sheetName val="전차선로_물량표"/>
      <sheetName val="AS포장복구_"/>
      <sheetName val="일위대가_"/>
      <sheetName val="준검_내역서"/>
      <sheetName val="중기조종사_단위단가"/>
      <sheetName val="제출내역_(2)"/>
      <sheetName val="원가계산_(2)"/>
      <sheetName val="2000_11월설계내역"/>
      <sheetName val="일위대가_(식재)"/>
      <sheetName val="기타_정보통신공사"/>
      <sheetName val="참조_(2)"/>
      <sheetName val="기초입력_DATA"/>
      <sheetName val="관련자료입력"/>
      <sheetName val="1호인버트수량"/>
      <sheetName val="교각1"/>
      <sheetName val="단면 (2)"/>
      <sheetName val="input"/>
      <sheetName val="설계조건"/>
      <sheetName val="안정계산"/>
      <sheetName val="단면검토"/>
      <sheetName val="공종별산출내역서"/>
      <sheetName val="포장복구집계"/>
      <sheetName val="상호참고자료"/>
      <sheetName val="발주처자료입력"/>
      <sheetName val="회사기본자료"/>
      <sheetName val="하자보증자료"/>
      <sheetName val="기술자관련자료"/>
      <sheetName val="여과지동"/>
      <sheetName val="부표총괄"/>
      <sheetName val="9509"/>
      <sheetName val="Sheet1_(2)"/>
      <sheetName val="골조-APT_갑지"/>
      <sheetName val="3_바닥판__"/>
      <sheetName val="설명서_"/>
      <sheetName val="공내역"/>
      <sheetName val="설계서"/>
      <sheetName val="직원관련자료"/>
      <sheetName val="설계산출기초"/>
      <sheetName val="도급예산내역서봉투"/>
      <sheetName val="공사원가계산서"/>
      <sheetName val="설계산출표지"/>
      <sheetName val="도급예산내역서총괄표"/>
      <sheetName val="을부담운반비"/>
      <sheetName val="운반비산출"/>
      <sheetName val="준공정산"/>
      <sheetName val="기술자자료입력"/>
      <sheetName val="건축일위"/>
      <sheetName val="그라우팅일위"/>
      <sheetName val="마산방향"/>
      <sheetName val="실행철강하도"/>
      <sheetName val="총집계표"/>
      <sheetName val="쌍송교"/>
      <sheetName val="단위수량"/>
      <sheetName val="D-철근총괄"/>
      <sheetName val="99노임단가"/>
      <sheetName val="총괄 내역서"/>
      <sheetName val="단가및재료비"/>
      <sheetName val="토공사(흙막이)"/>
      <sheetName val="현장식당(1)"/>
      <sheetName val="동문건설"/>
      <sheetName val="본실행경비"/>
      <sheetName val="단가집"/>
      <sheetName val="TABLE DB"/>
      <sheetName val="쌍용 data base"/>
      <sheetName val="LD"/>
      <sheetName val="경율산정"/>
      <sheetName val="기계설비-물가변동"/>
      <sheetName val="연동내역"/>
      <sheetName val="갑지1"/>
      <sheetName val="개별직종노임단가(2005.1)"/>
      <sheetName val="단위수량산출서"/>
      <sheetName val="actual"/>
      <sheetName val="ABUT수량-A1"/>
      <sheetName val="건설산출"/>
      <sheetName val="구간산출"/>
      <sheetName val="1"/>
      <sheetName val="2"/>
      <sheetName val="단계별내역 (2)"/>
      <sheetName val="재료수량(1)"/>
      <sheetName val="실행_ALT1_"/>
      <sheetName val="설계예시"/>
      <sheetName val="조건표"/>
      <sheetName val="직접노무비"/>
      <sheetName val="상반기손익차2총괄"/>
      <sheetName val="토적표"/>
      <sheetName val="배수공수집"/>
      <sheetName val="갑지(추정)"/>
      <sheetName val="Macro2"/>
      <sheetName val="Macro1"/>
      <sheetName val="3"/>
      <sheetName val="4"/>
      <sheetName val="5"/>
      <sheetName val="토공(우물통,기타) "/>
      <sheetName val=" 상부공통집계(총괄)"/>
      <sheetName val="ITEM"/>
      <sheetName val="내역(원)"/>
      <sheetName val="가감수량(2호)"/>
      <sheetName val="맨홀수량산출(2호)"/>
      <sheetName val="48수량"/>
      <sheetName val="49일위"/>
      <sheetName val="22일위"/>
      <sheetName val="49수량"/>
      <sheetName val="6PILE  (돌출)"/>
      <sheetName val="대로근거"/>
      <sheetName val="중로근거"/>
      <sheetName val="[수목일위.XLS][수목일위.XLS]el________2"/>
      <sheetName val="[수목일위.XLS][수목일위.XLS]el________3"/>
      <sheetName val="견적서"/>
      <sheetName val="예산갑지"/>
      <sheetName val="북제주원가"/>
      <sheetName val="계약서"/>
      <sheetName val="직접경비"/>
      <sheetName val="직접인건비"/>
      <sheetName val="[수목일위.XLS][수목일위.XLS]el______183"/>
      <sheetName val="[수목일위.XLS][수목일위.XLS]el______184"/>
      <sheetName val="토공연장"/>
      <sheetName val="노임(1차)"/>
      <sheetName val="구조"/>
      <sheetName val="내역서 제출"/>
      <sheetName val="을"/>
      <sheetName val="단가입력"/>
      <sheetName val="법면단"/>
      <sheetName val="석축설면"/>
      <sheetName val="법면설면"/>
      <sheetName val="석축단"/>
      <sheetName val="법면수집"/>
      <sheetName val="세부내역서"/>
      <sheetName val="개요"/>
      <sheetName val="인원"/>
      <sheetName val="DC-O-4-S(설명서)"/>
      <sheetName val="[수목일위.XLS][수목일위.XLS]el_______18"/>
      <sheetName val="[수목일위.XLS][수목일위.XLS]el_______19"/>
      <sheetName val="U-TYPE(1)"/>
      <sheetName val="제안서입력"/>
      <sheetName val="정산산출서(배수판)"/>
      <sheetName val="내역서(기계)"/>
      <sheetName val="재정비직인"/>
      <sheetName val="패널"/>
      <sheetName val="도로정위치부표"/>
      <sheetName val="DB구축"/>
      <sheetName val="도로조사부표"/>
      <sheetName val="재정비내역"/>
      <sheetName val="입력변수"/>
      <sheetName val="지적고시내역"/>
      <sheetName val="수량산출(음암)"/>
      <sheetName val="식재가격"/>
      <sheetName val="식재총괄"/>
      <sheetName val="배수통관(좌)"/>
      <sheetName val="실행"/>
      <sheetName val="Sheet4_x0000__x0000__x0000__x0000__x0000__x0000__x0000__x0010_[수목일위.XLS]가드레일산근_x0000_"/>
      <sheetName val="계장 품셈표"/>
      <sheetName val="4.설계예산내역서"/>
      <sheetName val="6.관급자재조서"/>
      <sheetName val="품신"/>
      <sheetName val="3.예정공정표"/>
      <sheetName val="7.청제공기계기구조서"/>
      <sheetName val="공사요율"/>
      <sheetName val="토공사"/>
      <sheetName val="N賃率-職"/>
      <sheetName val="설계변경총괄표(계산식)"/>
      <sheetName val="견적단가"/>
      <sheetName val="변경-C"/>
      <sheetName val="상촌터널실행"/>
      <sheetName val="FCM"/>
      <sheetName val="참조M"/>
      <sheetName val="MOTOR"/>
      <sheetName val="[수목일위.XLS][수목일위.XLS]el\설계서\수목일위"/>
      <sheetName val="개비온집계"/>
      <sheetName val="개비온 단위"/>
      <sheetName val="운반자료"/>
      <sheetName val="UPRI"/>
      <sheetName val="계획"/>
      <sheetName val="24.보증금"/>
      <sheetName val="사업비변경내역(96.9단가)"/>
      <sheetName val="자재코드"/>
      <sheetName val="증감대비"/>
      <sheetName val="8.설치품셈"/>
      <sheetName val="운반"/>
      <sheetName val="내역서(전기)"/>
      <sheetName val="철거산출근거"/>
      <sheetName val="위치조서"/>
      <sheetName val="조경일0"/>
      <sheetName val="기성내역"/>
      <sheetName val="가도공"/>
      <sheetName val="1~9 하중계산"/>
      <sheetName val="실행내역서 "/>
      <sheetName val="실행간접비용"/>
      <sheetName val="목록"/>
      <sheetName val="단면가정"/>
      <sheetName val="유동표"/>
      <sheetName val="단가_및_재료비"/>
      <sheetName val="INDEX__LIST"/>
      <sheetName val="자재단가2007_10"/>
      <sheetName val="자재단가2008_4"/>
      <sheetName val="표지_(2)"/>
      <sheetName val="6-1__관개량조서"/>
      <sheetName val="인건비_"/>
      <sheetName val="11-2_아파트내역"/>
      <sheetName val="표__지"/>
      <sheetName val="부안일위"/>
      <sheetName val="자재비"/>
      <sheetName val="2)관접합"/>
      <sheetName val="5. 현장관리비(new) "/>
      <sheetName val="24.보증금(전신전화가입권)"/>
      <sheetName val="제잡비"/>
      <sheetName val="일위-1"/>
      <sheetName val="IHS"/>
      <sheetName val="공사비명세서"/>
      <sheetName val="내역서1999_8최종"/>
      <sheetName val="플랜트_설치"/>
      <sheetName val="아파트_내역"/>
      <sheetName val="횡_연장"/>
      <sheetName val="7_원가계산서(품셈)"/>
      <sheetName val="단가산출근거_목록표"/>
      <sheetName val="단_가_산_출_근_거"/>
      <sheetName val="중기_목록표"/>
      <sheetName val="시간당_중기사용료"/>
      <sheetName val="공사계획서"/>
      <sheetName val="A LINE"/>
      <sheetName val="VST재료산출"/>
      <sheetName val="현장경비"/>
      <sheetName val="본실행_x0005__x0000_"/>
      <sheetName val="산근"/>
      <sheetName val="비계공사"/>
      <sheetName val="단가산출1"/>
      <sheetName val="시설물단가표"/>
      <sheetName val="노무비단가표"/>
      <sheetName val="도급내역"/>
      <sheetName val="용수량(생활용수)"/>
      <sheetName val="연결관암거"/>
      <sheetName val="예산명세서"/>
      <sheetName val="자료입력"/>
      <sheetName val="건설기계사용료목록"/>
      <sheetName val="자재단가조사"/>
      <sheetName val="피해현황"/>
      <sheetName val="피해현황 (수량합계)"/>
      <sheetName val="9GNG운반"/>
      <sheetName val="건축공사"/>
      <sheetName val="ⴭⴭⴭⴭ"/>
      <sheetName val="지수적용공사비내역서"/>
      <sheetName val="양재동 고향생각"/>
      <sheetName val="내역표지"/>
      <sheetName val="마감물량"/>
      <sheetName val="el_설계서_수목일위.XLS_데이타"/>
      <sheetName val="el_설계서_수목일위.XLS"/>
      <sheetName val="하중조건(평상시)"/>
      <sheetName val="전체실행"/>
      <sheetName val="설계명세서-2"/>
      <sheetName val="FTRN20-총괄표"/>
      <sheetName val="주공 _x0005__x0000_"/>
      <sheetName val="ELECTRIC"/>
      <sheetName val="수안보-MBR1"/>
      <sheetName val="빙축열"/>
      <sheetName val="고시단가"/>
      <sheetName val="1SPAN"/>
      <sheetName val="일위대가(1)"/>
      <sheetName val="인건비(10)"/>
      <sheetName val="잡비"/>
      <sheetName val="단가조사"/>
      <sheetName val="COPING"/>
      <sheetName val="구조물철거타공정이월"/>
      <sheetName val="철근량산정및사용성검⩿"/>
      <sheetName val="조명율표"/>
      <sheetName val="Sheet17"/>
      <sheetName val="세목전체"/>
      <sheetName val="동해title"/>
      <sheetName val="청제공기계일위대가"/>
      <sheetName val="대비"/>
      <sheetName val="Sheet4_x0000__x0010_[수목일위.XLS]가드레일산근_x0000_耀_x000f_[수목일"/>
      <sheetName val="JUCKEYK"/>
      <sheetName val="S0"/>
      <sheetName val="관리동"/>
      <sheetName val="하수급견적대비"/>
      <sheetName val="방지책개소별명세"/>
      <sheetName val="토  공"/>
      <sheetName val="발주내역"/>
      <sheetName val="간선계산"/>
      <sheetName val="세골재  T2 변경 현황"/>
      <sheetName val="일위2"/>
      <sheetName val="약품공급2"/>
      <sheetName val="일위대가(긴급전화)"/>
      <sheetName val="긴급전화(단가)"/>
      <sheetName val="과세내역(세부)"/>
      <sheetName val="장문교(대전)"/>
      <sheetName val="1.취수장"/>
      <sheetName val="환율및_기초자료"/>
      <sheetName val="주빔의_설계"/>
      <sheetName val="CABLE_SIZE-1"/>
      <sheetName val="1-4-2_관(약)"/>
      <sheetName val="자재_집계표"/>
      <sheetName val="관리,공감"/>
      <sheetName val="귀래 설계 공내역서"/>
      <sheetName val="교량하부공"/>
      <sheetName val="고압수량(철거)"/>
      <sheetName val="공량(전기)"/>
      <sheetName val="단가적용(터널)"/>
      <sheetName val="단위가격"/>
      <sheetName val="단위가격_할증"/>
      <sheetName val="시가지우회도로공내역서"/>
      <sheetName val="공사비예산서(토목분)"/>
      <sheetName val="결과조달"/>
      <sheetName val="연수동"/>
      <sheetName val="AL공사ԯ_x0000_缀"/>
      <sheetName val="Sheet6"/>
      <sheetName val="6.송금의뢰내역서"/>
      <sheetName val="기본설정"/>
      <sheetName val="기자재비"/>
      <sheetName val="견적대비표"/>
      <sheetName val="간접비"/>
      <sheetName val="적격"/>
      <sheetName val="소방 하 내역"/>
      <sheetName val="A"/>
      <sheetName val="D"/>
      <sheetName val="공사명입력"/>
      <sheetName val="08공임"/>
      <sheetName val="기중"/>
      <sheetName val="기준"/>
      <sheetName val="카펫타일"/>
      <sheetName val="초기화면"/>
      <sheetName val="토공집계"/>
      <sheetName val="경산"/>
      <sheetName val="총괄집계표"/>
      <sheetName val="변동인원"/>
      <sheetName val="소야공정계획표"/>
      <sheetName val="산출내역집계표"/>
      <sheetName val="el\설계서\수목일︀ᇕ԰_x0000_缀_x0000__x0000__x0000_Ȁ"/>
      <sheetName val="el\설계서\수목일︀ᇕ԰_x0000_缀_x0000__x0000__x0000_焀"/>
      <sheetName val="TYPE집계표"/>
      <sheetName val="자재⸀朋"/>
      <sheetName val="4.고용보험"/>
      <sheetName val="3.고용보험료산출근거"/>
      <sheetName val="단계별내역 (丵〒"/>
      <sheetName val="노무,재료"/>
      <sheetName val="SG"/>
      <sheetName val="8.옥외᐀ባ혀腺԰_x0000_"/>
      <sheetName val="수리보고서비"/>
      <sheetName val="방수-수량산출서"/>
      <sheetName val="[수목일위.XLS][수목일위.XLS]el_______16"/>
      <sheetName val="[수목일위.XLS][수목일위.XLS]el_______17"/>
      <sheetName val="[수목일위.XLS][수목일위.XLS]el________4"/>
      <sheetName val="[수목일위.XLS][수목일위.XLS]el________5"/>
      <sheetName val="[수목일위.XLS][수목일위.XLS]el________6"/>
      <sheetName val="[수목일위.XLS][수목일위.XLS]el________7"/>
      <sheetName val="[수목일위.XLS][수목일위.XLS]el________8"/>
      <sheetName val="[수목일위.XLS][수목일위.XLS]el________9"/>
      <sheetName val="[수목일위.XLS][수목일위.XLS]el_______10"/>
      <sheetName val="[수목일위.XLS][수목일위.XLS]el_______11"/>
      <sheetName val="[수목일위.XLS][수목일위.XLS]el_______14"/>
      <sheetName val="[수목일위.XLS][수목일위.XLS]el_______15"/>
      <sheetName val="[수목일위.XLS][수목일위.XLS]el_______12"/>
      <sheetName val="[수목일위.XLS][수목일위.XLS]el_______13"/>
      <sheetName val="품셈 "/>
      <sheetName val="내역서 "/>
      <sheetName val="견적내역서"/>
      <sheetName val="실행내역(10.13)"/>
      <sheetName val="[수목일위.XLS][수목일위.XLS_x0000_]el_______2"/>
      <sheetName val="[수목일위.XLS][수목일위.XLS_x0000_]el_______3"/>
      <sheetName val="제경집계"/>
      <sheetName val="중간부"/>
      <sheetName val="[수목일위.XLS][수목일위.XLS]el_______20"/>
      <sheetName val="[수목일위.XLS][수목일위.XLS]el_______21"/>
      <sheetName val="[수목일위.XLS][수목일위.XLS]el_______22"/>
      <sheetName val="[수목일위.XLS][수목일위.XLS]el_______23"/>
      <sheetName val="[수목일위.XLS][수목일위.XLS]el_______30"/>
      <sheetName val="[수목일위.XLS][수목일위.XLS]el_______31"/>
      <sheetName val="[수목일위.XLS][수목일위.XLS]el_______24"/>
      <sheetName val="[수목일위.XLS][수목일위.XLS]el_______25"/>
      <sheetName val="[수목일위.XLS][수목일위.XLS]el_______26"/>
      <sheetName val="[수목일위.XLS][수목일위.XLS]el_______27"/>
      <sheetName val="[수목일위.XLS][수목일위.XLS]el_______28"/>
      <sheetName val="[수목일위.XLS][수목일위.XLS]el_______29"/>
      <sheetName val="[수목일위.XLS][수목일위.XLS]el_______32"/>
      <sheetName val="[수목일위.XLS][수목일위.XLS]el_______33"/>
      <sheetName val="[수목일위.XLS][수목일위.XLS]el_______34"/>
      <sheetName val="[수목일위.XLS][수목일위.XLS]el_______35"/>
      <sheetName val="[수목일위.XLS][수목일위.XLS]el_______36"/>
      <sheetName val="[수목일위.XLS][수목일위.XLS]el_______37"/>
      <sheetName val="[수목일위.XLS][수목일위.XLS]el_______38"/>
      <sheetName val="[수목일위.XLS][수목일위.XLS]el_______39"/>
      <sheetName val="[수목일위.XLS][수목일위.XLS]el_______42"/>
      <sheetName val="[수목일위.XLS][수목일위.XLS]el_______43"/>
      <sheetName val="[수목일위.XLS][수목일위.XLS]el_______40"/>
      <sheetName val="[수목일위.XLS][수목일위.XLS]el_______41"/>
      <sheetName val="[수목일위.XLS][수목일위.XLS]el_______44"/>
      <sheetName val="[수목일위.XLS][수목일위.XLS]el_______45"/>
      <sheetName val="[수목일위.XLS][수목일위.XLS]el_______50"/>
      <sheetName val="[수목일위.XLS][수목일위.XLS]el_______51"/>
      <sheetName val="[수목일위.XLS][수목일위.XLS]el_______48"/>
      <sheetName val="[수목일위.XLS][수목일위.XLS]el_______49"/>
      <sheetName val="회사기본자԰"/>
      <sheetName val="[수목일위.XLS][수목일위.XLS]el_______46"/>
      <sheetName val="[수목일위.XLS][수목일위.XLS]el_______47"/>
      <sheetName val="청천내"/>
      <sheetName val="총괄내역"/>
      <sheetName val="관공일위대가"/>
      <sheetName val="교각계산"/>
      <sheetName val="하자보증자Á"/>
      <sheetName val="el\설계서\수목일위_XLS]데이타1"/>
      <sheetName val="1공구_단가_(정원)1"/>
      <sheetName val="1공구_단가_(산광)1"/>
      <sheetName val="1공구_단가_(용호)1"/>
      <sheetName val="간지_(2)1"/>
      <sheetName val="2공구_단가(인성)1"/>
      <sheetName val="2공구_단가(대동)1"/>
      <sheetName val="guard(mac)"/>
      <sheetName val="경율산정.XLS"/>
      <sheetName val="접합 및 부설 "/>
      <sheetName val="발주내역서"/>
      <sheetName val="기본일위"/>
      <sheetName val="도급예산내역서총︀ᇕ"/>
      <sheetName val="자재단가비교표"/>
      <sheetName val="기둥(원형)"/>
      <sheetName val="1.설계조건"/>
      <sheetName val="입력데이터"/>
      <sheetName val="ilch"/>
      <sheetName val="와동25-3(변경)"/>
      <sheetName val="입출재고현황 (2)"/>
      <sheetName val="을지총괄"/>
      <sheetName val="설계기준"/>
      <sheetName val="내역1"/>
      <sheetName val="단가요약"/>
      <sheetName val="2.고용보׃⿦_x0000__x0000__x0000_"/>
      <sheetName val="하자보증자Ⴡ"/>
      <sheetName val="투찰내역"/>
      <sheetName val="인부노임단가"/>
      <sheetName val="환경기계공정표 (3)"/>
      <sheetName val="3차"/>
      <sheetName val="취수탑"/>
      <sheetName val="도급예산내역서총㔀቎"/>
      <sheetName val="도급예산내역서총/_x0000_"/>
      <sheetName val="도급예산내역서총︀㳕"/>
      <sheetName val="16_설계서용지(씀逖"/>
      <sheetName val="가설공사내역"/>
      <sheetName val="401"/>
      <sheetName val="미사용현황"/>
      <sheetName val="코드시트"/>
      <sheetName val="사용자료"/>
      <sheetName val="설계산출표︀"/>
      <sheetName val="AL공사(ᰀ፜"/>
      <sheetName val="AL공사(䀀፣"/>
      <sheetName val="16_설계서용지(씀ሖ"/>
      <sheetName val="Too_xd89a_"/>
      <sheetName val="[수목일위.XLS][수목일위.XLS]el_______52"/>
      <sheetName val="[수목일위.XLS][수목일위.XLS]el_______53"/>
      <sheetName val="[수목일위.XLS][수목일위.XLS]el_______54"/>
      <sheetName val="[수목일위.XLS][수목일위.XLS]el_______55"/>
      <sheetName val="토적집계"/>
      <sheetName val="48일위_x0005__x0000__x0000_"/>
      <sheetName val="미원천정비재료집계표"/>
      <sheetName val="권역안내판재료집계표"/>
      <sheetName val="마을쉼터조성재료집계표"/>
      <sheetName val="자재대(물량)"/>
      <sheetName val="부대공사재료집계표"/>
      <sheetName val="경비내역徸〒_x0005__x0000_"/>
      <sheetName val="JUCK"/>
      <sheetName val="도급예산내역서총㠀ⱴ"/>
      <sheetName val="배수장공사비명橂】"/>
      <sheetName val="배수장공사비명_x0005__x0000_"/>
      <sheetName val="Summary"/>
      <sheetName val="6. 안전관리비"/>
      <sheetName val="직노"/>
      <sheetName val="0319"/>
      <sheetName val="단가(긴급전화)"/>
      <sheetName val="자재(원원+원대)"/>
      <sheetName val="공賌㥛퐀"/>
      <sheetName val="총砀⫵܃"/>
      <sheetName val="98지급계획"/>
      <sheetName val="BQ(실행)"/>
      <sheetName val="날개벽(시점좌_x0005__x0000_"/>
      <sheetName val="날개벽(시점좌僀_x0013_"/>
      <sheetName val="옹벽"/>
      <sheetName val="구헾"/>
      <sheetName val="품셈표"/>
      <sheetName val="DATA-UPS"/>
      <sheetName val="금융비용"/>
      <sheetName val="방호시설검토"/>
      <sheetName val="회사기헾】_x0005_"/>
      <sheetName val="회사기奐'妜"/>
      <sheetName val="Scenario"/>
      <sheetName val="전계가"/>
      <sheetName val="총괄_x0000_谂በ"/>
      <sheetName val="입缀숪"/>
      <sheetName val="좌측԰_x0000_缀"/>
      <sheetName val="예산서"/>
      <sheetName val="단가비교표"/>
      <sheetName val="노무비 근거"/>
      <sheetName val="산출내역"/>
      <sheetName val="Factor"/>
      <sheetName val="정보"/>
      <sheetName val="일위대가(가설)"/>
      <sheetName val="실행내역"/>
      <sheetName val="공사비 증감 내역서"/>
      <sheetName val="주공 _x0010__x0000_"/>
      <sheetName val="공사비_x0010__x0000_"/>
      <sheetName val="공사비׃⿓"/>
      <sheetName val="주공 ׃⿓"/>
      <sheetName val="현장관리׃"/>
      <sheetName val="자재반입현황표"/>
      <sheetName val="에너媀͖"/>
      <sheetName val="기술자관련자爈"/>
      <sheetName val="기술자관련자爇"/>
      <sheetName val="수지표"/>
      <sheetName val="1-4-_x0000__x0000__x0005__x0000_㳀ҙ"/>
      <sheetName val="골栀᱔렀"/>
      <sheetName val="C3"/>
      <sheetName val="에너ፈߞ"/>
      <sheetName val="작성"/>
      <sheetName val="31.경비기본입력"/>
      <sheetName val="골막이(야매)"/>
      <sheetName val="내역을"/>
      <sheetName val="터널조도"/>
      <sheetName val="마감LIST-1"/>
      <sheetName val="5.2.6~7공사요율"/>
      <sheetName val="품목납기"/>
      <sheetName val="총 원가계산"/>
      <sheetName val="전력"/>
      <sheetName val="부대︀"/>
      <sheetName val="기초자료입력"/>
      <sheetName val="인부노임"/>
      <sheetName val="3차설계"/>
      <sheetName val="거래처등록"/>
      <sheetName val="참고자료"/>
      <sheetName val="은행코드"/>
      <sheetName val="매堀"/>
      <sheetName val="AV시스템"/>
      <sheetName val="부_x0000__x0000_"/>
      <sheetName val="구조_x0005__x0000_"/>
      <sheetName val="배수내_x0005_"/>
      <sheetName val="회사기_x0005__x0000_"/>
      <sheetName val="도배공사언고"/>
      <sheetName val="충주"/>
      <sheetName val="P-산#1-1(WOWA1)"/>
      <sheetName val="입력자료"/>
      <sheetName val="T13(P68~72,78)"/>
      <sheetName val="구리토평1전기"/>
      <sheetName val="견적의뢰"/>
      <sheetName val="voucher"/>
      <sheetName val="소렀"/>
      <sheetName val="회계코드"/>
      <sheetName val="공사코드"/>
      <sheetName val="관리부"/>
      <sheetName val="정산"/>
      <sheetName val="청구분"/>
      <sheetName val="총무부"/>
      <sheetName val="1.2 동력(철ᰀ፜"/>
      <sheetName val="대창(함평)"/>
      <sheetName val="대창(장성)"/>
      <sheetName val="대창(함평)-창열"/>
      <sheetName val="Front"/>
      <sheetName val="wall"/>
      <sheetName val="공조기"/>
      <sheetName val="공조기휀"/>
      <sheetName val="AHU집계"/>
      <sheetName val="공량산출서"/>
      <sheetName val="물가자료"/>
      <sheetName val="군남내역서"/>
      <sheetName val="구조물"/>
      <sheetName val="공사비총괄표"/>
      <sheetName val="토공실행"/>
      <sheetName val="견적기준"/>
      <sheetName val="001"/>
      <sheetName val="슬래브1"/>
      <sheetName val="합의경상"/>
      <sheetName val="기준표"/>
      <sheetName val="중기일위대가"/>
      <sheetName val="노임변동률"/>
      <sheetName val="sw1"/>
      <sheetName val="구분자"/>
      <sheetName val="개산공사비"/>
      <sheetName val="AL공사԰"/>
      <sheetName val="남양구조시험동"/>
      <sheetName val="예총"/>
      <sheetName val="I一般比"/>
      <sheetName val="계정c԰_x0000_缀"/>
      <sheetName val="일위대가단가표"/>
      <sheetName val="접속도로1"/>
      <sheetName val="단가조건(02년)"/>
      <sheetName val="수로BOX"/>
      <sheetName val="급여준비"/>
      <sheetName val="단가적용"/>
      <sheetName val="에԰_x0000_缀"/>
      <sheetName val="정렬"/>
      <sheetName val="원가계산서_x0005__x0000__x0000_"/>
      <sheetName val="A2"/>
      <sheetName val="대치판정"/>
      <sheetName val="Site Expenses"/>
      <sheetName val="데리려ଈ타현황"/>
      <sheetName val="2BOX본체"/>
      <sheetName val="일위대가목차"/>
      <sheetName val="등가관장표"/>
      <sheetName val="분석대장"/>
      <sheetName val="M-MG1"/>
      <sheetName val="건설剸_x001b_"/>
      <sheetName val="건설丵⼨"/>
      <sheetName val="건설夸'"/>
      <sheetName val="일위(시설)"/>
      <sheetName val="FAB별"/>
      <sheetName val="사업총괄"/>
      <sheetName val="woo(mac)"/>
      <sheetName val="7_계측제어"/>
      <sheetName val="6_동력"/>
      <sheetName val="13_방송공사"/>
      <sheetName val="우석문틀"/>
      <sheetName val="식재일위"/>
      <sheetName val="SCHE"/>
      <sheetName val="물량산출"/>
      <sheetName val="현장경상비"/>
      <sheetName val="우측날개_x0005_"/>
      <sheetName val="우측날개畠"/>
      <sheetName val="원가蠀ᎊ찀ᎊ"/>
      <sheetName val="설계ᎃ"/>
      <sheetName val="급여조견표"/>
      <sheetName val="전체내역"/>
      <sheetName val="비목군분류일위"/>
      <sheetName val="자단"/>
      <sheetName val="인공산출"/>
      <sheetName val="가스(내역)"/>
      <sheetName val="el\설계서\수목일︀ᇕ԰_x0000_缀_x0000__x0000__x0000_Ԁ"/>
      <sheetName val="도"/>
      <sheetName val="산출2-동력"/>
      <sheetName val="base"/>
      <sheetName val="협력丵⽙"/>
      <sheetName val="D-철근0_x0000_"/>
      <sheetName val="원가계헾】_x0005_"/>
      <sheetName val="간선"/>
      <sheetName val="전압"/>
      <sheetName val="조도"/>
      <sheetName val="동력"/>
      <sheetName val="슬래브"/>
      <sheetName val="기계내역서"/>
      <sheetName val="품셈집계표"/>
      <sheetName val="자재조사표(참고용)"/>
      <sheetName val="일반부표집계표"/>
      <sheetName val="자재조사표"/>
      <sheetName val="실행철강렀቟"/>
      <sheetName val="자재 집_x0005__x0003_"/>
      <sheetName val="_x0000__x0003__x0000__x0004_"/>
      <sheetName val="안전시설"/>
      <sheetName val="산정표"/>
      <sheetName val="조경일壀"/>
      <sheetName val="J01"/>
      <sheetName val="공사비집계표"/>
      <sheetName val="costing_CV"/>
      <sheetName val="Pipe"/>
      <sheetName val="3차준공"/>
      <sheetName val="수_x0005_"/>
      <sheetName val="수僰"/>
      <sheetName val="h-013211-2"/>
      <sheetName val="수畸"/>
      <sheetName val="수膈"/>
      <sheetName val="현장관ↅ"/>
      <sheetName val="본선토량운반계산서(1)0"/>
      <sheetName val="부산4"/>
      <sheetName val="일위稀_x001e_⩿"/>
      <sheetName val="실䈀"/>
      <sheetName val="블럭 손익"/>
      <sheetName val="재무제표"/>
      <sheetName val="013199"/>
      <sheetName val="계수시트"/>
      <sheetName val="CBD-PRICE"/>
      <sheetName val="수窼"/>
      <sheetName val="현장관謀阪"/>
      <sheetName val="[수목일위.XLS][수목일위.XLS][수목일위.XLS]e"/>
      <sheetName val="세부"/>
      <sheetName val="cable-data"/>
      <sheetName val="견"/>
      <sheetName val="정공공사"/>
      <sheetName val="8.석축단위(H=1.5M)"/>
      <sheetName val="개거산출내역"/>
      <sheetName val="가격자료"/>
      <sheetName val="재료비단가"/>
      <sheetName val="환경일위대가"/>
      <sheetName val="노임단가 (2)"/>
      <sheetName val="금리계산"/>
      <sheetName val="00000"/>
      <sheetName val="가실행 내역서"/>
      <sheetName val="G-IL"/>
      <sheetName val="BU"/>
      <sheetName val="IL"/>
      <sheetName val="EQ-R1"/>
      <sheetName val="기계경비시간당손료목록"/>
      <sheetName val="수원공매수"/>
      <sheetName val="BSD_(2)"/>
      <sheetName val="99노徸⼣_x0005_"/>
      <sheetName val="도급원가"/>
      <sheetName val="조頔ន"/>
      <sheetName val="산堀᎟"/>
      <sheetName val="9902"/>
      <sheetName val="단가䘭疚"/>
      <sheetName val="단가䘭瞰"/>
      <sheetName val="3.하중산정4.지지력"/>
      <sheetName val="가시설수량"/>
      <sheetName val="상세"/>
      <sheetName val="일위대가(계측기설치)"/>
      <sheetName val="FCþ"/>
      <sheetName val="현장일보"/>
      <sheetName val="정거장"/>
      <sheetName val="길내기"/>
      <sheetName val="제원및배치"/>
      <sheetName val="우수공"/>
      <sheetName val="CONCRETE"/>
      <sheetName val="RAHMEN"/>
      <sheetName val="공사기본내용입력"/>
      <sheetName val="교대"/>
      <sheetName val="맨홀수ׇឃ"/>
      <sheetName val="규격 단가표"/>
      <sheetName val="참조-(1)"/>
      <sheetName val="주공Գ︀ᇕ"/>
      <sheetName val="TYPE-B 평균H"/>
      <sheetName val="비계缀ᴪ"/>
      <sheetName val="비계ꀀ᩶"/>
      <sheetName val="조내헾"/>
      <sheetName val="cal"/>
      <sheetName val="8䈀ᅪ԰"/>
      <sheetName val="하중계산"/>
      <sheetName val="산출3-전등"/>
      <sheetName val="산출4-조명제어"/>
      <sheetName val="산출5-전열"/>
      <sheetName val="산출7-유도등"/>
      <sheetName val="원가계산서구조조ꠀ"/>
      <sheetName val="원가계산서구조조저"/>
      <sheetName val="원가계산서구조조좬"/>
      <sheetName val="원가계산서구조조ԯ"/>
      <sheetName val="4_시방서롌቟"/>
      <sheetName val="4_시방서Ռ_x0000_"/>
      <sheetName val="현장관리_x0005_"/>
      <sheetName val="단가일灘"/>
      <sheetName val="단가일茐"/>
      <sheetName val="PACKING_LISþ"/>
      <sheetName val="PACKING_LIS¸"/>
      <sheetName val="단가일헾"/>
      <sheetName val="법면က"/>
      <sheetName val="법면ᰎ"/>
      <sheetName val="법면0"/>
      <sheetName val="법면爈"/>
      <sheetName val="3.피뢰공_x0005_"/>
      <sheetName val="jobhist"/>
      <sheetName val="토缀ᨎ԰"/>
      <sheetName val="직접䈀ᅪ԰_x0000_"/>
      <sheetName val="재ﻇ"/>
      <sheetName val="[수목일위.XLS]el\설계서\수목일위_XLS]데이타"/>
      <sheetName val="[수목일위.XLS]el\설계서\수목일위_XLS"/>
      <sheetName val="[수목일위.XLS]el\설계서\수목일위_XLS]데이타1"/>
      <sheetName val="[수목일위.XLS]el\설계서\수목일︀ᇕ԰_x0000_缀_x0000__x0000__x0000_Ȁ"/>
      <sheetName val="[수목일위.XLS]el\설계서\수목일︀ᇕ԰_x0000_缀_x0000__x0000__x0000_焀"/>
      <sheetName val="[수목일위.XLS]el\설계서\수목일︀ᇕ԰_x0000_缀_x0000__x0000__x0000_Ԁ"/>
      <sheetName val="[수목일위.XLS][수목일위.XLS]el_______56"/>
      <sheetName val="[수목일위.XLS][수목일위.XLS]el_______57"/>
      <sheetName val="차도조도계산"/>
      <sheetName val="전기실(고압)"/>
      <sheetName val="6"/>
      <sheetName val="기본1"/>
      <sheetName val="수정일위대가"/>
      <sheetName val="노임,적용율"/>
      <sheetName val="수량총"/>
      <sheetName val="토공총"/>
      <sheetName val="발주처렀቟԰_x0000_"/>
      <sheetName val="MRS세부"/>
      <sheetName val="설֮㖮"/>
      <sheetName val="잡비계산"/>
      <sheetName val="[수목일위.XLS][수목일위.XLS]el_______60"/>
      <sheetName val="[수목일위.XLS][수목일위.XLS]el_______61"/>
      <sheetName val="[수목일위.XLS][수목일위.XLS]el_______58"/>
      <sheetName val="[수목일위.XLS][수목일위.XLS]el_______59"/>
      <sheetName val="1.설계기준"/>
      <sheetName val="[수목일위.XLS][수목일위.XLS]el_______64"/>
      <sheetName val="[수목일위.XLS][수목일위.XLS]el_______65"/>
      <sheetName val="[수목일위.XLS][수목일위.XLS]el_______62"/>
      <sheetName val="[수목일위.XLS][수목일위.XLS]el_______63"/>
      <sheetName val="[수목일위.XLS][수목일위.XLS]el_______66"/>
      <sheetName val="[수목일위.XLS][수목일위.XLS]el_______67"/>
      <sheetName val="[수목일위.XLS][수목일위.XLS]el_______68"/>
      <sheetName val="[수목일위.XLS][수목일위.XLS]el_______69"/>
      <sheetName val="[수목일위.XLS][수목일위.XLS]el_______72"/>
      <sheetName val="[수목일위.XLS][수목일위.XLS]el_______73"/>
      <sheetName val="[수목일위.XLS][수목일위.XLS]el_______70"/>
      <sheetName val="[수목일위.XLS][수목일위.XLS]el_______71"/>
      <sheetName val="[수목일위.XLS][수목일위.XLS]el_______76"/>
      <sheetName val="[수목일위.XLS][수목일위.XLS]el_______77"/>
      <sheetName val="5차설계"/>
      <sheetName val="2공구_단가䈀ᅪ԰_x0000_"/>
      <sheetName val="2공구_단가렀቟԰_x0000_"/>
      <sheetName val="공종별수량집계"/>
      <sheetName val="[수목일위.XLS]도급예산내역서총/_x0000_"/>
      <sheetName val="노단"/>
      <sheetName val="변경내역대비표(2)"/>
      <sheetName val="ABUT수량-A㔀"/>
      <sheetName val="횡배수관토공수량"/>
      <sheetName val="(1)본선수량집계"/>
      <sheetName val="하부철근수량"/>
      <sheetName val="경상비"/>
      <sheetName val="연돌일위집계"/>
      <sheetName val="ABUT수량-Aԇ"/>
      <sheetName val="ABUT수량-Aက"/>
      <sheetName val="초"/>
      <sheetName val="월별수删"/>
      <sheetName val="중기집︀"/>
      <sheetName val="중기집堀"/>
      <sheetName val="도급예산내역서총ࠁ⸵"/>
      <sheetName val="수량산출표"/>
      <sheetName val="댐구조도"/>
      <sheetName val="세월교산출기초"/>
      <sheetName val="도급예산내역서총︀懕"/>
      <sheetName val="[수목일위.XLS]el\설계서\수鴀﮼쀀뤼_x001c__x0000__x0000_"/>
      <sheetName val="단_x0000__x0000__x0005_"/>
      <sheetName val="1공구_단가_餀ԯ_x0000_"/>
      <sheetName val="SLAB&quot;1&quot;"/>
      <sheetName val="E.P.T수량䈀ᅪ԰"/>
      <sheetName val="단가(ﺿ"/>
      <sheetName val="도급예산瀀㊔밀㊔䈀꭪"/>
      <sheetName val="배수장공사비명헾⿘"/>
      <sheetName val="배수장공사비명쁈."/>
      <sheetName val="도급예산내역서총䠀ㆿ"/>
      <sheetName val="도급예산내역서총䠀⻀"/>
      <sheetName val="도급예산䒿︀鯕ԯ_x0000_"/>
      <sheetName val="도급예산䈀ԯ_x0000_缀_x0000_"/>
      <sheetName val="도급예산᪔Ⰰ᪕䈀ᥪ"/>
      <sheetName val="도급예산내역서총倀䒘"/>
      <sheetName val="배수장공사비명_x0000__x0000_"/>
      <sheetName val="배수장공사비명菈_x0019_"/>
      <sheetName val="도급예산내역서총저ᦃ"/>
      <sheetName val="도급예산내역서총䈀"/>
      <sheetName val="도급예산䈀ԯ_x0000_缀_x0000_"/>
      <sheetName val="배수장공사비명橂⼢"/>
      <sheetName val="배수장공사비명鐰,"/>
      <sheetName val="도급예산내역서총䈀뭪"/>
      <sheetName val="도급예산䈀_xdf6a_ԯ_x0000_缀_x0000_"/>
      <sheetName val="내역(전0_x0000_á_x0000_"/>
      <sheetName val="도급예산내역서총0_x0000_"/>
      <sheetName val="배수장공사비명䡲⿛"/>
      <sheetName val="도급예산내역서총蠊ᙌ"/>
      <sheetName val="도급예산내역서총蠌き"/>
      <sheetName val="배수장공사비명䡲ぇ"/>
      <sheetName val="전기수량집계"/>
      <sheetName val="라.공사비"/>
      <sheetName val="다.도서인쇄비 "/>
      <sheetName val="2공구_단가(산광)1"/>
      <sheetName val="1_토공1"/>
      <sheetName val="2_배수공1"/>
      <sheetName val="3_구조물공1"/>
      <sheetName val="4_포장공1"/>
      <sheetName val="PACKING_LIST1"/>
      <sheetName val="지주목_및_비료산출기준1"/>
      <sheetName val="el\설계서\수목일위_XLS1"/>
      <sheetName val="1__설계예산서1"/>
      <sheetName val="2__목차1"/>
      <sheetName val="3_설계설명서1"/>
      <sheetName val="4_시방서갑지1"/>
      <sheetName val="5_시방서(일반시방서)1"/>
      <sheetName val="6_시방서갑지(특기)1"/>
      <sheetName val="7_예정공정표1"/>
      <sheetName val="8__설계예산서1"/>
      <sheetName val="16_설계서용지(갑)1"/>
      <sheetName val="17__내역서갑지1"/>
      <sheetName val="내_역_서1"/>
      <sheetName val="일_위_대_가_표1"/>
      <sheetName val="수_량_산_출_서1"/>
      <sheetName val="전차선로_물량표1"/>
      <sheetName val="AS포장복구_1"/>
      <sheetName val="하조서"/>
      <sheetName val="직원투_x0000__x0000__x0005_"/>
      <sheetName val="토적표(2차기성)"/>
      <sheetName val="도급예산내역서총က⩗"/>
      <sheetName val="도급예산내역서총　䁖"/>
      <sheetName val="도급예산내역서총㕒"/>
      <sheetName val="도급예산내역서총렀앟"/>
      <sheetName val="도급예산내역서총退㙓"/>
      <sheetName val="원가계颙〒_x0005_"/>
      <sheetName val="신당동집계표"/>
      <sheetName val="[수목일위.XLS][수목일위.XLS]el_______74"/>
      <sheetName val="[수목일위.XLS][수목일위.XLS]el_______75"/>
      <sheetName val="하자보증자ﻁ"/>
      <sheetName val="하자보증자︀"/>
      <sheetName val="양촌면도평리"/>
      <sheetName val="신규품셈목차"/>
      <sheetName val="총공비"/>
      <sheetName val="개별직종노임단가(2005.1徸"/>
      <sheetName val="전기혼잡제경비(45)"/>
      <sheetName val="설계산ᛅ〒_x0005_"/>
      <sheetName val="단산"/>
      <sheetName val="명세"/>
      <sheetName val="일대"/>
      <sheetName val="횡배수관재료-"/>
      <sheetName val="계산서(직선부)"/>
      <sheetName val="콘크리트측구연장"/>
      <sheetName val="-배수구조물공토공"/>
      <sheetName val="일위대׈_x0000_缀_x0000__x0000_"/>
      <sheetName val="냉천부속동"/>
      <sheetName val="본사인상전"/>
      <sheetName val="현장ᘀ᨜԰"/>
      <sheetName val="설계개요"/>
      <sheetName val="99노임기頀"/>
      <sheetName val="99노임기︀"/>
      <sheetName val="날개벽(浜-涤-䟣"/>
      <sheetName val="배수䀀⍭"/>
      <sheetName val="날개벽(䟣⾯_x0005__x0000_"/>
      <sheetName val="배수尀⵭"/>
      <sheetName val="배수　ᵳ"/>
      <sheetName val="날개벽(_x0005__x0000__x0000__x0000_"/>
      <sheetName val="2006납품"/>
      <sheetName val="MATERIAL"/>
      <sheetName val="날개벽(시점԰_x0000_缀"/>
      <sheetName val="안정검토(온1)"/>
      <sheetName val="조명일위"/>
      <sheetName val="1__설계예산肈"/>
      <sheetName val="원형1호맨홀토공수량"/>
      <sheetName val="송도(A3)-가야"/>
      <sheetName val="변경내역서"/>
      <sheetName val="신규일위목록"/>
      <sheetName val="빌딩 안내"/>
      <sheetName val="용역단가"/>
      <sheetName val="엔지니어링요율"/>
      <sheetName val="2.재료비"/>
      <sheetName val="12.보오링"/>
      <sheetName val="18.공내수압탄성자연"/>
      <sheetName val="총괄,내역"/>
      <sheetName val="총 괄 표"/>
      <sheetName val="노임자재단가"/>
      <sheetName val="noyim"/>
      <sheetName val="unitpric"/>
      <sheetName val="[수목일위.XLS][수목일위.XLS]el_______78"/>
      <sheetName val="[수목일위.XLS][수목일위.XLS]el_______79"/>
      <sheetName val="[수목일위.XLS][수목일위.XLS]el_______80"/>
      <sheetName val="[수목일위.XLS][수목일위.XLS]el_______81"/>
      <sheetName val="회사기본_x0000__x0000_"/>
      <sheetName val="계정과목"/>
      <sheetName val="현장구분"/>
      <sheetName val="좌측_x0000__x0000_"/>
      <sheetName val="J直材4"/>
      <sheetName val="중사"/>
      <sheetName val="환율"/>
      <sheetName val="단가산출서 (2)"/>
      <sheetName val="상부집계표"/>
      <sheetName val="관급자재대"/>
      <sheetName val="계정c헾】_x0005_"/>
      <sheetName val="2001년계약내력출력분"/>
      <sheetName val="1차기성분내력"/>
      <sheetName val="4.전기"/>
      <sheetName val="CODE"/>
      <sheetName val="가시설단위수량"/>
      <sheetName val="SORCE1"/>
      <sheetName val="총집_x0005__x0000_"/>
      <sheetName val="tggwan(mac)"/>
      <sheetName val="직원헾】_x0005__x0000_"/>
      <sheetName val="8설7︀"/>
      <sheetName val="criteria(enlc)"/>
      <sheetName val="도급예산䈀湪ԯ_x0000_缀_x0000_"/>
      <sheetName val="배수장공사비명鉰@"/>
      <sheetName val="도급예산쀀នఀប䈀⩪"/>
      <sheetName val="도급예산내역서총ꀀ⪓"/>
      <sheetName val="도급예산내역서총䈀詪"/>
      <sheetName val="도급예산내역서총䈀Ꝫ"/>
      <sheetName val="도급예산내역서총　䊕"/>
      <sheetName val="도급예산내역서총퀀㲔"/>
      <sheetName val="도급예산내역서총瀀䂒"/>
      <sheetName val="도급예산내역서총_x0000_㚘"/>
      <sheetName val="도급예산내역서총䈀啪"/>
      <sheetName val="도급예산내역서총怀᪗"/>
      <sheetName val="00_x0005__x0000_B"/>
      <sheetName val="배수장공사비명橂⿺"/>
      <sheetName val="도급예산䈀頻ԯ_x0000_缀_x0000_"/>
      <sheetName val="도급예산내역서총䈀頻"/>
      <sheetName val="도급예산내역서총耀⮗"/>
      <sheetName val="도급예산내역서총䈀롪"/>
      <sheetName val="䈀祪"/>
      <sheetName val="도급예산내역서총䈀祪"/>
      <sheetName val="도급예산내역서총耀ភ"/>
      <sheetName val="배수장공사비명鞀_x0017_"/>
      <sheetName val="도급예산내역서총耀䂕"/>
      <sheetName val="배수장공사비명門@"/>
      <sheetName val="도급예산0_x0000_뀀_x0005__x0000__x0000_"/>
      <sheetName val="도급예산0_x0000_᠀¿_x0000__x0000_"/>
      <sheetName val="8설_x0005__x0000_"/>
      <sheetName val="도급예산䈀ԯ"/>
      <sheetName val="도급예산䈀ԯ"/>
      <sheetName val="도급예산䈀?ԯ"/>
      <sheetName val="내역(전0"/>
      <sheetName val="도급예산䈀湪ԯ"/>
      <sheetName val="00_x0005_"/>
      <sheetName val="도급예산䈀頻ԯ"/>
      <sheetName val="도급예산0"/>
      <sheetName val="슬래브(유곡)"/>
      <sheetName val="04년부품"/>
      <sheetName val="기종별 합계"/>
      <sheetName val="1공구_단䈀챪ԯ_x0000_缀_x0000_"/>
      <sheetName val="단가일丵"/>
      <sheetName val="99노임기렀"/>
      <sheetName val="날개벽(犜&amp;狤&amp;䟣"/>
      <sheetName val="배수葇"/>
      <sheetName val="상호참고_x0005__x0000_"/>
      <sheetName val="현장_x0005__x0000_"/>
      <sheetName val="배수倀ᝰ"/>
      <sheetName val="잡철물"/>
      <sheetName val="단렀቟԰"/>
      <sheetName val="5_시방서(일반시방㔀቎"/>
      <sheetName val="날개벽(䟣⾄_x0005__x0000_"/>
      <sheetName val="단퀀ᙕᰀ"/>
      <sheetName val="단ԯ_x0000_缀"/>
      <sheetName val="간접1"/>
      <sheetName val="合成単価作成表-BLDG"/>
      <sheetName val="인원계획-미화"/>
      <sheetName val="8"/>
      <sheetName val="10"/>
      <sheetName val="12"/>
      <sheetName val="9"/>
      <sheetName val="11"/>
      <sheetName val="수량-가로등"/>
      <sheetName val="산출1"/>
      <sheetName val="설계내역서 "/>
      <sheetName val="최종내역"/>
      <sheetName val="일위대가橂"/>
      <sheetName val="PACKING_LIS_x0005_"/>
      <sheetName val="PACKING_LIS°"/>
      <sheetName val="8.PILE  (돌출)"/>
      <sheetName val="월ԯ_x0000_缀"/>
      <sheetName val="월Ň԰"/>
      <sheetName val="월԰ԯ_x0000_"/>
      <sheetName val="램퀀"/>
      <sheetName val="기䩇ԯ"/>
      <sheetName val="월䩇ԯ"/>
      <sheetName val="월片ԯ"/>
      <sheetName val="월ကᙿ"/>
      <sheetName val="기怀፵ꈀ"/>
      <sheetName val="3단계"/>
      <sheetName val="2단계"/>
      <sheetName val="월԰瀀፮"/>
      <sheetName val="기怀፵"/>
      <sheetName val="기堀᎟鰀"/>
      <sheetName val="월堀᎟鰀"/>
      <sheetName val="재고list"/>
      <sheetName val="1표지-공사시방서"/>
      <sheetName val="2표지-설계내역서"/>
      <sheetName val="관급내역서"/>
      <sheetName val="aiming(일위대가표)"/>
      <sheetName val="산출서"/>
      <sheetName val="F단가비교표"/>
      <sheetName val="3표지-설계도면"/>
      <sheetName val="炷舅?XLS]데이타'!$E$124"/>
      <sheetName val="ls]노임"/>
      <sheetName val="____"/>
      <sheetName val="炷舅?XLS"/>
      <sheetName val="ls"/>
      <sheetName val="소일위대가코드표"/>
      <sheetName val="품셈TABLE"/>
      <sheetName val="Customer Databas"/>
      <sheetName val="원내역"/>
      <sheetName val="공종단가"/>
      <sheetName val="참고"/>
      <sheetName val="장비별표(오거보링)(Ø400)(12M)"/>
      <sheetName val="䈘목(중국단풍-)"/>
      <sheetName val="갑  지"/>
      <sheetName val="unit 4"/>
      <sheetName val="화재 탐지 설비"/>
      <sheetName val="철근총괄집계표"/>
      <sheetName val="집수정(600-700)"/>
      <sheetName val="빗물받이(910-510-410)"/>
      <sheetName val="우수"/>
      <sheetName val="공종목록표"/>
      <sheetName val="파일의이용"/>
      <sheetName val="설계내역일위"/>
      <sheetName val="EACT10"/>
      <sheetName val="교사기준면적(초등)"/>
      <sheetName val="지주목시비량산출서"/>
      <sheetName val="49"/>
      <sheetName val="견적시담(송포2공구)"/>
      <sheetName val="부하계산서"/>
      <sheetName val="남양내역"/>
      <sheetName val="개인"/>
      <sheetName val="공종별원가계산"/>
      <sheetName val="전주2本1"/>
      <sheetName val="토공산출(주차장)"/>
      <sheetName val="현장관리"/>
      <sheetName val="매입"/>
      <sheetName val="토공산출 (아파트)"/>
      <sheetName val="품셈"/>
      <sheetName val="5 일위목록"/>
      <sheetName val="7 단가조사"/>
      <sheetName val="6 일위대가"/>
      <sheetName val="Mc1"/>
      <sheetName val="10공구일위"/>
      <sheetName val="Ⅶ-2.현장경비산출"/>
      <sheetName val="기계경비적용기준"/>
      <sheetName val="DT"/>
      <sheetName val="롤러"/>
      <sheetName val="펌프차타설"/>
      <sheetName val="시설물기초"/>
      <sheetName val="일위대가-1"/>
      <sheetName val="년도별시공"/>
      <sheetName val="골조대비내역"/>
      <sheetName val="평가내역"/>
      <sheetName val="123"/>
      <sheetName val="2.대외공문"/>
      <sheetName val="현장"/>
      <sheetName val="단가표 (2)"/>
      <sheetName val="1차 내역서"/>
      <sheetName val="대가표(품셈)"/>
      <sheetName val="내역서01"/>
      <sheetName val="GAS"/>
      <sheetName val="토집"/>
      <sheetName val="개소별수량산출"/>
      <sheetName val="근거(기밀댐퍼)"/>
      <sheetName val="일위집계표"/>
      <sheetName val="공통"/>
      <sheetName val="퇴직금(울산천상)"/>
      <sheetName val="4-10"/>
      <sheetName val="설계내"/>
      <sheetName val="제수"/>
      <sheetName val="공기"/>
      <sheetName val="교육종류"/>
      <sheetName val="부대공Ⅱ"/>
      <sheetName val="상 부"/>
      <sheetName val="전선 및 전선관"/>
      <sheetName val="금융"/>
      <sheetName val="DB@Acess"/>
      <sheetName val="Civil"/>
      <sheetName val="22인공"/>
      <sheetName val="부하계산"/>
      <sheetName val="일반부표"/>
      <sheetName val="운동장 (2)"/>
      <sheetName val="시추주상도"/>
      <sheetName val="성곽내역서"/>
      <sheetName val="BH"/>
      <sheetName val="총괄표1"/>
      <sheetName val="Customer_Databas"/>
      <sheetName val="갑__지"/>
      <sheetName val="unit_4"/>
      <sheetName val="화재_탐지_설비"/>
      <sheetName val="토공산출_(아파트)"/>
      <sheetName val="1_설계조건"/>
      <sheetName val="Ⅶ-2_현장경비산출"/>
      <sheetName val="귀래_설계_공내역서"/>
      <sheetName val="5_일위목록"/>
      <sheetName val="7_단가조사"/>
      <sheetName val="6_일위대가"/>
      <sheetName val="E_P_T수량산출서"/>
      <sheetName val="전선_및_전선관"/>
      <sheetName val="GAS저장소"/>
      <sheetName val="라인마킹"/>
      <sheetName val="위험물저장소"/>
      <sheetName val="일반창고동"/>
      <sheetName val="기성청구"/>
      <sheetName val="EQUIP-H"/>
      <sheetName val="공통비총괄표"/>
      <sheetName val="주요항목별"/>
      <sheetName val="내역서2안"/>
      <sheetName val="부대공1(65-77,93-95)"/>
      <sheetName val="부대공2(78-"/>
      <sheetName val="배수및구조물공1"/>
      <sheetName val="구조물토공"/>
      <sheetName val="토공2(11~19)"/>
      <sheetName val="배수및구조물공2"/>
      <sheetName val="토공1(1~10,92)"/>
      <sheetName val="토공3(20~31)"/>
      <sheetName val="평교-내역"/>
      <sheetName val="구조물공1(51~56)"/>
      <sheetName val="D&amp;P특기사항"/>
      <sheetName val="우각부보강"/>
      <sheetName val="EQT-ESTN"/>
      <sheetName val="공종집계"/>
      <sheetName val="날개벽(좌,우=60도-4개)"/>
      <sheetName val="03하반기내역서"/>
      <sheetName val="04상반기"/>
      <sheetName val="공작물조직표(용배수)"/>
      <sheetName val=" 견적서"/>
      <sheetName val="인부신상자료"/>
      <sheetName val="퍼스트"/>
      <sheetName val="11월"/>
      <sheetName val="수량계산서 집계표(가설 신설 및 철거-을지로3가 3호선)"/>
      <sheetName val="수량계산서 집계표(신설-을지로3가 3호선)"/>
      <sheetName val="수량계산서 집계표(철거-을지로3가 3호선)"/>
      <sheetName val="bearing"/>
      <sheetName val="단가표_(2)"/>
      <sheetName val="수목데이타 "/>
      <sheetName val="투찰금액"/>
      <sheetName val="날개벽수량표"/>
      <sheetName val="평형별수량표"/>
      <sheetName val="가설개략"/>
      <sheetName val="평당"/>
      <sheetName val="매입세"/>
      <sheetName val="창호"/>
      <sheetName val="천방교접속"/>
      <sheetName val="EJ"/>
      <sheetName val="1차_내역서"/>
      <sheetName val="계산내역(설비)"/>
      <sheetName val="가격비"/>
      <sheetName val="炷舅_XLS_데이타'!$E$124"/>
      <sheetName val="ls_노임"/>
      <sheetName val="炷舅_XLS"/>
      <sheetName val="배수판"/>
      <sheetName val="TB-내역서"/>
      <sheetName val="기타_정보통신공사1"/>
      <sheetName val="Customer_Databas1"/>
      <sheetName val="2000_11월설계내역1"/>
      <sheetName val="표지_(2)1"/>
      <sheetName val="갑__지1"/>
      <sheetName val="unit_41"/>
      <sheetName val="화재_탐지_설비1"/>
      <sheetName val="준검_내역서1"/>
      <sheetName val="Sheet1_(2)1"/>
      <sheetName val="단가_및_재료비1"/>
      <sheetName val="1_설계조건1"/>
      <sheetName val="Ⅶ-2_현장경비산출1"/>
      <sheetName val="토공산출_(아파트)1"/>
      <sheetName val="5_일위목록1"/>
      <sheetName val="7_단가조사1"/>
      <sheetName val="6_일위대가1"/>
      <sheetName val="E_P_T수량산출서1"/>
      <sheetName val="주관사업"/>
      <sheetName val="PW3"/>
      <sheetName val="PW4"/>
      <sheetName val="SC1"/>
      <sheetName val="PE"/>
      <sheetName val="PM"/>
      <sheetName val="TR"/>
      <sheetName val="교대시점"/>
      <sheetName val="TEL"/>
      <sheetName val="담장산출"/>
      <sheetName val="부하(성남)"/>
      <sheetName val="sub"/>
      <sheetName val="가설"/>
      <sheetName val="구조포설"/>
      <sheetName val="복구"/>
      <sheetName val="부호표"/>
      <sheetName val="기성내역서표지"/>
      <sheetName val="당초내역서"/>
      <sheetName val="Y-WORK"/>
      <sheetName val="절감계산"/>
      <sheetName val="공사"/>
      <sheetName val="04.10건강보험(일용직)"/>
      <sheetName val="안전건강연금"/>
      <sheetName val="건축실적"/>
      <sheetName val="고용퇴직"/>
      <sheetName val="기계실적"/>
      <sheetName val="물가기준년"/>
      <sheetName val="노임산재"/>
      <sheetName val="장비기준"/>
      <sheetName val="조경수목"/>
      <sheetName val="토목실적"/>
      <sheetName val="setup"/>
      <sheetName val="가격"/>
      <sheetName val="명세서"/>
      <sheetName val="1.1서버도입"/>
      <sheetName val="정화조방수미㬁"/>
      <sheetName val="정화조방수미/"/>
      <sheetName val="3련 BOX"/>
      <sheetName val="el\설계서\수목︀ᇕ԰_x0000_缀_x0000__x0000__x0000_䘀_xd802_"/>
      <sheetName val="ABUT수량-A԰"/>
      <sheetName val="노임,자재"/>
      <sheetName val="5정거장"/>
      <sheetName val="1-3길내기"/>
      <sheetName val="전기내역1"/>
      <sheetName val="하도급대비"/>
      <sheetName val="설계산출기怀"/>
      <sheetName val="5_시방서(일반시丵〒_x0005_"/>
      <sheetName val="기자재집계"/>
      <sheetName val="에너_x0000__x0000_"/>
      <sheetName val="시행후면적"/>
      <sheetName val="일위대가_1"/>
      <sheetName val="철근량산정및사용성검僀"/>
      <sheetName val="철근량산정및锼_x0013_閄_x0013_๿"/>
      <sheetName val="철근량산정및사용성검๿"/>
      <sheetName val="실행,원䀀ኀ㠀ኃᘀ腞"/>
      <sheetName val="철근량산정및사용성검炜"/>
      <sheetName val="철근량산정및사용성锼_x0013_"/>
      <sheetName val="상호참고堀᎟"/>
      <sheetName val="철근량산정및사용성검锼"/>
      <sheetName val="실행,원᐀ባ搀腳԰_x0000_"/>
      <sheetName val="철근량산정및사용성검瓨"/>
      <sheetName val="내역서1999.8최저"/>
      <sheetName val="철근량산정및사용성검芨"/>
      <sheetName val="철근량산정및사용성검襨"/>
      <sheetName val="상호참고자堀"/>
      <sheetName val="상호참고자ꠀ"/>
      <sheetName val="상호참고자저"/>
      <sheetName val="철근량산정및사용성검齘"/>
      <sheetName val="상호참고죈፺"/>
      <sheetName val="상호참고怀፵"/>
      <sheetName val="실행,원怀፵ቇ԰_x0000_"/>
      <sheetName val="실행,원삾ፐቇ԰_x0000_"/>
      <sheetName val="상호참고ꃈፐ"/>
      <sheetName val="철근량산정및사용성검窨"/>
      <sheetName val="공挔_x0012_"/>
      <sheetName val="철근량산정및사용성검竈"/>
      <sheetName val="개비온집쀀"/>
      <sheetName val="실행,원堀᎟鰀᎟︀ᇕ"/>
      <sheetName val="철근량산정및齘_x0013_龜_x0013_헾"/>
      <sheetName val="공傠_x0013_"/>
      <sheetName val="개비온집ꀀ"/>
      <sheetName val="현장관리窨"/>
      <sheetName val="공窨_x0013_"/>
      <sheetName val="★도급내역졾ᲂఀᲃ툀"/>
      <sheetName val="★도급내역栊⺝︀ԯ"/>
      <sheetName val="참조자료"/>
      <sheetName val="도급예산내역서총鬀ఓ"/>
      <sheetName val="도급예산내역서총鬀툓"/>
      <sheetName val="제경비_x0000__x0000_"/>
      <sheetName val="도급예산내역서총洐쵩"/>
      <sheetName val="도급예산내역서총᠓ᐳ"/>
      <sheetName val="도급예산내역서총蠀䅾"/>
      <sheetName val="도급예산쀯_x0000__x0000__x0000__x0000_"/>
      <sheetName val="배수장공사비명橂⽠"/>
      <sheetName val="매媸"/>
      <sheetName val="내역(전체_금차0"/>
      <sheetName val="도급예산내역서총砀⑋"/>
      <sheetName val="도급예산砀⑋䈀Ꝫԯ_x0000_"/>
      <sheetName val="도급예산내역서총蠀᱌"/>
      <sheetName val="도급예산내역서총䈀ⱪ"/>
      <sheetName val="도급예산내역서총㪖"/>
      <sheetName val="배수장공사비명橂⼯"/>
      <sheetName val="배수장공사비명熠_x001e_"/>
      <sheetName val="배수장공사비명犰*"/>
      <sheetName val="도급예산내역서총瀀⪘"/>
      <sheetName val="도급예산내역서총䈀䅪"/>
      <sheetName val="도급예산내역서총䈀摪"/>
      <sheetName val="도급예산내역서총　Ⲙ"/>
      <sheetName val="배수장공사비명橂⽉"/>
      <sheetName val="도급예산䈀䥪ԯ_x0000_缀_x0000_"/>
      <sheetName val="배수장공사비명閐+"/>
      <sheetName val="도급예산ԯ_x0000_缀_x0000__x0000__x0000_"/>
      <sheetName val="도급예산내역서총က㚕"/>
      <sheetName val="내역(전က㚕尀㚕䈀"/>
      <sheetName val="도급예산倀㞔鰀㞔䈀な"/>
      <sheetName val="도급예산㒐Ⰰ㒑䈀끪"/>
      <sheetName val="도급예산내역서총䈀㑪"/>
      <sheetName val="도급예산䈀꽪ԯ_x0000_缀_x0000_"/>
      <sheetName val="도급예산退ភ_xdc00_ភ䈀⵪"/>
      <sheetName val="도급예산䈀쥪ԯ_x0000_缀_x0000_"/>
      <sheetName val="도급예산내역서총䈀幪"/>
      <sheetName val="도급예산내역서총䈀酪"/>
      <sheetName val="도급예산내역서총퀀ᶐ"/>
      <sheetName val="도급예산내역서총䈀≪"/>
      <sheetName val="도급예산내역서총䈀ꉪ"/>
      <sheetName val="배수장공사비명愵⿀"/>
      <sheetName val="배수장공사비명邰&lt;"/>
      <sheetName val="도급예산내역서총䈀ժ"/>
      <sheetName val="배수장공사비명橂⽭"/>
      <sheetName val="도급예산내역서총䈀䝪"/>
      <sheetName val="배수장공사비명橂⽇"/>
      <sheetName val="도급예산내역서총퀀ᦕ"/>
      <sheetName val="도급예산내역서총᠀㙗"/>
      <sheetName val="도급예산/_x0000_䀀_x0015__x0000__x0000_"/>
      <sheetName val="내역(전/_x0000_쀀¿_x0000_"/>
      <sheetName val="내역(전/_x0000_ꠀ_x0010__x0000_"/>
      <sheetName val="내역(전砝䖋怀䝛䨌"/>
      <sheetName val="내역(전체_금차⠀"/>
      <sheetName val="내역(전체_금차頀"/>
      <sheetName val="배수장공사비명_x0000_"/>
      <sheetName val="배수장공사비명洅⿞"/>
      <sheetName val="배수장공사비명헾⽅"/>
      <sheetName val="도급예산내역서총䈀䭪"/>
      <sheetName val="배수장공사비명鍀/"/>
      <sheetName val="도급예산내역서총䀀⾓"/>
      <sheetName val="도급예산내역서총⠀䑐"/>
      <sheetName val="도급예산내역서총䈀ꍪ"/>
      <sheetName val="도급예산내역서총䈀ﭪ"/>
      <sheetName val="내역(전체_금차蠀"/>
      <sheetName val="내역(전체_금차"/>
      <sheetName val="배수장공사비명釠3"/>
      <sheetName val="배수장공사비명翈±"/>
      <sheetName val="배수장공사비명礊⿏"/>
      <sheetName val="도급예산내역서총䈀"/>
      <sheetName val="도급예산䈀ԯ_x0000_缀_x0000_"/>
      <sheetName val="배수장공사비명橂⿭"/>
      <sheetName val="배수장공사비명橂⼶"/>
      <sheetName val="도급예산ꠊᠹ堀才朁륥"/>
      <sheetName val="내역(전체_금차/"/>
      <sheetName val="도급예산0_x0000_P_x0000__x0000_"/>
      <sheetName val="도급예산/_x0000_퀀ô_x0000__x0000_"/>
      <sheetName val="도급예산頉ᶗ쀀老쀁"/>
      <sheetName val="도급예산/_x0000_退ý_x0000__x0000_"/>
      <sheetName val="배수장공사비명헾〉"/>
      <sheetName val="도급예산내역서총︀䗕"/>
      <sheetName val="도급예산내역서총栀羅"/>
      <sheetName val="도급예산내역서총螄"/>
      <sheetName val="도급예산堀︀釕ԯ_x0000_"/>
      <sheetName val="도급예산내역서총︀껕"/>
      <sheetName val="배수장공사비명헾⽌"/>
      <sheetName val="도급예산내역서총︀⋕"/>
      <sheetName val="도급예산내역서총洌絩"/>
      <sheetName val="제출내역_(2)1"/>
      <sheetName val="중기조종사_단위단가1"/>
      <sheetName val="원가계산_(2)1"/>
      <sheetName val="참조_(2)1"/>
      <sheetName val="기초입력_DATA1"/>
      <sheetName val="일위대가_(식재)1"/>
      <sheetName val="골조-APT_갑지1"/>
      <sheetName val="설명서_1"/>
      <sheetName val="3_바닥판__1"/>
      <sheetName val="실행,원가_최종예상"/>
      <sheetName val="현장관리비_산출내역"/>
      <sheetName val="15_소방공사"/>
      <sheetName val="12_옥외_방송공사"/>
      <sheetName val="8_옥외_보안등공사"/>
      <sheetName val="9_전등공사"/>
      <sheetName val="4_전력간선공사"/>
      <sheetName val="1_전력인입"/>
      <sheetName val="10_전열_공사"/>
      <sheetName val="11_전화공사"/>
      <sheetName val="5_CABLE_TRAY"/>
      <sheetName val="3_피뢰공사"/>
      <sheetName val="14_TV공사"/>
      <sheetName val="1_2_동력(철거)"/>
      <sheetName val="1_접지공사"/>
      <sheetName val="공사별_가중치_산출근거(토목)"/>
      <sheetName val="공사별_가중치_산출근거(건축)"/>
      <sheetName val="G_R300경비"/>
      <sheetName val="안양동교_1안"/>
      <sheetName val="설계변경내역_98"/>
      <sheetName val="각사별공사비분개_"/>
      <sheetName val="개별직종노임단가(2005_1)"/>
      <sheetName val="주공_갑지"/>
      <sheetName val="경율산정_XLS"/>
      <sheetName val="2_고용보험료산출근거"/>
      <sheetName val="피해현황_(수량합계)"/>
      <sheetName val="6PILE__(돌출)"/>
      <sheetName val="TABLE_DB"/>
      <sheetName val="쌍용_data_base"/>
      <sheetName val="6__안전관리비"/>
      <sheetName val="총괄_내역서"/>
      <sheetName val="단면_(2)"/>
      <sheetName val="단계별내역_(2)"/>
      <sheetName val="개비온_단위"/>
      <sheetName val="접합_및_부설_"/>
      <sheetName val="배수장공사비명菈"/>
      <sheetName val="배수장공사비명쁈_"/>
      <sheetName val="도급예산䈀ԯ缀"/>
      <sheetName val="토공(우물통,기타)_"/>
      <sheetName val="_상부공통집계(총괄)"/>
      <sheetName val="el\설계서\수목︀ᇕ԰"/>
      <sheetName val="제경비"/>
      <sheetName val="도급예산䈀䥪ԯ"/>
      <sheetName val="도급예산ԯ"/>
      <sheetName val="도급예산䈀꽪ԯ"/>
      <sheetName val="도급예산退ភ?ភ䈀⵪"/>
      <sheetName val="도급예산䈀쥪ԯ"/>
      <sheetName val="도급예산/"/>
      <sheetName val="내역(전/"/>
      <sheetName val="도급예산䈀ԯ"/>
      <sheetName val="시점匰,"/>
      <sheetName val="하자보증자嘰"/>
      <sheetName val="이름"/>
      <sheetName val="사업분석_x0000__x0000_Ԁ_x0000__x0000_㣾"/>
      <sheetName val="공사내역서"/>
      <sheetName val="교통대책내역"/>
      <sheetName val="약품圈Ð"/>
      <sheetName val="바닥판(1)"/>
      <sheetName val="배저ᕰ㔀"/>
      <sheetName val="약품劈,"/>
      <sheetName val="b_balju"/>
      <sheetName val="2000_11월씀ԯ_x0000_"/>
      <sheetName val="2000_11월ԯ_x0000_缀_x0000_"/>
      <sheetName val="1-최_x0005__x0000_"/>
      <sheetName val="날㔀੎"/>
      <sheetName val="실행내역서(DCU)"/>
      <sheetName val="테이블"/>
      <sheetName val="단가일︀"/>
      <sheetName val="단가일_xd800_"/>
      <sheetName val="8설7㖮"/>
      <sheetName val="시점교䈀"/>
      <sheetName val="pier(각형铐"/>
      <sheetName val="pier(각형닑"/>
      <sheetName val="9.׍_x0000_缀_x0000_"/>
      <sheetName val="pier(각형_x0005_"/>
      <sheetName val="pier(각형娈"/>
      <sheetName val="9.턀ԯ_x0000_"/>
      <sheetName val="9.꣍⭙턀Ⴒ"/>
      <sheetName val="암거(내역)"/>
      <sheetName val="[수목일위.XLS]el\설계서\렃ᨗ哝_x000b__x0000__x0000__x0000_"/>
      <sheetName val="[수목일위.XLS_x0000_][수목일위.XLS_x0000_]el\설계서\수목"/>
      <sheetName val="[수목일위.XLS][수목일위.XLS]el_______82"/>
      <sheetName val="[수목일위.XLS][수목일위.XLS]el_______83"/>
      <sheetName val="[수목일위.XLS][수목일위.XLS]el_______84"/>
      <sheetName val="[수목일위.XLS][수목일위.XLS]el_______85"/>
      <sheetName val="[수목일위.XLS][수목일위.XLS]el______141"/>
      <sheetName val="[수목일위.XLS][수목일위.XLS]el______142"/>
      <sheetName val="도급예산내역서총︀ᣕ"/>
      <sheetName val="협력업ׇ"/>
      <sheetName val="단가(자재헾"/>
      <sheetName val="일위대ﻈᇕ԰_x0000_缀"/>
      <sheetName val="pier_x0005__x0000__x0000__x0000_"/>
      <sheetName val="pier畠_x0013_闰〒"/>
      <sheetName val="pier尜_x0013_層_x0013_"/>
      <sheetName val="일위대怀፵ን԰"/>
      <sheetName val="pier徸。_x0005__x0000_"/>
      <sheetName val="[수목일위.XLS][수목일위.XLS]el______139"/>
      <sheetName val="[수목일위.XLS][수목일위.XLS]el______140"/>
      <sheetName val="가중치근거栀⦅가⦅"/>
      <sheetName val="2.고용보험԰_x0000_缀_x0000__x0000_"/>
      <sheetName val="철근량산정및_x0005__x0000__x0000__x0000_"/>
      <sheetName val="8ꠀ፺"/>
      <sheetName val="심堀᎟鰀"/>
      <sheetName val="적ꠀ"/>
      <sheetName val="철근량산정및竈_x0013_笌_x0013_헾"/>
      <sheetName val="상호참고壈᎟"/>
      <sheetName val="철근량산정및사용성검傠"/>
      <sheetName val="실행,원᐀ባ切腷԰_x0000_"/>
      <sheetName val="심ꀀፐ"/>
      <sheetName val="실행,원저፺ఀ፻︀ᇕ"/>
      <sheetName val="철근량산정및窨_x0013_竬_x0013_헾"/>
      <sheetName val="실행,원ꠀ፺፺︀ᇕ"/>
      <sheetName val="철근량산정및사용ꠀ፺"/>
      <sheetName val="실행,원㔀቎԰_x0000_缀_x0000_"/>
      <sheetName val="8堀᎟鰀"/>
      <sheetName val="바挔_x0012_"/>
      <sheetName val="철근량산정및丵〒_x0005__x0000_"/>
      <sheetName val="D-철근肘_x0013_"/>
      <sheetName val="단가일ﺭ"/>
      <sheetName val="구분표"/>
      <sheetName val="제원입력"/>
      <sheetName val="가스내역"/>
      <sheetName val="관련자료詈_x0015_"/>
      <sheetName val="G.R300경׃"/>
      <sheetName val="세부窨_x0013_竬"/>
      <sheetName val="옹벽수량집계표"/>
      <sheetName val="1-4-2_관(약⠀"/>
      <sheetName val="14.TV공_x0005_"/>
      <sheetName val="대총괄"/>
      <sheetName val="재尜"/>
      <sheetName val="00尜_x0013_層"/>
      <sheetName val="조경尜_x0013_"/>
      <sheetName val="재⪋"/>
      <sheetName val="재徸"/>
      <sheetName val="00徸〒_x0005_"/>
      <sheetName val="재丵"/>
      <sheetName val="재_x0005_"/>
      <sheetName val="el_설계서_수목일위_XLS_데이타"/>
      <sheetName val="수량집"/>
      <sheetName val="신︀"/>
      <sheetName val="총괄내역㳕᎕萀᎕缀"/>
      <sheetName val="2공구_단가(인성︀"/>
      <sheetName val="PAC"/>
      <sheetName val="2공구_단가(대_x0000__x0000_"/>
      <sheetName val="2공구_단가(대頀㙿"/>
      <sheetName val="[수목일위.XLS]el\설계ȃ_x0000_蠀域鴃撼᠀储%_x0000_"/>
      <sheetName val="[수목일위.XLS]el\설계鴃撼᠀储%_x0000__x0000__x0000_刀_x0010_"/>
      <sheetName val="[수목일위.XLS][수목일위.XLS]el______113"/>
      <sheetName val="[수목일위.XLS][수목일위.XLS]el______114"/>
      <sheetName val="자재耀퓬"/>
      <sheetName val="배관배선내역"/>
      <sheetName val="본사공가᳈፜"/>
      <sheetName val="에너지_x0005_"/>
      <sheetName val="산출집계"/>
      <sheetName val="1. 조명내역서(조명설치)"/>
      <sheetName val="2. 조명내역서(조명자재)"/>
      <sheetName val="일위대가집계표"/>
      <sheetName val="중기단가"/>
      <sheetName val="대창토공"/>
      <sheetName val="포장집계"/>
      <sheetName val="포장연장"/>
      <sheetName val="포장수량"/>
      <sheetName val="개_x0005_"/>
      <sheetName val="변화치수"/>
      <sheetName val="⠍⑎"/>
      <sheetName val="신항수로관조서"/>
      <sheetName val="신항용수로집계"/>
      <sheetName val="원가계堀ᩘఀ"/>
      <sheetName val="데이터"/>
      <sheetName val="8__⽗가⽙渀"/>
      <sheetName val="원가계 ⱓ氀"/>
      <sheetName val="원가계㔀㹎ԯ"/>
      <sheetName val="원가계ԯ_x0000_缀"/>
      <sheetName val="기안"/>
      <sheetName val="노임단가자료"/>
      <sheetName val="자¬"/>
      <sheetName val="[수목일위.XLS]el\설계서\수목일_x0010__x0000_煮࠼׃"/>
      <sheetName val="도급예산내역서총ԯ_x0000_"/>
      <sheetName val="도급예산0_x0000_G_x0000__x0000_"/>
      <sheetName val="도급예산︀跕ԯ_x0000_缀_x0000_"/>
      <sheetName val="도급예산0_x0000_堀6_x0000__x0000_"/>
      <sheetName val="도급예산/_x0000_䠀j_x0000__x0000_"/>
      <sheetName val="도급예산내역서총밅㉤"/>
      <sheetName val="분전반계산서(석관)"/>
      <sheetName val="[수목일위.XLS]el\설계서\수목일_x0000__x0000_릠_x0000__x0000_"/>
      <sheetName val="[수목일위.XLS]el\설계서\수목일_x0000__x0000_켘_x0000__x0000_"/>
      <sheetName val="XXXXXXXX"/>
      <sheetName val="부대시설"/>
      <sheetName val="배駋ꦘԯ"/>
      <sheetName val="배ﺕ꿕ԯ"/>
      <sheetName val="★도급내역︀𥉉ԯ_x0000_缀"/>
      <sheetName val="★도급내역碪᎝밀᎝︀"/>
      <sheetName val="총괄내역서(설계Ԃ"/>
      <sheetName val="★도급내역က_x0000_ꠀ຾Ԃ"/>
      <sheetName val="★도급내역Ԃ⡭䠯#_x0000_"/>
      <sheetName val="프랜트면_x0000_"/>
      <sheetName val="안산기계장치"/>
      <sheetName val="이름표"/>
      <sheetName val="골조공사"/>
      <sheetName val="건공실"/>
      <sheetName val="단가산출서(기계)"/>
      <sheetName val="직접㰀᎕萀᎕"/>
      <sheetName val="을부담운窘_x0013_"/>
      <sheetName val="공용시설내역"/>
      <sheetName val="대전-교대(A1-A2)"/>
      <sheetName val="정화조방_x0000__x0000__x0005_"/>
      <sheetName val="정화조방_x0000__x0000_ᅠ"/>
      <sheetName val="1공구_단咀2ꮸ⽇_x0005__x0000_"/>
      <sheetName val="설명서"/>
      <sheetName val="조도계산서 (도서)"/>
      <sheetName val="일위_파일"/>
      <sheetName val="수설계"/>
      <sheetName val="제품별"/>
      <sheetName val="상호참ᰖ〚_x0005_"/>
      <sheetName val="취수탑공사비"/>
      <sheetName val="기초처리공사비"/>
      <sheetName val="복통공사비"/>
      <sheetName val="진입도로공사비"/>
      <sheetName val="시험비"/>
      <sheetName val="가제당공사비"/>
      <sheetName val="토취장복구"/>
      <sheetName val="철근량산정및畠_x0013_䌢〚_x0005_"/>
      <sheetName val="실행,원惇፵∀ᩃ԰_x0000_"/>
      <sheetName val="원가계산서墠_x0016_壬_x0016_"/>
      <sheetName val="개墠"/>
      <sheetName val="개嘠"/>
      <sheetName val="공사별 가중치 산출근거(토존❒"/>
      <sheetName val="개勈"/>
      <sheetName val="개嗐"/>
      <sheetName val="매채조蠀"/>
      <sheetName val="원가계산서垀_x001b_埌_x001b_"/>
      <sheetName val="원가계≎"/>
      <sheetName val="원가계≎"/>
      <sheetName val="원가계⠏ፏ蠀"/>
      <sheetName val="원가계⠙ፏ_x0000_"/>
      <sheetName val="개_x0000_"/>
      <sheetName val="원가계산서夸_x0014_丵⾌"/>
      <sheetName val="원가계산서丵』_x0005__x0000_"/>
      <sheetName val="원가계산서劸.丵⾁"/>
      <sheetName val="개呠"/>
      <sheetName val="원가계산서_x0000__x0000__x0005__x0000_"/>
      <sheetName val="방배동내역(리라)"/>
      <sheetName val="건축공사집계표"/>
      <sheetName val="방배동내역 (총괄)"/>
      <sheetName val="부대공사총괄"/>
      <sheetName val="배_x0000__x0000_Ԁ"/>
      <sheetName val="D-䈀ᅪ԰_x0000_"/>
      <sheetName val="c_balju"/>
      <sheetName val="4차원가계산서"/>
      <sheetName val="수문일1"/>
      <sheetName val="흥양2교토공집계표"/>
      <sheetName val="암거橂⽬"/>
      <sheetName val="관경별내역서"/>
      <sheetName val="단가(자헾】"/>
      <sheetName val="개헾"/>
      <sheetName val="본사공가현헾"/>
      <sheetName val="난방방식분류"/>
      <sheetName val="공사정보입력"/>
      <sheetName val="판매현황"/>
      <sheetName val="21.경비기본입력"/>
      <sheetName val="지입집계"/>
      <sheetName val="현장관리비 "/>
      <sheetName val="운怀"/>
      <sheetName val="일위대렀቟԰_x0000_缀"/>
      <sheetName val="인ꠀ"/>
      <sheetName val="상호참고_x0005_헾"/>
      <sheetName val="96작생능"/>
      <sheetName val="조呸_x0019_"/>
      <sheetName val="조姐_x0016_"/>
      <sheetName val="1,2,3,4,5단위수량"/>
      <sheetName val="3.PT개발계획"/>
      <sheetName val="상부공"/>
      <sheetName val="출력X"/>
      <sheetName val="단가비교표(전기)"/>
      <sheetName val="내역서1999.8최_x0005_"/>
      <sheetName val="5.자금이체명세서"/>
      <sheetName val="날怀፵"/>
      <sheetName val="램怀"/>
      <sheetName val="램堀"/>
      <sheetName val="월별氀饿"/>
      <sheetName val="프랜怀፵"/>
      <sheetName val="기԰_x0000_缀"/>
      <sheetName val="월԰堀᎟"/>
      <sheetName val="날԰_x0000_"/>
      <sheetName val="용수간선"/>
      <sheetName val="단  가  대  비  표"/>
      <sheetName val="일  위  대  가  목  록"/>
      <sheetName val="일위집계(苈)헾"/>
      <sheetName val="포항보고서"/>
      <sheetName val="기본단헾"/>
      <sheetName val="월_x0000__x0000_Ԁ"/>
      <sheetName val="토공정보"/>
      <sheetName val="월별수唀"/>
      <sheetName val="월별수徸"/>
      <sheetName val="조도계산서1"/>
      <sheetName val="교대(A1)"/>
      <sheetName val="4.전력橂⾧_x0005__x0000_"/>
      <sheetName val="AL공԰԰"/>
      <sheetName val="기본계획수립-2(backdata)"/>
      <sheetName val="2002이전(backdata)"/>
      <sheetName val="2002년이후(backdata)"/>
      <sheetName val="하천일람(bcakdata)"/>
      <sheetName val="기술자자료敧ぞ"/>
      <sheetName val="기술자자료游/"/>
      <sheetName val="산근1衲"/>
      <sheetName val="1차변경내역서"/>
      <sheetName val="신공항A-9(원가수정)"/>
      <sheetName val="견적서갑지연속"/>
      <sheetName val="TARGET"/>
      <sheetName val="원가계산서(1공구)"/>
      <sheetName val="횡배위치"/>
      <sheetName val="셀명"/>
      <sheetName val="골프장예산"/>
      <sheetName val="마산방향철근집계"/>
      <sheetName val="공사ﻇᇕ԰"/>
      <sheetName val="INDEX__LIST1"/>
      <sheetName val="자재단가2007_101"/>
      <sheetName val="자재단가2008_41"/>
      <sheetName val="6-1__관개량조서1"/>
      <sheetName val="인건비_1"/>
      <sheetName val="표__지1"/>
      <sheetName val="플랜트_설치1"/>
      <sheetName val="11-2_아파트내역1"/>
      <sheetName val="7_원가계산서(품셈)1"/>
      <sheetName val="단가산출근거_목록표1"/>
      <sheetName val="단_가_산_출_근_거1"/>
      <sheetName val="중기_목록표1"/>
      <sheetName val="시간당_중기사용료1"/>
      <sheetName val="환율및_기초자료1"/>
      <sheetName val="횡_연장1"/>
      <sheetName val="내역서1999_8최종1"/>
      <sheetName val="아파트_내역1"/>
      <sheetName val="주빔의_설계1"/>
      <sheetName val="CABLE_SIZE-11"/>
      <sheetName val="1-4-2_관(약)1"/>
      <sheetName val="자재_집계표1"/>
      <sheetName val="7_계측제어1"/>
      <sheetName val="6_동력1"/>
      <sheetName val="13_방송공사1"/>
      <sheetName val="15_소방공사1"/>
      <sheetName val="12_옥외_방송공사1"/>
      <sheetName val="8_옥외_보안등공사1"/>
      <sheetName val="9_전등공사1"/>
      <sheetName val="4_전력간선공사1"/>
      <sheetName val="1_전력인입1"/>
      <sheetName val="10_전열_공사1"/>
      <sheetName val="11_전화공사1"/>
      <sheetName val="5_CABLE_TRAY1"/>
      <sheetName val="3_피뢰공사1"/>
      <sheetName val="14_TV공사1"/>
      <sheetName val="1_2_동력(철거)1"/>
      <sheetName val="1_접지공사1"/>
      <sheetName val="실행,원가_최종예상1"/>
      <sheetName val="설계변경내역_981"/>
      <sheetName val="BSD_(2)1"/>
      <sheetName val="주공_갑지1"/>
      <sheetName val="출력!내역서"/>
      <sheetName val="공사Ԁ_x0000_"/>
      <sheetName val="[수목일위.XLS]기술자자료游/"/>
      <sheetName val="[수목일위.XLS]el\설계서\수목일위_XLS1"/>
      <sheetName val="기성2"/>
      <sheetName val="(3.품질관리 시험 총괄표)"/>
      <sheetName val="견적揄"/>
      <sheetName val="법면_x0000_"/>
      <sheetName val="48일㗅቎԰_x0000_缀"/>
      <sheetName val="1공구_단가_᳉፜搀፜"/>
      <sheetName val="1공구_단가_룉቟԰_x0000_"/>
      <sheetName val="단가조사서"/>
      <sheetName val="2012공임"/>
      <sheetName val="비탈면보호공수량산출"/>
      <sheetName val="1차네트공정"/>
      <sheetName val="철_xdc00_"/>
      <sheetName val="철ᰀ"/>
      <sheetName val="TYPE-1"/>
      <sheetName val="단계별내역 (헾】"/>
      <sheetName val="도급예산헾】_x0005__x0000_"/>
      <sheetName val="배수장공사비명ꀀፐ"/>
      <sheetName val="배수장공사비명䀀፣"/>
      <sheetName val="단계별내역 (贸_x0013_"/>
      <sheetName val="단계별내역 (⩿〚"/>
      <sheetName val="단계별내역 (齘_x0013_"/>
      <sheetName val="단계별내역 (尜_x0013_"/>
      <sheetName val="단계별내역 (徸〒"/>
      <sheetName val="집계"/>
      <sheetName val="단계별내역 (橂】"/>
      <sheetName val="45,46"/>
      <sheetName val="단면상수 및 주빔설계"/>
      <sheetName val="XXXXXX"/>
      <sheetName val="투찰판"/>
      <sheetName val="설계내역서 (대안분)"/>
      <sheetName val="토목(대안) (BID)"/>
      <sheetName val="건축집계표"/>
      <sheetName val="설비집계표"/>
      <sheetName val="전기(대안)"/>
      <sheetName val="설계내역서 (원안분)"/>
      <sheetName val="토목(원안)"/>
      <sheetName val="토목(원안) (BID)"/>
      <sheetName val="전기(원안)"/>
      <sheetName val="계약내역서(을지)"/>
      <sheetName val="2공구하_x0005__x0000__x0000__x0000_"/>
      <sheetName val="배수장공사囘$ᯑ⾉"/>
      <sheetName val="TYPE-A"/>
      <sheetName val="준공조서"/>
      <sheetName val="공사준공계"/>
      <sheetName val="준공검사보고서"/>
      <sheetName val="안양동丵〒_x0005__x0000_"/>
      <sheetName val="현장관丵〒"/>
      <sheetName val="돌담교 상부수량"/>
      <sheetName val="용역비내역_진짜"/>
      <sheetName val="장척총괄"/>
      <sheetName val="기록대장"/>
      <sheetName val="단਀腹԰"/>
      <sheetName val="토목莘!"/>
      <sheetName val="산皸_x001b_"/>
      <sheetName val="산碘&quot;"/>
      <sheetName val="산帖め"/>
      <sheetName val="산瞈_x001a_"/>
      <sheetName val="증감대비표"/>
      <sheetName val="2.고용보험㥝〒_x0005__x0000_"/>
      <sheetName val="일대-1"/>
      <sheetName val="2.교량(신설)"/>
      <sheetName val="발주처_xdc00_䕫␀䕬"/>
      <sheetName val="9.전등噪"/>
      <sheetName val="견적렀"/>
      <sheetName val="단가일︾"/>
      <sheetName val="통계연보"/>
      <sheetName val="단가헾⿚"/>
      <sheetName val="횡芸Â헾"/>
      <sheetName val="상호참고헾⾣"/>
      <sheetName val="1근거"/>
      <sheetName val="분석"/>
      <sheetName val="ROOF(ALKALI)"/>
      <sheetName val="광공업조"/>
      <sheetName val="산徸⼷_x0005_"/>
      <sheetName val="산출명세"/>
      <sheetName val="단가표 "/>
      <sheetName val="입찰품의서"/>
      <sheetName val="1-1-2.고순도용접"/>
      <sheetName val="1-5"/>
      <sheetName val="물량산출근거"/>
      <sheetName val="kimre scrubber"/>
      <sheetName val="GRDBS"/>
      <sheetName val="장비"/>
      <sheetName val="관련자ԯ_x0000_缀"/>
      <sheetName val="현장관리비刨_x0014_⍠⿛_x0005_"/>
      <sheetName val="현장관리비_x0005__x0000__x0000__x0000_"/>
      <sheetName val="날개벽(TYPE2)"/>
      <sheetName val="공사진︀"/>
      <sheetName val="공사진䈀"/>
      <sheetName val="내역서1999.咀&amp;哌"/>
      <sheetName val="산橂】"/>
      <sheetName val="배수Ȁ腳"/>
      <sheetName val="주공尜_x0013_層"/>
      <sheetName val="산丵〒"/>
      <sheetName val="산헾】"/>
      <sheetName val="중기목록"/>
      <sheetName val="중기내역"/>
      <sheetName val="구역화물"/>
      <sheetName val="INDEX"/>
      <sheetName val="토목颙〒"/>
      <sheetName val="토목헾⾀"/>
      <sheetName val="총괄내역서(설ԯ_x0000_"/>
      <sheetName val="원가계箌_x0016_篔"/>
      <sheetName val="총괄내역서(설谀ᙻ"/>
      <sheetName val="3.바닥판설계"/>
      <sheetName val="[수목일위.XLS]정화조방수미/"/>
      <sheetName val="[수목일위.XLS]el\설계서\수목︀ᇕ԰_x0000_缀_x0000__x0000__x0000_䘀_xd802_"/>
      <sheetName val="BQ"/>
      <sheetName val="준공조서갑지"/>
      <sheetName val="건축(산출)"/>
      <sheetName val="토목(산출)"/>
      <sheetName val="괴목육교"/>
      <sheetName val="신청내역"/>
      <sheetName val="인수공규격"/>
      <sheetName val="6동"/>
      <sheetName val="D-철근_x0005__x0000_"/>
      <sheetName val="단가일䢭"/>
      <sheetName val="입︀ᇕ"/>
      <sheetName val="입堀᎟"/>
      <sheetName val="시_x0000_"/>
      <sheetName val="수량산출रʅ׃⿩"/>
      <sheetName val="단_x0000_囮䶵"/>
      <sheetName val="현장਀腹԰"/>
      <sheetName val="적격심사표"/>
      <sheetName val="산근缀"/>
      <sheetName val="AL공渀፷԰_x0000_"/>
      <sheetName val="철근량산정및헾】_x0005__x0000_"/>
      <sheetName val="X17-TOTAL"/>
      <sheetName val="인사자료총집계"/>
      <sheetName val="구조_x0005_헾"/>
      <sheetName val="CAT_5"/>
      <sheetName val="단순공사비단가표"/>
      <sheetName val="배수관집계"/>
      <sheetName val="정산표"/>
      <sheetName val="단鈀腷԰"/>
      <sheetName val="단᠀䕙찀"/>
      <sheetName val="건축(을)"/>
      <sheetName val="공정코드"/>
      <sheetName val="기계실 D200"/>
      <sheetName val="전기일위대가"/>
      <sheetName val="공사발의서"/>
      <sheetName val="사전공사"/>
      <sheetName val="동력부하계산"/>
      <sheetName val="ENTRY"/>
      <sheetName val="TRE TABLE"/>
      <sheetName val="영업.일1"/>
      <sheetName val="단목"/>
      <sheetName val="토목수량"/>
      <sheetName val="Sheet13"/>
      <sheetName val="발전기"/>
      <sheetName val="Sheet14"/>
      <sheetName val="MAIN"/>
      <sheetName val="PAINT"/>
      <sheetName val="대공종"/>
      <sheetName val="2.2.10.샤시등"/>
      <sheetName val="투입비"/>
      <sheetName val="철근량"/>
      <sheetName val="List"/>
      <sheetName val="7"/>
      <sheetName val="발생토"/>
      <sheetName val="각종단가"/>
      <sheetName val="邅☳"/>
      <sheetName val="토공집계표"/>
      <sheetName val="GAEYO"/>
      <sheetName val="영동(D)"/>
      <sheetName val="가격조사서"/>
      <sheetName val="제잡비집계"/>
      <sheetName val="-배수구조물⳵토공"/>
      <sheetName val="D16"/>
      <sheetName val="D25"/>
      <sheetName val="D22"/>
      <sheetName val="신.분"/>
      <sheetName val="통합내역"/>
      <sheetName val="3.공통공사대비"/>
      <sheetName val="내2"/>
      <sheetName val="투자효율분석"/>
      <sheetName val="오억미만"/>
      <sheetName val="현장조사"/>
      <sheetName val="요약&amp;결과"/>
      <sheetName val="공사원가"/>
      <sheetName val="1.가설"/>
      <sheetName val="4.목공사"/>
      <sheetName val="덕소내역"/>
      <sheetName val="일위대가(건축)"/>
      <sheetName val="암거단위-1련"/>
      <sheetName val="5.전사투자계획종함안"/>
      <sheetName val="이름정의"/>
      <sheetName val="설계변경조서"/>
      <sheetName val="Apt내역"/>
      <sheetName val="Ȁ_x0004_夁瓅"/>
      <sheetName val="영창26"/>
      <sheetName val="결재판(삭제하지말아주세요)"/>
      <sheetName val="O＆P"/>
      <sheetName val="3BL공동구 수량"/>
      <sheetName val="7단가"/>
      <sheetName val="신우"/>
      <sheetName val="현장지지물물량"/>
      <sheetName val="월별"/>
      <sheetName val="간선토공재집"/>
      <sheetName val="지선토공재집"/>
      <sheetName val="도시가스현황"/>
      <sheetName val="차수"/>
      <sheetName val="예정(3)"/>
      <sheetName val="자재단가집계"/>
      <sheetName val="목차 "/>
      <sheetName val="계획서"/>
      <sheetName val="연장"/>
      <sheetName val="위치도(점용허가용)"/>
      <sheetName val="자"/>
      <sheetName val="노"/>
      <sheetName val="우배수"/>
      <sheetName val="원형맨홀수량"/>
      <sheetName val="귀래_설계_공내역서1"/>
      <sheetName val="전선_및_전선관1"/>
      <sheetName val="2_대외공문"/>
      <sheetName val="상_부"/>
      <sheetName val="운동장_(2)"/>
      <sheetName val="1차_내역서1"/>
      <sheetName val="_견적서"/>
      <sheetName val="수량계산서_집계표(가설_신설_및_철거-을지로3가_3호선)"/>
      <sheetName val="수량계산서_집계표(신설-을지로3가_3호선)"/>
      <sheetName val="수량계산서_집계표(철거-을지로3가_3호선)"/>
      <sheetName val="XREF"/>
      <sheetName val="감가상각누계액"/>
      <sheetName val="분류"/>
      <sheetName val="RAW DATA"/>
      <sheetName val="HVAC"/>
      <sheetName val="타견적(을)"/>
      <sheetName val="부시수량"/>
      <sheetName val="2.가로등(영구)"/>
      <sheetName val="수입"/>
      <sheetName val="관기성공.내"/>
      <sheetName val="기초공"/>
      <sheetName val="자재표"/>
      <sheetName val="수로단위수량"/>
      <sheetName val="단가 산출서(산근#1~#102)"/>
      <sheetName val="table"/>
      <sheetName val="기계경비일람"/>
      <sheetName val="횡배수관수량집계"/>
      <sheetName val="횡배수관기초"/>
      <sheetName val="포장자재집계표"/>
      <sheetName val="INPUTDATA"/>
      <sheetName val="2000,9월 일위"/>
      <sheetName val="품의서(0217)"/>
      <sheetName val="일위(PN)"/>
      <sheetName val="표지1"/>
      <sheetName val="99년신청"/>
      <sheetName val="#3_일위대가목록"/>
      <sheetName val="1공구내역서(1)"/>
      <sheetName val="Cost bd-&quot;A&quot;"/>
      <sheetName val="날개벽(좌,우=45도,75도)"/>
      <sheetName val="대비표(토공1안)"/>
      <sheetName val="36+45-113-18+19+20I"/>
      <sheetName val="부속동"/>
      <sheetName val="시화점실행"/>
      <sheetName val="샘플표지"/>
      <sheetName val="General Data"/>
      <sheetName val="LF자재단가"/>
      <sheetName val="SUMMARY(S)"/>
      <sheetName val="내역서-전체낙찰율"/>
      <sheetName val="산출2-기기동력"/>
      <sheetName val="직접공사비집계표_7"/>
      <sheetName val="공통가설_8"/>
      <sheetName val="기타시설"/>
      <sheetName val="아파트_9"/>
      <sheetName val="주민복지관"/>
      <sheetName val="지하주차장"/>
      <sheetName val="XL4Poppy"/>
      <sheetName val="변경일위"/>
      <sheetName val="Book1"/>
      <sheetName val="용산1(해보)"/>
      <sheetName val="설비2차"/>
      <sheetName val="물량표"/>
      <sheetName val="별표 "/>
      <sheetName val="환율표"/>
      <sheetName val="노 무 비"/>
      <sheetName val="무시"/>
      <sheetName val="월별입차량"/>
      <sheetName val="EQUIP LIST"/>
      <sheetName val="1안내역"/>
      <sheetName val="공사대장"/>
      <sheetName val="토적계산"/>
      <sheetName val="기타경비"/>
      <sheetName val="잔토처리"/>
      <sheetName val="터파기,되메우기,램머,코아"/>
      <sheetName val="절단,포장깨기"/>
      <sheetName val="관내역"/>
      <sheetName val="고개가설"/>
      <sheetName val="절감계산(보일러)"/>
      <sheetName val="6.가격조사서 "/>
      <sheetName val="건축공사수량"/>
      <sheetName val="DATA_Garak"/>
      <sheetName val="DATA_Total"/>
      <sheetName val="DATA_Kwangju"/>
      <sheetName val="DATA_Daejeon"/>
      <sheetName val="DATA_Sadang"/>
      <sheetName val="DATA_Yangjae"/>
      <sheetName val="DATA_Yoido"/>
      <sheetName val="DATA_Ulsan"/>
      <sheetName val="DATA_Incheon"/>
      <sheetName val="DATA_Jeonju"/>
      <sheetName val="토목-물가"/>
      <sheetName val="F4-F7"/>
      <sheetName val="남양시작동자105노65기1.3화1.2"/>
      <sheetName val="남양시작동010313100%"/>
      <sheetName val="조명율"/>
      <sheetName val="항목등록"/>
      <sheetName val="내역서(기성청구)"/>
      <sheetName val="Macro(차단기)"/>
      <sheetName val="장비가동"/>
      <sheetName val="보차도경계석"/>
      <sheetName val="기타공사"/>
      <sheetName val="단청(제외)"/>
      <sheetName val="목공집계"/>
      <sheetName val="미장(2)"/>
      <sheetName val="지붕(기와)"/>
      <sheetName val="산출내역(K2)"/>
      <sheetName val="6공구(당초)"/>
      <sheetName val="공사비집계"/>
      <sheetName val="설직재-1"/>
      <sheetName val="제직재"/>
      <sheetName val="내역(토목)"/>
      <sheetName val="3연box"/>
      <sheetName val="단 box"/>
      <sheetName val="H-pile(298x299)"/>
      <sheetName val="H-pile(250x250)"/>
      <sheetName val="노임 단가"/>
      <sheetName val="ETC"/>
      <sheetName val="식재일위대가"/>
      <sheetName val="전선관"/>
      <sheetName val="관계주식"/>
      <sheetName val="부표총괄표"/>
      <sheetName val="예산M12A"/>
      <sheetName val="SCHEDULE"/>
      <sheetName val="내역서1"/>
      <sheetName val="일반문틀 설치"/>
      <sheetName val="샌딩 에폭시 도장"/>
      <sheetName val="스텐문틀설치"/>
      <sheetName val="Sheet7(ㅅ)"/>
      <sheetName val="제2~4호표"/>
      <sheetName val="2-나.물가조사서"/>
      <sheetName val="전익정산집계"/>
      <sheetName val="MAT"/>
      <sheetName val="자금청구"/>
      <sheetName val="기성고조서 "/>
      <sheetName val="봉급(직영)"/>
      <sheetName val="200"/>
      <sheetName val="99.12"/>
      <sheetName val="설계기준 및 하중계산"/>
      <sheetName val="일반전기"/>
      <sheetName val="교대철근집계"/>
      <sheetName val="구의33고"/>
      <sheetName val="기성내역서"/>
      <sheetName val="자동제어"/>
      <sheetName val="설계예산2"/>
      <sheetName val="왕십리방향"/>
      <sheetName val="선급금신청서"/>
      <sheetName val="설֮ꨀ"/>
      <sheetName val="䈀ᅪ"/>
      <sheetName val="전기공사비총괄"/>
      <sheetName val="내역서-토목"/>
      <sheetName val="4차공사"/>
      <sheetName val="수량산출서(원본)"/>
      <sheetName val="조내尜"/>
      <sheetName val="CSCHEDUL"/>
      <sheetName val="산㗇቎"/>
      <sheetName val="7월1帔⿪"/>
      <sheetName val="H-PI_x0000__x0000__x0005__x0000_㬀φ"/>
      <sheetName val="H-PI_x0000__x0000__x0005__x0000_ᜀ΀"/>
      <sheetName val="계약내역"/>
      <sheetName val="계정c_x0000__x0000_耠"/>
      <sheetName val="계정c_x0000__x0000_㧘"/>
      <sheetName val="단가일֭"/>
      <sheetName val="미드수량"/>
      <sheetName val="[수목일위.XLS_x0000_][수목일위.XLS_x0000_][수목일위.XLS"/>
      <sheetName val="상호참_x0005__x0000_"/>
      <sheetName val="esc"/>
      <sheetName val="상선"/>
      <sheetName val="유림골조"/>
      <sheetName val="사업분석-분Ἐί踇⼿"/>
      <sheetName val="사업분석-분咸+橂⽓"/>
      <sheetName val="I.설계조건"/>
      <sheetName val="함수"/>
      <sheetName val="AL공렀ず氀ぜ"/>
      <sheetName val="AL공렀♗氀♙"/>
      <sheetName val="주공墐;壜"/>
      <sheetName val="2)관渀㡷"/>
      <sheetName val="변경-㔀"/>
      <sheetName val="AL공蠀㥔㔀"/>
      <sheetName val="현금"/>
      <sheetName val="상계견적"/>
      <sheetName val="투찰내역서"/>
      <sheetName val="사업분석ﻂ峕ԯ_x0000_缀_x0000_"/>
      <sheetName val="산근/"/>
      <sheetName val="산근_xdc00_"/>
      <sheetName val="계측_x0000_ﴂ㣣"/>
      <sheetName val="회사정보"/>
      <sheetName val="매원개착터널총괄"/>
      <sheetName val="배수︀"/>
      <sheetName val="KP1590_E"/>
      <sheetName val="거래내역"/>
      <sheetName val="설계서(7)"/>
      <sheetName val="예산서(6)"/>
      <sheetName val="조경일ԯ"/>
      <sheetName val="해평견ၷ"/>
      <sheetName val="해평견䁷"/>
      <sheetName val="해평견ⴀ"/>
      <sheetName val="설계서(동안동)"/>
      <sheetName val="복공계산"/>
      <sheetName val="약품裂Ǚ"/>
      <sheetName val="9GN︀ᇕ԰"/>
      <sheetName val="건축명"/>
      <sheetName val="기계명"/>
      <sheetName val="전기명"/>
      <sheetName val="토목명"/>
      <sheetName val="구⸀訋ԯ"/>
      <sheetName val="인건-측정"/>
      <sheetName val="슬래브수량"/>
      <sheetName val="★도급내역(2공구԰"/>
      <sheetName val="000000"/>
      <sheetName val="회사기본자㔀"/>
      <sheetName val="일위집계(㔀቎԰"/>
      <sheetName val="도장면적"/>
      <sheetName val="단중표 (2)"/>
      <sheetName val="਀"/>
      <sheetName val="ꠀ䶅"/>
      <sheetName val="Ԁ_x0000_"/>
      <sheetName val="堀媁"/>
      <sheetName val="2공구_단가䈀頻ԯ_x0000_"/>
      <sheetName val="좌측헾】_x0005_"/>
      <sheetName val="좌측Ẩ瘒恌"/>
      <sheetName val="횡배수관"/>
      <sheetName val="토공仰0"/>
      <sheetName val="남양주댠가표"/>
      <sheetName val="3.골재원검토의견서 갑지"/>
      <sheetName val="8설7헾"/>
      <sheetName val="개소별집계표"/>
      <sheetName val="주요자재집계표"/>
      <sheetName val="산출근거1"/>
      <sheetName val="전기공사일위대가"/>
      <sheetName val="친환경주택"/>
      <sheetName val="총원가계산서(요율)"/>
      <sheetName val="역T형교대(말뚝기초)"/>
      <sheetName val="고부제"/>
      <sheetName val="삼기제"/>
      <sheetName val="원평천상류2차"/>
      <sheetName val="일반하천실시설계용역"/>
      <sheetName val="조촌제"/>
      <sheetName val="소방 산출서"/>
      <sheetName val="기본DATA"/>
      <sheetName val="분양가격표"/>
      <sheetName val="조㢸+"/>
      <sheetName val="조_x0000__x0000_"/>
      <sheetName val="일위대가표肀䄹ᬃ"/>
      <sheetName val="단가催릓"/>
      <sheetName val="하자보수율"/>
      <sheetName val="산근1,2"/>
      <sheetName val="총괄서"/>
      <sheetName val="사통"/>
      <sheetName val="내역서19多⿣_x0005__x0000__x0000_"/>
      <sheetName val="배수장공사비명ﺮ폕"/>
      <sheetName val="접속도로"/>
      <sheetName val="산䈀뵪ԯ"/>
      <sheetName val="BOX"/>
      <sheetName val="Sheet11"/>
      <sheetName val="필터류(발주요구)"/>
      <sheetName val="4차구매요청물품"/>
      <sheetName val="08년+저장품+수급계획"/>
      <sheetName val="갑지(추정眨"/>
      <sheetName val="주공Գ昀⭝"/>
      <sheetName val="주공頀๔꤂"/>
      <sheetName val="주공Գ_x0000__x0000_"/>
      <sheetName val="주공Գ傡"/>
      <sheetName val="주공恷䇦昂"/>
      <sheetName val="주공Գ_x0001__x0000_"/>
      <sheetName val="주공Գⴀ譆"/>
      <sheetName val="단가목_x0000_"/>
      <sheetName val="설_x0000__x0000_"/>
      <sheetName val="주공_x0000__x0000_쀀"/>
      <sheetName val="단가목撈"/>
      <sheetName val="14.TV헾⽦"/>
      <sheetName val="단가(긴급전화Ⰰ"/>
      <sheetName val="단가(긴급전화Ԁ"/>
      <sheetName val="단가(긴급전화ԯ"/>
      <sheetName val="단가(긴급전화ׇ"/>
      <sheetName val="단가(긴급전화蠀"/>
      <sheetName val="산_x0000__x0000_"/>
      <sheetName val="산扈="/>
      <sheetName val="H-PIÍ_x0000_炑쐜紹"/>
      <sheetName val="가ᰀ፜"/>
      <sheetName val="기성신청"/>
      <sheetName val="준공갑지"/>
      <sheetName val="납부서"/>
      <sheetName val="APT"/>
      <sheetName val="0226"/>
      <sheetName val="기초수량산출서"/>
      <sheetName val="취합표"/>
      <sheetName val="장비투_x0000__x0000_쀀"/>
      <sheetName val="견䗽睦"/>
      <sheetName val="95년기준조정"/>
      <sheetName val="el\설계서\수목일위_XLS]데이타2"/>
      <sheetName val="1공구_단가_(정원)2"/>
      <sheetName val="1공구_단가_(산광)2"/>
      <sheetName val="1공구_단가_(용호)2"/>
      <sheetName val="간지_(2)2"/>
      <sheetName val="2공구_단가(인성)2"/>
      <sheetName val="Sheet4[수목일위_XLS]가드레일산근"/>
      <sheetName val="8_설치품셈"/>
      <sheetName val="계장_품셈표"/>
      <sheetName val="사업비변경내역(96_9단가)"/>
      <sheetName val="본실행"/>
      <sheetName val="24_보증금"/>
      <sheetName val="1~9_하중계산"/>
      <sheetName val="실행내역서_"/>
      <sheetName val="내역서_제출"/>
      <sheetName val="A_LINE"/>
      <sheetName val="Sheet4[수목일위_XLS]가드레일산근耀[수목일"/>
      <sheetName val="4_설계예산내역서"/>
      <sheetName val="6_관급자재조서"/>
      <sheetName val="3_예정공정표"/>
      <sheetName val="7_청제공기계기구조서"/>
      <sheetName val="el_설계서_수목일위_XLS"/>
      <sheetName val="공사비_증감_내역서"/>
      <sheetName val="원가계산서"/>
      <sheetName val="Site_Expenses"/>
      <sheetName val="1-4-㳀ҙ"/>
      <sheetName val="소방_하_내역"/>
      <sheetName val="24_보증금(전신전화가입권)"/>
      <sheetName val="6_송금의뢰내역서"/>
      <sheetName val="토__공"/>
      <sheetName val="세골재__T2_변경_현황"/>
      <sheetName val="건설剸"/>
      <sheetName val="5__현장관리비(new)_"/>
      <sheetName val="품셈_"/>
      <sheetName val="우측날개"/>
      <sheetName val="1_취수장"/>
      <sheetName val="자재_집"/>
      <sheetName val="3_고용보험료산출근거"/>
      <sheetName val="4_고용보험"/>
      <sheetName val="3.피뢰공丵"/>
      <sheetName val="기준자료1"/>
      <sheetName val="산ꃇ䅙"/>
      <sheetName val="산㳇ᡙ"/>
      <sheetName val="배헾⿠"/>
      <sheetName val="도로"/>
      <sheetName val="실԰"/>
      <sheetName val="본제당공사비"/>
      <sheetName val="자재대"/>
      <sheetName val="중기운반비"/>
      <sheetName val="간지_(櫀 "/>
      <sheetName val="작성중-지반조사집계표2"/>
      <sheetName val="자압"/>
      <sheetName val="전신"/>
      <sheetName val="1공구_단䈀ᅪ԰_x0000_缀_x0000_"/>
      <sheetName val="램橂"/>
      <sheetName val="총사업비현황"/>
      <sheetName val="11공사비요율"/>
      <sheetName val="FD"/>
      <sheetName val="양배수장"/>
      <sheetName val="EL90"/>
      <sheetName val="유기공정"/>
      <sheetName val="STEEL BOX 단면설계(SEC.8)"/>
      <sheetName val="가로᳂"/>
      <sheetName val="1.토공집계표"/>
      <sheetName val="단가(노墭᎟"/>
      <sheetName val="코스모공장 (어음)"/>
      <sheetName val="[수목일위.XLS]el\설계서\수목일위_XL_x0001_"/>
      <sheetName val="기기리스玘"/>
      <sheetName val="가爂案"/>
      <sheetName val="가爃案"/>
      <sheetName val="UTIMS분석DATA(리셋 등 제외)"/>
      <sheetName val="고장분류"/>
      <sheetName val=" 역별 발생건수"/>
      <sheetName val="배수ᰀ"/>
      <sheetName val="단가일尜"/>
      <sheetName val="건설기ᰀ"/>
      <sheetName val="_x0000_䅅呒"/>
      <sheetName val="D-철尜_x0013_層"/>
      <sheetName val="?䅅呒"/>
      <sheetName val="DB"/>
      <sheetName val="48일위(叠+听"/>
      <sheetName val="48일위(헾⽧_x0005_"/>
      <sheetName val="수량산출(APT)"/>
      <sheetName val="상부공철근︀ᇕ԰_x0000_缀_x0000__x0000_"/>
      <sheetName val="골조က╗"/>
      <sheetName val="내역서1999.헾】_x0005_"/>
      <sheetName val="PROJECT BRIEF(EX.NEW)"/>
      <sheetName val="0.갑지"/>
      <sheetName val="8.현장관리비"/>
      <sheetName val="7.안전관리비"/>
      <sheetName val="96보완계획7.12"/>
      <sheetName val="분양가상한산출"/>
      <sheetName val="2.토목공사"/>
      <sheetName val="도급FORM"/>
      <sheetName val="POOM_MOTO"/>
      <sheetName val="POOM_MOTO2"/>
      <sheetName val="[수목일위.XLS]el\설계서\_x0000__x0000_Ā_x0000__x0005__x0000_翿_x0000_"/>
      <sheetName val="단가목氚"/>
      <sheetName val="외주"/>
      <sheetName val="[수목일위.XLS]el\설계서瀀ᯢ_x0000__x0000_฀痼Ŀ_x0000__x0000_"/>
      <sheetName val="conclusion"/>
      <sheetName val="결정단가"/>
      <sheetName val="comparables"/>
      <sheetName val="Deduction"/>
      <sheetName val="other"/>
      <sheetName val="현장청취복명서"/>
      <sheetName val="총물량"/>
      <sheetName val="[수목일위.XLS]el\설계서\수목일위_x0000__x0000_ᧈ̬"/>
      <sheetName val="장비사용료"/>
      <sheetName val="[수목일위.XLS]el\설계서뀀䀂娊脂ⲙ堀1"/>
      <sheetName val="건축전기약전.소방"/>
      <sheetName val="율적용"/>
      <sheetName val="15.소방공䊬"/>
      <sheetName val="15.소방공⢬"/>
      <sheetName val="내역(2000년)"/>
      <sheetName val="건舘ď艜"/>
      <sheetName val="[수목일위.XLS]el\설계서\수목일위_XLS]데이타2"/>
      <sheetName val="4.전력_x0000__x0000_鼨ᆉ"/>
      <sheetName val="설계က_x0000_倀"/>
      <sheetName val="상시"/>
      <sheetName val="약품_x0000__x0000_"/>
      <sheetName val="임율"/>
      <sheetName val="자_x0000__x0000__x0005_"/>
      <sheetName val="시橂"/>
      <sheetName val="방화도료"/>
      <sheetName val="pier(ე_x0000_頀"/>
      <sheetName val="pier(ე_x0000_퀀"/>
      <sheetName val="1F-공장동"/>
      <sheetName val="[수목일위.XLS_x0000_]el\설계서\수목일위_x0000__x0000__x0005__x0000_茠ꈃɵ_x0000_"/>
      <sheetName val="EP0618"/>
      <sheetName val="노임단가조사厨"/>
      <sheetName val="전도금정산서(27)"/>
      <sheetName val="단가조사-2"/>
      <sheetName val="정화조방_x0000__x0000_결"/>
      <sheetName val="설계산출_x0000__x0000_"/>
      <sheetName val="설계산출㜘C"/>
      <sheetName val="2-1. 경관조명 내역총괄표"/>
      <sheetName val="입ԯ_x0000_"/>
      <sheetName val="옹벽철근"/>
      <sheetName val="공비현2"/>
      <sheetName val="전체공내역서"/>
      <sheetName val="[수목일위.XLS]el\설계서\_x0000__x0000_Ā_x0000__x0005__x0000_\_x0000_"/>
      <sheetName val="[수목일위.XLS]el\설계서\_x0000__x0000_Ā_x0000__x0005__x0000_翸_x0000_"/>
      <sheetName val="[수목일위.XLS][수목일위.XLS_x0000_]el\설계서\수목일"/>
      <sheetName val="배수공 내역서 적용수량"/>
      <sheetName val="단가_x0000__x0000_蝰⨊"/>
      <sheetName val="02.25"/>
      <sheetName val="[수목일위.XLS]산근/"/>
      <sheetName val="달력"/>
      <sheetName val="발주처"/>
      <sheetName val="직원"/>
      <sheetName val="거래처"/>
      <sheetName val="을부담운반揄"/>
      <sheetName val="재산세 토지"/>
      <sheetName val="날개벽(䟣⾯_x0005_"/>
      <sheetName val="날개벽(_x0005_"/>
      <sheetName val="현장_x0005_"/>
      <sheetName val="날개벽(䟣⾄_x0005_"/>
      <sheetName val="단ԯ"/>
      <sheetName val="el\설계서\수목일︀ᇕ԰"/>
      <sheetName val="계정c԰"/>
      <sheetName val="좌측_x0000__x0000__x0005_"/>
      <sheetName val="간지 (세)"/>
      <sheetName val="수량산출서 갑지"/>
      <sheetName val="설비내역"/>
      <sheetName val="약품盌_x0015_"/>
      <sheetName val="내역서1999.聈8헾"/>
      <sheetName val="[수목일위.XLS][수목일위.XLS]el_______88"/>
      <sheetName val="[수목일위.XLS][수목일위.XLS]el_______89"/>
      <sheetName val="[수목일위.XLS][수목일위.XLS]el_______86"/>
      <sheetName val="[수목일위.XLS][수목일위.XLS]el_______87"/>
      <sheetName val="[수목일위.XLS][수목일위.XLS]el_______95"/>
      <sheetName val="[수목일위.XLS][수목일위.XLS]el_______96"/>
      <sheetName val="[수목일위.XLS][수목일위.XLS]el_설계서_수목_2"/>
      <sheetName val="[수목일위.XLS][수목일위.XLS]el_설계서_수목_3"/>
      <sheetName val="[수목일위.XLS]el\설계서\_x0000__x0000__x0000__x0000_　䨰_x0000__x0000_"/>
      <sheetName val="배수장공사비명冈_x001f_"/>
      <sheetName val="강원소나무"/>
      <sheetName val="낙엽송"/>
      <sheetName val="상수리"/>
      <sheetName val="신갈"/>
      <sheetName val="잣나무"/>
      <sheetName val="AL공_x0005__x0000__x0000_疼"/>
      <sheetName val="좌측ꙭī_x0000_"/>
      <sheetName val="수肹"/>
      <sheetName val="9.²_x0000_Ԁ_x0000_"/>
      <sheetName val="구皸"/>
      <sheetName val="[수목일위.XLS][수목일위.XLS]el_______90"/>
      <sheetName val="[수목일위.XLS][수목일위.XLS]el_______91"/>
      <sheetName val="[수목일위.XLS][수목일위.XLS]el_______92"/>
      <sheetName val="[수목일위.XLS][수목일위.XLS]el_______93"/>
      <sheetName val="[수목일위.XLS][수목일위.XLS]el_______94"/>
      <sheetName val="노무비계"/>
      <sheetName val="[수목일위.XLS][수목일위.XLS]el______105"/>
      <sheetName val="[수목일위.XLS][수목일위.XLS]el______106"/>
      <sheetName val="[수목일위.XLS][수목일위.XLS]el_______97"/>
      <sheetName val="[수목일위.XLS][수목일위.XLS]el_______98"/>
      <sheetName val="[수목일위.XLS][수목일위.XLS]el_______99"/>
      <sheetName val="[수목일위.XLS][수목일위.XLS]el______100"/>
      <sheetName val="[수목일위.XLS][수목일위.XLS]el______101"/>
      <sheetName val="[수목일위.XLS][수목일위.XLS]el______102"/>
      <sheetName val="[수목일위.XLS][수목일위.XLS]el______103"/>
      <sheetName val="[수목일위.XLS][수목일위.XLS]el______104"/>
      <sheetName val="[수목일위.XLS][수목일위.XLS]el______111"/>
      <sheetName val="[수목일위.XLS][수목일위.XLS]el______112"/>
      <sheetName val="[수목일위.XLS][수목일위.XLS]el______107"/>
      <sheetName val="[수목일위.XLS][수목일위.XLS]el______108"/>
      <sheetName val="[수목일위.XLS][수목일위.XLS]el______109"/>
      <sheetName val="[수목일위.XLS][수목일위.XLS]el______110"/>
      <sheetName val="[수목일위.XLS][수목일위.XLS]el______115"/>
      <sheetName val="[수목일위.XLS][수목일위.XLS]el______116"/>
      <sheetName val="[수목일위.XLS][수목일위.XLS]el______121"/>
      <sheetName val="[수목일위.XLS][수목일위.XLS]el______122"/>
      <sheetName val="[수목일위.XLS][수목일위.XLS]el______119"/>
      <sheetName val="[수목일위.XLS][수목일위.XLS]el______120"/>
      <sheetName val="[수목일위.XLS][수목일위.XLS]el______117"/>
      <sheetName val="[수목일위.XLS][수목일위.XLS]el______118"/>
      <sheetName val="[수목일위.XLS][수목일위.XLS]el______123"/>
      <sheetName val="[수목일위.XLS][수목일위.XLS]el______124"/>
      <sheetName val="[수목일위.XLS][수목일위.XLS]el______127"/>
      <sheetName val="[수목일위.XLS][수목일위.XLS]el______128"/>
      <sheetName val="[수목일위.XLS][수목일위.XLS]el______125"/>
      <sheetName val="[수목일위.XLS][수목일위.XLS]el______126"/>
      <sheetName val="[수목일위.XLS][수목일위.XLS]el______131"/>
      <sheetName val="[수목일위.XLS][수목일위.XLS]el______132"/>
      <sheetName val="[수목일위.XLS][수목일위.XLS]el______133"/>
      <sheetName val="[수목일위.XLS][수목일위.XLS]el______134"/>
      <sheetName val="[수목일위.XLS][수목일위.XLS]el______129"/>
      <sheetName val="[수목일위.XLS][수목일위.XLS]el______130"/>
      <sheetName val="[수목일위.XLS][수목일위.XLS]el______135"/>
      <sheetName val="[수목일위.XLS][수목일위.XLS]el______136"/>
      <sheetName val="JOIN(2spa㎨_x0013_"/>
      <sheetName val="9.娆ᱣ0_x0000_"/>
      <sheetName val="배수장공사비명ࠀᙖ"/>
      <sheetName val="[수목일위.XLS_x0000_]el\설계서\수목일위.湌õ溔"/>
      <sheetName val="SLIDES"/>
      <sheetName val="노무비산출"/>
      <sheetName val="구ᰚ"/>
      <sheetName val="구曐"/>
      <sheetName val="TOTAL_BOQ"/>
      <sheetName val="06 일위대가목록"/>
      <sheetName val="경율산정.舓⼱_x0005_"/>
      <sheetName val="경율산정._x0005__x0000_"/>
      <sheetName val="맨홀謈_x001b_籀ԯ"/>
      <sheetName val="AL공_x0005_헾⿘_x0005_"/>
      <sheetName val="골조钼9"/>
      <sheetName val="[수목일위.XLS][수목일위.XLS]el______137"/>
      <sheetName val="[수목일위.XLS][수목일위.XLS]el______138"/>
      <sheetName val="[수목일위.XLS][수목일위.XLS]el______143"/>
      <sheetName val="[수목일위.XLS][수목일위.XLS]el______144"/>
      <sheetName val="고가수조"/>
      <sheetName val="조내_x0000_"/>
      <sheetName val="[수목일위.XLS][수목일위.XLS]el__계__수__2"/>
      <sheetName val="[수목일위.XLS][수목일위.XLS]el__계__수__3"/>
      <sheetName val="자¬_x0000__x0000_"/>
      <sheetName val="일위대가헾"/>
      <sheetName val="산근_x0005__x0000_"/>
      <sheetName val="1공구_단가_გ᭘尀"/>
      <sheetName val="내역서1999._x0005__x0000_"/>
      <sheetName val="도급예산내역서총頀悂"/>
      <sheetName val="도급예산내역서총︀"/>
      <sheetName val="입헾】"/>
      <sheetName val="9.　Ი_x0000__x0000_"/>
      <sheetName val="상하차비용(기계상차)"/>
      <sheetName val="운반비"/>
      <sheetName val="하자보증자0"/>
      <sheetName val="철근량산정및사용성ׂ"/>
      <sheetName val="5_시방서(일반_x0000__x0000_䫰_x0000_"/>
      <sheetName val="별첨-기계경비 산출목록"/>
      <sheetName val="[수목일위.XLS][수목일위.XLS]도급예산내역서총/_x0000_"/>
      <sheetName val="직원ꌱ⾷_x0005__x0000_"/>
      <sheetName val="아耀"/>
      <sheetName val="[수목일위.XLS]el\설계서\수목일위.˝Ő"/>
      <sheetName val="[수목일위.XLS]el\설계서\수목일위_x0000__x0000__x0005__x0000_"/>
      <sheetName val="[수목일위.XLS]el\설계서\수목일위._x0000_γŐ"/>
      <sheetName val="특별땅고르기"/>
      <sheetName val="DATA 입력부"/>
      <sheetName val="노견단위수량"/>
      <sheetName val="[수목일위.XLS]el\설계서\수목일위.ីŚ㋸⻿_x0000__x0000__x0000_"/>
      <sheetName val="[수목일위.XLS]el\설계서\수목일위.ីŚⱰ⿄_x0000__x0000__x0000_"/>
      <sheetName val="여수토토적"/>
      <sheetName val="단가적용기준"/>
      <sheetName val="구조물徸"/>
      <sheetName val="구조물圀"/>
      <sheetName val="구조물吀"/>
      <sheetName val="구조물又"/>
      <sheetName val="단위집계표"/>
      <sheetName val="16_설계서용지(丵〒"/>
      <sheetName val="RangeObject"/>
      <sheetName val="[수목일위.XLS]el\설계서\_x0002__x0000_蠀僿㤁ᒄ᐀ȳ"/>
      <sheetName val="사업분석-분䠀ⱒ䈀祪"/>
      <sheetName val="֮_x0000_"/>
      <sheetName val="설֮䈀"/>
      <sheetName val="︀ᇕ"/>
      <sheetName val="[수목일위.XLS]el\설계서\수목　⣝_x0000__x0000_Āⳡ"/>
      <sheetName val="[수목일위.XLS]el\설계서\수목_x0000_⧝_x0000__x0000_Ā틡"/>
      <sheetName val="[수목일위.XLS]el\설계서\수목က↏_x0000__x0000_Ā"/>
      <sheetName val="[수목일위.XLS]el\설계서\수목瀀ᯝ_x0000__x0000_Ā﷡"/>
      <sheetName val="[수목일위.XLS]el\설계서\수목쿓_x0000_Ā㓡"/>
      <sheetName val="[수목일위.XLS]el\설계서\수목_x0000_쾋_x0000_Ā㓡"/>
      <sheetName val="[수목일위.XLS]el\설계서\수목က࿖뱂_x0000_Ā﫡"/>
      <sheetName val="해평견_x0000_"/>
      <sheetName val="공사비︀⏕"/>
      <sheetName val="2공구_단가/_x0000_c"/>
      <sheetName val="[수목일위.XLS]2공구_단가/_x0000_c"/>
      <sheetName val="공량산출근거서"/>
      <sheetName val="설비원가"/>
      <sheetName val="DATA 입력란"/>
      <sheetName val="12.옥倶ⶠ_x0000__x0000_ഀ펚"/>
      <sheetName val="철집"/>
      <sheetName val="95TOTREV"/>
      <sheetName val="월별수"/>
      <sheetName val="98비정기소모"/>
      <sheetName val="단중표"/>
      <sheetName val="빌딩_안내"/>
      <sheetName val="실행내역(10_13)"/>
      <sheetName val="[수목일위.XLS]el\설계서_x0000__x0000_Ǌ_x0000_ⵀ댬Ǌ_x0000_Ā"/>
      <sheetName val="[수목일위.XLS]el\설계서_x0000__x0000_ȇ_x0000_ⰰ⥒ȇ_x0000_Ā"/>
      <sheetName val="[수목일위.XLS]el\설계서_x0000__x0000_Ā_x0000__x0005__x0000__x0000__x0000_ꉐ"/>
      <sheetName val="★도급내역Ԕ_x0000_缀_x0000__x0000_"/>
      <sheetName val="총괄내역서(설계頂"/>
      <sheetName val="대포2교접속"/>
      <sheetName val="경율산_x0005_"/>
      <sheetName val="[수목일위.XLS]el\설계서\壈ĳ닑⽳_x0005__x0000__x0000_"/>
      <sheetName val="[수목일위.XLS]el\설계서\수_x0000__x0000_Ԁ_x0000_瀀᷹쎤"/>
      <sheetName val="[수목일위.XLS]el\설계서\수_x0000__x0000_Ԁ_x0000_䀀徘쎦"/>
      <sheetName val="[수목일위.XLS]el\설계서\수_x0000__x0000_Ԁ_x0000_ꀀ㛢鴵"/>
      <sheetName val="간지_(2ԯ"/>
      <sheetName val="[수목일위.XLS]el\설계서\수목일위_x0000__x0000_Ԁ_x0000_"/>
      <sheetName val="[수목일위.XLS]el\설계서\수/_x0000_頀_x0004__x0000__x0000_⤀"/>
      <sheetName val="7월1"/>
      <sheetName val="철근량산정및傠_x0013_䌢〚_x0005_"/>
      <sheetName val="실행,원가 挔_x0012_矺め"/>
      <sheetName val="입력단가"/>
      <sheetName val="철근량산정및사용성검噀"/>
      <sheetName val="견䡰_x0015_"/>
      <sheetName val="[수목일위.XLS]el\설계서\수목닑⼢_x0005__x0000__x0000_"/>
      <sheetName val="1단԰"/>
      <sheetName val="공사䀀፣"/>
      <sheetName val="공사씀ሖ"/>
      <sheetName val="공사䈀ᅪ"/>
      <sheetName val="공사餀ኘ"/>
      <sheetName val="토︀ᇕ԰"/>
      <sheetName val="토᐀ባ切"/>
      <sheetName val="토⠀䊆氀"/>
      <sheetName val="토㠀ᎍ簀"/>
      <sheetName val="단㔀቎԰"/>
      <sheetName val="Dsndata"/>
      <sheetName val="StrucData"/>
      <sheetName val="5_시방서닮ň䥸"/>
      <sheetName val="토목을"/>
      <sheetName val="거래내역입력"/>
      <sheetName val="99량액"/>
      <sheetName val="[수목일위.XLS]el\설계서\수목鄂㊾꡺_x001b__x0000_"/>
      <sheetName val="[수목일위.XLS]el\설계서\수_x0000__x0000__x0000__x0001_Ԁ_x0000_ﰀ"/>
      <sheetName val="날개벽(시헾⽂_x0005__x0000_"/>
      <sheetName val="날개벽(시蕘o헾⿡"/>
      <sheetName val="견적을지"/>
      <sheetName val="대림경상68억"/>
      <sheetName val="갑"/>
      <sheetName val="면적표-D7"/>
      <sheetName val="[수목일위.XLS]el\설계서_x0000__x0000__x0005__x0000_≀䣝Ȑ_x0000__x0000_"/>
      <sheetName val="[수목일위.XLS_x0000_][수목일위.XLS_x0000_]el\설계서\_x0000__x0000_"/>
      <sheetName val="북제_x0005__x0000_"/>
      <sheetName val="장비일위대가2003상"/>
      <sheetName val="[수목일위.XLS]el\설계서\수목일위.堃ᦋ鄃ா뀁ᢪ_x001f_"/>
      <sheetName val="내역총괄"/>
      <sheetName val="매출"/>
      <sheetName val="★도급내︀"/>
      <sheetName val="공구"/>
      <sheetName val="단가 (2)"/>
      <sheetName val="차액헾】"/>
      <sheetName val="직원투"/>
      <sheetName val="날개벽(시점԰"/>
      <sheetName val="사업분석ﻂ峕ԯ"/>
      <sheetName val="회사기_x0005_"/>
      <sheetName val="정화조방"/>
      <sheetName val="★도급내역︀𥉉ԯ"/>
      <sheetName val="★도급내역က"/>
      <sheetName val="원가계ԯ"/>
      <sheetName val="산근?"/>
      <sheetName val="2000_11월ԯ"/>
      <sheetName val="에԰"/>
      <sheetName val="1-4-"/>
      <sheetName val="일위대렀቟԰"/>
      <sheetName val="철?"/>
      <sheetName val="기԰"/>
      <sheetName val="[수목일위.XLS]el\설계서\수목일︀ᇕ԰"/>
      <sheetName val="발주처?䕫␀䕬"/>
      <sheetName val="철근량산정및헾】_x0005_"/>
      <sheetName val="철근량산정및_x0005_"/>
      <sheetName val="사업분석"/>
      <sheetName val="2.고용보험㥝〒_x0005_"/>
      <sheetName val="48일위_x0005_"/>
      <sheetName val="도급예산헾】_x0005_"/>
      <sheetName val="2공구하_x0005_"/>
      <sheetName val="일위대׈"/>
      <sheetName val="[수목일위.XLS]el\설계서\수목︀ᇕ԰"/>
      <sheetName val="[수목일위.XLS]el\설계서瀀ᯢ"/>
      <sheetName val="주공"/>
      <sheetName val="장비투"/>
      <sheetName val="2.고용보׃⿦"/>
      <sheetName val="[수목일위.XLS"/>
      <sheetName val="[수목일위.XLS]el\설계서\수목　⣝"/>
      <sheetName val="배"/>
      <sheetName val="[수목일위.XLS]el\설계서\수목"/>
      <sheetName val="[수목일위.XLS]el\설계서\수목က↏"/>
      <sheetName val="내역서19多⿣_x0005_"/>
      <sheetName val="2.고용보험԰"/>
      <sheetName val="경비내역徸〒_x0005_"/>
      <sheetName val="개비온집Ԁ"/>
      <sheetName val="개비온집저"/>
      <sheetName val="단가(헾】_x0005_"/>
      <sheetName val="단가(竈_x0013_笌"/>
      <sheetName val="단가(헾⾑_x0005_"/>
      <sheetName val="개비온집︀"/>
      <sheetName val="단가(鬘_x001d_헾"/>
      <sheetName val="상호참고저ᚙ"/>
      <sheetName val="상호참고ꠀ᪘"/>
      <sheetName val="단가(헾⾝_x0005_"/>
      <sheetName val="단가(肘%헾"/>
      <sheetName val="단가(芈+苌"/>
      <sheetName val="상호참고︀嗕"/>
      <sheetName val="상호참고ࠀ᎚"/>
      <sheetName val="D-철근총喸"/>
      <sheetName val="[수목일위.XLS][수목일위.XLS]기술자자료游/"/>
      <sheetName val="[수목일위.XLS][수목일위.XLS]정화조방수미/"/>
      <sheetName val="[수목일위.XLS]배수장공사비명鍀/"/>
      <sheetName val="[수목일위.XLS]내역(전체_금차/"/>
      <sheetName val="[수목일위.XLS]도급예산/_x0000_퀀ô_x0000__x0000_"/>
      <sheetName val="[수목일위.XLS]도급예산/_x0000_退ý_x0000__x0000_"/>
      <sheetName val="[수목일위.XLS]도급예산/_x0000_䀀_x0015__x0000__x0000_"/>
      <sheetName val="[수목일위.XLS]내역(전/_x0000_쀀¿_x0000_"/>
      <sheetName val="[수목일위.XLS]내역(전/_x0000_ꠀ_x0010__x0000_"/>
      <sheetName val="조경썿鴅"/>
      <sheetName val="화해(함평)"/>
      <sheetName val="화해(장성)"/>
      <sheetName val="낙엽송지주목"/>
      <sheetName val="Sheet8"/>
      <sheetName val="Sheet9"/>
      <sheetName val="Sheet10"/>
      <sheetName val="Sheet12"/>
      <sheetName val="Sheet16"/>
      <sheetName val="Module1"/>
      <sheetName val="Module2"/>
      <sheetName val="수리결과"/>
      <sheetName val="시중노임"/>
      <sheetName val="MASTER00.7月"/>
      <sheetName val="99총공사내역서"/>
      <sheetName val="일위대가표(DEEP)"/>
      <sheetName val="투찰가"/>
      <sheetName val="PI"/>
      <sheetName val="2002하반기노임기준"/>
      <sheetName val="영업소실적"/>
      <sheetName val="설비단가표"/>
      <sheetName val="제-노임"/>
      <sheetName val="기본사항"/>
      <sheetName val="환산"/>
      <sheetName val="업무분장"/>
      <sheetName val="항목(1)"/>
      <sheetName val="석공사"/>
      <sheetName val="공종별자재"/>
      <sheetName val="관람석제출"/>
      <sheetName val="카메라"/>
      <sheetName val="덕전리"/>
      <sheetName val="목표세부명세"/>
      <sheetName val="MAT_N048"/>
      <sheetName val="공주-교대(A1)"/>
      <sheetName val="48일위"/>
      <sheetName val="22수량"/>
      <sheetName val="견적대비"/>
      <sheetName val="환율 및 노임"/>
      <sheetName val="속 일위대가"/>
      <sheetName val="자재단가대비표"/>
      <sheetName val="전체제잡비"/>
      <sheetName val="BOOK4"/>
      <sheetName val="재료집계표"/>
      <sheetName val="사급자재비"/>
      <sheetName val="노임 (2차)"/>
      <sheetName val="단중표-ST"/>
      <sheetName val="대,유,램"/>
      <sheetName val="적용단위길이"/>
      <sheetName val="피벗테이블데이터분석"/>
      <sheetName val="특수기호강도거푸집"/>
      <sheetName val="종배수관면벽신"/>
      <sheetName val="종배수관(신)"/>
      <sheetName val="기슭막이(야면석찰쌓기)"/>
      <sheetName val="배관내역서"/>
      <sheetName val="배관품셈총괄표"/>
      <sheetName val="중갑지"/>
      <sheetName val="일목"/>
      <sheetName val="단가입력창"/>
      <sheetName val="공종단가표 "/>
      <sheetName val="주소록"/>
      <sheetName val="09공임"/>
      <sheetName val="※참고자료※"/>
      <sheetName val="지입재료비"/>
      <sheetName val="산출기준(파견전산실)"/>
      <sheetName val="10월"/>
      <sheetName val="건축(APT,부대동)"/>
      <sheetName val="Macro7"/>
      <sheetName val="단위세대물량"/>
      <sheetName val="(A)내역서"/>
      <sheetName val="경비산출"/>
      <sheetName val="UPDATA"/>
      <sheetName val="예가비교표"/>
      <sheetName val="앉음벽 (2)"/>
      <sheetName val="전문품의"/>
      <sheetName val="1회기성을"/>
      <sheetName val="과단위"/>
      <sheetName val="원본(갑지)"/>
      <sheetName val="한일양산"/>
      <sheetName val="대구실행"/>
      <sheetName val="정내"/>
      <sheetName val="단가비교표_공통1"/>
      <sheetName val="PC"/>
      <sheetName val="배수관토공"/>
      <sheetName val="2.도실원내역(원본)"/>
      <sheetName val="견적(100%)"/>
      <sheetName val="DNT OSBL"/>
      <sheetName val="부재력정리"/>
      <sheetName val="일위1"/>
      <sheetName val="PL단가산정"/>
      <sheetName val="그림2"/>
      <sheetName val="배수관공"/>
      <sheetName val="고창방향"/>
      <sheetName val="운반공"/>
      <sheetName val="기별(종합)"/>
      <sheetName val="공사현황"/>
      <sheetName val="자재단가_사급"/>
      <sheetName val="중기기준"/>
      <sheetName val="중기적산목록"/>
      <sheetName val="건축공사집계"/>
      <sheetName val="경영계획1월"/>
      <sheetName val="목동세대 산출근거"/>
      <sheetName val="아파트 "/>
      <sheetName val="성곽내역헾"/>
      <sheetName val="mcc일위대가"/>
      <sheetName val="제수문"/>
      <sheetName val="1호토공"/>
      <sheetName val="좌홍배수장"/>
      <sheetName val="좌홍배수장토공"/>
      <sheetName val="IBM UX"/>
      <sheetName val="당초"/>
      <sheetName val="평균높이산출근거"/>
      <sheetName val="횡배수관위치조서"/>
      <sheetName val="SPC노임(5월)"/>
      <sheetName val="선급비용"/>
      <sheetName val="99년하반기"/>
      <sheetName val="총괄집퀀ᦔ"/>
      <sheetName val="연돌일退←_xdc00_"/>
      <sheetName val="연돌일위退←"/>
      <sheetName val="연돌일_x0000__x0000_Ԁ"/>
      <sheetName val="수량3"/>
      <sheetName val="토공A"/>
      <sheetName val="당정동공통이수"/>
      <sheetName val="당정동경상이수"/>
      <sheetName val="type-F"/>
      <sheetName val="동일대내"/>
      <sheetName val="표층포설및다짐"/>
      <sheetName val="도급내역서(3)"/>
      <sheetName val="보건노"/>
      <sheetName val="산출동탄"/>
      <sheetName val="본선 토공 분배표"/>
      <sheetName val="loading"/>
      <sheetName val="기별"/>
      <sheetName val="오餀ԯ"/>
      <sheetName val="하도"/>
      <sheetName val="copy"/>
      <sheetName val="서식"/>
      <sheetName val="익월작업계힉"/>
      <sheetName val="J형측구단위수량"/>
      <sheetName val="마포토정"/>
      <sheetName val="L_RPTA05_목록"/>
      <sheetName val="1. 설계조건 2.단면가정 3. 하중계산"/>
      <sheetName val="기성세부내역서"/>
      <sheetName val="기성원가계산서"/>
      <sheetName val="기성부분내역서"/>
      <sheetName val="도장재료산출"/>
      <sheetName val="설비"/>
      <sheetName val="수량계산서 집계표(가설 신설 및 철거-을지로3가 2호선)"/>
      <sheetName val="수량계산서 집계표(신설-을지로3가 2호선)"/>
      <sheetName val="수량계산서 집계표(철거-을지로3가 2호선)"/>
      <sheetName val="공사설명서외"/>
      <sheetName val="영업_일1"/>
      <sheetName val="케이블류 OLD"/>
      <sheetName val="변경총괄지(1)"/>
      <sheetName val="관로토공"/>
      <sheetName val="중기손료"/>
      <sheetName val="퇴직공제부금산출근거"/>
      <sheetName val="연결관산출조서"/>
      <sheetName val="가설(사)"/>
      <sheetName val="목집(사)"/>
      <sheetName val="운반(사)"/>
      <sheetName val="지붕(사)"/>
      <sheetName val="손익분석"/>
      <sheetName val="Summary Sheet"/>
      <sheetName val="기성(1차) "/>
      <sheetName val="평형별㓈_x0019_؟"/>
      <sheetName val="DESIGN CRETERIA"/>
      <sheetName val="관급"/>
      <sheetName val="갑__지2"/>
      <sheetName val="Customer_Databas2"/>
      <sheetName val="AS포장복구_2"/>
      <sheetName val="2000_11월설계내역2"/>
      <sheetName val="기타_정보통신공사2"/>
      <sheetName val="표지_(2)2"/>
      <sheetName val="unit_42"/>
      <sheetName val="화재_탐지_설비2"/>
      <sheetName val="준검_내역서2"/>
      <sheetName val="단가_및_재료비2"/>
      <sheetName val="Sheet1_(2)2"/>
      <sheetName val="1_설계조건2"/>
      <sheetName val="토공산출_(아파트)2"/>
      <sheetName val="5_일위목록2"/>
      <sheetName val="7_단가조사2"/>
      <sheetName val="6_일위대가2"/>
      <sheetName val="E_P_T수량산출서2"/>
      <sheetName val="일위총괄표"/>
      <sheetName val="마북 손익분석(CATIA)"/>
      <sheetName val="A가설공사"/>
      <sheetName val="G균열보수공사"/>
      <sheetName val="Z기타공사"/>
      <sheetName val="P도배공사"/>
      <sheetName val="M도장공사"/>
      <sheetName val="R목공사_old"/>
      <sheetName val="K미장공사"/>
      <sheetName val="Q설비공사"/>
      <sheetName val="H방수공사"/>
      <sheetName val="S보수,보강공사"/>
      <sheetName val="L석공사"/>
      <sheetName val="I수장공사"/>
      <sheetName val="F조적공사"/>
      <sheetName val="B지반보강공사"/>
      <sheetName val="N지붕공사"/>
      <sheetName val="O창호공사"/>
      <sheetName val="D철거및잔재처리"/>
      <sheetName val="U철골공사"/>
      <sheetName val="E철근콘크리트공사"/>
      <sheetName val="J타일공사"/>
      <sheetName val="C토공사"/>
      <sheetName val="공문"/>
      <sheetName val="Requirement(Work Crew)"/>
      <sheetName val="수로교총재료집계"/>
      <sheetName val="N賃԰_x0000__x0000_"/>
      <sheetName val="표 지"/>
      <sheetName val="PriceSummary"/>
      <sheetName val="0_갑지"/>
      <sheetName val="8_현장관리비"/>
      <sheetName val="7_안전관리비"/>
      <sheetName val="재무가정"/>
      <sheetName val="1Month+Sheet2!"/>
      <sheetName val="견적 (2)"/>
      <sheetName val="실행원가내역"/>
      <sheetName val="일반자료"/>
      <sheetName val="총누계"/>
      <sheetName val="표준계약서"/>
      <sheetName val="3.부제O호표"/>
      <sheetName val="4.장비손료"/>
      <sheetName val="5.소모재료비"/>
      <sheetName val="9.공삭공지층별작업시간"/>
      <sheetName val="7.주입분사시간제원표"/>
      <sheetName val="6.작업시간표"/>
      <sheetName val="8.시멘트제원표"/>
      <sheetName val="2.품제O호표"/>
      <sheetName val="1.총괄표1500mm"/>
      <sheetName val="단면(직벽형)-H=1m"/>
      <sheetName val="공사비집계표(서해안고속도로)"/>
      <sheetName val="1SGATE97"/>
      <sheetName val="영창2餀"/>
      <sheetName val="영창2"/>
      <sheetName val="자재운반단가일람표"/>
      <sheetName val="태안9)3-2)원내역"/>
      <sheetName val=" 냉각수펌프"/>
      <sheetName val="AL공사(嫰ʍ"/>
      <sheetName val="[수목일위.XLS]el\설계서\수목_x0000__x0000_Ā_x0000__x0005__x0000_"/>
      <sheetName val="᐀ባ"/>
      <sheetName val="[수목일위.XLS][수목일위.XLS]el_설___수__2"/>
      <sheetName val="[수목일위.XLS][수목일위.XLS]el_설___수__3"/>
      <sheetName val="실행⑹Ⰰ⑺"/>
      <sheetName val="상부공철근집계(AB蠀㛿"/>
      <sheetName val="[수목일위.XLS]el\설계서\수목쒠䤏)_x0000_鋢"/>
      <sheetName val="간공설계서"/>
      <sheetName val="음료실행"/>
      <sheetName val="[수목일위.XLS]el\설계서\_x0000__x0000__x0005__x0000_ថ鏯ɧ_x0000_"/>
      <sheetName val="[수목일위.XLS]el\설계서\_x0000__x0000__x0005__x0000_ꍰ㾫Ś_x0000_"/>
      <sheetName val="손익차9월2"/>
      <sheetName val="3.피뢰공儨"/>
      <sheetName val="내역(전_x0000__x0000__x0005__x0000_樀"/>
      <sheetName val="발주처자료입_x0005_"/>
      <sheetName val="일위대가(X)"/>
      <sheetName val="월별수缀"/>
      <sheetName val="Macro(전선)"/>
      <sheetName val="견적990322"/>
      <sheetName val="[수목일위.XLS]el\설계서\_x0000_ꩺ_x0000__x0000_Ā㶖_x0005__x0000_"/>
      <sheetName val="기기리스_x0000_"/>
      <sheetName val="[수목일위.XLS]el\설계서\수목일識ɾ뺑p䎸"/>
      <sheetName val="_수목일위.XLS__수목일위.XLS_el_설계서_수목일위"/>
      <sheetName val="01노임적용기준"/>
      <sheetName val="입梾r"/>
      <sheetName val="원가계산서(APT+상가)"/>
      <sheetName val="[수목일위.XLS]el\설계서\_x0000_郙_x0000__x0000_Ā邎_x0005__x0000_"/>
      <sheetName val="[수목일위.XLS]el\설계鄃◀ 卆_x0011__x0000__x0000__x0000_쀀☜"/>
      <sheetName val="조경_x0005__x0000_"/>
      <sheetName val="[수목일위.XLS]el\설계서\수목일위._x0000__x0000__x0000_"/>
      <sheetName val="crude.SLAB RE-bar"/>
      <sheetName val="[수목일위.XLS]el\설계서᠀說_x001c__x0000__x0000__x0000_萀⽛؃"/>
      <sheetName val="[수목일위.XLS]el\설계서輂嬟䠀⁭(_x0000__x0000__x0000_"/>
      <sheetName val="옥룡잡비"/>
      <sheetName val="[수목일위.XLS][수목일위.XLS]el______145"/>
      <sheetName val="[수목일위.XLS][수목일위.XLS]el______146"/>
      <sheetName val="[수목일위.XLS][수목일위.XLS]el______147"/>
      <sheetName val="[수목일위.XLS][수목일위.XLS]el______148"/>
      <sheetName val="[수목일위.XLS][수목일위.XLS]el______149"/>
      <sheetName val="[수목일위.XLS][수목일위.XLS]el______150"/>
      <sheetName val="산북아MS"/>
      <sheetName val="접지1종"/>
      <sheetName val="[수목일위.XLS][수목일위.XLS]el______151"/>
      <sheetName val="[수목일위.XLS][수목일위.XLS]el______152"/>
      <sheetName val="[수목일위.XLS][수목일위.XLS]el______155"/>
      <sheetName val="[수목일위.XLS][수목일위.XLS]el______156"/>
      <sheetName val="[수목일위.XLS][수목일위.XLS]el______153"/>
      <sheetName val="[수목일위.XLS][수목일위.XLS]el______154"/>
      <sheetName val="안정검토"/>
      <sheetName val="통합"/>
      <sheetName val="출력은 금물"/>
      <sheetName val="[수목일위.XLS][수목일위.XLS]el______159"/>
      <sheetName val="[수목일위.XLS][수목일위.XLS]el______160"/>
      <sheetName val="[수목일위.XLS][수목일위.XLS]el______157"/>
      <sheetName val="[수목일위.XLS][수목일위.XLS]el______158"/>
      <sheetName val="[수목일위.XLS][수목일위.XLS]el______161"/>
      <sheetName val="[수목일위.XLS][수목일위.XLS]el______162"/>
      <sheetName val="[수목일위.XLS][수목일위.XLS]el______171"/>
      <sheetName val="[수목일위.XLS][수목일위.XLS]el______172"/>
      <sheetName val="[수목일위.XLS][수목일위.XLS]el______163"/>
      <sheetName val="[수목일위.XLS][수목일위.XLS]el______164"/>
      <sheetName val="[수목일위.XLS][수목일위.XLS]el______165"/>
      <sheetName val="[수목일위.XLS][수목일위.XLS]el______166"/>
      <sheetName val="[수목일위.XLS][수목일위.XLS]el______167"/>
      <sheetName val="[수목일위.XLS][수목일위.XLS]el______168"/>
      <sheetName val="[수목일위.XLS][수목일위.XLS]el______173"/>
      <sheetName val="[수목일위.XLS][수목일위.XLS]el______174"/>
      <sheetName val="[수목일위.XLS][수목일위.XLS]el______169"/>
      <sheetName val="[수목일위.XLS][수목일위.XLS]el______170"/>
      <sheetName val="WON기타"/>
      <sheetName val="WON제"/>
      <sheetName val="NAI-T"/>
      <sheetName val="NAI"/>
      <sheetName val="IL-L"/>
      <sheetName val="G-IL-L"/>
      <sheetName val="EQ-L"/>
      <sheetName val="EQ-총"/>
      <sheetName val="BU-L"/>
      <sheetName val="BU-손"/>
      <sheetName val="DAN"/>
      <sheetName val="CAL-R"/>
      <sheetName val="거리"/>
      <sheetName val="요율표"/>
      <sheetName val="+-"/>
      <sheetName val="F1"/>
      <sheetName val="불도저 계수"/>
      <sheetName val="배토판 용량"/>
      <sheetName val="BD운반거리계수"/>
      <sheetName val="로더계수"/>
      <sheetName val="덤프트럭계수"/>
      <sheetName val="그레이더계수"/>
      <sheetName val="롤러계수"/>
      <sheetName val="디젤파일해머계수"/>
      <sheetName val="SU_전기공량"/>
      <sheetName val="인력터파기품"/>
      <sheetName val="조경계수"/>
      <sheetName val="[수목일위.XLS][수목일위.XLS]el______목_2"/>
      <sheetName val="[수목일위.XLS][수목일위.XLS]el______목_3"/>
      <sheetName val="정부노임"/>
      <sheetName val="[수목일위.XLS][수목일위.XLS_x0000_]el_설_서___2"/>
      <sheetName val="[수목일위.XLS][수목일위.XLS_x0000_]el_설_서___3"/>
      <sheetName val="[수목일위.XLS][수목일위.XLS]el_설_서____2"/>
      <sheetName val="[수목일위.XLS][수목일위.XLS]el_설_서____3"/>
      <sheetName val="[수목일위.XLS][수목일위.XLS]el_설_서____4"/>
      <sheetName val="[수목일위.XLS][수목일위.XLS]el_설_서____5"/>
      <sheetName val="[수목일위.XLS][수목일위.XLS]el______175"/>
      <sheetName val="[수목일위.XLS][수목일위.XLS]el______176"/>
      <sheetName val="약품翸Z"/>
      <sheetName val="약품荈C"/>
      <sheetName val="[수목일위.XLS][수목일위.XLS]el______177"/>
      <sheetName val="[수목일위.XLS][수목일위.XLS]el______178"/>
      <sheetName val="[수목일위.XLS][수목일위.XLS]el______179"/>
      <sheetName val="[수목일위.XLS][수목일위.XLS]el______180"/>
      <sheetName val="[수목일위.XLS][수목일위.XLS]el______181"/>
      <sheetName val="[수목일위.XLS][수목일위.XLS]el______182"/>
      <sheetName val="[수목일위.XLS][수목일위.XLS]el______185"/>
      <sheetName val="[수목일위.XLS][수목일위.XLS]el______186"/>
      <sheetName val="[수목일위.XLS][수목일위.XLS]el______189"/>
      <sheetName val="[수목일위.XLS][수목일위.XLS]el______190"/>
      <sheetName val="[수목일위.XLS][수목일위.XLS]el______187"/>
      <sheetName val="[수목일위.XLS][수목일위.XLS]el______188"/>
      <sheetName val="[수목일위.XLS][수목일위.XLS]el_____1068"/>
      <sheetName val="[수목일위.XLS][수목일위.XLS]el_____1069"/>
      <sheetName val="[수목일위.XLS][수목일위.XLS]el_____1062"/>
      <sheetName val="[수목일위.XLS][수목일위.XLS]el_____1063"/>
      <sheetName val="감리요율"/>
      <sheetName val="[수목일위.XLS]el\설계서\_x0000__x0000__x0000__x0001_Ԁ_x0000__x0000_"/>
      <sheetName val="[수목일위.XLS]el\설계서\수촂蛗䀀Ẫ_x001d__x0000__x0000_"/>
      <sheetName val="[수목일위.XLS]el\설계서\수_x0000_稀䠀촂ퟗ　"/>
      <sheetName val="범위이름"/>
      <sheetName val="자재Å_x0000_"/>
      <sheetName val="[수목일위.XLS][수목일위.XLS]el_____1056"/>
      <sheetName val="[수목일위.XLS][수목일위.XLS]el_____1057"/>
      <sheetName val="[수목일위.XLS][수목일위.XLS]el_____1054"/>
      <sheetName val="[수목일위.XLS][수목일위.XLS]el_____1055"/>
      <sheetName val="노임목_x0000_"/>
      <sheetName val="맨홀조서"/>
      <sheetName val="[수목일위.XLS][수목일위.XLS]el_설계서____2"/>
      <sheetName val="[수목일위.XLS][수목일위.XLS]el_설계서____3"/>
      <sheetName val="[수목일위.XLS]el\설계서\수_x0000__x0000__x0000__x0000__x0000_洁Գ"/>
      <sheetName val="좌측齘_x0013_龜"/>
      <sheetName val="맨홀_x0000__x0000_塚_x0000_"/>
      <sheetName val="차액/_x0000_"/>
      <sheetName val="골조_x0000__x0000_"/>
      <sheetName val="직접蔀꡹ԯ_x0000_"/>
      <sheetName val="수량산출서-2"/>
      <sheetName val="조경掱⿈"/>
      <sheetName val="조경㐨#"/>
      <sheetName val="동별집계(비디오폰흑백-&gt;칼라)"/>
      <sheetName val="동별집계"/>
      <sheetName val="약_x0000__x0000__x0005_"/>
      <sheetName val="공내؀"/>
      <sheetName val="공내吀"/>
      <sheetName val="[수목일위.XLS][수목일위.XLS]el______463"/>
      <sheetName val="[수목일위.XLS][수목일위.XLS]el______464"/>
      <sheetName val="[수목일위.XLS][수목일위.XLS_x0000_]el_______4"/>
      <sheetName val="[수목일위.XLS][수목일위.XLS_x0000_]el_______5"/>
      <sheetName val="코_x0000__x0000_"/>
      <sheetName val="[수목일위.XLS][수목일위.XLS]el______191"/>
      <sheetName val="[수목일위.XLS][수목일위.XLS]el______192"/>
      <sheetName val="[수목일위.XLS][수목일위.XLS]el______193"/>
      <sheetName val="[수목일위.XLS][수목일위.XLS]el______194"/>
      <sheetName val="[수목일위.XLS][수목일위.XLS]el______195"/>
      <sheetName val="[수목일위.XLS][수목일위.XLS]el______196"/>
      <sheetName val="[수목일위.XLS][수목일위.XLS]el______207"/>
      <sheetName val="[수목일위.XLS][수목일위.XLS]el______208"/>
      <sheetName val="[수목일위.XLS][수목일위.XLS]el______197"/>
      <sheetName val="[수목일위.XLS][수목일위.XLS]el______198"/>
      <sheetName val="[수목일위.XLS][수목일위.XLS]el______199"/>
      <sheetName val="[수목일위.XLS][수목일위.XLS]el______200"/>
      <sheetName val="[수목일위.XLS][수목일위.XLS]el______201"/>
      <sheetName val="[수목일위.XLS][수목일위.XLS]el______202"/>
      <sheetName val="[수목일위.XLS][수목일위.XLS]el______203"/>
      <sheetName val="[수목일위.XLS][수목일위.XLS]el______204"/>
      <sheetName val="[수목일위.XLS][수목일위.XLS]el______205"/>
      <sheetName val="[수목일위.XLS][수목일위.XLS]el______206"/>
      <sheetName val="[수목일위.XLS][수목일위.XLS]el______215"/>
      <sheetName val="[수목일위.XLS][수목일위.XLS]el______216"/>
      <sheetName val="[수목일위.XLS][수목일위.XLS]el______209"/>
      <sheetName val="[수목일위.XLS][수목일위.XLS]el______210"/>
      <sheetName val="[수목일위.XLS][수목일위.XLS]el______211"/>
      <sheetName val="[수목일위.XLS][수목일위.XLS]el______212"/>
      <sheetName val="[수목일위.XLS][수목일위.XLS]el______213"/>
      <sheetName val="[수목일위.XLS][수목일위.XLS]el______214"/>
      <sheetName val="[수목일위.XLS][수목일위.XLS]el______219"/>
      <sheetName val="[수목일위.XLS][수목일위.XLS]el______220"/>
      <sheetName val="[수목일위.XLS][수목일위.XLS]el______217"/>
      <sheetName val="[수목일위.XLS][수목일위.XLS]el______218"/>
      <sheetName val="[수목일위.XLS][수목일위.XLS]el______227"/>
      <sheetName val="[수목일위.XLS][수목일위.XLS]el______228"/>
      <sheetName val="[수목일위.XLS][수목일위.XLS]el______221"/>
      <sheetName val="[수목일위.XLS][수목일위.XLS]el______222"/>
      <sheetName val="[수목일위.XLS][수목일위.XLS]el______223"/>
      <sheetName val="[수목일위.XLS][수목일위.XLS]el______224"/>
      <sheetName val="[수목일위.XLS][수목일위.XLS]el______225"/>
      <sheetName val="[수목일위.XLS][수목일위.XLS]el______226"/>
      <sheetName val="[수목일위.XLS][수목일위.XLS]el______233"/>
      <sheetName val="[수목일위.XLS][수목일위.XLS]el______234"/>
      <sheetName val="[수목일위.XLS][수목일위.XLS]el______231"/>
      <sheetName val="[수목일위.XLS][수목일위.XLS]el______232"/>
      <sheetName val="[수목일위.XLS][수목일위.XLS]el______229"/>
      <sheetName val="[수목일위.XLS][수목일위.XLS]el______230"/>
      <sheetName val="[수목일위.XLS][수목일위.XLS]el______239"/>
      <sheetName val="[수목일위.XLS][수목일위.XLS]el______240"/>
      <sheetName val="[수목일위.XLS][수목일위.XLS]el______235"/>
      <sheetName val="[수목일위.XLS][수목일위.XLS]el______236"/>
      <sheetName val="[수목일위.XLS][수목일위.XLS]el______237"/>
      <sheetName val="[수목일위.XLS][수목일위.XLS]el______238"/>
      <sheetName val="[수목일위.XLS][수목일위.XLS]el______241"/>
      <sheetName val="[수목일위.XLS][수목일위.XLS]el______242"/>
      <sheetName val="[수목일위.XLS][수목일위.XLS]el______245"/>
      <sheetName val="[수목일위.XLS][수목일위.XLS]el______246"/>
      <sheetName val="[수목일위.XLS][수목일위.XLS]el______243"/>
      <sheetName val="[수목일위.XLS][수목일위.XLS]el______244"/>
      <sheetName val="[수목일위.XLS][수목일위.XLS]el______249"/>
      <sheetName val="[수목일위.XLS][수목일위.XLS]el______250"/>
      <sheetName val="[수목일위.XLS][수목일위.XLS]el______247"/>
      <sheetName val="[수목일위.XLS][수목일위.XLS]el______248"/>
      <sheetName val="장비일위대가2002하"/>
      <sheetName val="[수목일위.XLS][수목일위.XLS]el______263"/>
      <sheetName val="[수목일위.XLS][수목일위.XLS]el______264"/>
      <sheetName val="[수목일위.XLS][수목일위.XLS]el______253"/>
      <sheetName val="[수목일위.XLS][수목일위.XLS]el______254"/>
      <sheetName val="[수목일위.XLS][수목일위.XLS]el______251"/>
      <sheetName val="[수목일위.XLS][수목일위.XLS]el______252"/>
      <sheetName val="[수목일위.XLS][수목일위.XLS]el______275"/>
      <sheetName val="[수목일위.XLS][수목일위.XLS]el______276"/>
      <sheetName val="[수목일위.XLS][수목일위.XLS]el______255"/>
      <sheetName val="[수목일위.XLS][수목일위.XLS]el______256"/>
      <sheetName val="[수목일위.XLS][수목일위.XLS]el______257"/>
      <sheetName val="[수목일위.XLS][수목일위.XLS]el______258"/>
      <sheetName val="[수목일위.XLS][수목일위.XLS]el______259"/>
      <sheetName val="[수목일위.XLS][수목일위.XLS]el______260"/>
      <sheetName val="[수목일위.XLS][수목일위.XLS]el______261"/>
      <sheetName val="[수목일위.XLS][수목일위.XLS]el______262"/>
      <sheetName val="[수목일위.XLS][수목일위.XLS]el______279"/>
      <sheetName val="[수목일위.XLS][수목일위.XLS]el______280"/>
      <sheetName val="[수목일위.XLS][수목일위.XLS]el______265"/>
      <sheetName val="[수목일위.XLS][수목일위.XLS]el______266"/>
      <sheetName val="[수목일위.XLS][수목일위.XLS]el______267"/>
      <sheetName val="[수목일위.XLS][수목일위.XLS]el______268"/>
      <sheetName val="[수목일위.XLS][수목일위.XLS]el______269"/>
      <sheetName val="[수목일위.XLS][수목일위.XLS]el______270"/>
      <sheetName val="[수목일위.XLS][수목일위.XLS]el______271"/>
      <sheetName val="[수목일위.XLS][수목일위.XLS]el______272"/>
      <sheetName val="[수목일위.XLS][수목일위.XLS]el______273"/>
      <sheetName val="[수목일위.XLS][수목일위.XLS]el______274"/>
      <sheetName val="[수목일위.XLS][수목일위.XLS]el______277"/>
      <sheetName val="[수목일위.XLS][수목일위.XLS]el______278"/>
      <sheetName val="[수목일위.XLS][수목일위.XLS]el______289"/>
      <sheetName val="[수목일위.XLS][수목일위.XLS]el______290"/>
      <sheetName val="[수목일위.XLS][수목일위.XLS]el______281"/>
      <sheetName val="[수목일위.XLS][수목일위.XLS]el______282"/>
      <sheetName val="[수목일위.XLS][수목일위.XLS]el______283"/>
      <sheetName val="[수목일위.XLS][수목일위.XLS]el______284"/>
      <sheetName val="[수목일위.XLS][수목일위.XLS]el______285"/>
      <sheetName val="[수목일위.XLS][수목일위.XLS]el______286"/>
      <sheetName val="[수목일위.XLS][수목일위.XLS]el______287"/>
      <sheetName val="[수목일위.XLS][수목일위.XLS]el______288"/>
      <sheetName val="[수목일위.XLS][수목일위.XLS]el______293"/>
      <sheetName val="[수목일위.XLS][수목일위.XLS]el______294"/>
      <sheetName val="[수목일위.XLS][수목일위.XLS]el______291"/>
      <sheetName val="[수목일위.XLS][수목일위.XLS]el______292"/>
      <sheetName val="[수목일위.XLS][수목일위.XLS]el______305"/>
      <sheetName val="[수목일위.XLS][수목일위.XLS]el______306"/>
      <sheetName val="[수목일위.XLS][수목일위.XLS]el______295"/>
      <sheetName val="[수목일위.XLS][수목일위.XLS]el______296"/>
      <sheetName val="[수목일위.XLS][수목일위.XLS]el______297"/>
      <sheetName val="[수목일위.XLS][수목일위.XLS]el______298"/>
      <sheetName val="[수목일위.XLS][수목일위.XLS]el______299"/>
      <sheetName val="[수목일위.XLS][수목일위.XLS]el______300"/>
      <sheetName val="[수목일위.XLS][수목일위.XLS]el______301"/>
      <sheetName val="[수목일위.XLS][수목일위.XLS]el______302"/>
      <sheetName val="[수목일위.XLS][수목일위.XLS]el______303"/>
      <sheetName val="[수목일위.XLS][수목일위.XLS]el______304"/>
      <sheetName val="[수목일위.XLS][수목일위.XLS]el______311"/>
      <sheetName val="[수목일위.XLS][수목일위.XLS]el______312"/>
      <sheetName val="[수목일위.XLS][수목일위.XLS]el______307"/>
      <sheetName val="[수목일위.XLS][수목일위.XLS]el______308"/>
      <sheetName val="[수목일위.XLS][수목일위.XLS]el______315"/>
      <sheetName val="[수목일위.XLS][수목일위.XLS]el______316"/>
      <sheetName val="[수목일위.XLS][수목일위.XLS]el______309"/>
      <sheetName val="[수목일위.XLS][수목일위.XLS]el______310"/>
      <sheetName val="[수목일위.XLS][수목일위.XLS]el______313"/>
      <sheetName val="[수목일위.XLS][수목일위.XLS]el______314"/>
      <sheetName val="[수목일위.XLS][수목일위.XLS]el______331"/>
      <sheetName val="[수목일위.XLS][수목일위.XLS]el______332"/>
      <sheetName val="[수목일위.XLS][수목일위.XLS]el______317"/>
      <sheetName val="[수목일위.XLS][수목일위.XLS]el______318"/>
      <sheetName val="[수목일위.XLS][수목일위.XLS]el______319"/>
      <sheetName val="[수목일위.XLS][수목일위.XLS]el______320"/>
      <sheetName val="[수목일위.XLS][수목일위.XLS]el______321"/>
      <sheetName val="[수목일위.XLS][수목일위.XLS]el______322"/>
      <sheetName val="[수목일위.XLS][수목일위.XLS]el______323"/>
      <sheetName val="[수목일위.XLS][수목일위.XLS]el______324"/>
      <sheetName val="[수목일위.XLS][수목일위.XLS]el______325"/>
      <sheetName val="[수목일위.XLS][수목일위.XLS]el______326"/>
      <sheetName val="[수목일위.XLS][수목일위.XLS]el______327"/>
      <sheetName val="[수목일위.XLS][수목일위.XLS]el______328"/>
      <sheetName val="[수목일위.XLS][수목일위.XLS]el______329"/>
      <sheetName val="[수목일위.XLS][수목일위.XLS]el______330"/>
      <sheetName val="[수목일위.XLS][수목일위.XLS]el______341"/>
      <sheetName val="[수목일위.XLS][수목일위.XLS]el______342"/>
      <sheetName val="[수목일위.XLS][수목일위.XLS]el______333"/>
      <sheetName val="[수목일위.XLS][수목일위.XLS]el______334"/>
      <sheetName val="[수목일위.XLS][수목일위.XLS]el______335"/>
      <sheetName val="[수목일위.XLS][수목일위.XLS]el______336"/>
      <sheetName val="[수목일위.XLS][수목일위.XLS]el______337"/>
      <sheetName val="[수목일위.XLS][수목일위.XLS]el______338"/>
      <sheetName val="[수목일위.XLS][수목일위.XLS]el______339"/>
      <sheetName val="[수목일위.XLS][수목일위.XLS]el______340"/>
      <sheetName val="[수목일위.XLS][수목일위.XLS]el______351"/>
      <sheetName val="[수목일위.XLS][수목일위.XLS]el______352"/>
      <sheetName val="[수목일위.XLS][수목일위.XLS]el______343"/>
      <sheetName val="[수목일위.XLS][수목일위.XLS]el______344"/>
      <sheetName val="[수목일위.XLS][수목일위.XLS]el______345"/>
      <sheetName val="[수목일위.XLS][수목일위.XLS]el______346"/>
      <sheetName val="[수목일위.XLS][수목일위.XLS]el______347"/>
      <sheetName val="[수목일위.XLS][수목일위.XLS]el______348"/>
      <sheetName val="[수목일위.XLS][수목일위.XLS]el______349"/>
      <sheetName val="[수목일위.XLS][수목일위.XLS]el______350"/>
      <sheetName val="[수목일위.XLS][수목일위.XLS]el______353"/>
      <sheetName val="[수목일위.XLS][수목일위.XLS]el______354"/>
      <sheetName val="[수목일위.XLS][수목일위.XLS]el______361"/>
      <sheetName val="[수목일위.XLS][수목일위.XLS]el______362"/>
      <sheetName val="[수목일위.XLS][수목일위.XLS]el______355"/>
      <sheetName val="[수목일위.XLS][수목일위.XLS]el______356"/>
      <sheetName val="[수목일위.XLS][수목일위.XLS]el______357"/>
      <sheetName val="[수목일위.XLS][수목일위.XLS]el______358"/>
      <sheetName val="[수목일위.XLS][수목일위.XLS]el______359"/>
      <sheetName val="[수목일위.XLS][수목일위.XLS]el______360"/>
      <sheetName val="[수목일위.XLS][수목일위.XLS]el______377"/>
      <sheetName val="[수목일위.XLS][수목일위.XLS]el______378"/>
      <sheetName val="[수목일위.XLS][수목일위.XLS]el______371"/>
      <sheetName val="[수목일위.XLS][수목일위.XLS]el______372"/>
      <sheetName val="[수목일위.XLS][수목일위.XLS]el______363"/>
      <sheetName val="[수목일위.XLS][수목일위.XLS]el______364"/>
      <sheetName val="[수목일위.XLS][수목일위.XLS]el______365"/>
      <sheetName val="[수목일위.XLS][수목일위.XLS]el______366"/>
      <sheetName val="[수목일위.XLS][수목일위.XLS]el______367"/>
      <sheetName val="[수목일위.XLS][수목일위.XLS]el______368"/>
      <sheetName val="[수목일위.XLS][수목일위.XLS]el______369"/>
      <sheetName val="[수목일위.XLS][수목일위.XLS]el______370"/>
      <sheetName val="[수목일위.XLS][수목일위.XLS]el______379"/>
      <sheetName val="[수목일위.XLS][수목일위.XLS]el______380"/>
      <sheetName val="[수목일위.XLS][수목일위.XLS]el______373"/>
      <sheetName val="[수목일위.XLS][수목일위.XLS]el______374"/>
      <sheetName val="[수목일위.XLS][수목일위.XLS]el______375"/>
      <sheetName val="[수목일위.XLS][수목일위.XLS]el______376"/>
      <sheetName val="[수목일위.XLS][수목일위.XLS]el______381"/>
      <sheetName val="[수목일위.XLS][수목일위.XLS]el______382"/>
      <sheetName val="[수목일위.XLS][수목일위.XLS]el______397"/>
      <sheetName val="[수목일위.XLS][수목일위.XLS]el______398"/>
      <sheetName val="[수목일위.XLS][수목일위.XLS]el______383"/>
      <sheetName val="[수목일위.XLS][수목일위.XLS]el______384"/>
      <sheetName val="[수목일위.XLS][수목일위.XLS]el______385"/>
      <sheetName val="[수목일위.XLS][수목일위.XLS]el______386"/>
      <sheetName val="[수목일위.XLS][수목일위.XLS]el______387"/>
      <sheetName val="[수목일위.XLS][수목일위.XLS]el______388"/>
      <sheetName val="[수목일위.XLS][수목일위.XLS]el______389"/>
      <sheetName val="[수목일위.XLS][수목일위.XLS]el______390"/>
      <sheetName val="[수목일위.XLS][수목일위.XLS]el______391"/>
      <sheetName val="[수목일위.XLS][수목일위.XLS]el______392"/>
      <sheetName val="[수목일위.XLS][수목일위.XLS]el______393"/>
      <sheetName val="[수목일위.XLS][수목일위.XLS]el______394"/>
      <sheetName val="[수목일위.XLS][수목일위.XLS]el______395"/>
      <sheetName val="[수목일위.XLS][수목일위.XLS]el______396"/>
      <sheetName val="[수목일위.XLS][수목일위.XLS]el______399"/>
      <sheetName val="[수목일위.XLS][수목일위.XLS]el______400"/>
      <sheetName val="[수목일위.XLS][수목일위.XLS]el______401"/>
      <sheetName val="[수목일위.XLS][수목일위.XLS]el______402"/>
      <sheetName val="[수목일위.XLS][수목일위.XLS]el______403"/>
      <sheetName val="[수목일위.XLS][수목일위.XLS]el______404"/>
      <sheetName val="[수목일위.XLS][수목일위.XLS]el______413"/>
      <sheetName val="[수목일위.XLS][수목일위.XLS]el______414"/>
      <sheetName val="[수목일위.XLS][수목일위.XLS]el______405"/>
      <sheetName val="[수목일위.XLS][수목일위.XLS]el______406"/>
      <sheetName val="[수목일위.XLS][수목일위.XLS]el______407"/>
      <sheetName val="[수목일위.XLS][수목일위.XLS]el______408"/>
      <sheetName val="[수목일위.XLS][수목일위.XLS]el______409"/>
      <sheetName val="[수목일위.XLS][수목일위.XLS]el______410"/>
      <sheetName val="[수목일위.XLS][수목일위.XLS]el______411"/>
      <sheetName val="[수목일위.XLS][수목일위.XLS]el______412"/>
      <sheetName val="[수목일위.XLS][수목일위.XLS]el______425"/>
      <sheetName val="[수목일위.XLS][수목일위.XLS]el______426"/>
      <sheetName val="[수목일위.XLS][수목일위.XLS]el______427"/>
      <sheetName val="[수목일위.XLS][수목일위.XLS]el______428"/>
      <sheetName val="[수목일위.XLS][수목일위.XLS]el______415"/>
      <sheetName val="[수목일위.XLS][수목일위.XLS]el______416"/>
      <sheetName val="[수목일위.XLS][수목일위.XLS]el______417"/>
      <sheetName val="[수목일위.XLS][수목일위.XLS]el______418"/>
      <sheetName val="[수목일위.XLS][수목일위.XLS]el______419"/>
      <sheetName val="[수목일위.XLS][수목일위.XLS]el______420"/>
      <sheetName val="[수목일위.XLS][수목일위.XLS]el______421"/>
      <sheetName val="[수목일위.XLS][수목일위.XLS]el______422"/>
      <sheetName val="[수목일위.XLS][수목일위.XLS]el______423"/>
      <sheetName val="[수목일위.XLS][수목일위.XLS]el______424"/>
      <sheetName val="[수목일위.XLS][수목일위.XLS]el______433"/>
      <sheetName val="[수목일위.XLS][수목일위.XLS]el______434"/>
      <sheetName val="[수목일위.XLS][수목일위.XLS]el______437"/>
      <sheetName val="[수목일위.XLS][수목일위.XLS]el______438"/>
      <sheetName val="[수목일위.XLS][수목일위.XLS]el______429"/>
      <sheetName val="[수목일위.XLS][수목일위.XLS]el______430"/>
      <sheetName val="[수목일위.XLS][수목일위.XLS]el______431"/>
      <sheetName val="[수목일위.XLS][수목일위.XLS]el______432"/>
      <sheetName val="[수목일위.XLS][수목일위.XLS]el______441"/>
      <sheetName val="[수목일위.XLS][수목일위.XLS]el______442"/>
      <sheetName val="[수목일위.XLS][수목일위.XLS]el______435"/>
      <sheetName val="[수목일위.XLS][수목일위.XLS]el______436"/>
      <sheetName val="[수목일위.XLS][수목일위.XLS]el______439"/>
      <sheetName val="[수목일위.XLS][수목일위.XLS]el______440"/>
      <sheetName val="[수목일위.XLS][수목일위.XLS]el______447"/>
      <sheetName val="[수목일위.XLS][수목일위.XLS]el______448"/>
      <sheetName val="[수목일위.XLS][수목일위.XLS]el______443"/>
      <sheetName val="[수목일위.XLS][수목일위.XLS]el______444"/>
      <sheetName val="[수목일위.XLS][수목일위.XLS]el______457"/>
      <sheetName val="[수목일위.XLS][수목일위.XLS]el______458"/>
      <sheetName val="[수목일위.XLS][수목일위.XLS]el______445"/>
      <sheetName val="[수목일위.XLS][수목일위.XLS]el______446"/>
      <sheetName val="[수목일위.XLS][수목일위.XLS]el______449"/>
      <sheetName val="[수목일위.XLS][수목일위.XLS]el______450"/>
      <sheetName val="[수목일위.XLS][수목일위.XLS]el______451"/>
      <sheetName val="[수목일위.XLS][수목일위.XLS]el______452"/>
      <sheetName val="[수목일위.XLS][수목일위.XLS]el______453"/>
      <sheetName val="[수목일위.XLS][수목일위.XLS]el______454"/>
      <sheetName val="[수목일위.XLS][수목일위.XLS]el______455"/>
      <sheetName val="[수목일위.XLS][수목일위.XLS]el______456"/>
      <sheetName val="[수목일위.XLS][수목일위.XLS]el______461"/>
      <sheetName val="[수목일위.XLS][수목일위.XLS]el______462"/>
      <sheetName val="차수공개요"/>
      <sheetName val="[수목일위.XLS_x0000_][수목일위.XLS_x0000_]el______2"/>
      <sheetName val="[수목일위.XLS_x0000_]el\설계서\_x0000__x0000_ƒ_x0000_Ā䌛_x0005__x0000_"/>
      <sheetName val="MEED"/>
      <sheetName val="9609Aß"/>
      <sheetName val="[수목일위.XLS_x0000_][수목일위.XLS_x0000_]el______3"/>
      <sheetName val="[수목일위.XLS][수목일위.XLS]el______459"/>
      <sheetName val="[수목일위.XLS][수목일위.XLS]el______460"/>
      <sheetName val="[수목일위.XLS][수목일위.XLS]el______471"/>
      <sheetName val="[수목일위.XLS][수목일위.XLS]el______472"/>
      <sheetName val="[수목일위.XLS][수목일위.XLS]el______465"/>
      <sheetName val="[수목일위.XLS][수목일위.XLS]el______466"/>
      <sheetName val="[수목일위.XLS][수목일위.XLS]el______467"/>
      <sheetName val="[수목일위.XLS][수목일위.XLS]el______468"/>
      <sheetName val="[수목일위.XLS][수목일위.XLS]el______469"/>
      <sheetName val="[수목일위.XLS][수목일위.XLS]el______470"/>
      <sheetName val="[수목일위.XLS][수목일위.XLS]el______809"/>
      <sheetName val="[수목일위.XLS][수목일위.XLS]el______810"/>
      <sheetName val="[수목일위.XLS][수목일위.XLS]el______807"/>
      <sheetName val="[수목일위.XLS][수목일위.XLS]el______808"/>
      <sheetName val="[수목일위.XLS][수목일위.XLS]el______477"/>
      <sheetName val="[수목일위.XLS][수목일위.XLS]el______478"/>
      <sheetName val="[수목일위.XLS][수목일위.XLS]el______479"/>
      <sheetName val="[수목일위.XLS][수목일위.XLS]el______480"/>
      <sheetName val="[수목일위.XLS][수목일위.XLS]el______473"/>
      <sheetName val="[수목일위.XLS][수목일위.XLS]el______474"/>
      <sheetName val="[수목일위.XLS][수목일위.XLS]el______475"/>
      <sheetName val="[수목일위.XLS][수목일위.XLS]el______476"/>
      <sheetName val="[수목일위.XLS][수목일위.XLS]el______493"/>
      <sheetName val="[수목일위.XLS][수목일위.XLS]el______494"/>
      <sheetName val="[수목일위.XLS][수목일위.XLS]el______481"/>
      <sheetName val="[수목일위.XLS][수목일위.XLS]el______482"/>
      <sheetName val="[수목일위.XLS][수목일위.XLS]el______509"/>
      <sheetName val="[수목일위.XLS][수목일위.XLS]el______510"/>
      <sheetName val="[수목일위.XLS][수목일위.XLS]el______483"/>
      <sheetName val="[수목일위.XLS][수목일위.XLS]el______484"/>
      <sheetName val="[수목일위.XLS][수목일위.XLS]el______485"/>
      <sheetName val="[수목일위.XLS][수목일위.XLS]el______486"/>
      <sheetName val="[수목일위.XLS][수목일위.XLS]el______487"/>
      <sheetName val="[수목일위.XLS][수목일위.XLS]el______488"/>
      <sheetName val="[수목일위.XLS][수목일위.XLS]el______489"/>
      <sheetName val="[수목일위.XLS][수목일위.XLS]el______490"/>
      <sheetName val="[수목일위.XLS][수목일위.XLS]el______491"/>
      <sheetName val="[수목일위.XLS][수목일위.XLS]el______492"/>
      <sheetName val="[수목일위.XLS][수목일위.XLS]el______533"/>
      <sheetName val="[수목일위.XLS][수목일위.XLS]el______534"/>
      <sheetName val="[수목일위.XLS][수목일위.XLS]el______495"/>
      <sheetName val="[수목일위.XLS][수목일위.XLS]el______496"/>
      <sheetName val="[수목일위.XLS][수목일위.XLS]el______497"/>
      <sheetName val="[수목일위.XLS][수목일위.XLS]el______498"/>
      <sheetName val="[수목일위.XLS][수목일위.XLS]el______499"/>
      <sheetName val="[수목일위.XLS][수목일위.XLS]el______500"/>
      <sheetName val="[수목일위.XLS][수목일위.XLS]el______501"/>
      <sheetName val="[수목일위.XLS][수목일위.XLS]el______502"/>
      <sheetName val="[수목일위.XLS][수목일위.XLS]el______503"/>
      <sheetName val="[수목일위.XLS][수목일위.XLS]el______504"/>
      <sheetName val="[수목일위.XLS][수목일위.XLS]el______505"/>
      <sheetName val="[수목일위.XLS][수목일위.XLS]el______506"/>
      <sheetName val="[수목일위.XLS][수목일위.XLS]el______507"/>
      <sheetName val="[수목일위.XLS][수목일위.XLS]el______508"/>
      <sheetName val="[수목일위.XLS][수목일위.XLS]el______511"/>
      <sheetName val="[수목일위.XLS][수목일위.XLS]el______512"/>
      <sheetName val="[수목일위.XLS][수목일위.XLS]el______513"/>
      <sheetName val="[수목일위.XLS][수목일위.XLS]el______514"/>
      <sheetName val="[수목일위.XLS][수목일위.XLS]el______515"/>
      <sheetName val="[수목일위.XLS][수목일위.XLS]el______516"/>
      <sheetName val="[수목일위.XLS][수목일위.XLS]el______517"/>
      <sheetName val="[수목일위.XLS][수목일위.XLS]el______518"/>
      <sheetName val="[수목일위.XLS][수목일위.XLS]el______519"/>
      <sheetName val="[수목일위.XLS][수목일위.XLS]el______520"/>
      <sheetName val="[수목일위.XLS][수목일위.XLS]el______535"/>
      <sheetName val="[수목일위.XLS][수목일위.XLS]el______536"/>
      <sheetName val="[수목일위.XLS][수목일위.XLS]el______521"/>
      <sheetName val="[수목일위.XLS][수목일위.XLS]el______522"/>
      <sheetName val="[수목일위.XLS][수목일위.XLS]el______523"/>
      <sheetName val="[수목일위.XLS][수목일위.XLS]el______524"/>
      <sheetName val="[수목일위.XLS][수목일위.XLS]el______525"/>
      <sheetName val="[수목일위.XLS][수목일위.XLS]el______526"/>
      <sheetName val="[수목일위.XLS][수목일위.XLS]el______527"/>
      <sheetName val="[수목일위.XLS][수목일위.XLS]el______528"/>
      <sheetName val="[수목일위.XLS][수목일위.XLS]el______529"/>
      <sheetName val="[수목일위.XLS][수목일위.XLS]el______530"/>
      <sheetName val="[수목일위.XLS][수목일위.XLS]el______531"/>
      <sheetName val="[수목일위.XLS][수목일위.XLS]el______532"/>
      <sheetName val="[수목일위.XLS][수목일위.XLS]el______549"/>
      <sheetName val="[수목일위.XLS][수목일위.XLS]el______550"/>
      <sheetName val="[수목일위.XLS][수목일위.XLS]el______537"/>
      <sheetName val="[수목일위.XLS][수목일위.XLS]el______538"/>
      <sheetName val="[수목일위.XLS][수목일위.XLS]el______539"/>
      <sheetName val="[수목일위.XLS][수목일위.XLS]el______540"/>
      <sheetName val="[수목일위.XLS][수목일위.XLS]el______541"/>
      <sheetName val="[수목일위.XLS][수목일위.XLS]el______542"/>
      <sheetName val="[수목일위.XLS][수목일위.XLS]el______543"/>
      <sheetName val="[수목일위.XLS][수목일위.XLS]el______544"/>
      <sheetName val="[수목일위.XLS][수목일위.XLS]el______545"/>
      <sheetName val="[수목일위.XLS][수목일위.XLS]el______546"/>
      <sheetName val="[수목일위.XLS][수목일위.XLS]el______547"/>
      <sheetName val="[수목일위.XLS][수목일위.XLS]el______548"/>
      <sheetName val="[수목일위.XLS][수목일위.XLS]el______563"/>
      <sheetName val="[수목일위.XLS][수목일위.XLS]el______564"/>
      <sheetName val="[수목일위.XLS][수목일위.XLS]el______551"/>
      <sheetName val="[수목일위.XLS][수목일위.XLS]el______552"/>
      <sheetName val="[수목일위.XLS][수목일위.XLS]el______553"/>
      <sheetName val="[수목일위.XLS][수목일위.XLS]el______554"/>
      <sheetName val="[수목일위.XLS][수목일위.XLS]el______555"/>
      <sheetName val="[수목일위.XLS][수목일위.XLS]el______556"/>
      <sheetName val="[수목일위.XLS][수목일위.XLS]el______557"/>
      <sheetName val="[수목일위.XLS][수목일위.XLS]el______558"/>
      <sheetName val="[수목일위.XLS][수목일위.XLS]el______559"/>
      <sheetName val="[수목일위.XLS][수목일위.XLS]el______560"/>
      <sheetName val="[수목일위.XLS][수목일위.XLS]el______561"/>
      <sheetName val="[수목일위.XLS][수목일위.XLS]el______562"/>
      <sheetName val="[수목일위.XLS][수목일위.XLS]el______573"/>
      <sheetName val="[수목일위.XLS][수목일위.XLS]el______574"/>
      <sheetName val="[수목일위.XLS][수목일위.XLS]el______565"/>
      <sheetName val="[수목일위.XLS][수목일위.XLS]el______566"/>
      <sheetName val="[수목일위.XLS][수목일위.XLS]el______567"/>
      <sheetName val="[수목일위.XLS][수목일위.XLS]el______568"/>
      <sheetName val="[수목일위.XLS][수목일위.XLS]el______569"/>
      <sheetName val="[수목일위.XLS][수목일위.XLS]el______570"/>
      <sheetName val="[수목일위.XLS][수목일위.XLS]el______571"/>
      <sheetName val="[수목일위.XLS][수목일위.XLS]el______572"/>
      <sheetName val="[수목일위.XLS][수목일위.XLS]el______583"/>
      <sheetName val="[수목일위.XLS][수목일위.XLS]el______584"/>
      <sheetName val="[수목일위.XLS][수목일위.XLS]el______575"/>
      <sheetName val="[수목일위.XLS][수목일위.XLS]el______576"/>
      <sheetName val="[수목일위.XLS][수목일위.XLS]el______577"/>
      <sheetName val="[수목일위.XLS][수목일위.XLS]el______578"/>
      <sheetName val="[수목일위.XLS][수목일위.XLS]el______579"/>
      <sheetName val="[수목일위.XLS][수목일위.XLS]el______580"/>
      <sheetName val="[수목일위.XLS][수목일위.XLS]el______581"/>
      <sheetName val="[수목일위.XLS][수목일위.XLS]el______582"/>
      <sheetName val="[수목일위.XLS][수목일위.XLS]el______589"/>
      <sheetName val="[수목일위.XLS][수목일위.XLS]el______590"/>
      <sheetName val="[수목일위.XLS][수목일위.XLS]el______585"/>
      <sheetName val="[수목일위.XLS][수목일위.XLS]el______586"/>
      <sheetName val="[수목일위.XLS][수목일위.XLS]el______587"/>
      <sheetName val="[수목일위.XLS][수목일위.XLS]el______588"/>
      <sheetName val="[수목일위.XLS][수목일위.XLS]el______603"/>
      <sheetName val="[수목일위.XLS][수목일위.XLS]el______604"/>
      <sheetName val="[수목일위.XLS][수목일위.XLS]el______591"/>
      <sheetName val="[수목일위.XLS][수목일위.XLS]el______592"/>
      <sheetName val="[수목일위.XLS][수목일위.XLS]el______593"/>
      <sheetName val="[수목일위.XLS][수목일위.XLS]el______594"/>
      <sheetName val="[수목일위.XLS][수목일위.XLS]el______595"/>
      <sheetName val="[수목일위.XLS][수목일위.XLS]el______596"/>
      <sheetName val="[수목일위.XLS][수목일위.XLS]el______597"/>
      <sheetName val="[수목일위.XLS][수목일위.XLS]el______598"/>
      <sheetName val="[수목일위.XLS][수목일위.XLS]el______599"/>
      <sheetName val="[수목일위.XLS][수목일위.XLS]el______600"/>
      <sheetName val="[수목일위.XLS][수목일위.XLS]el______601"/>
      <sheetName val="[수목일위.XLS][수목일위.XLS]el______602"/>
      <sheetName val="[수목일위.XLS][수목일위.XLS]el______613"/>
      <sheetName val="[수목일위.XLS][수목일위.XLS]el______614"/>
      <sheetName val="[수목일위.XLS][수목일위.XLS]el______605"/>
      <sheetName val="[수목일위.XLS][수목일위.XLS]el______606"/>
      <sheetName val="[수목일위.XLS][수목일위.XLS]el______607"/>
      <sheetName val="[수목일위.XLS][수목일위.XLS]el______608"/>
      <sheetName val="[수목일위.XLS][수목일위.XLS]el______609"/>
      <sheetName val="[수목일위.XLS][수목일위.XLS]el______610"/>
      <sheetName val="[수목일위.XLS][수목일위.XLS]el______611"/>
      <sheetName val="[수목일위.XLS][수목일위.XLS]el______612"/>
      <sheetName val="[수목일위.XLS][수목일위.XLS]el______627"/>
      <sheetName val="[수목일위.XLS][수목일위.XLS]el______628"/>
      <sheetName val="[수목일위.XLS][수목일위.XLS]el______615"/>
      <sheetName val="[수목일위.XLS][수목일위.XLS]el______616"/>
      <sheetName val="[수목일위.XLS][수목일위.XLS]el______617"/>
      <sheetName val="[수목일위.XLS][수목일위.XLS]el______618"/>
      <sheetName val="[수목일위.XLS][수목일위.XLS]el______619"/>
      <sheetName val="[수목일위.XLS][수목일위.XLS]el______620"/>
      <sheetName val="[수목일위.XLS][수목일위.XLS]el______621"/>
      <sheetName val="[수목일위.XLS][수목일위.XLS]el______622"/>
      <sheetName val="[수목일위.XLS][수목일위.XLS]el______623"/>
      <sheetName val="[수목일위.XLS][수목일위.XLS]el______624"/>
      <sheetName val="[수목일위.XLS][수목일위.XLS]el______625"/>
      <sheetName val="[수목일위.XLS][수목일위.XLS]el______626"/>
      <sheetName val="[수목일위.XLS][수목일위.XLS]el______629"/>
      <sheetName val="[수목일위.XLS][수목일위.XLS]el______630"/>
      <sheetName val="[수목일위.XLS][수목일위.XLS]el______635"/>
      <sheetName val="[수목일위.XLS][수목일위.XLS]el______636"/>
      <sheetName val="[수목일위.XLS][수목일위.XLS]el______631"/>
      <sheetName val="[수목일위.XLS][수목일위.XLS]el______632"/>
      <sheetName val="[수목일위.XLS][수목일위.XLS]el______633"/>
      <sheetName val="[수목일위.XLS][수목일위.XLS]el______634"/>
      <sheetName val="[수목일위.XLS][수목일위.XLS]el______637"/>
      <sheetName val="[수목일위.XLS][수목일위.XLS]el______638"/>
      <sheetName val="[수목일위.XLS][수목일위.XLS]el______641"/>
      <sheetName val="[수목일위.XLS][수목일위.XLS]el______642"/>
      <sheetName val="[수목일위.XLS][수목일위.XLS]el______639"/>
      <sheetName val="[수목일위.XLS][수목일위.XLS]el______640"/>
      <sheetName val="[수목일위.XLS][수목일위.XLS]el______647"/>
      <sheetName val="[수목일위.XLS][수목일위.XLS]el______648"/>
      <sheetName val="[수목일위.XLS][수목일위.XLS]el______643"/>
      <sheetName val="[수목일위.XLS][수목일위.XLS]el______644"/>
      <sheetName val="[수목일위.XLS][수목일위.XLS]el______645"/>
      <sheetName val="[수목일위.XLS][수목일위.XLS]el______646"/>
      <sheetName val="[수목일위.XLS][수목일위.XLS]el______649"/>
      <sheetName val="[수목일위.XLS][수목일위.XLS]el______650"/>
      <sheetName val="[수목일위.XLS][수목일위.XLS]el______651"/>
      <sheetName val="[수목일위.XLS][수목일위.XLS]el______652"/>
      <sheetName val="[수목일위.XLS][수목일위.XLS]el______653"/>
      <sheetName val="[수목일위.XLS][수목일위.XLS]el______654"/>
      <sheetName val="[수목일위.XLS][수목일위.XLS]el______655"/>
      <sheetName val="[수목일위.XLS][수목일위.XLS]el______656"/>
      <sheetName val="[수목일위.XLS][수목일위.XLS]el______659"/>
      <sheetName val="[수목일위.XLS][수목일위.XLS]el______660"/>
      <sheetName val="[수목일위.XLS][수목일위.XLS]el______657"/>
      <sheetName val="[수목일위.XLS][수목일위.XLS]el______658"/>
      <sheetName val="[수목일위.XLS][수목일위.XLS]el______661"/>
      <sheetName val="[수목일위.XLS][수목일위.XLS]el______662"/>
      <sheetName val="[수목일위.XLS][수목일위.XLS]el______663"/>
      <sheetName val="[수목일위.XLS][수목일위.XLS]el______664"/>
      <sheetName val="[수목일위.XLS][수목일위.XLS]el______667"/>
      <sheetName val="[수목일위.XLS][수목일위.XLS]el______668"/>
      <sheetName val="[수목일위.XLS][수목일위.XLS]el______665"/>
      <sheetName val="[수목일위.XLS][수목일위.XLS]el______666"/>
      <sheetName val="[수목일위.XLS][수목일위.XLS]el______669"/>
      <sheetName val="[수목일위.XLS][수목일위.XLS]el______670"/>
      <sheetName val="[수목일위.XLS][수목일위.XLS]el______671"/>
      <sheetName val="[수목일위.XLS][수목일위.XLS]el______672"/>
      <sheetName val="[수목일위.XLS][수목일위.XLS]el______709"/>
      <sheetName val="[수목일위.XLS][수목일위.XLS]el______710"/>
      <sheetName val="[수목일위.XLS][수목일위.XLS]el______673"/>
      <sheetName val="[수목일위.XLS][수목일위.XLS]el______674"/>
      <sheetName val="[수목일위.XLS][수목일위.XLS]el______687"/>
      <sheetName val="[수목일위.XLS][수목일위.XLS]el______688"/>
      <sheetName val="[수목일위.XLS][수목일위.XLS]el______675"/>
      <sheetName val="[수목일위.XLS][수목일위.XLS]el______676"/>
      <sheetName val="[수목일위.XLS][수목일위.XLS]el______677"/>
      <sheetName val="[수목일위.XLS][수목일위.XLS]el______678"/>
      <sheetName val="[수목일위.XLS][수목일위.XLS]el______679"/>
      <sheetName val="[수목일위.XLS][수목일위.XLS]el______680"/>
      <sheetName val="[수목일위.XLS][수목일위.XLS]el______681"/>
      <sheetName val="[수목일위.XLS][수목일위.XLS]el______682"/>
      <sheetName val="[수목일위.XLS][수목일위.XLS]el______683"/>
      <sheetName val="[수목일위.XLS][수목일위.XLS]el______684"/>
      <sheetName val="[수목일위.XLS][수목일위.XLS]el______685"/>
      <sheetName val="[수목일위.XLS][수목일위.XLS]el______686"/>
      <sheetName val="[수목일위.XLS][수목일위.XLS]el______691"/>
      <sheetName val="[수목일위.XLS][수목일위.XLS]el______692"/>
      <sheetName val="[수목일위.XLS][수목일위.XLS]el______689"/>
      <sheetName val="[수목일위.XLS][수목일위.XLS]el______690"/>
      <sheetName val="[수목일위.XLS][수목일위.XLS]el______695"/>
      <sheetName val="[수목일위.XLS][수목일위.XLS]el______696"/>
      <sheetName val="[수목일위.XLS][수목일위.XLS]el______693"/>
      <sheetName val="[수목일위.XLS][수목일위.XLS]el______694"/>
      <sheetName val="[수목일위.XLS][수목일위.XLS]el______697"/>
      <sheetName val="[수목일위.XLS][수목일위.XLS]el______698"/>
      <sheetName val="[수목일위.XLS][수목일위.XLS]el______708"/>
      <sheetName val="[수목일위.XLS][수목일위.XLS]el______701"/>
      <sheetName val="[수목일위.XLS][수목일위.XLS]el______702"/>
      <sheetName val="[수목일위.XLS][수목일위.XLS]el______699"/>
      <sheetName val="[수목일위.XLS][수목일위.XLS]el______700"/>
      <sheetName val="[수목일위.XLS][수목일위.XLS]el______703"/>
      <sheetName val="[수목일위.XLS][수목일위.XLS]el______704"/>
      <sheetName val="[수목일위.XLS][수목일위.XLS]el______705"/>
      <sheetName val="[수목일위.XLS][수목일위.XLS]el______706"/>
      <sheetName val="[수목일위.XLS][수목일위.XLS]el______707"/>
      <sheetName val="[수목일위.XLS][수목일위.XLS]el______711"/>
      <sheetName val="[수목일위.XLS][수목일위.XLS]el______712"/>
      <sheetName val="[수목일위.XLS][수목일위.XLS]el______713"/>
      <sheetName val="[수목일위.XLS][수목일위.XLS]el______714"/>
      <sheetName val="[수목일위.XLS][수목일위.XLS]el______717"/>
      <sheetName val="[수목일위.XLS][수목일위.XLS]el______718"/>
      <sheetName val="[수목일위.XLS][수목일위.XLS]el______715"/>
      <sheetName val="[수목일위.XLS][수목일위.XLS]el______716"/>
      <sheetName val="[수목일위.XLS][수목일위.XLS]el______719"/>
      <sheetName val="[수목일위.XLS][수목일위.XLS]el______720"/>
      <sheetName val="[수목일위.XLS][수목일위.XLS]el______721"/>
      <sheetName val="[수목일위.XLS][수목일위.XLS]el______722"/>
      <sheetName val="[수목일위.XLS][수목일위.XLS]el______723"/>
      <sheetName val="[수목일위.XLS][수목일위.XLS]el______724"/>
      <sheetName val="[수목일위.XLS][수목일위.XLS]el______725"/>
      <sheetName val="[수목일위.XLS][수목일위.XLS]el______726"/>
      <sheetName val="[수목일위.XLS][수목일위.XLS]el______727"/>
      <sheetName val="[수목일위.XLS][수목일위.XLS]el______728"/>
      <sheetName val="[수목일위.XLS][수목일위.XLS]el______729"/>
      <sheetName val="[수목일위.XLS][수목일위.XLS]el______730"/>
      <sheetName val="[수목일위.XLS][수목일위.XLS]el______731"/>
      <sheetName val="[수목일위.XLS][수목일위.XLS]el______732"/>
      <sheetName val="[수목일위.XLS][수목일위.XLS]el______733"/>
      <sheetName val="[수목일위.XLS][수목일위.XLS]el______734"/>
      <sheetName val="[수목일위.XLS][수목일위.XLS]el______735"/>
      <sheetName val="[수목일위.XLS][수목일위.XLS]el______736"/>
      <sheetName val="[수목일위.XLS][수목일위.XLS]el______737"/>
      <sheetName val="[수목일위.XLS][수목일위.XLS]el______738"/>
      <sheetName val="[수목일위.XLS][수목일위.XLS]el______739"/>
      <sheetName val="[수목일위.XLS][수목일위.XLS]el______740"/>
      <sheetName val="[수목일위.XLS][수목일위.XLS]el______741"/>
      <sheetName val="[수목일위.XLS][수목일위.XLS]el______742"/>
      <sheetName val="[수목일위.XLS][수목일위.XLS]el______743"/>
      <sheetName val="[수목일위.XLS][수목일위.XLS]el______744"/>
      <sheetName val="[수목일위.XLS][수목일위.XLS]el______745"/>
      <sheetName val="[수목일위.XLS][수목일위.XLS]el______746"/>
      <sheetName val="[수목일위.XLS][수목일위.XLS]el______753"/>
      <sheetName val="[수목일위.XLS][수목일위.XLS]el______754"/>
      <sheetName val="[수목일위.XLS][수목일위.XLS]el______747"/>
      <sheetName val="[수목일위.XLS][수목일위.XLS]el______748"/>
      <sheetName val="[수목일위.XLS][수목일위.XLS]el______749"/>
      <sheetName val="[수목일위.XLS][수목일위.XLS]el______750"/>
      <sheetName val="[수목일위.XLS][수목일위.XLS]el______751"/>
      <sheetName val="[수목일위.XLS][수목일위.XLS]el______752"/>
      <sheetName val="[수목일위.XLS][수목일위.XLS]el______755"/>
      <sheetName val="[수목일위.XLS][수목일위.XLS]el______756"/>
      <sheetName val="[수목일위.XLS][수목일위.XLS]el______757"/>
      <sheetName val="[수목일위.XLS][수목일위.XLS]el______758"/>
      <sheetName val="[수목일위.XLS][수목일위.XLS]el______761"/>
      <sheetName val="[수목일위.XLS][수목일위.XLS]el______762"/>
      <sheetName val="[수목일위.XLS][수목일위.XLS]el______759"/>
      <sheetName val="[수목일위.XLS][수목일위.XLS]el______760"/>
      <sheetName val="[수목일위.XLS][수목일위.XLS]el______771"/>
      <sheetName val="[수목일위.XLS][수목일위.XLS]el______772"/>
      <sheetName val="배수장공사비명세ԯ"/>
      <sheetName val="[수목일위.XLS]el\설계서\수_x0000_΄釀̃ꗝÓ"/>
      <sheetName val="[수목일위.XLS]el\설계서\수ꗝ灀⽗_x0000__x0000__x0000_"/>
      <sheetName val="[수목일위.XLS]el\설계서\수_x0000__x0000__x0000__x0000_Ā_x0005_"/>
      <sheetName val="[수목일위.XLS]el\설계서乍P➘✯_x0000__x0000__x0000__x0000_䕈"/>
      <sheetName val="[수목일위.XLS]el\설계서_x0000__x0000_̘ɮ乍P繠⌲_x0000_"/>
      <sheetName val="[수목일위.XLS]el\설계서乍Pհ⎨_x0000__x0000__x0000__x0000_䦸"/>
      <sheetName val="[수목일위.XLS]el\설계서_x0000__x0000_̘ɮ乍Pꣀ◰_x0000_"/>
      <sheetName val="[수목일위.XLS]el\설계서乍W≈∰_x0000__x0000__x0000__x0000_䞨"/>
      <sheetName val="[수목일위.XLS][수목일위.XLS]el______763"/>
      <sheetName val="[수목일위.XLS][수목일위.XLS]el______764"/>
      <sheetName val="[수목일위.XLS][수목일위.XLS]el______765"/>
      <sheetName val="[수목일위.XLS][수목일위.XLS]el______766"/>
      <sheetName val="[수목일위.XLS][수목일위.XLS]el______767"/>
      <sheetName val="[수목일위.XLS][수목일위.XLS]el______768"/>
      <sheetName val="[수목일위.XLS][수목일위.XLS]el______769"/>
      <sheetName val="[수목일위.XLS][수목일위.XLS]el______770"/>
      <sheetName val="[수목일위.XLS][수목일위.XLS]el______773"/>
      <sheetName val="[수목일위.XLS][수목일위.XLS]el______774"/>
      <sheetName val="[수목일위.XLS][수목일위.XLS]el______777"/>
      <sheetName val="[수목일위.XLS][수목일위.XLS]el______778"/>
      <sheetName val="[수목일위.XLS][수목일위.XLS]el______775"/>
      <sheetName val="[수목일위.XLS][수목일위.XLS]el______776"/>
      <sheetName val="[수목일위.XLS][수목일위.XLS]el______787"/>
      <sheetName val="[수목일위.XLS][수목일위.XLS]el______788"/>
      <sheetName val="[수목일위.XLS][수목일위.XLS]el______781"/>
      <sheetName val="[수목일위.XLS][수목일위.XLS]el______782"/>
      <sheetName val="금전출납"/>
      <sheetName val="[수목일위.XLS][수목일위.XLS]el______779"/>
      <sheetName val="[수목일위.XLS][수목일위.XLS]el______780"/>
      <sheetName val="[수목일위.XLS][수목일위.XLS]el______783"/>
      <sheetName val="[수목일위.XLS][수목일위.XLS]el______784"/>
      <sheetName val="[수목일위.XLS][수목일위.XLS]el______785"/>
      <sheetName val="[수목일위.XLS][수목일위.XLS]el______786"/>
      <sheetName val="[수목일위.XLS][수목일위.XLS]el______789"/>
      <sheetName val="[수목일위.XLS][수목일위.XLS]el______790"/>
      <sheetName val="[수목일위.XLS][수목일위.XLS]el______793"/>
      <sheetName val="[수목일위.XLS][수목일위.XLS]el______794"/>
      <sheetName val="[수목일위.XLS][수목일위.XLS]el______791"/>
      <sheetName val="[수목일위.XLS][수목일위.XLS]el______792"/>
      <sheetName val="[수목일위.XLS][수목일위.XLS]el______795"/>
      <sheetName val="[수목일위.XLS][수목일위.XLS]el______796"/>
      <sheetName val="[수목일위.XLS][수목일위.XLS]el______801"/>
      <sheetName val="[수목일위.XLS][수목일위.XLS]el______802"/>
      <sheetName val="[수목일위.XLS][수목일위.XLS]el______797"/>
      <sheetName val="[수목일위.XLS][수목일위.XLS]el______798"/>
      <sheetName val="[수목일위.XLS][수목일위.XLS]el______799"/>
      <sheetName val="[수목일위.XLS][수목일위.XLS]el______800"/>
      <sheetName val="[수목일위.XLS][수목일위.XLS]el______803"/>
      <sheetName val="[수목일위.XLS][수목일위.XLS]el______804"/>
      <sheetName val="[수목일위.XLS][수목일위.XLS]el______805"/>
      <sheetName val="[수목일위.XLS][수목일위.XLS]el______806"/>
      <sheetName val="[수목일위.XLS][수목일위.XLS]el______819"/>
      <sheetName val="[수목일위.XLS][수목일위.XLS]el______820"/>
      <sheetName val="[수목일위.XLS][수목일위.XLS]el______811"/>
      <sheetName val="[수목일위.XLS][수목일위.XLS]el______812"/>
      <sheetName val="[수목일위.XLS][수목일위.XLS]el______813"/>
      <sheetName val="[수목일위.XLS][수목일위.XLS]el______814"/>
      <sheetName val="[수목일위.XLS][수목일위.XLS]el______815"/>
      <sheetName val="[수목일위.XLS][수목일위.XLS]el______816"/>
      <sheetName val="[수목일위.XLS][수목일위.XLS]el______817"/>
      <sheetName val="[수목일위.XLS][수목일위.XLS]el______818"/>
      <sheetName val="[수목일위.XLS][수목일위.XLS]el______823"/>
      <sheetName val="[수목일위.XLS][수목일위.XLS]el______824"/>
      <sheetName val="[수목일위.XLS][수목일위.XLS]el______821"/>
      <sheetName val="[수목일위.XLS][수목일위.XLS]el______822"/>
      <sheetName val="[수목일위.XLS][수목일위.XLS]el______896"/>
      <sheetName val="[수목일위.XLS][수목일위.XLS]el______897"/>
      <sheetName val="[수목일위.XLS][수목일위.XLS]el______892"/>
      <sheetName val="[수목일위.XLS][수목일위.XLS]el______893"/>
      <sheetName val="[수목일위.XLS][수목일위.XLS]el______828"/>
      <sheetName val="[수목일위.XLS][수목일위.XLS]el______829"/>
      <sheetName val="[수목일위.XLS][수목일위.XLS]el______825"/>
      <sheetName val="[수목일위.XLS][수목일위.XLS]el______826"/>
      <sheetName val="[수목일위.XLS][수목일위.XLS]el______827"/>
      <sheetName val="[수목일위.XLS][수목일위.XLS]el______830"/>
      <sheetName val="[수목일위.XLS][수목일위.XLS]el______831"/>
      <sheetName val="[수목일위.XLS][수목일위.XLS]el______836"/>
      <sheetName val="[수목일위.XLS][수목일위.XLS]el______837"/>
      <sheetName val="[수목일위.XLS][수목일위.XLS]el______834"/>
      <sheetName val="[수목일위.XLS][수목일위.XLS]el______835"/>
      <sheetName val="[수목일위.XLS][수목일위.XLS]el______832"/>
      <sheetName val="[수목일위.XLS][수목일위.XLS]el______833"/>
      <sheetName val="[수목일위.XLS][수목일위.XLS]el______838"/>
      <sheetName val="[수목일위.XLS][수목일위.XLS]el______839"/>
      <sheetName val="[수목일위.XLS][수목일위.XLS]el______842"/>
      <sheetName val="[수목일위.XLS][수목일위.XLS]el______843"/>
      <sheetName val="[수목일위.XLS][수목일위.XLS]el______840"/>
      <sheetName val="[수목일위.XLS][수목일위.XLS]el______841"/>
      <sheetName val="[수목일위.XLS][수목일위.XLS]el______846"/>
      <sheetName val="[수목일위.XLS][수목일위.XLS]el______847"/>
      <sheetName val="[수목일위.XLS][수목일위.XLS]el______848"/>
      <sheetName val="[수목일위.XLS][수목일위.XLS]el______849"/>
      <sheetName val="[수목일위.XLS][수목일위.XLS]el______844"/>
      <sheetName val="[수목일위.XLS][수목일위.XLS]el______845"/>
      <sheetName val="[수목일위.XLS][수목일위.XLS]el______850"/>
      <sheetName val="[수목일위.XLS][수목일위.XLS]el______851"/>
      <sheetName val="[수목일위.XLS][수목일위.XLS]el______852"/>
      <sheetName val="[수목일위.XLS][수목일위.XLS]el______853"/>
      <sheetName val="[수목일위.XLS][수목일위.XLS]el______856"/>
      <sheetName val="[수목일위.XLS][수목일위.XLS]el______857"/>
      <sheetName val="[수목일위.XLS][수목일위.XLS]el______862"/>
      <sheetName val="[수목일위.XLS][수목일위.XLS]el______863"/>
      <sheetName val="[수목일위.XLS][수목일위.XLS]el______854"/>
      <sheetName val="[수목일위.XLS][수목일위.XLS]el______855"/>
      <sheetName val="[수목일위.XLS][수목일위.XLS]el______858"/>
      <sheetName val="[수목일위.XLS][수목일위.XLS]el______859"/>
      <sheetName val="[수목일위.XLS][수목일위.XLS]el______860"/>
      <sheetName val="[수목일위.XLS][수목일위.XLS]el______861"/>
      <sheetName val="[수목일위.XLS][수목일위.XLS]el______874"/>
      <sheetName val="[수목일위.XLS][수목일위.XLS]el______875"/>
      <sheetName val="[수목일위.XLS][수목일위.XLS]el______864"/>
      <sheetName val="[수목일위.XLS][수목일위.XLS]el______865"/>
      <sheetName val="[수목일위.XLS][수목일위.XLS]el______866"/>
      <sheetName val="[수목일위.XLS][수목일위.XLS]el______867"/>
      <sheetName val="[수목일위.XLS][수목일위.XLS]el______868"/>
      <sheetName val="[수목일위.XLS][수목일위.XLS]el______869"/>
      <sheetName val="[수목일위.XLS][수목일위.XLS]el______870"/>
      <sheetName val="[수목일위.XLS][수목일위.XLS]el______871"/>
      <sheetName val="[수목일위.XLS][수목일위.XLS]el______872"/>
      <sheetName val="[수목일위.XLS][수목일위.XLS]el______873"/>
      <sheetName val="[수목일위.XLS][수목일위.XLS]el______878"/>
      <sheetName val="[수목일위.XLS][수목일위.XLS]el______879"/>
      <sheetName val="[수목일위.XLS][수목일위.XLS]el______876"/>
      <sheetName val="[수목일위.XLS][수목일위.XLS]el______877"/>
      <sheetName val="[수목일위.XLS][수목일위.XLS]el______888"/>
      <sheetName val="[수목일위.XLS][수목일위.XLS]el______889"/>
      <sheetName val="[수목일위.XLS][수목일위.XLS]el______880"/>
      <sheetName val="[수목일위.XLS][수목일위.XLS]el______881"/>
      <sheetName val="[수목일위.XLS][수목일위.XLS]el______882"/>
      <sheetName val="[수목일위.XLS][수목일위.XLS]el______883"/>
      <sheetName val="[수목일위.XLS][수목일위.XLS]el______884"/>
      <sheetName val="[수목일위.XLS][수목일위.XLS]el______885"/>
      <sheetName val="[수목일위.XLS][수목일위.XLS]el______886"/>
      <sheetName val="[수목일위.XLS][수목일위.XLS]el______887"/>
      <sheetName val="[수목일위.XLS][수목일위.XLS]el______890"/>
      <sheetName val="[수목일위.XLS][수목일위.XLS]el______891"/>
      <sheetName val="수정계획3"/>
      <sheetName val="[수목일위.XLS][수목일위.XLS]el______894"/>
      <sheetName val="[수목일위.XLS][수목일위.XLS]el______895"/>
      <sheetName val="[수목일위.XLS][수목일위.XLS]el______902"/>
      <sheetName val="[수목일위.XLS][수목일위.XLS]el______903"/>
      <sheetName val="[수목일위.XLS][수목일위.XLS]el______904"/>
      <sheetName val="[수목일위.XLS][수목일위.XLS]el______905"/>
      <sheetName val="[수목일위.XLS][수목일위.XLS]el______898"/>
      <sheetName val="[수목일위.XLS][수목일위.XLS]el______899"/>
      <sheetName val="[수목일위.XLS][수목일위.XLS]el______900"/>
      <sheetName val="[수목일위.XLS][수목일위.XLS]el______901"/>
      <sheetName val="[수목일위.XLS][수목일위.XLS]el______908"/>
      <sheetName val="[수목일위.XLS][수목일위.XLS]el______909"/>
      <sheetName val="[수목일위.XLS][수목일위.XLS]el______906"/>
      <sheetName val="[수목일위.XLS][수목일위.XLS]el______907"/>
      <sheetName val="[수목일위.XLS][수목일위.XLS]el______912"/>
      <sheetName val="[수목일위.XLS][수목일위.XLS]el______913"/>
      <sheetName val="[수목일위.XLS][수목일위.XLS]el______910"/>
      <sheetName val="[수목일위.XLS][수목일위.XLS]el______911"/>
      <sheetName val="[수목일위.XLS][수목일위.XLS]el______920"/>
      <sheetName val="[수목일위.XLS][수목일위.XLS]el______921"/>
      <sheetName val="[수목일위.XLS][수목일위.XLS]el______914"/>
      <sheetName val="[수목일위.XLS][수목일위.XLS]el______915"/>
      <sheetName val="[수목일위.XLS][수목일위.XLS]el______916"/>
      <sheetName val="[수목일위.XLS][수목일위.XLS]el______917"/>
      <sheetName val="[수목일위.XLS][수목일위.XLS]el______918"/>
      <sheetName val="[수목일위.XLS][수목일위.XLS]el______919"/>
      <sheetName val="[수목일위.XLS][수목일위.XLS]el______926"/>
      <sheetName val="[수목일위.XLS][수목일위.XLS]el______927"/>
      <sheetName val="[수목일위.XLS][수목일위.XLS]el______924"/>
      <sheetName val="[수목일위.XLS][수목일위.XLS]el______925"/>
      <sheetName val="[수목일위.XLS][수목일위.XLS]el______922"/>
      <sheetName val="[수목일위.XLS][수목일위.XLS]el______923"/>
      <sheetName val="[수목일위.XLS][수목일위.XLS]el______928"/>
      <sheetName val="[수목일위.XLS][수목일위.XLS]el______929"/>
      <sheetName val="[수목일위.XLS][수목일위.XLS]el______934"/>
      <sheetName val="[수목일위.XLS][수목일위.XLS]el______935"/>
      <sheetName val="[수목일위.XLS][수목일위.XLS]el______930"/>
      <sheetName val="[수목일위.XLS][수목일위.XLS]el______931"/>
      <sheetName val="[수목일위.XLS][수목일위.XLS]el______932"/>
      <sheetName val="[수목일위.XLS][수목일위.XLS]el______933"/>
      <sheetName val="[수목일위.XLS][수목일위.XLS]el______938"/>
      <sheetName val="[수목일위.XLS][수목일위.XLS]el______939"/>
      <sheetName val="[수목일위.XLS][수목일위.XLS]el______936"/>
      <sheetName val="[수목일위.XLS][수목일위.XLS]el______937"/>
      <sheetName val="[수목일위.XLS][수목일위.XLS]el______940"/>
      <sheetName val="[수목일위.XLS][수목일위.XLS]el______941"/>
      <sheetName val="[수목일위.XLS][수목일위.XLS]el______942"/>
      <sheetName val="[수목일위.XLS][수목일위.XLS]el______943"/>
      <sheetName val="[수목일위.XLS][수목일위.XLS]el______944"/>
      <sheetName val="[수목일위.XLS][수목일위.XLS]el______945"/>
      <sheetName val="[수목일위.XLS][수목일위.XLS]el______948"/>
      <sheetName val="[수목일위.XLS][수목일위.XLS]el______949"/>
      <sheetName val="[수목일위.XLS][수목일위.XLS]el______946"/>
      <sheetName val="[수목일위.XLS][수목일위.XLS]el______947"/>
      <sheetName val="[수목일위.XLS][수목일위.XLS]el_____1002"/>
      <sheetName val="[수목일위.XLS][수목일위.XLS]el_____1003"/>
      <sheetName val="[수목일위.XLS][수목일위.XLS]el______998"/>
      <sheetName val="[수목일위.XLS][수목일위.XLS]el______999"/>
      <sheetName val="[수목일위.XLS][수목일위.XLS]el______984"/>
      <sheetName val="[수목일위.XLS][수목일위.XLS]el______985"/>
      <sheetName val="[수목일위.XLS][수목일위.XLS]el______960"/>
      <sheetName val="[수목일위.XLS][수목일위.XLS]el______961"/>
      <sheetName val="[수목일위.XLS][수목일위.XLS]el______952"/>
      <sheetName val="[수목일위.XLS][수목일위.XLS]el______953"/>
      <sheetName val="[수목일위.XLS][수목일위.XLS]el______950"/>
      <sheetName val="[수목일위.XLS][수목일위.XLS]el______951"/>
      <sheetName val="[수목일위.XLS][수목일위.XLS]el______956"/>
      <sheetName val="[수목일위.XLS][수목일위.XLS]el______957"/>
      <sheetName val="[수목일위.XLS][수목일위.XLS]el______954"/>
      <sheetName val="[수목일위.XLS][수목일위.XLS]el______955"/>
      <sheetName val="[수목일위.XLS][수목일위.XLS]el______958"/>
      <sheetName val="[수목일위.XLS][수목일위.XLS]el______959"/>
      <sheetName val="[수목일위.XLS][수목일위.XLS]el______962"/>
      <sheetName val="[수목일위.XLS][수목일위.XLS]el______963"/>
      <sheetName val="[수목일위.XLS][수목일위.XLS]el______964"/>
      <sheetName val="[수목일위.XLS][수목일위.XLS]el______965"/>
      <sheetName val="[수목일위.XLS][수목일위.XLS]el______966"/>
      <sheetName val="[수목일위.XLS][수목일위.XLS]el______967"/>
      <sheetName val="[수목일위.XLS]el\설계서\_x0000_孙ǉ_x0000__x0000__x0000_Ā_x0000_"/>
      <sheetName val="[수목일위.XLS][수목일위.XLS]el______974"/>
      <sheetName val="[수목일위.XLS][수목일위.XLS]el______975"/>
      <sheetName val="[수목일위.XLS][수목일위.XLS]el______968"/>
      <sheetName val="[수목일위.XLS][수목일위.XLS]el______969"/>
      <sheetName val="[수목일위.XLS][수목일위.XLS]el______970"/>
      <sheetName val="[수목일위.XLS][수목일위.XLS]el______971"/>
      <sheetName val="[수목일위.XLS][수목일위.XLS]el______972"/>
      <sheetName val="[수목일위.XLS][수목일위.XLS]el______973"/>
      <sheetName val="[수목일위.XLS][수목일위.XLS]el______976"/>
      <sheetName val="[수목일위.XLS][수목일위.XLS]el______977"/>
      <sheetName val="[수목일위.XLS][수목일위.XLS]el______978"/>
      <sheetName val="[수목일위.XLS][수목일위.XLS]el______979"/>
      <sheetName val="[수목일위.XLS][수목일위.XLS]el______980"/>
      <sheetName val="[수목일위.XLS][수목일위.XLS]el______981"/>
      <sheetName val="[수목일위.XLS][수목일위.XLS]el______982"/>
      <sheetName val="[수목일위.XLS][수목일위.XLS]el______983"/>
      <sheetName val="[수목일위.XLS][수목일위.XLS]el______986"/>
      <sheetName val="[수목일위.XLS][수목일위.XLS]el______987"/>
      <sheetName val="[수목일위.XLS][수목일위.XLS]el______988"/>
      <sheetName val="[수목일위.XLS][수목일위.XLS]el______989"/>
      <sheetName val="[수목일위.XLS][수목일위.XLS]el______994"/>
      <sheetName val="[수목일위.XLS][수목일위.XLS]el______995"/>
      <sheetName val="[수목일위.XLS][수목일위.XLS]el______992"/>
      <sheetName val="[수목일위.XLS][수목일위.XLS]el______993"/>
      <sheetName val="[수목일위.XLS][수목일위.XLS]el______990"/>
      <sheetName val="[수목일위.XLS][수목일위.XLS]el______991"/>
      <sheetName val="[수목일위.XLS][수목일위.XLS]el______996"/>
      <sheetName val="[수목일위.XLS][수목일위.XLS]el______997"/>
      <sheetName val="[수목일위.XLS][수목일위.XLS]el_____1000"/>
      <sheetName val="[수목일위.XLS][수목일위.XLS]el_____1001"/>
      <sheetName val="[수목일위.XLS][수목일위.XLS]el_____1004"/>
      <sheetName val="[수목일위.XLS][수목일위.XLS]el_____1005"/>
      <sheetName val="[수목일위.XLS][수목일위.XLS]el_____1014"/>
      <sheetName val="[수목일위.XLS][수목일위.XLS]el_____1015"/>
      <sheetName val="[수목일위.XLS][수목일위.XLS]el_____1006"/>
      <sheetName val="[수목일위.XLS][수목일위.XLS]el_____1007"/>
      <sheetName val="[수목일위.XLS][수목일위.XLS]el_____1010"/>
      <sheetName val="[수목일위.XLS][수목일위.XLS]el_____1011"/>
      <sheetName val="[수목일위.XLS][수목일위.XLS]el_____1008"/>
      <sheetName val="[수목일위.XLS][수목일위.XLS]el_____1009"/>
      <sheetName val="[수목일위.XLS][수목일위.XLS]el_____1012"/>
      <sheetName val="[수목일위.XLS][수목일위.XLS]el_____1013"/>
      <sheetName val="[수목일위.XLS][수목일위.XLS]el_____1026"/>
      <sheetName val="[수목일위.XLS][수목일위.XLS]el_____1027"/>
      <sheetName val="[수목일위.XLS][수목일위.XLS]el_____1020"/>
      <sheetName val="[수목일위.XLS][수목일위.XLS]el_____1021"/>
      <sheetName val="[수목일위.XLS][수목일위.XLS]el_____1018"/>
      <sheetName val="[수목일위.XLS][수목일위.XLS]el_____1019"/>
      <sheetName val="[수목일위.XLS][수목일위.XLS]el_____1016"/>
      <sheetName val="[수목일위.XLS][수목일위.XLS]el_____1017"/>
      <sheetName val="[수목일위.XLS][수목일위.XLS]el_____1022"/>
      <sheetName val="[수목일위.XLS][수목일위.XLS]el_____1023"/>
      <sheetName val="[수목일위.XLS][수목일위.XLS]el_____1024"/>
      <sheetName val="[수목일위.XLS][수목일위.XLS]el_____1025"/>
      <sheetName val="[수목일위.XLS][수목일위.XLS]el_____1030"/>
      <sheetName val="[수목일위.XLS][수목일위.XLS]el_____1031"/>
      <sheetName val="[수목일위.XLS][수목일위.XLS]el_____1028"/>
      <sheetName val="[수목일위.XLS][수목일위.XLS]el_____1029"/>
      <sheetName val="[수목일위.XLS][수목일위.XLS]el_____1034"/>
      <sheetName val="[수목일위.XLS][수목일위.XLS]el_____1035"/>
      <sheetName val="[수목일위.XLS][수목일위.XLS]el_____1036"/>
      <sheetName val="[수목일위.XLS][수목일위.XLS]el_____1037"/>
      <sheetName val="[수목일위.XLS][수목일위.XLS]el_____1032"/>
      <sheetName val="[수목일위.XLS][수목일위.XLS]el_____1033"/>
      <sheetName val="[수목일위.XLS][수목일위.XLS]el_____1040"/>
      <sheetName val="[수목일위.XLS][수목일위.XLS]el_____1041"/>
      <sheetName val="[수목일위.XLS][수목일위.XLS]el_____1042"/>
      <sheetName val="[수목일위.XLS][수목일위.XLS]el_____1043"/>
      <sheetName val="[수목일위.XLS][수목일위.XLS]el_____1038"/>
      <sheetName val="[수목일위.XLS][수목일위.XLS]el_____1039"/>
      <sheetName val="[수목일위.XLS][수목일위.XLS]el_____1044"/>
      <sheetName val="[수목일위.XLS][수목일위.XLS]el_____1045"/>
      <sheetName val="[수목일위.XLS][수목일위.XLS]el_____1050"/>
      <sheetName val="[수목일위.XLS][수목일위.XLS]el_____1051"/>
      <sheetName val="[수목일위.XLS][수목일위.XLS]el_____1048"/>
      <sheetName val="[수목일위.XLS][수목일위.XLS]el_____1049"/>
      <sheetName val="[수목일위.XLS][수목일위.XLS]el_____1046"/>
      <sheetName val="[수목일위.XLS][수목일위.XLS]el_____1047"/>
      <sheetName val="[수목일위.XLS][수목일위.XLS]el_____1052"/>
      <sheetName val="[수목일위.XLS][수목일위.XLS]el_____1053"/>
      <sheetName val="[수목일위.XLS][수목일위.XLS]el_____1058"/>
      <sheetName val="[수목일위.XLS][수목일위.XLS]el_____1059"/>
      <sheetName val="[수목일위.XLS][수목일위.XLS]el_____1060"/>
      <sheetName val="[수목일위.XLS][수목일위.XLS]el_____1061"/>
      <sheetName val="설계산출䲸_x0013_"/>
      <sheetName val="일위대가목_x0000__x0000__x0005__x0000_움"/>
      <sheetName val="TYPE-B"/>
      <sheetName val="관련자료壆い"/>
      <sheetName val="E.P.T수량怀愣԰"/>
      <sheetName val="입⍠ち"/>
      <sheetName val="설계변경총괄표(계산餀"/>
      <sheetName val="[수목일위.XLS]el\설계서\_x0000__x0000__x0005__x0000_㸀Ь_x0000__x0000_"/>
      <sheetName val="E.P.T수량Ⴐ_x0000_倀"/>
      <sheetName val="실행,원㔀቎԰"/>
      <sheetName val="철근량산정및丵〒_x0005_"/>
      <sheetName val="E.P.T수량Ⴐ"/>
      <sheetName val="E.P.T수량ვ_x0000_䀀"/>
      <sheetName val="자재목蕨"/>
      <sheetName val="업무량"/>
      <sheetName val="개별직종노임단가(2003.9)"/>
      <sheetName val="[수목일위.XLS]el\설계서_x0000__x0000_Ā_x0000__x0005__x0000_翽_x0000_㼀"/>
      <sheetName val="[수목일위.XLS]el\설계서_x0000__x0000_Ā_x0000__x0005__x0000_翿_x0000_澠"/>
      <sheetName val="[수목일위.XLS]el\설계서_x0000__x0000_Ā_x0000__x0005__x0000_翹_x0000_"/>
      <sheetName val="[수목일위.XLS]el\설계서_x0000__x0000_Ə_x0000_⯀䘟Ə_x0000_Ā"/>
      <sheetName val="[수목일위.XLS]el\설계서_x0000__x0000_Ʈ_x0000_Ⳡ⁾Ʈ_x0000_Ā"/>
      <sheetName val="[수목일위.XLS]el\설계서_x0000__x0000_Ā_x0000__x0005__x0000__x0000__x0000_⅐"/>
      <sheetName val="[수목일위.XLS]el\설계서\　◔쀀잗 瑩"/>
      <sheetName val="C1.공사개요"/>
      <sheetName val="가. 노임단가"/>
      <sheetName val="출력일지(01월)"/>
      <sheetName val="제품매출원가율(누계)"/>
      <sheetName val="골조혂䡧"/>
      <sheetName val="2공구하도급_x0000__x0000__x0005_"/>
      <sheetName val="[수목일위.XLS]el\설계서_x0000__x0000_쩨℞㛜Ǿ_x0000__x0000_煔"/>
      <sheetName val="[수목일위.XLS]el\설계서_x0000__x0000__x0005__x0000_冐趉ƣ_x0000__x0000_"/>
      <sheetName val="[수목일위.XLS]el\설계서_x0000__x0000__x0005__x0000_힀厎ǰ_x0000__x0000_"/>
      <sheetName val="[수목일위.XLS]el\설계서_x0000__x0000__x0005__x0000_塰펶Ɂ_x0000__x0000_"/>
      <sheetName val="산수배수"/>
      <sheetName val="2공구하도급ꬨΧ੶"/>
      <sheetName val="2공구하도급_x0000__x0000_醈"/>
      <sheetName val="2공구하도급掀җ੶"/>
      <sheetName val="2공구하도급_x0000__x0000_큰"/>
      <sheetName val="2공구하도급α੶"/>
      <sheetName val="2공구하도급_x0000__x0000_꼘"/>
      <sheetName val="2공구하도급_x0000__x0000_拘"/>
      <sheetName val="2공구하도급㸀௓੶"/>
      <sheetName val="2공구하도급_x0000__x0000_杰"/>
      <sheetName val="[수목일위.XLS]el\설계서\纨¯绬¯헾⼺_x0005__x0000_"/>
      <sheetName val="내역(전체)"/>
      <sheetName val="[수목일위.XLS]el\설계　ᓡ_x0000__x0000_Ā巡Ŀ_x0000__x0000__x0000_"/>
      <sheetName val="[수목일위.XLS]el\설계_x0000__x0000__x0000__x0001_Ԁ_x0000__x0000__x0000_澦"/>
      <sheetName val="건축내역(목련)"/>
      <sheetName val="건축내역(한솔)"/>
      <sheetName val="[수목일위.XLS]el\설계서\수목일위_x0000_$Ĩɭ"/>
      <sheetName val="[수목일위.XLS]el\설계서\수목일위㼠A뺀⦟"/>
      <sheetName val="단가(́㑐각"/>
      <sheetName val="[수목일위.XLS]el\설계서\수목일위_x0000__x0000_Ā_x0000_"/>
      <sheetName val="[수목일위.XLS]el\설계서\수목일위㓡ÓỒ"/>
      <sheetName val="가공비"/>
      <sheetName val="공사䈀ሬ"/>
      <sheetName val="상반기손䡲る_x0000__x0000_"/>
      <sheetName val="BLOCK(1)"/>
      <sheetName val="표준내역"/>
      <sheetName val="포장_x0000_"/>
      <sheetName val="[수목일위.XLS]el\설계서\수목일ɏ삑CṸ"/>
      <sheetName val="소׍"/>
      <sheetName val="소ﻍ"/>
      <sheetName val="[수목일위.XLS]el\설계서\수목일竐Bﾈɻ萹"/>
      <sheetName val="사업분석㛬Y괨␭걨␭"/>
      <sheetName val="사업분석㛬Y괨␭纨␭"/>
      <sheetName val="CABLE SIZE-3"/>
      <sheetName val="[수목일위.XLS]el\설계서\수목일위.릘ͲŜ띀ស_x0000_"/>
      <sheetName val="[수목일위.XLS]el\설계서\수목일위._x0000__x0000__x0005__x0000_며꠬ʘ"/>
      <sheetName val="[수목일위.XLS]el\설계서\痕꛸Ș捘õ_x0000__x0000_"/>
      <sheetName val="99'대차 통합(2)"/>
      <sheetName val="임대보고(최종)"/>
      <sheetName val="99'대차 통합"/>
      <sheetName val="2.냉난방설비공사"/>
      <sheetName val="7.자동제어공사"/>
      <sheetName val="단가목欓"/>
      <sheetName val="[수목일위.XLS]el\설계서_x0000__x0000_Ԁ_x0000_쥗_x0001__x0000_"/>
      <sheetName val="[수목일위.XLS][수목일위.XLS]el__계서_수__4"/>
      <sheetName val="[수목일위.XLS][수목일위.XLS]el__계서_수__5"/>
      <sheetName val="[수목일위.XLS][수목일위.XLS]el__계서_수__2"/>
      <sheetName val="[수목일위.XLS][수목일위.XLS]el__계서_수__3"/>
      <sheetName val="[수목일위.XLS][수목일위.XLS]el__계서_수__6"/>
      <sheetName val="[수목일위.XLS][수목일위.XLS]el__계서_수__7"/>
      <sheetName val="3.고과순"/>
      <sheetName val="[수목일위.XLS][수목일위.XLS]el___서_수목_4"/>
      <sheetName val="[수목일위.XLS][수목일위.XLS]el___서_수목_5"/>
      <sheetName val="[수목일위.XLS][수목일위.XLS]el___서_수목_2"/>
      <sheetName val="[수목일위.XLS][수목일위.XLS]el___서_수목_3"/>
      <sheetName val="전신환매도율"/>
      <sheetName val="1) 안채산출 1"/>
      <sheetName val="1) 안채산출 2"/>
      <sheetName val="1) 안채산출 3-1"/>
      <sheetName val="1) 안채산출 5"/>
      <sheetName val="기구저㑾"/>
      <sheetName val="기구㠀ẁ"/>
      <sheetName val="기구蠀㮄"/>
      <sheetName val="기구ࠀ⢄"/>
      <sheetName val="기구︀퇕"/>
      <sheetName val="기구ử"/>
      <sheetName val="기구꜀릵"/>
      <sheetName val="[수목일위.XLS]el\설계서\_x0000__x0000_Ԁ_x0000_쀀欺_x0017__x0000_"/>
      <sheetName val="경  비 "/>
      <sheetName val="실행철_x0000__x0000__x0005_"/>
      <sheetName val="토지비준표"/>
      <sheetName val="기타요인"/>
      <sheetName val="토지산출근거-평가"/>
      <sheetName val="비교표준지"/>
      <sheetName val="시점수정"/>
      <sheetName val="단지정보"/>
      <sheetName val="[수목일위.XLS]el\설계서\수목일_x0000__x0000_Ā_x0000__x0005_"/>
      <sheetName val="콘센트신설"/>
      <sheetName val="99노임崆Ē"/>
      <sheetName val="[수목일위.XLS]el\설계서䶀ա_x0000__x0000__x0000__x0000_er㺔"/>
      <sheetName val="하남내역"/>
      <sheetName val="공䀀㽙谀"/>
      <sheetName val="[수목일위.XLS]el\설계서\ᾏ×⭨_x0000__x0000__x0000__x0000_"/>
      <sheetName val="[수목일위.XLS]el\설계서\수_x0000__x0000__x0000__x0001_Ԁ_x0000_ࠀ"/>
      <sheetName val="[수목일위.XLS]el\설계서\수_x0000__x0000__x0000__x0001_Ԁ_x0000_＀"/>
      <sheetName val="확산동"/>
      <sheetName val="2000년하반기"/>
      <sheetName val="MEXICO-C"/>
      <sheetName val="DWDM 10M+SEC"/>
      <sheetName val="[수목일위.XLS]el\설계서\수刀_x0010__x0000__x0000__x0000__x0000__x0000_"/>
      <sheetName val="[수목일위.XLS]el\설계서\수_x0000__x0000_Ā_x0000__x0005__x0000_翻"/>
      <sheetName val="Sheet4_x0000__x0000__x0000__x0000__x0000__x0000__x0000__x0010_[수목일위.XLS]______2"/>
      <sheetName val="退鹗"/>
      <sheetName val="JOKUN"/>
      <sheetName val="적용률"/>
      <sheetName val="ACDIM6D"/>
      <sheetName val="기계시공"/>
      <sheetName val="1.우편집중내역서"/>
      <sheetName val="AP1"/>
      <sheetName val="갑지_추정_"/>
      <sheetName val="EKOG10건축"/>
      <sheetName val="설산1.나"/>
      <sheetName val="본사S"/>
      <sheetName val="SUM-CTI"/>
      <sheetName val="°©Áö(ÃßÁ¤)"/>
      <sheetName val="ºÎÇÏ°è»ê¼­"/>
      <sheetName val="ÇöÀåÁöÁö¹°¹°·®"/>
      <sheetName val="±â°è½Ã°ø"/>
      <sheetName val="Àû¿ë·ü"/>
      <sheetName val="»ê±Ù"/>
      <sheetName val="°øÅë°¡¼³"/>
      <sheetName val="EKOG10°ÇÃà"/>
      <sheetName val="À»Áö"/>
      <sheetName val="Åä°ø(¿ì¹°Åë,±âÅ¸) "/>
      <sheetName val="¼³»ê1.³ª"/>
      <sheetName val="º»»çS"/>
      <sheetName val="조경"/>
      <sheetName val="대우단가(풍산)"/>
      <sheetName val="CATV"/>
      <sheetName val="아파트 기성내역서"/>
      <sheetName val="1-1"/>
      <sheetName val="Breakdown"/>
      <sheetName val="UnitRate"/>
      <sheetName val="공통비(전체)"/>
      <sheetName val="BLR 1"/>
      <sheetName val="GEN"/>
      <sheetName val="DEAE"/>
      <sheetName val="BLR2"/>
      <sheetName val="BLR3"/>
      <sheetName val="BLR4"/>
      <sheetName val="BLR5"/>
      <sheetName val="DEM"/>
      <sheetName val="SAM"/>
      <sheetName val="CHEM"/>
      <sheetName val="COP"/>
      <sheetName val="간접비내역-1"/>
      <sheetName val="hvac(제어동)"/>
      <sheetName val="ITB COST"/>
      <sheetName val="소방사항"/>
      <sheetName val="1월"/>
      <sheetName val="설계명세"/>
      <sheetName val="Indirect Cost"/>
      <sheetName val="건축공사실행"/>
      <sheetName val="본공사"/>
      <sheetName val="정화조동내역"/>
      <sheetName val="4.2유효폭의 계산"/>
      <sheetName val="대가목록"/>
      <sheetName val="1차설계변경내역"/>
      <sheetName val="견적내역"/>
      <sheetName val="°©Áö_ÃßÁ¤_"/>
      <sheetName val="³»¿ª1"/>
      <sheetName val="ÀÏÀ§´ë°¡"/>
      <sheetName val="1¿ù"/>
      <sheetName val="¸ñ·Ï"/>
      <sheetName val="½ÇÇà(Ç¥Áö,°©,À»)"/>
      <sheetName val="¼³°è¸í¼¼"/>
      <sheetName val="°ÇÃà°ø»ç½ÇÇà"/>
      <sheetName val="³ëÀÓ"/>
      <sheetName val="ÀÚÀç(¿ø¿ø+¿ø´ë)"/>
      <sheetName val="Ãâ·ÂÀÏÁö(01¿ù)"/>
      <sheetName val="°ÇÃàÁý°è"/>
      <sheetName val="¼³°è"/>
      <sheetName val="ÄÚµå"/>
      <sheetName val="Á¤ºÎ³ëÀÓ´Ü°¡"/>
      <sheetName val="ÃÑ¹°·®"/>
      <sheetName val="½ÇÇà(ALT1)"/>
      <sheetName val="ÀÔÂû"/>
      <sheetName val="Çö°æ"/>
      <sheetName val="¼³ºñ¿ø°¡"/>
      <sheetName val="Ç¥Áö"/>
      <sheetName val="±âÃÊÀÏÀ§"/>
      <sheetName val="6È£±â"/>
      <sheetName val="Åä¸ñ"/>
      <sheetName val="º»°ø»ç"/>
      <sheetName val="°ø³»¿ª"/>
      <sheetName val="1Â÷¼³°èº¯°æ³»¿ª"/>
      <sheetName val="¿ø°¡°è»ê¼­"/>
      <sheetName val="저"/>
      <sheetName val="공사내역"/>
      <sheetName val="업체견적(거푸집)"/>
      <sheetName val="은행"/>
      <sheetName val="BSD _2_"/>
      <sheetName val="콘크리트타설집계표"/>
      <sheetName val="KMT물량"/>
      <sheetName val="입고현황(전체)"/>
      <sheetName val="간접경상비"/>
      <sheetName val="s"/>
      <sheetName val="당진1,2호기전선관설치및접지4차공사내역서-을지"/>
      <sheetName val="입찰보고"/>
      <sheetName val="기계"/>
      <sheetName val="개별직종노임단가(2005.1丵"/>
      <sheetName val="[수목일위.XLS]el\설계_x0000__x0000_褀_x0002_က똫西_x0002__x0000__x0001_"/>
      <sheetName val="토지가격산출(발송)"/>
      <sheetName val="종배수관"/>
      <sheetName val="산洕っ"/>
      <sheetName val="9.瀀玿́_x0000_"/>
      <sheetName val="9._x0000__x0000_Ԁ_x0000_"/>
      <sheetName val="[수목일위.XLS]el\설계서\_x0000_랸˨損Ï퀀▶"/>
      <sheetName val="명단"/>
      <sheetName val="단가일蜨"/>
      <sheetName val="내역서1999.啐0喜"/>
      <sheetName val="내역서1999.♱⿤_x0005_"/>
      <sheetName val="내역서1999.㐬ȟⱈ"/>
      <sheetName val="[수목일위.XLS][수목일위.XLS_x0000_]el______10"/>
      <sheetName val="[수목일위.XLS][수목일위.XLS_x0000_]el______11"/>
      <sheetName val="[수목일위.XLS][수목일위.XLS_x0000_]el_______6"/>
      <sheetName val="[수목일위.XLS][수목일위.XLS_x0000_]el_______7"/>
      <sheetName val="[수목일위.XLS][수목일위.XLS_x0000_]el_______8"/>
      <sheetName val="[수목일위.XLS][수목일위.XLS_x0000_]el_______9"/>
      <sheetName val="DATA_x0010_"/>
      <sheetName val="자ꠎ㲁"/>
      <sheetName val="[수목일위.XLS]el\설계서\수목일위_x0000__x0000_졈ᚆ"/>
      <sheetName val="에너齘_x0013_"/>
      <sheetName val="궤도부설(424-441,1-27)"/>
      <sheetName val="레일단(70-125)"/>
      <sheetName val="장대단(55-71,126-129)"/>
      <sheetName val="궤도철거(442-448,36-54,130-134)"/>
      <sheetName val="분기(135-174,257-302)"/>
      <sheetName val="교상침목(177-183,151-184,254-262)"/>
      <sheetName val="침목단WT(182-246)"/>
      <sheetName val="궤도이설(20-27)"/>
      <sheetName val="기타1(558-577,263-293)"/>
      <sheetName val="자갈"/>
      <sheetName val="기타2(336-382)"/>
      <sheetName val="장,교(549-571,5-6,11-12,16-17,22"/>
      <sheetName val="체결구(348-375)"/>
      <sheetName val="기계상차(388)"/>
      <sheetName val="용접(389-423)"/>
      <sheetName val="장대(449-475)"/>
      <sheetName val="레일w(476-494)"/>
      <sheetName val="레일P(495-501)"/>
      <sheetName val="침목WT(502-518)"/>
      <sheetName val="침목PP(533-548)"/>
      <sheetName val="궤간정정"/>
      <sheetName val="면(37)"/>
      <sheetName val="면맞춤"/>
      <sheetName val="줄(37)"/>
      <sheetName val="줄맞춤"/>
      <sheetName val="유간(37)"/>
      <sheetName val="유간정정"/>
      <sheetName val="처짐(37)"/>
      <sheetName val="이음처짐"/>
      <sheetName val="위치(37)"/>
      <sheetName val="위치정정"/>
      <sheetName val="다지기(37)"/>
      <sheetName val="총다지기"/>
      <sheetName val="자갈치기(37)"/>
      <sheetName val="자갈치기"/>
      <sheetName val="분기보수"/>
      <sheetName val="기타"/>
      <sheetName val="가설소"/>
      <sheetName val="신품"/>
      <sheetName val="[수목일위.XLS]el\설계서\_x0000__x0000_Ā_x0000__x0005__x0000_翽_x0000_"/>
      <sheetName val="[수목일위.XLS]el\설계서\_x0000__x0000_Ā_x0000__x0005__x0000_翹_x0000_"/>
      <sheetName val="[수목일위.XLS]el\설계서\_x0000__x0000_ȯ_x0000_⫐⡢ȯ_x0000_"/>
      <sheetName val="단가_및_䠅ኀ谀"/>
      <sheetName val="내역(전체_臨%般"/>
      <sheetName val="[수목일위.XLS]el\설계서턀몲ԯ_x0000_缀_x0000__x0000__x0000__xdd00_"/>
      <sheetName val="[수목일위.XLS]el\설계서턀者ԯ_x0000_缀_x0000__x0000__x0000_最"/>
      <sheetName val="입ࣉ쥠"/>
      <sheetName val="[수목일위.XLS]el\설계서\_x0000_섀⠀؁洃砀"/>
      <sheetName val="[수목일위.XLS]el\설계서ᾏ(沰☖_x0000__x0000__x0000__x0000_〸"/>
      <sheetName val="[수목일위.XLS]el\설계서ᾏ(ﳸ⦯_x0000__x0000__x0000__x0000_〸"/>
      <sheetName val="[수목일위.XLS]el\설계서ᾏ(渰♡_x0000__x0000__x0000__x0000_〸"/>
      <sheetName val="[수목일위.XLS]el\설계서ᾏ(͘⨨_x0000__x0000__x0000__x0000_〸"/>
      <sheetName val="횡 翨_x001b_"/>
      <sheetName val="횡 _x0005__x0000_"/>
      <sheetName val="가爂년"/>
      <sheetName val="[수목일위.XLS]el\설계서_x0000_Ν辰̌왤Ý⇈ᔲ_x0000_"/>
      <sheetName val="철근단면적"/>
      <sheetName val="[수목일위.XLS][수목일위.XLS]el_설_서_수목_4"/>
      <sheetName val="[수목일위.XLS][수목일위.XLS]el_설_서_수목_5"/>
      <sheetName val="[수목일위.XLS][수목일위.XLS]el_설_서_수목_6"/>
      <sheetName val="[수목일위.XLS][수목일위.XLS]el_설_서_수목_7"/>
      <sheetName val="[수목일위.XLS][수목일위.XLS]el_설_서_수목_2"/>
      <sheetName val="[수목일위.XLS][수목일위.XLS]el_설_서_수목_3"/>
      <sheetName val="[수목일위.XLS][수목일위.XLS]el_설_서_수목_8"/>
      <sheetName val="[수목일위.XLS][수목일위.XLS]el_설_서_수목_9"/>
      <sheetName val="일위대가목록표(_x0005__x0000_"/>
      <sheetName val="일위대가목록표(繨'"/>
      <sheetName val="일위대가목록표(苈("/>
      <sheetName val="일위대가목록표(菨0"/>
      <sheetName val="[수목일위.XLS][수목일위.XLS]______XLS_2"/>
      <sheetName val="T﹀ᇕ԰"/>
      <sheetName val="T︀ᇕ԰"/>
      <sheetName val="[수목일위.XLS]el\설계서\ﴘᑆאּ˳삱ç⃔"/>
      <sheetName val="[수목일위.XLS]el\설계서\԰↔_x0000__x0000__x0000__x0000_䮬"/>
      <sheetName val="[수목일위.XLS][수목일위.XLS]el__계서_수목_4"/>
      <sheetName val="[수목일위.XLS][수목일위.XLS]el__계서_수목_5"/>
      <sheetName val="[수목일위.XLS][수목일위.XLS]el__계서_수목_2"/>
      <sheetName val="[수목일위.XLS][수목일위.XLS]el__계서_수목_3"/>
      <sheetName val="[수목일위.XLS][수목일위.XLS]el__계서_수목_6"/>
      <sheetName val="[수목일위.XLS][수목일위.XLS]el__계서_수목_7"/>
      <sheetName val="1공구_단䈀챪ԯ"/>
      <sheetName val="AL공_x0005_"/>
      <sheetName val="[수목일위.XLS]el\설계서\수목일_x0000__x0000__x0000__x0001_Ԁ"/>
      <sheetName val="설계변경橂⾷_x0005__x0000_"/>
      <sheetName val="추가예산"/>
      <sheetName val="[수목일위.XLS][수목일위.XLS]el_____1064"/>
      <sheetName val="[수목일위.XLS][수목일위.XLS]el_____1065"/>
      <sheetName val="[수목일위.XLS][수목일위.XLS]el_____1066"/>
      <sheetName val="[수목일위.XLS][수목일위.XLS]el_____1067"/>
      <sheetName val="[수목일위.XLS][수목일위.XLS]el_____1072"/>
      <sheetName val="[수목일위.XLS][수목일위.XLS]el_____1073"/>
      <sheetName val="[수목일위.XLS][수목일위.XLS]el_____1070"/>
      <sheetName val="[수목일위.XLS][수목일위.XLS]el_____1071"/>
      <sheetName val="[수목일위.XLS][수목일위.XLS]el_____1076"/>
      <sheetName val="[수목일위.XLS][수목일위.XLS]el_____1077"/>
      <sheetName val="[수목일위.XLS][수목일위.XLS]el_____1074"/>
      <sheetName val="[수목일위.XLS][수목일위.XLS]el_____1075"/>
    </sheetNames>
    <sheetDataSet>
      <sheetData sheetId="0" refreshError="1"/>
      <sheetData sheetId="1" refreshError="1"/>
      <sheetData sheetId="2" refreshError="1"/>
      <sheetData sheetId="3" refreshError="1">
        <row r="2">
          <cell r="E2">
            <v>23200</v>
          </cell>
        </row>
        <row r="5">
          <cell r="B5">
            <v>0.09</v>
          </cell>
        </row>
        <row r="18">
          <cell r="B18">
            <v>0.14000000000000001</v>
          </cell>
          <cell r="C18">
            <v>0.09</v>
          </cell>
        </row>
        <row r="19">
          <cell r="B19">
            <v>0.23</v>
          </cell>
          <cell r="C19">
            <v>0.14000000000000001</v>
          </cell>
        </row>
        <row r="20">
          <cell r="B20">
            <v>0.32</v>
          </cell>
          <cell r="C20">
            <v>0.19</v>
          </cell>
        </row>
        <row r="22">
          <cell r="B22">
            <v>0.5</v>
          </cell>
          <cell r="C22">
            <v>0.28999999999999998</v>
          </cell>
        </row>
        <row r="24">
          <cell r="B24">
            <v>0.68</v>
          </cell>
          <cell r="C24">
            <v>0.39</v>
          </cell>
        </row>
        <row r="48">
          <cell r="B48">
            <v>0.11</v>
          </cell>
          <cell r="C48">
            <v>7.0000000000000007E-2</v>
          </cell>
        </row>
        <row r="49">
          <cell r="B49">
            <v>0.17</v>
          </cell>
          <cell r="C49">
            <v>0.1</v>
          </cell>
        </row>
        <row r="50">
          <cell r="B50">
            <v>0.23</v>
          </cell>
          <cell r="C50">
            <v>0.14000000000000001</v>
          </cell>
        </row>
        <row r="51">
          <cell r="B51">
            <v>0.3</v>
          </cell>
          <cell r="C51">
            <v>0.18</v>
          </cell>
        </row>
        <row r="52">
          <cell r="B52">
            <v>0.37</v>
          </cell>
          <cell r="C52">
            <v>0.22</v>
          </cell>
        </row>
        <row r="54">
          <cell r="B54">
            <v>0.51</v>
          </cell>
          <cell r="C54">
            <v>0.3</v>
          </cell>
        </row>
        <row r="56">
          <cell r="B56">
            <v>0.65</v>
          </cell>
          <cell r="C56">
            <v>0.39</v>
          </cell>
        </row>
        <row r="59">
          <cell r="B59">
            <v>0.87</v>
          </cell>
          <cell r="C59">
            <v>0.52</v>
          </cell>
        </row>
      </sheetData>
      <sheetData sheetId="4" refreshError="1"/>
      <sheetData sheetId="5" refreshError="1">
        <row r="2">
          <cell r="E2">
            <v>23200</v>
          </cell>
        </row>
        <row r="3">
          <cell r="E3">
            <v>44600</v>
          </cell>
        </row>
        <row r="4">
          <cell r="E4">
            <v>66500</v>
          </cell>
        </row>
        <row r="5">
          <cell r="E5">
            <v>123000</v>
          </cell>
        </row>
        <row r="6">
          <cell r="E6">
            <v>3600</v>
          </cell>
        </row>
        <row r="7">
          <cell r="E7">
            <v>6400</v>
          </cell>
        </row>
        <row r="8">
          <cell r="E8">
            <v>13000</v>
          </cell>
        </row>
        <row r="9">
          <cell r="E9">
            <v>22300</v>
          </cell>
        </row>
        <row r="10">
          <cell r="E10">
            <v>47700</v>
          </cell>
        </row>
        <row r="11">
          <cell r="E11">
            <v>203800</v>
          </cell>
        </row>
        <row r="12">
          <cell r="E12">
            <v>407710</v>
          </cell>
        </row>
        <row r="13">
          <cell r="E13">
            <v>815430</v>
          </cell>
        </row>
        <row r="14">
          <cell r="E14">
            <v>1630860</v>
          </cell>
        </row>
        <row r="15">
          <cell r="E15">
            <v>6100</v>
          </cell>
        </row>
        <row r="16">
          <cell r="E16">
            <v>9700</v>
          </cell>
        </row>
        <row r="17">
          <cell r="E17">
            <v>13500</v>
          </cell>
        </row>
        <row r="18">
          <cell r="E18">
            <v>20800</v>
          </cell>
        </row>
        <row r="19">
          <cell r="E19">
            <v>37500</v>
          </cell>
        </row>
        <row r="20">
          <cell r="E20">
            <v>18600</v>
          </cell>
        </row>
        <row r="21">
          <cell r="E21">
            <v>42000</v>
          </cell>
        </row>
        <row r="22">
          <cell r="E22">
            <v>41500</v>
          </cell>
        </row>
        <row r="23">
          <cell r="E23">
            <v>68250</v>
          </cell>
        </row>
        <row r="24">
          <cell r="E24">
            <v>76100</v>
          </cell>
        </row>
        <row r="25">
          <cell r="E25">
            <v>157500</v>
          </cell>
        </row>
        <row r="26">
          <cell r="E26">
            <v>127000</v>
          </cell>
        </row>
        <row r="27">
          <cell r="E27">
            <v>380</v>
          </cell>
        </row>
        <row r="28">
          <cell r="E28">
            <v>910</v>
          </cell>
        </row>
        <row r="29">
          <cell r="E29">
            <v>1400</v>
          </cell>
        </row>
        <row r="30">
          <cell r="E30">
            <v>3460</v>
          </cell>
        </row>
        <row r="31">
          <cell r="E31">
            <v>3100</v>
          </cell>
        </row>
        <row r="32">
          <cell r="E32">
            <v>5300</v>
          </cell>
        </row>
        <row r="33">
          <cell r="E33">
            <v>8500</v>
          </cell>
        </row>
        <row r="34">
          <cell r="E34">
            <v>23700</v>
          </cell>
        </row>
        <row r="35">
          <cell r="E35">
            <v>71170</v>
          </cell>
        </row>
        <row r="36">
          <cell r="E36">
            <v>4070</v>
          </cell>
        </row>
        <row r="37">
          <cell r="E37">
            <v>5100</v>
          </cell>
        </row>
        <row r="38">
          <cell r="E38">
            <v>10000</v>
          </cell>
        </row>
        <row r="39">
          <cell r="E39">
            <v>23500</v>
          </cell>
        </row>
        <row r="40">
          <cell r="E40">
            <v>45600</v>
          </cell>
        </row>
        <row r="42">
          <cell r="E42">
            <v>27000</v>
          </cell>
        </row>
        <row r="44">
          <cell r="E44">
            <v>2200</v>
          </cell>
        </row>
        <row r="45">
          <cell r="E45">
            <v>3200</v>
          </cell>
        </row>
        <row r="46">
          <cell r="E46">
            <v>16300</v>
          </cell>
        </row>
        <row r="47">
          <cell r="E47">
            <v>22400</v>
          </cell>
        </row>
        <row r="48">
          <cell r="E48">
            <v>271810</v>
          </cell>
        </row>
        <row r="49">
          <cell r="E49">
            <v>327470</v>
          </cell>
        </row>
        <row r="50">
          <cell r="E50">
            <v>427240</v>
          </cell>
        </row>
        <row r="51">
          <cell r="E51">
            <v>1500</v>
          </cell>
        </row>
        <row r="52">
          <cell r="E52">
            <v>2200</v>
          </cell>
        </row>
        <row r="53">
          <cell r="E53">
            <v>5800</v>
          </cell>
        </row>
        <row r="54">
          <cell r="E54">
            <v>14000</v>
          </cell>
        </row>
        <row r="55">
          <cell r="E55">
            <v>20000</v>
          </cell>
        </row>
        <row r="56">
          <cell r="E56">
            <v>30100</v>
          </cell>
        </row>
        <row r="57">
          <cell r="E57">
            <v>45200</v>
          </cell>
        </row>
        <row r="58">
          <cell r="E58">
            <v>13500</v>
          </cell>
        </row>
        <row r="59">
          <cell r="E59">
            <v>25600</v>
          </cell>
        </row>
        <row r="60">
          <cell r="E60">
            <v>55600</v>
          </cell>
        </row>
        <row r="61">
          <cell r="E61">
            <v>13600</v>
          </cell>
        </row>
        <row r="62">
          <cell r="E62">
            <v>42500</v>
          </cell>
        </row>
        <row r="63">
          <cell r="E63">
            <v>50400</v>
          </cell>
        </row>
        <row r="64">
          <cell r="E64">
            <v>82000</v>
          </cell>
        </row>
        <row r="65">
          <cell r="E65">
            <v>18900</v>
          </cell>
        </row>
        <row r="66">
          <cell r="E66">
            <v>52600</v>
          </cell>
        </row>
        <row r="67">
          <cell r="E67">
            <v>98600</v>
          </cell>
        </row>
        <row r="68">
          <cell r="E68">
            <v>148200</v>
          </cell>
        </row>
        <row r="69">
          <cell r="E69">
            <v>48200</v>
          </cell>
        </row>
        <row r="70">
          <cell r="E70">
            <v>164700</v>
          </cell>
        </row>
        <row r="71">
          <cell r="E71">
            <v>294200</v>
          </cell>
        </row>
        <row r="72">
          <cell r="E72">
            <v>411900</v>
          </cell>
        </row>
        <row r="73">
          <cell r="E73">
            <v>258900</v>
          </cell>
        </row>
        <row r="74">
          <cell r="E74">
            <v>482500</v>
          </cell>
        </row>
        <row r="75">
          <cell r="E75">
            <v>765000</v>
          </cell>
        </row>
        <row r="76">
          <cell r="E76">
            <v>5800</v>
          </cell>
        </row>
        <row r="77">
          <cell r="E77">
            <v>12900</v>
          </cell>
        </row>
        <row r="78">
          <cell r="E78">
            <v>29400</v>
          </cell>
        </row>
        <row r="79">
          <cell r="E79">
            <v>52000</v>
          </cell>
        </row>
        <row r="80">
          <cell r="E80">
            <v>91700</v>
          </cell>
        </row>
        <row r="81">
          <cell r="E81">
            <v>12000</v>
          </cell>
        </row>
        <row r="82">
          <cell r="E82">
            <v>18600</v>
          </cell>
        </row>
        <row r="83">
          <cell r="E83">
            <v>33600</v>
          </cell>
        </row>
        <row r="84">
          <cell r="E84">
            <v>61800</v>
          </cell>
        </row>
        <row r="85">
          <cell r="E85">
            <v>244540</v>
          </cell>
        </row>
        <row r="86">
          <cell r="E86">
            <v>24800</v>
          </cell>
        </row>
        <row r="87">
          <cell r="E87">
            <v>36600</v>
          </cell>
        </row>
        <row r="88">
          <cell r="E88">
            <v>54300</v>
          </cell>
        </row>
        <row r="89">
          <cell r="E89">
            <v>85200</v>
          </cell>
        </row>
        <row r="90">
          <cell r="E90">
            <v>220600</v>
          </cell>
        </row>
        <row r="91">
          <cell r="E91">
            <v>367400</v>
          </cell>
        </row>
        <row r="92">
          <cell r="E92">
            <v>4600</v>
          </cell>
        </row>
        <row r="93">
          <cell r="E93">
            <v>7200</v>
          </cell>
        </row>
        <row r="94">
          <cell r="E94">
            <v>13200</v>
          </cell>
        </row>
        <row r="95">
          <cell r="E95">
            <v>30300</v>
          </cell>
        </row>
        <row r="96">
          <cell r="E96">
            <v>164700</v>
          </cell>
        </row>
        <row r="97">
          <cell r="E97">
            <v>12000</v>
          </cell>
        </row>
        <row r="98">
          <cell r="E98">
            <v>19600</v>
          </cell>
        </row>
        <row r="99">
          <cell r="E99">
            <v>35900</v>
          </cell>
        </row>
        <row r="100">
          <cell r="E100">
            <v>64400</v>
          </cell>
        </row>
        <row r="101">
          <cell r="E101">
            <v>20100</v>
          </cell>
        </row>
        <row r="102">
          <cell r="E102">
            <v>30500</v>
          </cell>
        </row>
        <row r="103">
          <cell r="E103">
            <v>63000</v>
          </cell>
        </row>
        <row r="104">
          <cell r="E104">
            <v>114000</v>
          </cell>
        </row>
        <row r="105">
          <cell r="E105">
            <v>173000</v>
          </cell>
        </row>
        <row r="106">
          <cell r="E106">
            <v>361000</v>
          </cell>
        </row>
        <row r="107">
          <cell r="E107">
            <v>476170</v>
          </cell>
        </row>
        <row r="108">
          <cell r="E108">
            <v>663000</v>
          </cell>
        </row>
        <row r="109">
          <cell r="E109">
            <v>998000</v>
          </cell>
        </row>
        <row r="110">
          <cell r="E110">
            <v>2224530</v>
          </cell>
        </row>
        <row r="111">
          <cell r="E111">
            <v>23600</v>
          </cell>
        </row>
        <row r="112">
          <cell r="E112">
            <v>72600</v>
          </cell>
        </row>
        <row r="113">
          <cell r="E113">
            <v>175300</v>
          </cell>
        </row>
        <row r="114">
          <cell r="E114">
            <v>600</v>
          </cell>
        </row>
        <row r="115">
          <cell r="E115">
            <v>29300</v>
          </cell>
        </row>
        <row r="116">
          <cell r="E116">
            <v>82300</v>
          </cell>
        </row>
        <row r="117">
          <cell r="E117">
            <v>120000</v>
          </cell>
        </row>
        <row r="118">
          <cell r="E118">
            <v>180000</v>
          </cell>
        </row>
        <row r="119">
          <cell r="E119">
            <v>8300</v>
          </cell>
        </row>
        <row r="120">
          <cell r="E120">
            <v>25200</v>
          </cell>
        </row>
        <row r="121">
          <cell r="E121">
            <v>25500</v>
          </cell>
        </row>
        <row r="122">
          <cell r="E122">
            <v>49100</v>
          </cell>
        </row>
        <row r="123">
          <cell r="E123">
            <v>81700</v>
          </cell>
        </row>
        <row r="124">
          <cell r="E124">
            <v>25100</v>
          </cell>
        </row>
        <row r="125">
          <cell r="E125">
            <v>40000</v>
          </cell>
        </row>
        <row r="126">
          <cell r="E126">
            <v>77200</v>
          </cell>
        </row>
        <row r="127">
          <cell r="E127">
            <v>136000</v>
          </cell>
        </row>
        <row r="128">
          <cell r="E128">
            <v>2600</v>
          </cell>
        </row>
        <row r="129">
          <cell r="E129">
            <v>8030</v>
          </cell>
        </row>
        <row r="130">
          <cell r="E130">
            <v>12650</v>
          </cell>
        </row>
        <row r="131">
          <cell r="E131">
            <v>10000</v>
          </cell>
        </row>
        <row r="132">
          <cell r="E132">
            <v>18000</v>
          </cell>
        </row>
        <row r="133">
          <cell r="E133">
            <v>36000</v>
          </cell>
        </row>
        <row r="134">
          <cell r="E134">
            <v>54700</v>
          </cell>
        </row>
        <row r="135">
          <cell r="E135">
            <v>97500</v>
          </cell>
        </row>
        <row r="136">
          <cell r="E136">
            <v>289060</v>
          </cell>
        </row>
        <row r="137">
          <cell r="E137">
            <v>12500</v>
          </cell>
        </row>
        <row r="138">
          <cell r="E138">
            <v>23600</v>
          </cell>
        </row>
        <row r="139">
          <cell r="E139">
            <v>43800</v>
          </cell>
        </row>
        <row r="140">
          <cell r="E140">
            <v>81100</v>
          </cell>
        </row>
        <row r="141">
          <cell r="E141">
            <v>2300</v>
          </cell>
        </row>
        <row r="142">
          <cell r="E142">
            <v>10500</v>
          </cell>
        </row>
        <row r="143">
          <cell r="E143">
            <v>16100</v>
          </cell>
        </row>
        <row r="144">
          <cell r="E144">
            <v>33500</v>
          </cell>
        </row>
        <row r="145">
          <cell r="E145">
            <v>4800</v>
          </cell>
        </row>
        <row r="146">
          <cell r="E146">
            <v>11200</v>
          </cell>
        </row>
        <row r="147">
          <cell r="E147">
            <v>21000</v>
          </cell>
        </row>
        <row r="148">
          <cell r="E148">
            <v>180000</v>
          </cell>
        </row>
        <row r="149">
          <cell r="E149">
            <v>308700</v>
          </cell>
        </row>
        <row r="150">
          <cell r="E150">
            <v>372960</v>
          </cell>
        </row>
        <row r="151">
          <cell r="E151">
            <v>406000</v>
          </cell>
        </row>
        <row r="152">
          <cell r="E152">
            <v>1662040</v>
          </cell>
        </row>
        <row r="153">
          <cell r="E153">
            <v>11000</v>
          </cell>
        </row>
        <row r="154">
          <cell r="E154">
            <v>23500</v>
          </cell>
        </row>
        <row r="155">
          <cell r="E155">
            <v>36700</v>
          </cell>
        </row>
        <row r="156">
          <cell r="E156">
            <v>7300</v>
          </cell>
        </row>
        <row r="157">
          <cell r="E157">
            <v>21900</v>
          </cell>
        </row>
        <row r="158">
          <cell r="E158">
            <v>61000</v>
          </cell>
        </row>
        <row r="159">
          <cell r="E159">
            <v>99900</v>
          </cell>
        </row>
        <row r="160">
          <cell r="E160">
            <v>14800</v>
          </cell>
        </row>
        <row r="161">
          <cell r="E161">
            <v>33100</v>
          </cell>
        </row>
        <row r="162">
          <cell r="E162">
            <v>131040</v>
          </cell>
        </row>
        <row r="163">
          <cell r="E163">
            <v>1300</v>
          </cell>
        </row>
        <row r="164">
          <cell r="E164">
            <v>2000</v>
          </cell>
        </row>
        <row r="165">
          <cell r="E165">
            <v>3900</v>
          </cell>
        </row>
        <row r="166">
          <cell r="E166">
            <v>2400</v>
          </cell>
        </row>
        <row r="167">
          <cell r="E167">
            <v>2400</v>
          </cell>
        </row>
        <row r="168">
          <cell r="E168">
            <v>3670</v>
          </cell>
        </row>
        <row r="169">
          <cell r="E169">
            <v>8820</v>
          </cell>
        </row>
        <row r="170">
          <cell r="E170">
            <v>11760</v>
          </cell>
        </row>
        <row r="171">
          <cell r="E171">
            <v>10100</v>
          </cell>
        </row>
        <row r="172">
          <cell r="E172">
            <v>17100</v>
          </cell>
        </row>
        <row r="173">
          <cell r="E173">
            <v>31100</v>
          </cell>
        </row>
        <row r="174">
          <cell r="E174">
            <v>162500</v>
          </cell>
        </row>
        <row r="175">
          <cell r="E175">
            <v>162500</v>
          </cell>
        </row>
        <row r="176">
          <cell r="E176">
            <v>21000</v>
          </cell>
        </row>
        <row r="177">
          <cell r="E177">
            <v>30100</v>
          </cell>
        </row>
        <row r="178">
          <cell r="E178">
            <v>98800</v>
          </cell>
        </row>
        <row r="179">
          <cell r="E179">
            <v>158000</v>
          </cell>
        </row>
        <row r="180">
          <cell r="E180">
            <v>202000</v>
          </cell>
        </row>
        <row r="182">
          <cell r="E182">
            <v>202000</v>
          </cell>
        </row>
        <row r="183">
          <cell r="E183">
            <v>1300</v>
          </cell>
        </row>
        <row r="184">
          <cell r="E184">
            <v>2800</v>
          </cell>
        </row>
        <row r="185">
          <cell r="E185">
            <v>4000</v>
          </cell>
        </row>
        <row r="186">
          <cell r="E186">
            <v>10500</v>
          </cell>
        </row>
        <row r="187">
          <cell r="E187">
            <v>24700</v>
          </cell>
        </row>
        <row r="188">
          <cell r="E188">
            <v>50600</v>
          </cell>
        </row>
        <row r="189">
          <cell r="E189">
            <v>88000</v>
          </cell>
        </row>
        <row r="190">
          <cell r="E190">
            <v>176500</v>
          </cell>
        </row>
        <row r="191">
          <cell r="E191">
            <v>8100</v>
          </cell>
        </row>
        <row r="192">
          <cell r="E192">
            <v>10900</v>
          </cell>
        </row>
        <row r="193">
          <cell r="E193">
            <v>18600</v>
          </cell>
        </row>
        <row r="194">
          <cell r="E194">
            <v>76120</v>
          </cell>
        </row>
        <row r="195">
          <cell r="E195">
            <v>101000</v>
          </cell>
        </row>
        <row r="196">
          <cell r="E196">
            <v>149000</v>
          </cell>
        </row>
        <row r="197">
          <cell r="E197">
            <v>290000</v>
          </cell>
        </row>
        <row r="198">
          <cell r="E198">
            <v>466000</v>
          </cell>
        </row>
        <row r="199">
          <cell r="E199">
            <v>1544760</v>
          </cell>
        </row>
        <row r="200">
          <cell r="E200">
            <v>5600</v>
          </cell>
        </row>
        <row r="201">
          <cell r="E201">
            <v>17200</v>
          </cell>
        </row>
        <row r="202">
          <cell r="E202">
            <v>9200</v>
          </cell>
        </row>
        <row r="203">
          <cell r="E203">
            <v>18200</v>
          </cell>
        </row>
        <row r="204">
          <cell r="E204">
            <v>34700</v>
          </cell>
        </row>
        <row r="205">
          <cell r="E205">
            <v>65100</v>
          </cell>
        </row>
        <row r="206">
          <cell r="E206">
            <v>108000</v>
          </cell>
        </row>
        <row r="207">
          <cell r="E207">
            <v>150000</v>
          </cell>
        </row>
        <row r="209">
          <cell r="E209">
            <v>150000</v>
          </cell>
        </row>
        <row r="210">
          <cell r="E210">
            <v>9500</v>
          </cell>
        </row>
        <row r="211">
          <cell r="E211">
            <v>16000</v>
          </cell>
        </row>
        <row r="212">
          <cell r="E212">
            <v>26400</v>
          </cell>
        </row>
        <row r="213">
          <cell r="E213">
            <v>47700</v>
          </cell>
        </row>
        <row r="214">
          <cell r="E214">
            <v>70600</v>
          </cell>
        </row>
        <row r="215">
          <cell r="E215">
            <v>154700</v>
          </cell>
        </row>
        <row r="216">
          <cell r="E216">
            <v>430</v>
          </cell>
        </row>
        <row r="217">
          <cell r="E217">
            <v>1100</v>
          </cell>
        </row>
        <row r="218">
          <cell r="E218">
            <v>1000</v>
          </cell>
        </row>
        <row r="219">
          <cell r="E219">
            <v>1500</v>
          </cell>
        </row>
        <row r="220">
          <cell r="E220">
            <v>4700</v>
          </cell>
        </row>
        <row r="221">
          <cell r="E221">
            <v>22300</v>
          </cell>
        </row>
        <row r="222">
          <cell r="E222">
            <v>36400</v>
          </cell>
        </row>
        <row r="223">
          <cell r="E223">
            <v>52900</v>
          </cell>
        </row>
        <row r="224">
          <cell r="E224">
            <v>4000</v>
          </cell>
        </row>
        <row r="225">
          <cell r="E225">
            <v>8200</v>
          </cell>
        </row>
        <row r="552">
          <cell r="E552">
            <v>48300</v>
          </cell>
        </row>
        <row r="658">
          <cell r="E658">
            <v>51060</v>
          </cell>
        </row>
        <row r="659">
          <cell r="E659">
            <v>29933</v>
          </cell>
        </row>
      </sheetData>
      <sheetData sheetId="6">
        <row r="2">
          <cell r="E2">
            <v>23200</v>
          </cell>
        </row>
      </sheetData>
      <sheetData sheetId="7">
        <row r="2">
          <cell r="E2">
            <v>23200</v>
          </cell>
        </row>
      </sheetData>
      <sheetData sheetId="8">
        <row r="2">
          <cell r="E2">
            <v>23200</v>
          </cell>
        </row>
      </sheetData>
      <sheetData sheetId="9" refreshError="1"/>
      <sheetData sheetId="10">
        <row r="2">
          <cell r="E2">
            <v>23200</v>
          </cell>
        </row>
      </sheetData>
      <sheetData sheetId="11">
        <row r="2">
          <cell r="E2">
            <v>23200</v>
          </cell>
        </row>
      </sheetData>
      <sheetData sheetId="12">
        <row r="2">
          <cell r="E2">
            <v>23200</v>
          </cell>
        </row>
      </sheetData>
      <sheetData sheetId="13">
        <row r="2">
          <cell r="E2">
            <v>23200</v>
          </cell>
        </row>
      </sheetData>
      <sheetData sheetId="14">
        <row r="2">
          <cell r="E2">
            <v>23200</v>
          </cell>
        </row>
      </sheetData>
      <sheetData sheetId="15">
        <row r="2">
          <cell r="E2">
            <v>23200</v>
          </cell>
        </row>
      </sheetData>
      <sheetData sheetId="16">
        <row r="2">
          <cell r="E2">
            <v>23200</v>
          </cell>
        </row>
      </sheetData>
      <sheetData sheetId="17">
        <row r="2">
          <cell r="E2">
            <v>23200</v>
          </cell>
        </row>
      </sheetData>
      <sheetData sheetId="18">
        <row r="2">
          <cell r="E2">
            <v>23200</v>
          </cell>
        </row>
      </sheetData>
      <sheetData sheetId="19"/>
      <sheetData sheetId="20" refreshError="1"/>
      <sheetData sheetId="21" refreshError="1"/>
      <sheetData sheetId="22">
        <row r="2">
          <cell r="E2">
            <v>23200</v>
          </cell>
        </row>
      </sheetData>
      <sheetData sheetId="23">
        <row r="2">
          <cell r="E2">
            <v>23200</v>
          </cell>
        </row>
      </sheetData>
      <sheetData sheetId="24">
        <row r="2">
          <cell r="E2">
            <v>23200</v>
          </cell>
        </row>
      </sheetData>
      <sheetData sheetId="25">
        <row r="2">
          <cell r="E2">
            <v>23200</v>
          </cell>
        </row>
      </sheetData>
      <sheetData sheetId="26">
        <row r="2">
          <cell r="E2">
            <v>23200</v>
          </cell>
        </row>
      </sheetData>
      <sheetData sheetId="27">
        <row r="2">
          <cell r="E2">
            <v>23200</v>
          </cell>
        </row>
      </sheetData>
      <sheetData sheetId="28">
        <row r="2">
          <cell r="E2">
            <v>23200</v>
          </cell>
        </row>
      </sheetData>
      <sheetData sheetId="29">
        <row r="2">
          <cell r="E2">
            <v>23200</v>
          </cell>
        </row>
      </sheetData>
      <sheetData sheetId="30">
        <row r="2">
          <cell r="E2">
            <v>23200</v>
          </cell>
        </row>
      </sheetData>
      <sheetData sheetId="31">
        <row r="2">
          <cell r="E2">
            <v>23200</v>
          </cell>
        </row>
      </sheetData>
      <sheetData sheetId="32">
        <row r="2">
          <cell r="E2">
            <v>23200</v>
          </cell>
        </row>
      </sheetData>
      <sheetData sheetId="33">
        <row r="2">
          <cell r="E2">
            <v>23200</v>
          </cell>
        </row>
      </sheetData>
      <sheetData sheetId="34">
        <row r="2">
          <cell r="E2">
            <v>23200</v>
          </cell>
        </row>
      </sheetData>
      <sheetData sheetId="35">
        <row r="2">
          <cell r="E2">
            <v>23200</v>
          </cell>
        </row>
      </sheetData>
      <sheetData sheetId="36">
        <row r="2">
          <cell r="E2">
            <v>23200</v>
          </cell>
        </row>
      </sheetData>
      <sheetData sheetId="37"/>
      <sheetData sheetId="38"/>
      <sheetData sheetId="39" refreshError="1"/>
      <sheetData sheetId="40" refreshError="1"/>
      <sheetData sheetId="41" refreshError="1"/>
      <sheetData sheetId="42" refreshError="1"/>
      <sheetData sheetId="43" refreshError="1"/>
      <sheetData sheetId="44">
        <row r="2">
          <cell r="E2">
            <v>23200</v>
          </cell>
        </row>
      </sheetData>
      <sheetData sheetId="45">
        <row r="2">
          <cell r="E2">
            <v>23200</v>
          </cell>
        </row>
      </sheetData>
      <sheetData sheetId="46">
        <row r="2">
          <cell r="E2">
            <v>23200</v>
          </cell>
        </row>
      </sheetData>
      <sheetData sheetId="47">
        <row r="2">
          <cell r="E2">
            <v>23200</v>
          </cell>
        </row>
      </sheetData>
      <sheetData sheetId="48">
        <row r="2">
          <cell r="E2">
            <v>23200</v>
          </cell>
        </row>
      </sheetData>
      <sheetData sheetId="49">
        <row r="2">
          <cell r="E2">
            <v>23200</v>
          </cell>
        </row>
      </sheetData>
      <sheetData sheetId="50">
        <row r="2">
          <cell r="E2">
            <v>23200</v>
          </cell>
        </row>
      </sheetData>
      <sheetData sheetId="51">
        <row r="2">
          <cell r="E2">
            <v>23200</v>
          </cell>
        </row>
      </sheetData>
      <sheetData sheetId="52">
        <row r="2">
          <cell r="E2">
            <v>23200</v>
          </cell>
        </row>
      </sheetData>
      <sheetData sheetId="53">
        <row r="2">
          <cell r="E2">
            <v>23200</v>
          </cell>
        </row>
      </sheetData>
      <sheetData sheetId="54">
        <row r="2">
          <cell r="E2">
            <v>23200</v>
          </cell>
        </row>
      </sheetData>
      <sheetData sheetId="55">
        <row r="2">
          <cell r="E2">
            <v>23200</v>
          </cell>
        </row>
      </sheetData>
      <sheetData sheetId="56">
        <row r="2">
          <cell r="E2">
            <v>23200</v>
          </cell>
        </row>
      </sheetData>
      <sheetData sheetId="57">
        <row r="2">
          <cell r="E2">
            <v>23200</v>
          </cell>
        </row>
      </sheetData>
      <sheetData sheetId="58">
        <row r="2">
          <cell r="E2">
            <v>23200</v>
          </cell>
        </row>
      </sheetData>
      <sheetData sheetId="59">
        <row r="2">
          <cell r="E2">
            <v>23200</v>
          </cell>
        </row>
      </sheetData>
      <sheetData sheetId="60">
        <row r="2">
          <cell r="E2">
            <v>23200</v>
          </cell>
        </row>
      </sheetData>
      <sheetData sheetId="61">
        <row r="2">
          <cell r="E2">
            <v>23200</v>
          </cell>
        </row>
      </sheetData>
      <sheetData sheetId="62">
        <row r="2">
          <cell r="E2">
            <v>23200</v>
          </cell>
        </row>
      </sheetData>
      <sheetData sheetId="63">
        <row r="2">
          <cell r="E2">
            <v>23200</v>
          </cell>
        </row>
      </sheetData>
      <sheetData sheetId="64">
        <row r="2">
          <cell r="E2">
            <v>23200</v>
          </cell>
        </row>
      </sheetData>
      <sheetData sheetId="65" refreshError="1"/>
      <sheetData sheetId="66">
        <row r="2">
          <cell r="E2">
            <v>23200</v>
          </cell>
        </row>
      </sheetData>
      <sheetData sheetId="67">
        <row r="2">
          <cell r="E2">
            <v>23200</v>
          </cell>
        </row>
      </sheetData>
      <sheetData sheetId="68">
        <row r="2">
          <cell r="E2">
            <v>23200</v>
          </cell>
        </row>
      </sheetData>
      <sheetData sheetId="69">
        <row r="2">
          <cell r="E2">
            <v>23200</v>
          </cell>
        </row>
      </sheetData>
      <sheetData sheetId="70">
        <row r="2">
          <cell r="E2">
            <v>23200</v>
          </cell>
        </row>
      </sheetData>
      <sheetData sheetId="71">
        <row r="2">
          <cell r="E2">
            <v>23200</v>
          </cell>
        </row>
      </sheetData>
      <sheetData sheetId="72">
        <row r="2">
          <cell r="E2">
            <v>23200</v>
          </cell>
        </row>
      </sheetData>
      <sheetData sheetId="73">
        <row r="2">
          <cell r="E2">
            <v>23200</v>
          </cell>
        </row>
      </sheetData>
      <sheetData sheetId="74">
        <row r="2">
          <cell r="E2">
            <v>23200</v>
          </cell>
        </row>
      </sheetData>
      <sheetData sheetId="75" refreshError="1"/>
      <sheetData sheetId="76"/>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sheetData sheetId="479"/>
      <sheetData sheetId="480" refreshError="1"/>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sheetData sheetId="574"/>
      <sheetData sheetId="575"/>
      <sheetData sheetId="576"/>
      <sheetData sheetId="577"/>
      <sheetData sheetId="578"/>
      <sheetData sheetId="579"/>
      <sheetData sheetId="580"/>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refreshError="1"/>
      <sheetData sheetId="592" refreshError="1"/>
      <sheetData sheetId="593" refreshError="1"/>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sheetData sheetId="726" refreshError="1"/>
      <sheetData sheetId="727" refreshError="1"/>
      <sheetData sheetId="728"/>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sheetData sheetId="74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sheetData sheetId="751" refreshError="1"/>
      <sheetData sheetId="752" refreshError="1"/>
      <sheetData sheetId="753"/>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sheetData sheetId="100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sheetData sheetId="1027" refreshError="1"/>
      <sheetData sheetId="1028" refreshError="1"/>
      <sheetData sheetId="1029" refreshError="1"/>
      <sheetData sheetId="1030" refreshError="1"/>
      <sheetData sheetId="1031" refreshError="1"/>
      <sheetData sheetId="1032"/>
      <sheetData sheetId="1033"/>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sheetData sheetId="105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sheetData sheetId="1537" refreshError="1"/>
      <sheetData sheetId="1538" refreshError="1"/>
      <sheetData sheetId="1539"/>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refreshError="1"/>
      <sheetData sheetId="1650" refreshError="1"/>
      <sheetData sheetId="1651"/>
      <sheetData sheetId="1652" refreshError="1"/>
      <sheetData sheetId="1653"/>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sheetData sheetId="1907"/>
      <sheetData sheetId="1908"/>
      <sheetData sheetId="1909"/>
      <sheetData sheetId="1910"/>
      <sheetData sheetId="191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sheetData sheetId="1932" refreshError="1"/>
      <sheetData sheetId="1933" refreshError="1"/>
      <sheetData sheetId="1934" refreshError="1"/>
      <sheetData sheetId="1935" refreshError="1"/>
      <sheetData sheetId="1936" refreshError="1"/>
      <sheetData sheetId="1937" refreshError="1"/>
      <sheetData sheetId="1938" refreshError="1"/>
      <sheetData sheetId="1939"/>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sheetData sheetId="2009"/>
      <sheetData sheetId="2010"/>
      <sheetData sheetId="2011" refreshError="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refreshError="1"/>
      <sheetData sheetId="2038"/>
      <sheetData sheetId="2039" refreshError="1"/>
      <sheetData sheetId="2040"/>
      <sheetData sheetId="2041"/>
      <sheetData sheetId="2042"/>
      <sheetData sheetId="2043"/>
      <sheetData sheetId="2044"/>
      <sheetData sheetId="2045" refreshError="1"/>
      <sheetData sheetId="2046" refreshError="1"/>
      <sheetData sheetId="2047" refreshError="1"/>
      <sheetData sheetId="2048"/>
      <sheetData sheetId="2049"/>
      <sheetData sheetId="2050"/>
      <sheetData sheetId="2051"/>
      <sheetData sheetId="2052"/>
      <sheetData sheetId="2053"/>
      <sheetData sheetId="2054"/>
      <sheetData sheetId="2055"/>
      <sheetData sheetId="2056"/>
      <sheetData sheetId="2057" refreshError="1"/>
      <sheetData sheetId="2058" refreshError="1"/>
      <sheetData sheetId="2059" refreshError="1"/>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refreshError="1"/>
      <sheetData sheetId="2079"/>
      <sheetData sheetId="2080"/>
      <sheetData sheetId="2081"/>
      <sheetData sheetId="2082"/>
      <sheetData sheetId="2083" refreshError="1"/>
      <sheetData sheetId="2084" refreshError="1"/>
      <sheetData sheetId="2085"/>
      <sheetData sheetId="2086" refreshError="1"/>
      <sheetData sheetId="2087"/>
      <sheetData sheetId="2088"/>
      <sheetData sheetId="2089"/>
      <sheetData sheetId="2090"/>
      <sheetData sheetId="2091"/>
      <sheetData sheetId="2092"/>
      <sheetData sheetId="2093"/>
      <sheetData sheetId="2094"/>
      <sheetData sheetId="2095"/>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sheetData sheetId="2143"/>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ow r="5">
          <cell r="B5" t="str">
            <v>백-호</v>
          </cell>
        </row>
      </sheetData>
      <sheetData sheetId="2906"/>
      <sheetData sheetId="2907">
        <row r="5">
          <cell r="B5" t="str">
            <v>백-호</v>
          </cell>
        </row>
      </sheetData>
      <sheetData sheetId="2908"/>
      <sheetData sheetId="2909">
        <row r="5">
          <cell r="B5" t="str">
            <v>백-호</v>
          </cell>
        </row>
      </sheetData>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sheetData sheetId="3056" refreshError="1"/>
      <sheetData sheetId="3057" refreshError="1"/>
      <sheetData sheetId="3058" refreshError="1"/>
      <sheetData sheetId="3059" refreshError="1"/>
      <sheetData sheetId="3060"/>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sheetData sheetId="3286" refreshError="1"/>
      <sheetData sheetId="3287" refreshError="1"/>
      <sheetData sheetId="3288" refreshError="1"/>
      <sheetData sheetId="3289" refreshError="1"/>
      <sheetData sheetId="3290" refreshError="1"/>
      <sheetData sheetId="3291" refreshError="1"/>
      <sheetData sheetId="3292">
        <row r="2">
          <cell r="E2">
            <v>23200</v>
          </cell>
        </row>
      </sheetData>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ow r="2">
          <cell r="E2">
            <v>23200</v>
          </cell>
        </row>
      </sheetData>
      <sheetData sheetId="3314"/>
      <sheetData sheetId="3315">
        <row r="2">
          <cell r="E2">
            <v>23200</v>
          </cell>
        </row>
      </sheetData>
      <sheetData sheetId="3316"/>
      <sheetData sheetId="3317">
        <row r="2">
          <cell r="E2">
            <v>23200</v>
          </cell>
        </row>
      </sheetData>
      <sheetData sheetId="3318"/>
      <sheetData sheetId="3319">
        <row r="2">
          <cell r="E2">
            <v>23200</v>
          </cell>
        </row>
      </sheetData>
      <sheetData sheetId="3320"/>
      <sheetData sheetId="3321">
        <row r="2">
          <cell r="E2">
            <v>23200</v>
          </cell>
        </row>
      </sheetData>
      <sheetData sheetId="3322"/>
      <sheetData sheetId="3323">
        <row r="2">
          <cell r="E2">
            <v>23200</v>
          </cell>
        </row>
      </sheetData>
      <sheetData sheetId="3324"/>
      <sheetData sheetId="3325"/>
      <sheetData sheetId="3326"/>
      <sheetData sheetId="3327"/>
      <sheetData sheetId="3328">
        <row r="2">
          <cell r="E2">
            <v>23200</v>
          </cell>
        </row>
      </sheetData>
      <sheetData sheetId="3329"/>
      <sheetData sheetId="3330">
        <row r="2">
          <cell r="E2">
            <v>23200</v>
          </cell>
        </row>
      </sheetData>
      <sheetData sheetId="3331"/>
      <sheetData sheetId="3332">
        <row r="2">
          <cell r="E2">
            <v>23200</v>
          </cell>
        </row>
      </sheetData>
      <sheetData sheetId="3333"/>
      <sheetData sheetId="3334">
        <row r="2">
          <cell r="E2">
            <v>23200</v>
          </cell>
        </row>
      </sheetData>
      <sheetData sheetId="3335"/>
      <sheetData sheetId="3336">
        <row r="2">
          <cell r="E2">
            <v>23200</v>
          </cell>
        </row>
      </sheetData>
      <sheetData sheetId="3337"/>
      <sheetData sheetId="3338">
        <row r="2">
          <cell r="E2">
            <v>23200</v>
          </cell>
        </row>
      </sheetData>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sheetData sheetId="3372"/>
      <sheetData sheetId="3373"/>
      <sheetData sheetId="3374"/>
      <sheetData sheetId="3375"/>
      <sheetData sheetId="3376"/>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sheetData sheetId="3614">
        <row r="2">
          <cell r="E2">
            <v>23200</v>
          </cell>
        </row>
      </sheetData>
      <sheetData sheetId="3615" refreshError="1"/>
      <sheetData sheetId="3616" refreshError="1"/>
      <sheetData sheetId="3617" refreshError="1"/>
      <sheetData sheetId="3618"/>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sheetData sheetId="3628"/>
      <sheetData sheetId="3629" refreshError="1"/>
      <sheetData sheetId="3630"/>
      <sheetData sheetId="3631" refreshError="1"/>
      <sheetData sheetId="3632"/>
      <sheetData sheetId="3633" refreshError="1"/>
      <sheetData sheetId="3634" refreshError="1"/>
      <sheetData sheetId="3635" refreshError="1"/>
      <sheetData sheetId="3636"/>
      <sheetData sheetId="3637" refreshError="1"/>
      <sheetData sheetId="3638"/>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sheetData sheetId="3672" refreshError="1"/>
      <sheetData sheetId="3673" refreshError="1"/>
      <sheetData sheetId="3674" refreshError="1"/>
      <sheetData sheetId="3675"/>
      <sheetData sheetId="3676" refreshError="1"/>
      <sheetData sheetId="3677" refreshError="1"/>
      <sheetData sheetId="3678" refreshError="1"/>
      <sheetData sheetId="3679" refreshError="1"/>
      <sheetData sheetId="3680" refreshError="1"/>
      <sheetData sheetId="3681" refreshError="1"/>
      <sheetData sheetId="3682" refreshError="1"/>
      <sheetData sheetId="3683">
        <row r="2">
          <cell r="K2" t="str">
            <v>모양</v>
          </cell>
        </row>
      </sheetData>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sheetData sheetId="3694" refreshError="1"/>
      <sheetData sheetId="3695"/>
      <sheetData sheetId="3696" refreshError="1"/>
      <sheetData sheetId="3697"/>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sheetData sheetId="3741"/>
      <sheetData sheetId="3742"/>
      <sheetData sheetId="3743"/>
      <sheetData sheetId="3744"/>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sheetData sheetId="3784" refreshError="1"/>
      <sheetData sheetId="3785" refreshError="1"/>
      <sheetData sheetId="3786" refreshError="1"/>
      <sheetData sheetId="3787" refreshError="1"/>
      <sheetData sheetId="3788" refreshError="1"/>
      <sheetData sheetId="3789" refreshError="1"/>
      <sheetData sheetId="3790">
        <row r="2">
          <cell r="E2">
            <v>23200</v>
          </cell>
        </row>
      </sheetData>
      <sheetData sheetId="3791" refreshError="1"/>
      <sheetData sheetId="3792" refreshError="1"/>
      <sheetData sheetId="3793" refreshError="1"/>
      <sheetData sheetId="3794"/>
      <sheetData sheetId="3795" refreshError="1"/>
      <sheetData sheetId="3796" refreshError="1"/>
      <sheetData sheetId="3797"/>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sheetData sheetId="3926" refreshError="1"/>
      <sheetData sheetId="3927"/>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sheetData sheetId="3938" refreshError="1"/>
      <sheetData sheetId="3939" refreshError="1"/>
      <sheetData sheetId="3940" refreshError="1"/>
      <sheetData sheetId="3941"/>
      <sheetData sheetId="3942" refreshError="1"/>
      <sheetData sheetId="3943" refreshError="1"/>
      <sheetData sheetId="3944" refreshError="1"/>
      <sheetData sheetId="3945"/>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sheetData sheetId="3962" refreshError="1"/>
      <sheetData sheetId="3963"/>
      <sheetData sheetId="3964" refreshError="1"/>
      <sheetData sheetId="3965"/>
      <sheetData sheetId="3966" refreshError="1"/>
      <sheetData sheetId="3967"/>
      <sheetData sheetId="3968" refreshError="1"/>
      <sheetData sheetId="3969"/>
      <sheetData sheetId="3970" refreshError="1"/>
      <sheetData sheetId="3971"/>
      <sheetData sheetId="3972" refreshError="1"/>
      <sheetData sheetId="3973"/>
      <sheetData sheetId="3974" refreshError="1"/>
      <sheetData sheetId="3975"/>
      <sheetData sheetId="3976" refreshError="1"/>
      <sheetData sheetId="3977" refreshError="1"/>
      <sheetData sheetId="3978" refreshError="1"/>
      <sheetData sheetId="3979" refreshError="1"/>
      <sheetData sheetId="3980" refreshError="1"/>
      <sheetData sheetId="3981"/>
      <sheetData sheetId="3982" refreshError="1"/>
      <sheetData sheetId="3983" refreshError="1"/>
      <sheetData sheetId="3984" refreshError="1"/>
      <sheetData sheetId="3985"/>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sheetData sheetId="4415" refreshError="1"/>
      <sheetData sheetId="4416"/>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sheetData sheetId="4653">
        <row r="2">
          <cell r="E2">
            <v>23200</v>
          </cell>
        </row>
      </sheetData>
      <sheetData sheetId="4654"/>
      <sheetData sheetId="4655"/>
      <sheetData sheetId="4656"/>
      <sheetData sheetId="4657"/>
      <sheetData sheetId="4658"/>
      <sheetData sheetId="4659"/>
      <sheetData sheetId="4660"/>
      <sheetData sheetId="4661">
        <row r="2">
          <cell r="E2">
            <v>23200</v>
          </cell>
        </row>
      </sheetData>
      <sheetData sheetId="4662"/>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ow r="2">
          <cell r="E2">
            <v>23200</v>
          </cell>
        </row>
      </sheetData>
      <sheetData sheetId="4722"/>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ow r="2">
          <cell r="E2">
            <v>23200</v>
          </cell>
        </row>
      </sheetData>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ow r="2">
          <cell r="E2">
            <v>23200</v>
          </cell>
        </row>
      </sheetData>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sheetData sheetId="4839"/>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sheetData sheetId="4877"/>
      <sheetData sheetId="4878"/>
      <sheetData sheetId="4879"/>
      <sheetData sheetId="4880"/>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요약"/>
      <sheetName val="임율"/>
      <sheetName val="수량산출"/>
      <sheetName val="데이타"/>
      <sheetName val="식재인부"/>
      <sheetName val="노임단가"/>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요약"/>
      <sheetName val="임율"/>
      <sheetName val="수량산출"/>
      <sheetName val="데이타"/>
      <sheetName val="식재인부"/>
      <sheetName val="노임단가"/>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서"/>
      <sheetName val="잡비계산"/>
      <sheetName val="합노재경"/>
      <sheetName val="Sheet2"/>
      <sheetName val="데이타"/>
      <sheetName val="식재인부"/>
      <sheetName val="단가"/>
      <sheetName val="시설물일위"/>
      <sheetName val="소일위대가코드표"/>
      <sheetName val="내역서"/>
      <sheetName val="장비종합부표"/>
      <sheetName val="집계표_식재"/>
      <sheetName val="부표"/>
      <sheetName val="수량산출"/>
    </sheetNames>
    <sheetDataSet>
      <sheetData sheetId="0"/>
      <sheetData sheetId="1">
        <row r="9">
          <cell r="I9">
            <v>487800431</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PIPE"/>
      <sheetName val="을-1"/>
      <sheetName val="수량산출"/>
      <sheetName val="중기사용료산출근거"/>
      <sheetName val="단가 및 재료비"/>
      <sheetName val="토적표"/>
      <sheetName val="역T형교대(말뚝기초)"/>
      <sheetName val="8.석축단위(H=1.5M)"/>
      <sheetName val="COPING-1"/>
      <sheetName val="역T형교대-2수량"/>
      <sheetName val="결재갑지"/>
      <sheetName val="단중표"/>
      <sheetName val="잡비계산"/>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외주발주분"/>
      <sheetName val="내역서1999.8최종"/>
      <sheetName val="일위대가"/>
      <sheetName val="기계경비산출기준"/>
      <sheetName val="경영"/>
      <sheetName val="98년"/>
      <sheetName val="실적"/>
      <sheetName val="기계경비(시간당)"/>
      <sheetName val="램머"/>
      <sheetName val="수량산출"/>
      <sheetName val="단가"/>
      <sheetName val="Sheet1"/>
      <sheetName val="회선별대책안(한전)"/>
      <sheetName val="자판실행"/>
      <sheetName val="전기"/>
      <sheetName val="97년 추정"/>
      <sheetName val="DATE"/>
      <sheetName val="N賃率-職"/>
      <sheetName val="한강운반비"/>
      <sheetName val="광혁기성"/>
      <sheetName val="백암비스타내역"/>
      <sheetName val="경율산정"/>
      <sheetName val="노임단가"/>
      <sheetName val="데이타"/>
      <sheetName val="자재비"/>
      <sheetName val="노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일위대가"/>
      <sheetName val="조명시설"/>
      <sheetName val="공구"/>
      <sheetName val="기계경비(시간당)"/>
      <sheetName val="램머"/>
      <sheetName val="장비집계"/>
      <sheetName val="3BL공동구 수량"/>
      <sheetName val="자재집계표"/>
      <sheetName val="Sheet1"/>
      <sheetName val="가중치"/>
      <sheetName val="말뚝지지력산정"/>
      <sheetName val="제-노임"/>
      <sheetName val="제직재"/>
      <sheetName val="용수량(생활용수)"/>
      <sheetName val="DATE"/>
      <sheetName val="신표지1"/>
      <sheetName val="평가데이터"/>
      <sheetName val="구천"/>
      <sheetName val="수량산출"/>
      <sheetName val="산출금액내역"/>
      <sheetName val="내역서"/>
      <sheetName val="청천내"/>
      <sheetName val="경산"/>
      <sheetName val="#REF"/>
      <sheetName val="일위"/>
      <sheetName val="기계경비"/>
      <sheetName val="9GNG운반"/>
      <sheetName val="실행철강하도"/>
      <sheetName val="현장예산"/>
      <sheetName val="예총"/>
      <sheetName val="2000년1차"/>
      <sheetName val="2000전체분"/>
      <sheetName val="집계표"/>
      <sheetName val="자재대"/>
      <sheetName val="일위대가9803"/>
      <sheetName val="명세서"/>
      <sheetName val="내역"/>
      <sheetName val="2공구하도급내역서"/>
      <sheetName val="포장공"/>
      <sheetName val="요율"/>
      <sheetName val="3.공통공사대비"/>
      <sheetName val="주차구획선수량"/>
      <sheetName val="설계예산서"/>
      <sheetName val="연결관암거"/>
      <sheetName val="총괄"/>
      <sheetName val="조경내역서"/>
      <sheetName val="신우"/>
      <sheetName val="동원인원"/>
      <sheetName val="대치판정"/>
      <sheetName val="데이타"/>
      <sheetName val="식재인부"/>
      <sheetName val="도급예산내역서봉투"/>
      <sheetName val="공사원가계산서"/>
      <sheetName val="설계산출표지"/>
      <sheetName val="도급예산내역서총괄표"/>
      <sheetName val="을부담운반비"/>
      <sheetName val="운반비산출"/>
      <sheetName val="3BL공동구_수량"/>
      <sheetName val="총투입계"/>
      <sheetName val="안정검토"/>
      <sheetName val="단면설계"/>
      <sheetName val="6PILE  (돌출)"/>
      <sheetName val="설계내역서"/>
      <sheetName val="Total"/>
      <sheetName val="공사기본내용입력"/>
      <sheetName val="12호기내역서(건축분)"/>
      <sheetName val="ABUT수량-A1"/>
      <sheetName val="파형강관집계"/>
      <sheetName val="토적표"/>
      <sheetName val="공제수량총집계표"/>
      <sheetName val="임금단가"/>
      <sheetName val="한강운반비"/>
      <sheetName val="원본(갑지)"/>
      <sheetName val="단열-자재"/>
      <sheetName val="공사개요"/>
      <sheetName val="설계예산"/>
      <sheetName val="수량3"/>
      <sheetName val="산출근거"/>
      <sheetName val="설비"/>
      <sheetName val="T13(P68~72,78)"/>
      <sheetName val="TOTAL_BOQ"/>
      <sheetName val="품셈집계표"/>
      <sheetName val="자재조사표"/>
      <sheetName val="옹벽일반수량"/>
      <sheetName val="범례표"/>
      <sheetName val="설계서을"/>
      <sheetName val="현장경비"/>
      <sheetName val="방배동내역(리라)"/>
      <sheetName val="건축공사집계표"/>
      <sheetName val="방배동내역 (총괄)"/>
      <sheetName val="부대공사총괄"/>
      <sheetName val="입력란"/>
      <sheetName val="97노임단가"/>
      <sheetName val="본선차로수량집계표"/>
      <sheetName val="우수맨홀공제단위수량"/>
      <sheetName val="총집계표"/>
      <sheetName val="가압장(토목)"/>
      <sheetName val="조명율표"/>
      <sheetName val="자재단가"/>
      <sheetName val="Sheet5"/>
      <sheetName val="원가"/>
      <sheetName val="터파기및재료"/>
      <sheetName val="WORK"/>
      <sheetName val="내역서단가산출용"/>
      <sheetName val="심사공종"/>
      <sheetName val="bid"/>
      <sheetName val="단가산출"/>
      <sheetName val="철근량"/>
      <sheetName val="일반수량"/>
      <sheetName val="견적"/>
      <sheetName val="준검 내역서"/>
      <sheetName val="대창(함평)"/>
      <sheetName val="대창(장성)"/>
      <sheetName val="대창(함평)-창열"/>
      <sheetName val="연습"/>
      <sheetName val="DATA 입력란"/>
      <sheetName val="1. 설계조건 2.단면가정 3. 하중계산"/>
      <sheetName val="9.정착구 보강"/>
      <sheetName val="CTEMCOST"/>
      <sheetName val="H-PILE수량집계"/>
      <sheetName val="날개벽수량표"/>
      <sheetName val="초기화면"/>
      <sheetName val="관급자재"/>
      <sheetName val="Sheet2"/>
      <sheetName val="이름정의"/>
      <sheetName val="대로근거"/>
      <sheetName val="Macro1"/>
      <sheetName val="중로근거"/>
      <sheetName val="SANBAISU"/>
      <sheetName val="토목검측서"/>
      <sheetName val="1차 내역서"/>
      <sheetName val="slurrywall설계가"/>
      <sheetName val="빙장비사양"/>
      <sheetName val="환경기계공정표 (3)"/>
      <sheetName val="이토변실(A3-LINE)"/>
      <sheetName val="비교1"/>
      <sheetName val="물량표"/>
      <sheetName val="Sheet4"/>
      <sheetName val="구의33고"/>
      <sheetName val="절대삭제금지"/>
      <sheetName val="우수공"/>
      <sheetName val="guard(mac)"/>
      <sheetName val="수량집계"/>
      <sheetName val="코드표"/>
      <sheetName val="관접합및부설"/>
      <sheetName val="단가"/>
      <sheetName val="단면가정"/>
      <sheetName val="설계조건"/>
      <sheetName val="70%"/>
      <sheetName val="간지"/>
      <sheetName val="직노"/>
      <sheetName val="2002하반기노임기준"/>
      <sheetName val="데리네이타현황"/>
      <sheetName val="품셈TABLE"/>
      <sheetName val="낙찰표"/>
      <sheetName val="(A)내역서"/>
      <sheetName val="실행견적"/>
      <sheetName val="을"/>
      <sheetName val="SG"/>
      <sheetName val="배수철근"/>
      <sheetName val="오수주요자재"/>
      <sheetName val="s"/>
      <sheetName val="용역비내역-진짜"/>
      <sheetName val="내역(신례)"/>
      <sheetName val="시선유도표지집계표"/>
      <sheetName val="시설물단가표"/>
      <sheetName val="노무비단가표"/>
      <sheetName val="기초자료입력"/>
      <sheetName val="구조물터파기수량집계"/>
      <sheetName val="배수공 시멘트 및 골재량 산출"/>
      <sheetName val="TYPE-A"/>
      <sheetName val="배관배선 단가조사"/>
      <sheetName val="일위대가집계"/>
      <sheetName val="공량(1월22일)"/>
      <sheetName val="측구터파기공수량집계"/>
      <sheetName val="96보완계획7.12"/>
      <sheetName val="부하계산서"/>
      <sheetName val="전선 및 전선관"/>
      <sheetName val="고유코드_설계"/>
      <sheetName val="관급자재대"/>
      <sheetName val="중기사용료산출근거"/>
      <sheetName val="단가 및 재료비"/>
      <sheetName val="신호등일위대가"/>
      <sheetName val="덕전리"/>
      <sheetName val="흄관기초"/>
      <sheetName val="실행내역서"/>
      <sheetName val="노임이"/>
      <sheetName val="총괄내역서"/>
      <sheetName val="배수공"/>
      <sheetName val="증감내역서"/>
      <sheetName val="파일의이용"/>
      <sheetName val="준공평가"/>
      <sheetName val="Sheet1 (2)"/>
      <sheetName val="내역서(전기)"/>
      <sheetName val="목차"/>
      <sheetName val="입찰안"/>
      <sheetName val="COPING"/>
      <sheetName val="일위대가표"/>
      <sheetName val="Sheet3"/>
      <sheetName val="일위단위"/>
      <sheetName val="계양가시설"/>
      <sheetName val="맨홀수량"/>
      <sheetName val="원형맨홀수량"/>
      <sheetName val="마산방향"/>
      <sheetName val="진주방향"/>
      <sheetName val="15"/>
      <sheetName val="단가조사-2"/>
      <sheetName val="현장경상비"/>
      <sheetName val="설계"/>
      <sheetName val="실행내역"/>
      <sheetName val="현금흐름"/>
      <sheetName val="DATA"/>
      <sheetName val="상 부"/>
      <sheetName val="날개벽"/>
      <sheetName val="실행대비"/>
      <sheetName val="200"/>
      <sheetName val="교대(A1)"/>
      <sheetName val="토사(PE)"/>
      <sheetName val="하조서"/>
      <sheetName val="몰탈"/>
      <sheetName val="기초코드"/>
      <sheetName val="8.PILE  (돌출)"/>
      <sheetName val="N賃率-職"/>
      <sheetName val="다곡2교"/>
      <sheetName val="하수급견적대비"/>
      <sheetName val="을지"/>
      <sheetName val="할증"/>
      <sheetName val="교각계산"/>
      <sheetName val="우각부보강"/>
      <sheetName val="단가조건(02년)"/>
      <sheetName val="빗물받이(910-510-410)"/>
      <sheetName val="노무비"/>
      <sheetName val="재료비단가"/>
      <sheetName val="용산1(해보)"/>
      <sheetName val="98수문일위"/>
      <sheetName val="교각1"/>
      <sheetName val="단가 (2)"/>
      <sheetName val="내역갑지"/>
      <sheetName val="고창방향"/>
      <sheetName val="각형맨홀"/>
      <sheetName val="구조물공집계"/>
      <sheetName val="상행-교대(A1-A2)"/>
      <sheetName val="수목표준대가"/>
      <sheetName val="MAT"/>
      <sheetName val="INPUT"/>
      <sheetName val="원형1호맨홀토공수량"/>
      <sheetName val="자료입력"/>
      <sheetName val="BSD (2)"/>
      <sheetName val="2호맨홀공제수량"/>
      <sheetName val="전기단가조사서"/>
      <sheetName val="전기"/>
      <sheetName val="품셈"/>
      <sheetName val="노임"/>
      <sheetName val="일위대가목록"/>
      <sheetName val="수량증감표"/>
      <sheetName val="터파기운반비산출"/>
      <sheetName val="산적토운반비산출"/>
      <sheetName val="적용단가"/>
      <sheetName val="공사비집계"/>
      <sheetName val="중요"/>
      <sheetName val="총내역서"/>
      <sheetName val="산출내역서집계표"/>
      <sheetName val="청 구"/>
      <sheetName val="설계산출기초"/>
      <sheetName val="내역서01"/>
      <sheetName val="수산(당)"/>
      <sheetName val="대비"/>
      <sheetName val="database"/>
      <sheetName val="98NS-N"/>
      <sheetName val="집수정(600-700)"/>
      <sheetName val="설계명세서"/>
      <sheetName val="설계예시"/>
      <sheetName val="부대내역"/>
      <sheetName val="1.수인터널"/>
      <sheetName val="기초단가"/>
      <sheetName val="danga"/>
      <sheetName val="ilch"/>
      <sheetName val="물가시세"/>
      <sheetName val="1차"/>
      <sheetName val="도기류"/>
      <sheetName val="건축내역"/>
      <sheetName val="확약서"/>
      <sheetName val="일반수량총괄집계"/>
      <sheetName val="차선도색-연장,수량(1)"/>
      <sheetName val="표지"/>
      <sheetName val="토목(용인)"/>
      <sheetName val="중기사용료"/>
      <sheetName val="호프"/>
      <sheetName val="총괄서"/>
      <sheetName val="1000 DB구축 부표"/>
      <sheetName val="공사비"/>
      <sheetName val="연도손익"/>
      <sheetName val="회수금"/>
      <sheetName val="대체용지"/>
      <sheetName val="건자이자"/>
      <sheetName val="내부매출원가"/>
      <sheetName val="지구 리스트"/>
      <sheetName val="용지비"/>
      <sheetName val="옹벽공 수량집계표"/>
      <sheetName val="프랜트면허"/>
      <sheetName val="지중자재단가"/>
      <sheetName val="날개벽(시점좌측)"/>
      <sheetName val="견적서"/>
      <sheetName val="교사기준면적(중)"/>
      <sheetName val="특수선일위대가"/>
      <sheetName val="단위수량산출"/>
      <sheetName val="EACT10"/>
      <sheetName val="내역_FILE"/>
      <sheetName val="공내역"/>
      <sheetName val="7.PILE  (돌출)"/>
      <sheetName val="사  업  비  수  지  예  산  서"/>
      <sheetName val="터파기단면도(보도)"/>
      <sheetName val="변경비교-을"/>
      <sheetName val="내역서 (2)"/>
      <sheetName val="화설내"/>
      <sheetName val="SORCE1"/>
      <sheetName val="본사공가현황"/>
      <sheetName val="추가예산"/>
      <sheetName val="단중표"/>
      <sheetName val="현장관리비참조"/>
      <sheetName val="포장복구집계"/>
      <sheetName val="실행간접비용"/>
      <sheetName val="9811"/>
      <sheetName val="위치조서"/>
      <sheetName val="A-8 PD(도로중앙)"/>
      <sheetName val="간접"/>
      <sheetName val="시점경사로"/>
      <sheetName val="날개벽(TYPE2)"/>
      <sheetName val="3BL공동구_수량1"/>
      <sheetName val="3_공통공사대비"/>
      <sheetName val="9_정착구_보강"/>
      <sheetName val="6PILE__(돌출)"/>
      <sheetName val="방배동내역_(총괄)"/>
      <sheetName val="준검_내역서"/>
      <sheetName val="단가_(2)"/>
      <sheetName val="1차_내역서"/>
      <sheetName val="전선_및_전선관"/>
      <sheetName val="배관배선_단가조사"/>
      <sheetName val="환경기계공정표_(3)"/>
      <sheetName val="DATA_입력란"/>
      <sheetName val="1__설계조건_2_단면가정_3__하중계산"/>
      <sheetName val="BSD_(2)"/>
      <sheetName val="배수공_시멘트_및_골재량_산출"/>
      <sheetName val="96보완계획7_12"/>
      <sheetName val="7_PILE__(돌출)"/>
      <sheetName val="8_PILE__(돌출)"/>
      <sheetName val="사__업__비__수__지__예__산__서"/>
      <sheetName val="GI-LIST"/>
      <sheetName val="해평견적"/>
      <sheetName val="건축공사"/>
      <sheetName val="갑지"/>
      <sheetName val="VXXXXXX"/>
      <sheetName val="물가대비표"/>
      <sheetName val="Sheet2 (2)"/>
      <sheetName val="단위단가"/>
      <sheetName val="수주추정"/>
      <sheetName val="Customer Databas"/>
      <sheetName val="9-1차이내역"/>
      <sheetName val="환율CHANGE"/>
      <sheetName val="수입"/>
      <sheetName val="내역서1999.8최종"/>
      <sheetName val="직접경비"/>
      <sheetName val="직접인건비"/>
      <sheetName val="예가표"/>
      <sheetName val="시점교대"/>
      <sheetName val="공사설명서"/>
      <sheetName val="수안보-MBR1"/>
      <sheetName val="출장내역"/>
      <sheetName val="공사비 증감 내역서"/>
      <sheetName val="PROJECT BRIEF(EX.NEW)"/>
      <sheetName val="Site Expenses"/>
      <sheetName val="계수시트"/>
      <sheetName val="설계가"/>
      <sheetName val="11.1 단면hwp"/>
      <sheetName val="인원투입"/>
      <sheetName val="금액내역서"/>
      <sheetName val="배수공 주요자재 집계표"/>
      <sheetName val="남양내역"/>
      <sheetName val="MAIN_TABLE"/>
      <sheetName val="1.설계조건"/>
      <sheetName val="원가서"/>
      <sheetName val="세부내역서"/>
      <sheetName val="감액총괄표"/>
      <sheetName val="시운전연료"/>
      <sheetName val="b_balju"/>
      <sheetName val="입력시트"/>
      <sheetName val="수로단위수량"/>
      <sheetName val="입찰견적보고서"/>
      <sheetName val="단양 00 아파트-세부내역"/>
      <sheetName val="wall"/>
      <sheetName val="인부임"/>
      <sheetName val="원가+내역"/>
      <sheetName val="선정요령"/>
      <sheetName val="연장및면적(좌측)"/>
      <sheetName val="조경"/>
      <sheetName val="기본일위"/>
      <sheetName val="갑지1"/>
      <sheetName val="공사"/>
      <sheetName val="정부노임단가"/>
      <sheetName val="일위대가_가설_"/>
      <sheetName val="금액"/>
      <sheetName val="공사비증감"/>
      <sheetName val="PI"/>
      <sheetName val="건축내역서 (경제상무실)"/>
      <sheetName val="원가계산하도"/>
      <sheetName val="입력자료"/>
      <sheetName val="설내역서 "/>
      <sheetName val="현장소운반"/>
      <sheetName val="관구보호몰탈"/>
      <sheetName val="노임단가"/>
      <sheetName val="기초일위"/>
      <sheetName val="수목단가"/>
      <sheetName val="시설수량표"/>
      <sheetName val="시설일위"/>
      <sheetName val="식재수량표"/>
      <sheetName val="공용(현대건설공구)"/>
      <sheetName val="현대건설공구(UNIT)"/>
      <sheetName val="낙석방지수량"/>
      <sheetName val="1차설계변경내역"/>
      <sheetName val="관경별내역서"/>
      <sheetName val="토공(우물통,기타) "/>
      <sheetName val="차액보증"/>
      <sheetName val="흙쌓기도수로설치현황"/>
      <sheetName val="내역표지"/>
      <sheetName val="앵커구조계산"/>
      <sheetName val="조건"/>
      <sheetName val="참조"/>
      <sheetName val="제경비율"/>
      <sheetName val="산출내역서"/>
      <sheetName val="공사명입력"/>
      <sheetName val="근로자자료입력"/>
      <sheetName val="참고자료"/>
      <sheetName val="옹벽수량집계"/>
      <sheetName val="기둥(원형)"/>
      <sheetName val="참고사항"/>
      <sheetName val="상호참고자료"/>
      <sheetName val="발주처자료입력"/>
      <sheetName val="회사기본자료"/>
      <sheetName val="하자보증자료"/>
      <sheetName val="기술자관련자료"/>
      <sheetName val="연결임시"/>
      <sheetName val="교대철근집계"/>
      <sheetName val="tggwan(mac)"/>
      <sheetName val="총괄내역"/>
      <sheetName val="개요"/>
      <sheetName val="1.우편집중내역서"/>
      <sheetName val="일위대가(가설)"/>
      <sheetName val="사각맨홀"/>
      <sheetName val="자재"/>
      <sheetName val="경비_원본"/>
      <sheetName val="토목공사"/>
      <sheetName val="집수A"/>
      <sheetName val="반포2차"/>
      <sheetName val="첨"/>
      <sheetName val="6공구(당초)"/>
      <sheetName val="1.CB"/>
      <sheetName val="변수"/>
      <sheetName val="역T형교대(말뚝기초)"/>
      <sheetName val="산근"/>
      <sheetName val="설계내역"/>
      <sheetName val="공량산출서"/>
      <sheetName val="03전반노무비"/>
      <sheetName val="CAT_5"/>
      <sheetName val="특별교실"/>
      <sheetName val="포장공자재집계표"/>
      <sheetName val="도장수량(하1)"/>
      <sheetName val="주형"/>
      <sheetName val="4.내진설계"/>
      <sheetName val=" ｹ-ﾌﾞﾙ"/>
      <sheetName val="노임단가 (2)"/>
      <sheetName val="06 일위대가목록"/>
      <sheetName val="수량산출서-2"/>
      <sheetName val="단"/>
      <sheetName val="원유_BANK"/>
      <sheetName val="총괄표"/>
      <sheetName val="슬래브수량"/>
      <sheetName val="일위대가(1)"/>
      <sheetName val="포장물량집계"/>
      <sheetName val="표지 (2)"/>
      <sheetName val="VII-2현장경비"/>
      <sheetName val="Ⅴ-2.공종별내역"/>
      <sheetName val="마산월령동골조물량변경"/>
      <sheetName val="연도별cash"/>
      <sheetName val="뚝토공"/>
      <sheetName val="단면 (2)"/>
      <sheetName val="포장공수량집계표"/>
      <sheetName val="중강당 내역"/>
      <sheetName val="Baby일위대가"/>
      <sheetName val="효성CB 1P기초"/>
      <sheetName val="조견표"/>
      <sheetName val="전차선로 물량표"/>
      <sheetName val="용역단가"/>
      <sheetName val="음성방향"/>
      <sheetName val="산출기준자료"/>
      <sheetName val="구역화물"/>
      <sheetName val="단위목록"/>
      <sheetName val="시험비"/>
      <sheetName val="배수통관(좌)"/>
      <sheetName val="INPUT(덕도방향-시점)"/>
      <sheetName val="사통"/>
      <sheetName val="우수"/>
      <sheetName val="입력"/>
      <sheetName val="계림(함평)"/>
      <sheetName val="계림(장성)"/>
      <sheetName val="산수배수"/>
      <sheetName val="보차도경계석"/>
      <sheetName val="건축공사실행"/>
      <sheetName val="입력DATA"/>
      <sheetName val="바닥판"/>
      <sheetName val="내역서적용수량"/>
      <sheetName val="부표총괄"/>
      <sheetName val="갑지(추정)"/>
      <sheetName val="출력X"/>
      <sheetName val="가로등내역서"/>
      <sheetName val="nys"/>
      <sheetName val="유림골조"/>
      <sheetName val="6호기"/>
      <sheetName val="플랜트 설치"/>
      <sheetName val="1.설계기준"/>
      <sheetName val="평내중"/>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당평)자재"/>
      <sheetName val="당초명세(평)"/>
      <sheetName val="GAEYO"/>
      <sheetName val="대림경상68억"/>
      <sheetName val="GR"/>
      <sheetName val="공사분석"/>
      <sheetName val="단 box"/>
      <sheetName val="pier-1"/>
      <sheetName val="공사현황"/>
      <sheetName val="토목주소"/>
      <sheetName val="코드"/>
      <sheetName val="4.2.1 마루높이 검토"/>
      <sheetName val="시설물기초"/>
      <sheetName val="SLAB&quot;1&quot;"/>
      <sheetName val="수량집계표"/>
      <sheetName val="탄성1"/>
      <sheetName val="하도급 검토"/>
      <sheetName val="3.하중계산"/>
      <sheetName val="보도포장연장조서-표준차도부"/>
      <sheetName val="표준차도부연장조서-ASP"/>
      <sheetName val=" 상부공통집계(총괄)"/>
      <sheetName val="단가조정표"/>
      <sheetName val="순공사비"/>
      <sheetName val="1"/>
      <sheetName val="공사품의서"/>
      <sheetName val="폐기물"/>
      <sheetName val="2공구산출내역"/>
      <sheetName val="List"/>
      <sheetName val="내역전기"/>
      <sheetName val="단가(1)"/>
      <sheetName val="맨홀수량산출(A-LINE)"/>
      <sheetName val="골재집계"/>
      <sheetName val="-레미콘집계"/>
      <sheetName val="-몰탈콘크리트"/>
      <sheetName val="자갈,시멘트,모래산출"/>
      <sheetName val="-철근집계"/>
      <sheetName val="포장재료(1)"/>
      <sheetName val="-흄관집계"/>
      <sheetName val="가열로SW"/>
      <sheetName val="99노임단가"/>
      <sheetName val="unitpric"/>
      <sheetName val="noyim"/>
      <sheetName val="콘크리트타설집계표"/>
      <sheetName val="전 기"/>
      <sheetName val="APT"/>
      <sheetName val="단위수량"/>
      <sheetName val="1.3.1절점좌표"/>
      <sheetName val="1.1설계기준"/>
      <sheetName val="단면치수"/>
      <sheetName val="실행"/>
      <sheetName val="경영상태"/>
      <sheetName val="적용(기계)"/>
      <sheetName val="견적대비"/>
      <sheetName val="본문"/>
      <sheetName val="공사설계"/>
      <sheetName val="설계명세서(종합)"/>
      <sheetName val="소요자재"/>
      <sheetName val="노무산출서"/>
      <sheetName val="골막이(야매)"/>
      <sheetName val="깨기"/>
      <sheetName val="부대tu"/>
      <sheetName val="도급내역"/>
      <sheetName val="물집"/>
      <sheetName val="도급금액"/>
      <sheetName val="재노경"/>
      <sheetName val="품종별월계"/>
      <sheetName val="전신환매도율"/>
      <sheetName val="코스모공장 (어음)"/>
      <sheetName val="4차원가계산서"/>
      <sheetName val="업무처리전"/>
      <sheetName val="노단"/>
      <sheetName val="단산"/>
      <sheetName val="명세"/>
      <sheetName val="일대"/>
      <sheetName val="달서천-대비"/>
      <sheetName val="현장관리비"/>
      <sheetName val="배수공수집"/>
      <sheetName val="가도공"/>
      <sheetName val="토공개요"/>
      <sheetName val="토공(1)"/>
      <sheetName val="법면단"/>
      <sheetName val="90.03실행 "/>
      <sheetName val="1차기성"/>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도급내역서"/>
      <sheetName val="산출내역서"/>
      <sheetName val="원가(건축)"/>
      <sheetName val="토목집계"/>
      <sheetName val="조경집계"/>
      <sheetName val="원가(총괄) (금회)"/>
      <sheetName val="건축내역"/>
      <sheetName val="ㅇㅇㅇㅇㅇㅇ"/>
      <sheetName val="원가(토목)"/>
      <sheetName val="원가(조경)"/>
      <sheetName val="원가(총괄)"/>
      <sheetName val="공사원가"/>
      <sheetName val="공사원가 (2)"/>
      <sheetName val="건축집계 (2)"/>
      <sheetName val="ㅁㅁㅁㅁㅁㅁ"/>
      <sheetName val="원가(총괄) (원본)"/>
      <sheetName val="건축집계"/>
      <sheetName val="토목집계 (원본)"/>
      <sheetName val="토목내역"/>
      <sheetName val="조경집계 (원본)"/>
      <sheetName val="조경내역"/>
      <sheetName val="Sheet1"/>
      <sheetName val="조경표지"/>
      <sheetName val="토목표지"/>
      <sheetName val="건축표지"/>
      <sheetName val="Module1"/>
      <sheetName val="데이타"/>
      <sheetName val="식재인부"/>
      <sheetName val="조명시설"/>
      <sheetName val="수목표준대가"/>
      <sheetName val="터파기및재료"/>
      <sheetName val="내역서1999.8최종"/>
      <sheetName val="관접합및부설"/>
      <sheetName val="단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사원가계산서"/>
      <sheetName val="총괄내역서"/>
      <sheetName val="내역서"/>
      <sheetName val="수목표준대가"/>
      <sheetName val="시설구조일위대가 "/>
      <sheetName val="기초대가"/>
      <sheetName val="단가조사표"/>
      <sheetName val="지주,비료"/>
      <sheetName val="수량산출서"/>
      <sheetName val="Sheet3"/>
      <sheetName val="Sheet2 (4)"/>
      <sheetName val="Sheet2 (5)"/>
      <sheetName val="Sheet2 (6)"/>
      <sheetName val="노무단가"/>
      <sheetName val="수량산출"/>
      <sheetName val="건축내역"/>
      <sheetName val="코드표"/>
      <sheetName val="견적서"/>
      <sheetName val="설계내역(당초)"/>
      <sheetName val="변경도급"/>
      <sheetName val="겉장"/>
      <sheetName val="기성검사원"/>
      <sheetName val="표지"/>
      <sheetName val="갑지"/>
      <sheetName val="원가"/>
      <sheetName val="건축"/>
      <sheetName val="토목"/>
      <sheetName val="냉천부속동"/>
      <sheetName val="노임단가"/>
      <sheetName val="노무비"/>
      <sheetName val="공조기"/>
      <sheetName val="96노임기준"/>
      <sheetName val="노단"/>
      <sheetName val="수목데이타 "/>
      <sheetName val="실행대비"/>
      <sheetName val="내역"/>
      <sheetName val="단가표"/>
      <sheetName val="BID"/>
      <sheetName val="일위대가"/>
      <sheetName val="토사(PE)"/>
      <sheetName val="진주방향"/>
      <sheetName val="마산방향"/>
      <sheetName val="마산방향철근집계"/>
      <sheetName val="철탑"/>
      <sheetName val="제철"/>
      <sheetName val="현장관리비"/>
      <sheetName val="토공사"/>
      <sheetName val="1.내역(청.하역장전등)"/>
      <sheetName val="참조자료"/>
      <sheetName val="노임이"/>
      <sheetName val="경산"/>
      <sheetName val="남대문빌딩"/>
      <sheetName val="6공구(당초)"/>
      <sheetName val="자재단가"/>
      <sheetName val="하수급견적대비"/>
      <sheetName val="입찰안"/>
      <sheetName val="시중노임(공사)"/>
      <sheetName val="경비"/>
      <sheetName val="중기사용료산출근거"/>
      <sheetName val="단가 및 재료비"/>
      <sheetName val="변경품셈총괄"/>
      <sheetName val="총괄표"/>
      <sheetName val="기초일위"/>
      <sheetName val="시설일위"/>
      <sheetName val="조명일위"/>
      <sheetName val="저수호안내역(변경예정)"/>
      <sheetName val="비교1"/>
      <sheetName val="개소별수량산출"/>
      <sheetName val="9811"/>
      <sheetName val="종배수관면벽신"/>
      <sheetName val="적용단위길이"/>
      <sheetName val="A"/>
      <sheetName val="Config"/>
      <sheetName val="R&amp;D"/>
      <sheetName val="올림픽미술관"/>
      <sheetName val="철콘공사"/>
      <sheetName val="납부서"/>
      <sheetName val="간선계산"/>
      <sheetName val="골조시행"/>
      <sheetName val="단위당일위대가"/>
      <sheetName val="을지"/>
      <sheetName val="2000년1차"/>
      <sheetName val="비탈면보호공수량산출"/>
      <sheetName val="대비"/>
      <sheetName val="SORCE1"/>
      <sheetName val="ⴭⴭⴭⴭⴭ"/>
      <sheetName val="시설구조일위대가_"/>
      <sheetName val="Sheet2_(4)"/>
      <sheetName val="Sheet2_(5)"/>
      <sheetName val="Sheet2_(6)"/>
      <sheetName val="수목데이타_"/>
      <sheetName val="단가_및_재료비"/>
      <sheetName val="시설구조일위대가_1"/>
      <sheetName val="Sheet2_(4)1"/>
      <sheetName val="Sheet2_(5)1"/>
      <sheetName val="Sheet2_(6)1"/>
      <sheetName val="수목데이타_1"/>
      <sheetName val="단가_및_재료비1"/>
      <sheetName val="돈암사업"/>
      <sheetName val="기계경비(시간당)"/>
      <sheetName val="램머"/>
      <sheetName val="견"/>
      <sheetName val="36단가"/>
      <sheetName val="36수량"/>
      <sheetName val="산출금액내역"/>
      <sheetName val="실행내역 "/>
      <sheetName val="청천내"/>
      <sheetName val="설계서을"/>
      <sheetName val="토공A"/>
      <sheetName val="집계표"/>
      <sheetName val="자료"/>
      <sheetName val="설계내역"/>
      <sheetName val="인부노임"/>
      <sheetName val="대로근거"/>
      <sheetName val="중로근거"/>
      <sheetName val="설계명세서"/>
      <sheetName val="품셈표"/>
      <sheetName val="공통가설"/>
      <sheetName val="TRE TABLE"/>
      <sheetName val="데이타"/>
      <sheetName val="주소록"/>
      <sheetName val="일반관리비"/>
      <sheetName val="일위대가표"/>
      <sheetName val="종배수관(신)"/>
      <sheetName val="자료입력"/>
      <sheetName val="피벗테이블데이터분석"/>
      <sheetName val="2.냉난방설비공사"/>
      <sheetName val="7.자동제어공사"/>
      <sheetName val="제안서입력"/>
      <sheetName val="절감계산"/>
      <sheetName val="보할"/>
      <sheetName val="금융비용"/>
      <sheetName val="노임"/>
      <sheetName val="2.대외공문"/>
      <sheetName val="인원계획-미화"/>
      <sheetName val="본문"/>
      <sheetName val="기본DATA"/>
      <sheetName val="구조물공"/>
      <sheetName val="부대공"/>
      <sheetName val="배수공"/>
      <sheetName val="토공"/>
      <sheetName val="포장공"/>
      <sheetName val="수금계획"/>
      <sheetName val="wall"/>
      <sheetName val="Front"/>
      <sheetName val="남양주부대"/>
      <sheetName val="시실누(모) "/>
      <sheetName val="현우실적"/>
      <sheetName val="인건비"/>
      <sheetName val="업체별기성내역"/>
      <sheetName val="단위수량"/>
      <sheetName val="변경1총괄"/>
      <sheetName val="일위"/>
      <sheetName val="단가"/>
      <sheetName val="기안"/>
      <sheetName val="기본단가"/>
      <sheetName val="사급자재"/>
      <sheetName val="노집"/>
      <sheetName val="재집"/>
      <sheetName val="내역서(기계)"/>
      <sheetName val="수목데이타"/>
      <sheetName val="제출내역 (2)"/>
      <sheetName val="제경비율"/>
      <sheetName val="구조물공1"/>
      <sheetName val="DATA 입력란"/>
      <sheetName val="1. 설계조건 2.단면가정 3. 하중계산"/>
      <sheetName val="예산명세서"/>
      <sheetName val="49단가"/>
      <sheetName val="49산출"/>
      <sheetName val="토적집계"/>
      <sheetName val="내역(토목)"/>
      <sheetName val="날개벽"/>
      <sheetName val="우수받이"/>
      <sheetName val="관급자재대"/>
      <sheetName val="내역분기"/>
      <sheetName val="기계내역"/>
      <sheetName val="투찰추정"/>
      <sheetName val="준검 내역서"/>
      <sheetName val="지급자재"/>
      <sheetName val="공사요율"/>
      <sheetName val="공조기휀"/>
      <sheetName val="AHU집계"/>
      <sheetName val="일위대가표 "/>
      <sheetName val="Customer Databas"/>
      <sheetName val="갑지(요약)"/>
      <sheetName val="11.닥트설치공사(bm)"/>
      <sheetName val="회로내역(승인)"/>
      <sheetName val="중기조종사 단위단가"/>
      <sheetName val="98수문일위"/>
      <sheetName val="수량인공"/>
      <sheetName val="주방"/>
      <sheetName val="터파기및재료"/>
      <sheetName val="소일위대가코드표"/>
      <sheetName val="소비자가"/>
      <sheetName val="경비2내역"/>
      <sheetName val="Sheet1"/>
      <sheetName val="공사비증감"/>
      <sheetName val="#REF"/>
      <sheetName val="설계"/>
      <sheetName val="토공계산서(부체도로)"/>
      <sheetName val="급여조견표"/>
      <sheetName val="정공공사"/>
      <sheetName val="단가산출목록표"/>
      <sheetName val="단가산출2"/>
      <sheetName val="단가산출1"/>
      <sheetName val="을"/>
      <sheetName val="2003상반기노임기준"/>
      <sheetName val="참고자료"/>
      <sheetName val="ABUT수량-A1"/>
      <sheetName val="공제구간조서"/>
      <sheetName val="노무비 "/>
      <sheetName val="06 일위대가목록"/>
      <sheetName val="슬래브"/>
      <sheetName val="unitpric"/>
      <sheetName val="Sheet15"/>
      <sheetName val="98지급계획"/>
      <sheetName val="대여현황"/>
      <sheetName val="수곡내역"/>
      <sheetName val="TEL"/>
      <sheetName val="hvac(제어동)"/>
      <sheetName val="변경내역"/>
      <sheetName val="6호기"/>
      <sheetName val="소방기계"/>
      <sheetName val="차액보증"/>
      <sheetName val="건축공사 집계표"/>
      <sheetName val="골조"/>
      <sheetName val="내역서01"/>
      <sheetName val="단가산출"/>
      <sheetName val="AL공사(원)"/>
      <sheetName val="정부노임단가"/>
      <sheetName val="공사개요"/>
      <sheetName val="현장청취복명서"/>
      <sheetName val="연결임시"/>
      <sheetName val="참조"/>
      <sheetName val="하자항목"/>
      <sheetName val="admin"/>
      <sheetName val="단가조사"/>
      <sheetName val="주공기준"/>
      <sheetName val="1.설계기준"/>
      <sheetName val="전산망"/>
      <sheetName val="금액내역서"/>
      <sheetName val="현장관리비 산출내역"/>
      <sheetName val="MATERIAL"/>
      <sheetName val="본공사"/>
      <sheetName val="슬래브산식"/>
      <sheetName val="기본1"/>
      <sheetName val="수정일위대가"/>
      <sheetName val="교통대책내역"/>
      <sheetName val="법면"/>
      <sheetName val="배수공1"/>
      <sheetName val="중기일위대가"/>
      <sheetName val="단가(전기)"/>
      <sheetName val="공정집계_국별"/>
      <sheetName val="건설기계경비산정조견표"/>
      <sheetName val="기초목"/>
      <sheetName val="2.1  노무비 평균단가산출"/>
      <sheetName val="공사설명서외"/>
      <sheetName val="열린교실"/>
      <sheetName val="반응조"/>
      <sheetName val="DB"/>
      <sheetName val="설비"/>
      <sheetName val="FRP PIPING 일위대가"/>
      <sheetName val="상반기손익차2총괄"/>
      <sheetName val="유림골조"/>
      <sheetName val="보도공제면적"/>
      <sheetName val="개요"/>
      <sheetName val="현장관리"/>
      <sheetName val="건설기계사용료"/>
      <sheetName val="산출기준자료"/>
      <sheetName val="말뚝지지력산정"/>
      <sheetName val="횡배수관"/>
      <sheetName val="입력"/>
      <sheetName val="원가계산서(남측)"/>
      <sheetName val="인건비 "/>
      <sheetName val="내역1"/>
      <sheetName val="갑지(추정)"/>
      <sheetName val="APT"/>
      <sheetName val="1.설계조건"/>
      <sheetName val="steel data sheet"/>
      <sheetName val="b_balju_cho"/>
      <sheetName val="2설계 (웅촌고연)"/>
      <sheetName val="File_관급"/>
      <sheetName val="공정집계"/>
      <sheetName val="01"/>
      <sheetName val="부대공Ⅱ"/>
      <sheetName val="DATE"/>
      <sheetName val="단면가정"/>
      <sheetName val="COST"/>
      <sheetName val="Sheet9"/>
      <sheetName val="원가계산서"/>
      <sheetName val=" 내역"/>
      <sheetName val="효성CB 1P기초"/>
      <sheetName val="난간벽단위"/>
      <sheetName val="기초단가"/>
      <sheetName val="소방"/>
      <sheetName val="원가계산서(공사)"/>
      <sheetName val="2000전체분"/>
      <sheetName val="시점부교대"/>
      <sheetName val="설계산출표지"/>
      <sheetName val="평가데이터"/>
      <sheetName val="월현황(내자)"/>
      <sheetName val="자동차폐수처리장"/>
      <sheetName val="내역단가"/>
      <sheetName val="일위단가"/>
      <sheetName val="노견단위수량"/>
      <sheetName val="관로공사"/>
      <sheetName val="산근목록"/>
      <sheetName val="중기경비목록"/>
      <sheetName val="NYS"/>
      <sheetName val="Macro1"/>
      <sheetName val="조명율표"/>
      <sheetName val="일위대가(가설)"/>
      <sheetName val="접지수량"/>
      <sheetName val="MOTOR"/>
      <sheetName val="고창터널(고창방향)"/>
      <sheetName val="금광1터널"/>
      <sheetName val="실행내역"/>
      <sheetName val="내역2"/>
      <sheetName val="ITEM"/>
      <sheetName val="단가비교"/>
      <sheetName val="archi(본사)"/>
      <sheetName val="임대계획"/>
      <sheetName val="신림자금"/>
      <sheetName val="Sheet4"/>
      <sheetName val="XL4Poppy"/>
      <sheetName val="월별손익"/>
      <sheetName val="견적업체"/>
      <sheetName val="b_balju"/>
      <sheetName val="식재가격"/>
      <sheetName val="식재총괄"/>
      <sheetName val="일위목록"/>
      <sheetName val="건설산출"/>
      <sheetName val="21301동"/>
      <sheetName val="Total"/>
      <sheetName val="2. 공원조도"/>
      <sheetName val="말고개터널조명전압강하"/>
      <sheetName val="22단가"/>
      <sheetName val="22산출"/>
      <sheetName val="S0"/>
      <sheetName val="세원견적서"/>
      <sheetName val="물집"/>
      <sheetName val="2004,상노임"/>
      <sheetName val="TOTAL_BOQ"/>
      <sheetName val="C3"/>
      <sheetName val="가도공"/>
      <sheetName val="Y-WORK"/>
      <sheetName val="공량산출"/>
      <sheetName val="산출기초조사서"/>
      <sheetName val="일위대가표(DEEP)"/>
      <sheetName val="건설기계손료"/>
      <sheetName val="전체내역"/>
      <sheetName val="협조전"/>
      <sheetName val="예총"/>
      <sheetName val="노무비단가"/>
      <sheetName val="9902"/>
      <sheetName val="총괄메뉴"/>
      <sheetName val="코드"/>
      <sheetName val="경상직원"/>
      <sheetName val="횡배수관토공수량"/>
      <sheetName val="아스팔트 포장총괄집계표"/>
      <sheetName val="심사공종"/>
      <sheetName val="1.취수장"/>
      <sheetName val="보고"/>
      <sheetName val="RE9604"/>
      <sheetName val="지주토목내역서"/>
      <sheetName val="기성내역1"/>
      <sheetName val="노임목록"/>
      <sheetName val="2호맨홀공제수량"/>
      <sheetName val="총 괄 표"/>
      <sheetName val="조명시설"/>
      <sheetName val="부표총괄"/>
      <sheetName val="일위(토,포,부)"/>
      <sheetName val="기계경비"/>
      <sheetName val="산수배수"/>
      <sheetName val="급수공사"/>
      <sheetName val="2000노임기준"/>
      <sheetName val="식재일위대가"/>
      <sheetName val="OE"/>
      <sheetName val="データ"/>
      <sheetName val="관급"/>
      <sheetName val="초기화면"/>
      <sheetName val="데이터"/>
      <sheetName val="마감물량 "/>
      <sheetName val="골막이(야매)"/>
      <sheetName val="설계내역서"/>
      <sheetName val="식재품셈"/>
      <sheetName val="용산1(해보)"/>
      <sheetName val="99노임기준"/>
      <sheetName val="빙설계"/>
      <sheetName val="일위대가목록"/>
      <sheetName val="수량집계"/>
      <sheetName val="2공구산출내역"/>
      <sheetName val="투찰금액"/>
      <sheetName val="현장별계약현황('98.10.31)"/>
      <sheetName val="기성내역서표지"/>
      <sheetName val="계수시트"/>
      <sheetName val="G.R300경비"/>
      <sheetName val="내역금액적용"/>
      <sheetName val="비목코드"/>
      <sheetName val="여부구분"/>
      <sheetName val="견적공통"/>
      <sheetName val="16-1"/>
      <sheetName val="진천생산"/>
      <sheetName val="분개장"/>
      <sheetName val="00년도"/>
      <sheetName val="공장"/>
      <sheetName val="회사정보"/>
      <sheetName val="인사자료총집계"/>
      <sheetName val="품목납기"/>
      <sheetName val="매출현황"/>
      <sheetName val="토목주소"/>
      <sheetName val="메인거더-크로스빔200연결부"/>
      <sheetName val="조내역"/>
      <sheetName val="공종목록표"/>
      <sheetName val="파일의이용"/>
      <sheetName val="기별월별손익"/>
      <sheetName val="대가목록"/>
      <sheetName val="단위단가"/>
      <sheetName val="내역서(가중치)"/>
      <sheetName val="JUCKEYK"/>
      <sheetName val="적용단가표"/>
      <sheetName val="노임05상"/>
      <sheetName val="가압장구체수량산출서"/>
      <sheetName val="설계내역2"/>
      <sheetName val="원두제2접속옹벽 시점쪽"/>
      <sheetName val="Instructions"/>
      <sheetName val="GLST"/>
      <sheetName val="SULKEA"/>
      <sheetName val="직노"/>
      <sheetName val="Sheet1 (2)"/>
      <sheetName val="ELECTRIC"/>
      <sheetName val="EJ"/>
      <sheetName val="내역표지"/>
      <sheetName val="교량하부공"/>
      <sheetName val="식재일위"/>
      <sheetName val="JA8-4"/>
      <sheetName val="기준"/>
      <sheetName val="9-1차이내역"/>
      <sheetName val="BOQ건축"/>
      <sheetName val="비품(94이전)"/>
      <sheetName val="월간인력"/>
      <sheetName val="교대시점"/>
      <sheetName val="신당동집계표"/>
      <sheetName val="시설구조일위대가_2"/>
      <sheetName val="Sheet2_(4)2"/>
      <sheetName val="Sheet2_(5)2"/>
      <sheetName val="Sheet2_(6)2"/>
      <sheetName val="수목데이타_2"/>
      <sheetName val="단가_및_재료비2"/>
      <sheetName val="실행내역_"/>
      <sheetName val="1_내역(청_하역장전등)"/>
      <sheetName val="일위대가표_"/>
      <sheetName val="TRE_TABLE"/>
      <sheetName val="Customer_Databas"/>
      <sheetName val="2_냉난방설비공사"/>
      <sheetName val="7_자동제어공사"/>
      <sheetName val="제출내역_(2)"/>
      <sheetName val="준검_내역서"/>
      <sheetName val="2_대외공문"/>
      <sheetName val="시실누(모)_"/>
      <sheetName val="중기조종사_단위단가"/>
      <sheetName val="DATA_입력란"/>
      <sheetName val="1__설계조건_2_단면가정_3__하중계산"/>
      <sheetName val="건축공사_집계표"/>
      <sheetName val="공구"/>
      <sheetName val="석축설면"/>
      <sheetName val="법면단"/>
      <sheetName val="단위중량"/>
      <sheetName val="식재인부"/>
      <sheetName val="제잡비 산출내역(실적공사비)"/>
      <sheetName val="건축2"/>
      <sheetName val="차수"/>
      <sheetName val="수입"/>
      <sheetName val="공문"/>
      <sheetName val="견적"/>
      <sheetName val="매입가격"/>
      <sheetName val="물량내역서"/>
      <sheetName val="DATA"/>
      <sheetName val="A갑지"/>
      <sheetName val="단위세대물량"/>
      <sheetName val="일위집계(기존)"/>
      <sheetName val="지하층LOAD"/>
      <sheetName val="3.공통공사대비"/>
      <sheetName val="982월원안"/>
      <sheetName val="화전내"/>
      <sheetName val="기존단가 (2)"/>
      <sheetName val="노임단가표"/>
      <sheetName val="PI"/>
      <sheetName val="가설"/>
      <sheetName val="아파트"/>
      <sheetName val="노무"/>
      <sheetName val="총괄내역단가"/>
      <sheetName val="소요자재명세서"/>
      <sheetName val="노무비명세서"/>
      <sheetName val="암거단위-1련"/>
      <sheetName val="DATA 입력부"/>
      <sheetName val="ECOD10"/>
      <sheetName val="날개벽수량표"/>
      <sheetName val="기본단가표"/>
      <sheetName val="공사설계서"/>
      <sheetName val="N賃率-職"/>
      <sheetName val="견적 (2)"/>
      <sheetName val="시설물일위"/>
      <sheetName val="Chart1"/>
      <sheetName val="ser"/>
      <sheetName val="이름표지정"/>
      <sheetName val="자재단가표"/>
      <sheetName val="형강단중집계"/>
      <sheetName val="내2"/>
      <sheetName val="제경비"/>
      <sheetName val="단중표"/>
      <sheetName val="Sheet22"/>
      <sheetName val="도급"/>
      <sheetName val="설계예산서"/>
      <sheetName val="금액결정"/>
      <sheetName val="접속도로집계"/>
      <sheetName val="변경총괄표"/>
      <sheetName val="401"/>
      <sheetName val="요율"/>
      <sheetName val="Sheet2"/>
      <sheetName val="부안일위"/>
      <sheetName val="교각별수량"/>
      <sheetName val="조경"/>
      <sheetName val="전체분"/>
      <sheetName val="물량master"/>
      <sheetName val="재료집계표"/>
      <sheetName val="COVER"/>
      <sheetName val="이름정의"/>
      <sheetName val="토공산근"/>
      <sheetName val="건물철거"/>
      <sheetName val="기타배수구조물깨기-단위수량"/>
      <sheetName val="암거 제원표"/>
      <sheetName val="준공조서갑지"/>
      <sheetName val="※참고자료※"/>
      <sheetName val="(A)내역서"/>
      <sheetName val="총공비"/>
      <sheetName val="단면 (2)"/>
      <sheetName val="단위일위"/>
      <sheetName val="적산산출"/>
      <sheetName val="자재비산출"/>
      <sheetName val="운용비산출"/>
      <sheetName val="증감대비"/>
      <sheetName val="설계명세"/>
      <sheetName val="장비선정(냉난방)"/>
      <sheetName val="1안"/>
      <sheetName val="cable산출"/>
      <sheetName val="인제내역"/>
      <sheetName val="9509"/>
      <sheetName val="플랜트 설치"/>
      <sheetName val="계정"/>
      <sheetName val="토공(완충)"/>
      <sheetName val="XLR_NoRangeSheet"/>
      <sheetName val="일반"/>
      <sheetName val="현금"/>
      <sheetName val="일위대가 (100%)"/>
      <sheetName val="국내조달(통합-1)"/>
      <sheetName val="첨부1-1"/>
      <sheetName val="base"/>
      <sheetName val="내역서 제출"/>
      <sheetName val="계약내역(2)"/>
      <sheetName val="집계"/>
      <sheetName val="000000"/>
      <sheetName val="명세서"/>
      <sheetName val="시험물량산출"/>
      <sheetName val="몸체(460×600)"/>
      <sheetName val="선장방향"/>
      <sheetName val="부대내역"/>
      <sheetName val="단가 "/>
      <sheetName val="WORK"/>
      <sheetName val="우배수"/>
      <sheetName val="자단"/>
      <sheetName val="제잡비(본선)"/>
      <sheetName val="프랜트면허"/>
      <sheetName val="단위세대 개요"/>
      <sheetName val="H=2.0m"/>
      <sheetName val="내역서(교량)전체"/>
      <sheetName val="기성(6)"/>
      <sheetName val="일대목차"/>
      <sheetName val="화재 탐지 설비"/>
      <sheetName val="캔개발배경"/>
      <sheetName val="시장"/>
      <sheetName val="일정표"/>
      <sheetName val="발주설계서(당초)"/>
      <sheetName val="교대(A1-A2)"/>
      <sheetName val="본실행경비"/>
      <sheetName val="철골,판넬"/>
      <sheetName val="도급예산내역서봉투"/>
      <sheetName val="도급예산내역서총괄표"/>
      <sheetName val="을부담운반비"/>
      <sheetName val="운반비산출"/>
      <sheetName val="단"/>
      <sheetName val="내역서2"/>
      <sheetName val="철거단가"/>
      <sheetName val="총내역"/>
      <sheetName val="배선DATA"/>
      <sheetName val="내역서1"/>
      <sheetName val="존4"/>
      <sheetName val="확정설계"/>
      <sheetName val="실행철강하도"/>
      <sheetName val="Sheet5"/>
      <sheetName val="산출"/>
      <sheetName val="상가분양"/>
      <sheetName val="상부공"/>
      <sheetName val="22수량"/>
      <sheetName val="공사비명세서"/>
      <sheetName val="토공(우물통,기타) "/>
      <sheetName val="환경기계공정표 (3)"/>
      <sheetName val="단가산출서"/>
      <sheetName val="울산자금"/>
      <sheetName val="실행단가"/>
      <sheetName val="수완하도"/>
      <sheetName val="김포내역"/>
      <sheetName val="조건"/>
      <sheetName val="부대대비"/>
      <sheetName val="냉연집계"/>
      <sheetName val="기자재비"/>
      <sheetName val="내역_FILE"/>
      <sheetName val="C1"/>
      <sheetName val="토공집계표"/>
      <sheetName val="기준요인별"/>
      <sheetName val="내역서2안"/>
      <sheetName val="작업시작"/>
      <sheetName val="단가산출서(기계)"/>
      <sheetName val="기초노무비"/>
      <sheetName val="자 110% &amp; 노 70%"/>
      <sheetName val="전통건설"/>
      <sheetName val="06_일위대가목록"/>
      <sheetName val="11_닥트설치공사(bm)"/>
      <sheetName val="FRP_PIPING_일위대가"/>
    </sheetNames>
    <sheetDataSet>
      <sheetData sheetId="0">
        <row r="2">
          <cell r="J2" t="str">
            <v>금 액</v>
          </cell>
        </row>
      </sheetData>
      <sheetData sheetId="1"/>
      <sheetData sheetId="2"/>
      <sheetData sheetId="3" refreshError="1">
        <row r="2">
          <cell r="J2" t="str">
            <v>금 액</v>
          </cell>
        </row>
        <row r="65536">
          <cell r="J65536" t="str">
            <v>금 액</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sheetData sheetId="537"/>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sheetData sheetId="6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금액내역서"/>
      <sheetName val="수목표준대가"/>
      <sheetName val="현장관리비 산출내역"/>
      <sheetName val="총괄"/>
      <sheetName val="을"/>
      <sheetName val="시설일위"/>
      <sheetName val="원내역"/>
      <sheetName val="상 부"/>
      <sheetName val="내역서01"/>
      <sheetName val="입찰안"/>
      <sheetName val="EQ-R1"/>
      <sheetName val="설계개요"/>
      <sheetName val="집수정(600-700)"/>
      <sheetName val="일위대가(가설)"/>
      <sheetName val="원형1호맨홀토공수량"/>
      <sheetName val="001"/>
      <sheetName val="cable-data"/>
      <sheetName val="SG"/>
      <sheetName val="일위대가(계측기설치)"/>
      <sheetName val="S0"/>
      <sheetName val="결과조달"/>
      <sheetName val="토공사"/>
      <sheetName val="PRICE"/>
      <sheetName val="계정"/>
      <sheetName val="1.설계조건"/>
      <sheetName val="수목데이타 "/>
      <sheetName val="woo(mac)"/>
      <sheetName val="DATA"/>
      <sheetName val="노무"/>
      <sheetName val="0226"/>
      <sheetName val="Pier 3"/>
      <sheetName val="하수급견적대비"/>
      <sheetName val="2.대외공문"/>
      <sheetName val="#REF"/>
      <sheetName val="연돌일위집계"/>
      <sheetName val="A-4"/>
      <sheetName val="Sheet1"/>
      <sheetName val="이름표지정"/>
      <sheetName val="목표세부명세"/>
      <sheetName val="교각계산"/>
      <sheetName val="현장관리비_산출내역"/>
      <sheetName val="상_부"/>
      <sheetName val="현장관리비_산출내역1"/>
      <sheetName val="상_부1"/>
      <sheetName val="토공집계표"/>
      <sheetName val="기기리스트"/>
      <sheetName val="일위대가목차"/>
      <sheetName val="ExcelObject"/>
      <sheetName val="1TL종점(1)"/>
      <sheetName val="노단"/>
      <sheetName val="부대공Ⅱ"/>
      <sheetName val="설계가"/>
      <sheetName val="01"/>
      <sheetName val="일위대가"/>
      <sheetName val="●내역"/>
      <sheetName val="건축단가"/>
      <sheetName val="일위목록"/>
      <sheetName val="공문"/>
      <sheetName val="낙찰표"/>
      <sheetName val="ⴭⴭⴭⴭⴭ"/>
      <sheetName val="총괄내역서"/>
      <sheetName val="list"/>
      <sheetName val="Sheet1 (2)"/>
      <sheetName val="BID"/>
      <sheetName val="건축2"/>
      <sheetName val="공종별자재"/>
      <sheetName val="6PILE  (돌출)"/>
      <sheetName val="내역"/>
      <sheetName val="무근깨기"/>
      <sheetName val="조명시설"/>
      <sheetName val="설계조건"/>
      <sheetName val="단면가정"/>
      <sheetName val="데이타"/>
      <sheetName val="집계표"/>
      <sheetName val="건축내역"/>
      <sheetName val="신규일위대가"/>
      <sheetName val="계수시트"/>
      <sheetName val="원가계산서"/>
      <sheetName val="설계산출표지"/>
      <sheetName val="토공실행"/>
      <sheetName val="CAL"/>
      <sheetName val="DATE"/>
      <sheetName val="투찰"/>
      <sheetName val="GI-LIST"/>
      <sheetName val="산출2-기기동력"/>
      <sheetName val="공사비증감"/>
      <sheetName val="설계"/>
      <sheetName val="수로단위수량"/>
      <sheetName val="일위대가 (PM)"/>
      <sheetName val="Eq. Mobilization"/>
      <sheetName val="노임단가"/>
      <sheetName val="입찰내역 발주처 양식"/>
      <sheetName val="Sheet4"/>
      <sheetName val="배수내역(98년도분)"/>
      <sheetName val="실행대비"/>
      <sheetName val="인건비"/>
      <sheetName val="일위대가(여기까지)"/>
      <sheetName val="품셈"/>
      <sheetName val="갑지"/>
      <sheetName val="충주"/>
      <sheetName val="가락화장을지"/>
      <sheetName val="MAT_N048"/>
      <sheetName val="대전21토목내역서"/>
      <sheetName val="제출내역 (2)"/>
      <sheetName val="IW-LIST"/>
      <sheetName val="터파기및재료"/>
      <sheetName val="대로근거"/>
      <sheetName val="유림골조"/>
      <sheetName val="공통비(전체)"/>
      <sheetName val="토목공사"/>
      <sheetName val="새공통(96임금인상기준)"/>
      <sheetName val="비교1"/>
      <sheetName val="유림총괄"/>
      <sheetName val="단가표"/>
      <sheetName val="내역서"/>
      <sheetName val="냉천부속동"/>
      <sheetName val="1.경관조명산출"/>
      <sheetName val="1.경관조명산출집계"/>
      <sheetName val="PAINT"/>
      <sheetName val="Sheet9"/>
      <sheetName val="전기자료"/>
      <sheetName val="Sheet14"/>
      <sheetName val="Sheet10"/>
      <sheetName val="Sheet13"/>
      <sheetName val="기계경비일람"/>
      <sheetName val="노임"/>
      <sheetName val="예가표"/>
      <sheetName val="전차선로 물량표"/>
      <sheetName val="제수변수량"/>
      <sheetName val="96노임기준"/>
      <sheetName val="충돌 내용"/>
      <sheetName val="수량산출서LP-GA"/>
      <sheetName val="산출서집계LP-GA"/>
      <sheetName val="수량산출서LP-GB"/>
      <sheetName val="PAD TR보호대기초"/>
      <sheetName val="가로등기초"/>
      <sheetName val="HANDHOLE(2)"/>
      <sheetName val=" 내역"/>
      <sheetName val="P.M 별"/>
      <sheetName val="1ST"/>
      <sheetName val="타견적(을)"/>
      <sheetName val="기성내역1"/>
      <sheetName val="방음벽기초"/>
      <sheetName val="구조물철거타공정이월"/>
      <sheetName val="단면 (2)"/>
      <sheetName val="일위대가표"/>
      <sheetName val="일위(PN)"/>
      <sheetName val="견적990322"/>
      <sheetName val="기둥강재집계"/>
      <sheetName val="Total"/>
      <sheetName val="대비"/>
      <sheetName val="차액보증"/>
      <sheetName val="COVER"/>
      <sheetName val="경비실"/>
      <sheetName val="U-TYPE(1)"/>
      <sheetName val="경산"/>
      <sheetName val="9GNG운반"/>
      <sheetName val="예정(3)"/>
      <sheetName val="예산변경사항"/>
      <sheetName val="자재단가"/>
      <sheetName val="설계명세서"/>
      <sheetName val="예산명세서"/>
      <sheetName val="자료입력"/>
      <sheetName val="실행내역"/>
      <sheetName val="실행내역 "/>
      <sheetName val="자재단가비교표"/>
      <sheetName val="최적단면"/>
      <sheetName val="날개벽"/>
      <sheetName val="가공비"/>
      <sheetName val="지장물C"/>
      <sheetName val="산출내역서"/>
      <sheetName val="ABUT수량-A1"/>
      <sheetName val="공사비예산서(토목분)"/>
      <sheetName val="품셈TABLE"/>
      <sheetName val="HVAC"/>
      <sheetName val="건축집계"/>
      <sheetName val="EP0618"/>
      <sheetName val="FAB별"/>
      <sheetName val="O-단가조사서"/>
      <sheetName val="TARGET"/>
      <sheetName val="주공 갑지"/>
      <sheetName val="맨홀수량산출"/>
      <sheetName val="조경"/>
      <sheetName val="건축"/>
      <sheetName val="1호맨홀토공"/>
      <sheetName val="견적의뢰"/>
      <sheetName val="실행철강하도"/>
      <sheetName val="Sheet2"/>
      <sheetName val="단위수량"/>
      <sheetName val="바닥판"/>
      <sheetName val="직재"/>
      <sheetName val="5월"/>
      <sheetName val="공종단가"/>
      <sheetName val="골막이(야매)"/>
      <sheetName val="BOX"/>
      <sheetName val="중기산출근거"/>
      <sheetName val="일위대가_목록"/>
      <sheetName val="공통가설"/>
      <sheetName val="database"/>
      <sheetName val="현장경비"/>
      <sheetName val="방배동내역(리라)"/>
      <sheetName val="현장관리비"/>
      <sheetName val="건축원가"/>
      <sheetName val="건축공사실행"/>
      <sheetName val="건축공사집계표"/>
      <sheetName val="방배동내역 (총괄)"/>
      <sheetName val="부대공사총괄"/>
      <sheetName val="가격조사서"/>
      <sheetName val="특수선일위대가"/>
      <sheetName val="archi(본사)"/>
      <sheetName val="DATA-UPS"/>
      <sheetName val="Sheet1_(2)"/>
      <sheetName val="Eq__Mobilization"/>
      <sheetName val="1_설계조건"/>
      <sheetName val="수목데이타_"/>
      <sheetName val="정부노임단가"/>
      <sheetName val="소일위대가코드표"/>
      <sheetName val="단위단가"/>
      <sheetName val="식재인부"/>
      <sheetName val="빗물받이(910-510-410)"/>
      <sheetName val="실행내역(현대)"/>
      <sheetName val="아울렛박스"/>
      <sheetName val="토공수량"/>
      <sheetName val="교대"/>
      <sheetName val="역T형"/>
      <sheetName val="가도공"/>
      <sheetName val="적용노임"/>
      <sheetName val="교각1"/>
      <sheetName val="표지"/>
      <sheetName val="unitpric"/>
      <sheetName val="기계경비(시간당)"/>
      <sheetName val="램머"/>
      <sheetName val="간접비"/>
      <sheetName val="evaluate"/>
      <sheetName val="EQT-ESTN"/>
      <sheetName val="견적조건"/>
      <sheetName val="금융비용"/>
      <sheetName val="5)수리분석내역 "/>
      <sheetName val="직접경비"/>
      <sheetName val="직접인건비"/>
      <sheetName val="인부노임"/>
      <sheetName val="수량산출"/>
      <sheetName val="단가산출목록"/>
      <sheetName val="공사비증감대비표"/>
      <sheetName val="식당동(010424)"/>
      <sheetName val="항목(1)"/>
      <sheetName val="BOOK4"/>
      <sheetName val="본선 토공 분배표"/>
      <sheetName val="_x0002__x0000__x0000__x0000__x0010_ü"/>
      <sheetName val="_x0000__x0000__x0000__x0001__x0000__x0000__x0008_¬©º(Ì_x000b__x0000__x0000_ExcelObject_x0008__x0000__x0001_1_x0000_"/>
      <sheetName val="배수내역"/>
      <sheetName val="시중노임(공사)"/>
      <sheetName val="손익현황"/>
      <sheetName val="현황CODE"/>
      <sheetName val="동원(3)"/>
      <sheetName val="말고개터널조명전압강하"/>
      <sheetName val="간접경상비"/>
      <sheetName val="9월"/>
      <sheetName val="사업분석"/>
      <sheetName val="대치판정"/>
      <sheetName val="해평견적"/>
      <sheetName val="변경집계표"/>
      <sheetName val="금융"/>
      <sheetName val="10월"/>
      <sheetName val="Config"/>
      <sheetName val="주요공사"/>
      <sheetName val="SLAB근거-1"/>
      <sheetName val="깨기"/>
      <sheetName val="코드표"/>
      <sheetName val="Requirement(Work Crew)"/>
      <sheetName val="지수"/>
      <sheetName val="공사비집계"/>
      <sheetName val="D-3109"/>
      <sheetName val="부하계산서"/>
      <sheetName val="산출근거"/>
      <sheetName val="관로수량집계표"/>
      <sheetName val="관로수량총괄집계표"/>
      <sheetName val="철골공사"/>
      <sheetName val="구성비"/>
      <sheetName val="사통"/>
      <sheetName val="AHU집계"/>
      <sheetName val="공조기휀"/>
      <sheetName val="공조기"/>
      <sheetName val="설계내역"/>
      <sheetName val="참고자료"/>
      <sheetName val="부하(성남)"/>
      <sheetName val="사방댐터파기"/>
      <sheetName val="노무비목록표"/>
      <sheetName val="자재단가대비표"/>
      <sheetName val="중기목록표"/>
      <sheetName val="기계경비"/>
      <sheetName val="단가산출근거목록표"/>
      <sheetName val="내역산근"/>
      <sheetName val="총괄내역서 (2)"/>
      <sheetName val="내역서 (2)"/>
      <sheetName val="일위대가목록표"/>
      <sheetName val="일위대가 (2)"/>
      <sheetName val="내역산근 (2)"/>
      <sheetName val="금액총괄표"/>
      <sheetName val="laroux"/>
      <sheetName val="단가조사서"/>
      <sheetName val="장비단가비교표"/>
      <sheetName val="산출서"/>
      <sheetName val="SUPPORT산출서"/>
      <sheetName val="support집계"/>
      <sheetName val="WALKWAY 집계"/>
      <sheetName val="HOISTRAIL집계"/>
      <sheetName val="2공구관급"/>
      <sheetName val="2공구도급"/>
      <sheetName val="VXXXXXX"/>
      <sheetName val="기자재단가"/>
      <sheetName val="배관단가"/>
      <sheetName val="단가구분"/>
      <sheetName val="PCODE"/>
      <sheetName val="XXXXXX"/>
      <sheetName val="년차사용내역"/>
      <sheetName val="전기1과자료"/>
      <sheetName val="각서(교통사고)"/>
      <sheetName val="개별계획서"/>
      <sheetName val="공사내용"/>
      <sheetName val="증설CM보수"/>
      <sheetName val="용접기현황"/>
      <sheetName val="무전기"/>
      <sheetName val="경위서"/>
      <sheetName val="작업일지"/>
      <sheetName val="일지"/>
      <sheetName val="월간공정"/>
      <sheetName val="계측관리(가로)"/>
      <sheetName val="당직표"/>
      <sheetName val="안전관리과일지"/>
      <sheetName val="공사현황보고"/>
      <sheetName val="산출내역"/>
      <sheetName val="토목"/>
      <sheetName val="품질관리비"/>
      <sheetName val="기계 "/>
      <sheetName val="시운전비(계약직)"/>
      <sheetName val="배관자재 단가조사서"/>
      <sheetName val="수량산출서"/>
      <sheetName val="설치공사"/>
      <sheetName val="000000"/>
      <sheetName val="VXXXX"/>
      <sheetName val="사급자재대"/>
      <sheetName val="단가비교"/>
      <sheetName val="4. 배관공사"/>
      <sheetName val="3.시운전비"/>
      <sheetName val="원가계산"/>
      <sheetName val="총괄내역"/>
      <sheetName val="침출배관"/>
      <sheetName val="WORK"/>
      <sheetName val="견적서"/>
      <sheetName val="ELECTRIC"/>
      <sheetName val="CTEMCOST"/>
      <sheetName val="SCHEDULE"/>
      <sheetName val="¿ø°¡°è»ê¼­"/>
      <sheetName val="±Ý¾×ÃÑ°ýÇ¥"/>
      <sheetName val="±Ý¾×³»¿ª¼­"/>
      <sheetName val="´Ü°¡Á¶»ç¼­"/>
      <sheetName val="Àåºñ´Ü°¡ºñ±³Ç¥"/>
      <sheetName val="ÀÏÀ§´ë°¡¸ñÂ÷"/>
      <sheetName val="ÀÏÀ§´ë°¡"/>
      <sheetName val="»êÃâ¼­"/>
      <sheetName val="Áý°èÇ¥"/>
      <sheetName val="SUPPORT»êÃâ¼­"/>
      <sheetName val="supportÁý°è"/>
      <sheetName val="WALKWAY Áý°è"/>
      <sheetName val="HOISTRAILÁý°è"/>
      <sheetName val="2°ø±¸°ü±Þ"/>
      <sheetName val="2°ø±¸µµ±Þ"/>
      <sheetName val="³»¿ª¼­"/>
      <sheetName val="±âÀÚÀç´Ü°¡"/>
      <sheetName val="¹è°ü´Ü°¡"/>
      <sheetName val="ÀÏÀ§´ë°¡Ç¥"/>
      <sheetName val="´Ü°¡Ç¥"/>
      <sheetName val="´Ü°¡±¸ºÐ"/>
      <sheetName val="³âÂ÷»ç¿ë³»¿ª"/>
      <sheetName val="Àü±â1°úÀÚ·á"/>
      <sheetName val="°¢¼­(±³Åë»ç°í)"/>
      <sheetName val="°³º°°èÈ¹¼­"/>
      <sheetName val="°ø»ç³»¿ë"/>
      <sheetName val="Áõ¼³CMº¸¼ö"/>
      <sheetName val="¿ëÁ¢±âÇöÈ²"/>
      <sheetName val="¹«Àü±â"/>
      <sheetName val="°æÀ§¼­"/>
      <sheetName val="ÀÛ¾÷ÀÏÁö"/>
      <sheetName val="ÀÏÁö"/>
      <sheetName val="¿ù°£°øÁ¤"/>
      <sheetName val="°èÃø°ü¸®(°¡·Î)"/>
      <sheetName val="´çÁ÷Ç¥"/>
      <sheetName val="¾ÈÀü°ü¸®°úÀÏÁö"/>
      <sheetName val="°ø»çÇöÈ²º¸°í"/>
      <sheetName val="ÀÎ°Çºñ"/>
      <sheetName val="¹è°üÀÚÀç ´Ü°¡Á¶»ç¼­"/>
      <sheetName val="¼ö·®»êÃâ¼­"/>
      <sheetName val="»êÃâ³»¿ª"/>
      <sheetName val="Åä¸ñ"/>
      <sheetName val="Ç°Áú°ü¸®ºñ"/>
      <sheetName val="°ÇÃà"/>
      <sheetName val="±â°è "/>
      <sheetName val="¼³Ä¡°ø»ç"/>
      <sheetName val="»ç±ÞÀÚÀç´ë"/>
      <sheetName val="´Ü°¡ºñ±³"/>
      <sheetName val="4. ¹è°ü°ø»ç"/>
      <sheetName val="3.½Ã¿îÀüºñ"/>
      <sheetName val="¿ø°¡°è»ê"/>
      <sheetName val="ÃÑ°ý³»¿ª"/>
      <sheetName val="½Ã¿îÀüºñ(°è¾àÁ÷)"/>
      <sheetName val="Ä§Ãâ¹è°ü"/>
      <sheetName val="°á°úÁ¶´Þ"/>
      <sheetName val="½ÇÇàÃ¶°­ÇÏµµ"/>
      <sheetName val="¼³°è"/>
      <sheetName val="°ßÀû¼­"/>
      <sheetName val="¿¬µ¹ÀÏÀ§Áý°è"/>
      <sheetName val="?????"/>
      <sheetName val="2000년1차"/>
      <sheetName val="화재 탐지 설비"/>
      <sheetName val="2공구산출내역"/>
      <sheetName val="정SW(원)"/>
      <sheetName val="발신정보"/>
      <sheetName val="백암비스타내역"/>
      <sheetName val="우수공"/>
      <sheetName val="형민조경 (2)"/>
      <sheetName val="해전배수"/>
      <sheetName val="상_부2"/>
      <sheetName val="현장관리비_산출내역2"/>
      <sheetName val="1_설계조건1"/>
      <sheetName val="수목데이타_1"/>
      <sheetName val="Pier_3"/>
      <sheetName val="2_대외공문"/>
      <sheetName val="Sheet1_(2)1"/>
      <sheetName val="입찰내역_발주처_양식"/>
      <sheetName val="6PILE__(돌출)"/>
      <sheetName val="일위대가_(PM)"/>
      <sheetName val="1_경관조명산출"/>
      <sheetName val="1_경관조명산출집계"/>
      <sheetName val="Eq__Mobilization1"/>
      <sheetName val="전차선로_물량표"/>
      <sheetName val="제출내역_(2)"/>
      <sheetName val="P_M_별"/>
      <sheetName val="충돌_내용"/>
      <sheetName val="PAD_TR보호대기초"/>
      <sheetName val="_내역"/>
      <sheetName val="실행내역_"/>
      <sheetName val="단면_(2)"/>
      <sheetName val="방배동내역_(총괄)"/>
      <sheetName val="주공_갑지"/>
      <sheetName val="BOX-1510"/>
      <sheetName val="Sheet3"/>
      <sheetName val="일위"/>
      <sheetName val="Sheet5"/>
      <sheetName val="J直材4"/>
      <sheetName val="G.R300경비"/>
      <sheetName val="MOTOR"/>
      <sheetName val="중기사용료산출근거"/>
      <sheetName val="단가산출2"/>
      <sheetName val="단가 및 재료비"/>
      <sheetName val="대림경상68억"/>
      <sheetName val="설계예산2"/>
      <sheetName val="TOP"/>
      <sheetName val="C3"/>
      <sheetName val="날개벽(시점좌측)"/>
      <sheetName val="COL"/>
      <sheetName val="단가"/>
      <sheetName val="자판실행"/>
      <sheetName val="DHEQSUPT"/>
      <sheetName val="단중"/>
      <sheetName val="품셈표"/>
      <sheetName val="말뚝지지력산정"/>
      <sheetName val="안산기계장치"/>
      <sheetName val="물가자료"/>
      <sheetName val="NOMUBI"/>
      <sheetName val="sw1"/>
      <sheetName val="기계총괄"/>
      <sheetName val="기계"/>
      <sheetName val="설비"/>
      <sheetName val="시운전비"/>
      <sheetName val="기자재"/>
      <sheetName val="기1"/>
      <sheetName val="기2"/>
      <sheetName val="기3"/>
      <sheetName val="기4"/>
      <sheetName val="기5"/>
      <sheetName val="기6"/>
      <sheetName val="기7"/>
      <sheetName val="기8"/>
      <sheetName val="기9"/>
      <sheetName val="기10"/>
      <sheetName val="기11"/>
      <sheetName val="기12"/>
      <sheetName val="기자재설치"/>
      <sheetName val="기설1"/>
      <sheetName val="기설2"/>
      <sheetName val="기설3"/>
      <sheetName val="기설4"/>
      <sheetName val="기설5"/>
      <sheetName val="기설6"/>
      <sheetName val="기설7"/>
      <sheetName val="기설8"/>
      <sheetName val="기설9"/>
      <sheetName val="기설10"/>
      <sheetName val="기설11"/>
      <sheetName val="기설12"/>
      <sheetName val="배관자재"/>
      <sheetName val="배관1"/>
      <sheetName val="배관2"/>
      <sheetName val="배관3"/>
      <sheetName val="배관4"/>
      <sheetName val="배관5"/>
      <sheetName val="배관6"/>
      <sheetName val="배관7"/>
      <sheetName val="배관8"/>
      <sheetName val="배관9"/>
      <sheetName val="배관10"/>
      <sheetName val="배관11"/>
      <sheetName val="배관12"/>
      <sheetName val="배관설치"/>
      <sheetName val="배설1"/>
      <sheetName val="배설2 "/>
      <sheetName val="배설3 "/>
      <sheetName val="배설4 "/>
      <sheetName val="배설5 "/>
      <sheetName val="배설6 "/>
      <sheetName val="배설7"/>
      <sheetName val="배설8 "/>
      <sheetName val="배설9"/>
      <sheetName val="배설10 "/>
      <sheetName val="배설11"/>
      <sheetName val="배설12"/>
      <sheetName val="철거배관"/>
      <sheetName val="기자재단가비교"/>
      <sheetName val="일위(1)"/>
      <sheetName val="일위(2)"/>
      <sheetName val="기기설치 (2)"/>
      <sheetName val="104동"/>
      <sheetName val="정렬"/>
      <sheetName val="misc"/>
      <sheetName val="본사업"/>
      <sheetName val="단위중량"/>
      <sheetName val="집계"/>
      <sheetName val="원가계산서 (학교별)"/>
      <sheetName val="M-MG1"/>
      <sheetName val="SILICATE"/>
      <sheetName val="성곽내역서"/>
      <sheetName val="NO.4 Lowrise Office(lev6 to28)"/>
      <sheetName val="TK(일원)"/>
      <sheetName val="설산1.나"/>
      <sheetName val="본사S"/>
      <sheetName val="wall"/>
      <sheetName val="세원견적서"/>
      <sheetName val="국내"/>
      <sheetName val="현금"/>
      <sheetName val="본부별사업계획2차"/>
      <sheetName val="분양가표"/>
      <sheetName val="PROJECT BRIEF"/>
      <sheetName val="총누계"/>
      <sheetName val="일반"/>
      <sheetName val="서울지역"/>
      <sheetName val="동부지역"/>
      <sheetName val="서부지역"/>
      <sheetName val="중부지역"/>
      <sheetName val="영남지역"/>
      <sheetName val="남부지역"/>
      <sheetName val="할증 "/>
      <sheetName val="3.공통공사대비"/>
      <sheetName val="터널조도"/>
      <sheetName val="8.자재"/>
      <sheetName val="발전기"/>
      <sheetName val="간선"/>
      <sheetName val="건축내역서"/>
      <sheetName val="설비내역서"/>
      <sheetName val="전기내역서"/>
      <sheetName val="방배동내역(한영)"/>
      <sheetName val="주현(해보)"/>
      <sheetName val="주현(영광)"/>
      <sheetName val="특별교실"/>
      <sheetName val="공사내역"/>
      <sheetName val="연결관산출조서"/>
    </sheetNames>
    <sheetDataSet>
      <sheetData sheetId="0" refreshError="1">
        <row r="4">
          <cell r="D4" t="str">
            <v>대</v>
          </cell>
        </row>
        <row r="5">
          <cell r="D5" t="str">
            <v>대</v>
          </cell>
        </row>
        <row r="6">
          <cell r="D6" t="str">
            <v>대</v>
          </cell>
        </row>
        <row r="7">
          <cell r="D7" t="str">
            <v>대</v>
          </cell>
        </row>
        <row r="8">
          <cell r="D8" t="str">
            <v>대</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x1"/>
      <sheetName val="단가대비"/>
      <sheetName val="일위대가"/>
      <sheetName val="BM산출서"/>
      <sheetName val="내역서 "/>
      <sheetName val="대상-갑지 (2)"/>
      <sheetName val="갑지"/>
      <sheetName val="대상-대비"/>
      <sheetName val="동양-대비"/>
      <sheetName val="갑지 (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
      <sheetName val="건축내역"/>
      <sheetName val="2공구산출내역"/>
      <sheetName val="수목표준대가"/>
    </sheetNames>
    <sheetDataSet>
      <sheetData sheetId="0"/>
      <sheetData sheetId="1" refreshError="1"/>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一般比"/>
      <sheetName val="원가 (2)"/>
      <sheetName val="N賃率-職"/>
      <sheetName val="98수문일위"/>
      <sheetName val="용산1(해보)"/>
      <sheetName val="J直材4"/>
      <sheetName val="내역서1999.8최종"/>
      <sheetName val="Sheet1"/>
      <sheetName val="증감대비"/>
      <sheetName val="#REF"/>
      <sheetName val="BEND LOSS"/>
      <sheetName val="7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VXXXXX"/>
      <sheetName val="무정전전원장치"/>
      <sheetName val="채널BASE"/>
      <sheetName val="FRAME"/>
      <sheetName val="CURVE"/>
      <sheetName val="절체기"/>
      <sheetName val="IFU"/>
      <sheetName val="#REF"/>
      <sheetName val="직노"/>
      <sheetName val="단가산출2"/>
      <sheetName val="일위대가"/>
      <sheetName val="N賃率-職"/>
      <sheetName val="용산3(영광)"/>
      <sheetName val="단면설계"/>
      <sheetName val="안정검토"/>
      <sheetName val="J直材4"/>
      <sheetName val="자재비"/>
      <sheetName val="재료"/>
      <sheetName val="설치자재"/>
      <sheetName val="1층LO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공사일보"/>
      <sheetName val="주간공정현황"/>
      <sheetName val="안전관리자선임"/>
      <sheetName val="검수확인서 (1)"/>
      <sheetName val="기성청구 갑지"/>
      <sheetName val="1차기성"/>
      <sheetName val="기성청구 갑지 (2)"/>
      <sheetName val="2차기성 (2)"/>
      <sheetName val="기성청구 갑지 (3)"/>
      <sheetName val="SPEAKER"/>
      <sheetName val="N賃率-職"/>
      <sheetName val="#REF"/>
      <sheetName val="화해(함평)"/>
      <sheetName val="화해(장성)"/>
      <sheetName val="노무비단가"/>
      <sheetName val="I一般比"/>
      <sheetName val="기본일위"/>
      <sheetName val="설비단가표"/>
      <sheetName val="백호우계수"/>
      <sheetName val="인건비"/>
      <sheetName val="20관리비율"/>
      <sheetName val="원가 (2)"/>
      <sheetName val="건축내역"/>
      <sheetName val="고양승마장기성"/>
      <sheetName val="기초일위대가"/>
      <sheetName val="식재일위대가"/>
      <sheetName val="단가대비표"/>
      <sheetName val="단가"/>
      <sheetName val="내역서"/>
      <sheetName val="J直材4"/>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 val="Sheet1 (3)"/>
      <sheetName val="Sheet2 (3)"/>
      <sheetName val="Sheet3 (3)"/>
      <sheetName val="70%"/>
      <sheetName val="예측단가간지"/>
      <sheetName val="일위대가"/>
      <sheetName val="차선도색현황"/>
      <sheetName val="DOHWA03"/>
      <sheetName val="석축설면"/>
      <sheetName val="법면단"/>
      <sheetName val="INPUT(덕도방향-시점)"/>
      <sheetName val="일위대가(계측기설치)"/>
      <sheetName val="자재별집계"/>
      <sheetName val="총재료집계"/>
      <sheetName val="개거재료집계"/>
      <sheetName val="개거수량산출"/>
      <sheetName val="개거위치조서"/>
      <sheetName val="덮개재료집계"/>
      <sheetName val="덮개수량산출"/>
      <sheetName val="덮개위치조서"/>
      <sheetName val="토적계산"/>
      <sheetName val="폐기물산출"/>
      <sheetName val="깨기재료집계"/>
      <sheetName val="깨기수량산출"/>
      <sheetName val="깨기위치조서"/>
      <sheetName val="중보용수로취입수문재료표"/>
      <sheetName val="중보용수로취입수문"/>
      <sheetName val="중보용수로취입수깨기수량"/>
      <sheetName val="노임단가"/>
      <sheetName val="기둥(원형)"/>
      <sheetName val="ABUT수량-A1"/>
      <sheetName val="DATE"/>
      <sheetName val="백호우계수"/>
      <sheetName val="간지"/>
      <sheetName val="시점교대"/>
      <sheetName val="인구"/>
      <sheetName val="환경평가"/>
      <sheetName val="단가조사"/>
      <sheetName val="총집계표"/>
      <sheetName val="수자재단위당"/>
      <sheetName val="기초단가"/>
      <sheetName val="단가 및 재료비"/>
      <sheetName val="단가산출2"/>
      <sheetName val="중기사용료산출근거"/>
      <sheetName val="내역서"/>
      <sheetName val="당촌교교총괄수량"/>
      <sheetName val="타공종이기"/>
      <sheetName val="토공총집계"/>
      <sheetName val="총집계"/>
      <sheetName val="본체총집계 "/>
      <sheetName val="콘크리트수량총집계표 "/>
      <sheetName val="총철근집계표"/>
      <sheetName val="본체총철근집계표 "/>
      <sheetName val="평택토공집계"/>
      <sheetName val="당촌교(평택토공)"/>
      <sheetName val="본체평택집계"/>
      <sheetName val="부대공평택집계 "/>
      <sheetName val="본체철근집계표(평택방향)"/>
      <sheetName val="부대공철근집계표(평택방향) "/>
      <sheetName val="평택삽도"/>
      <sheetName val="평택산근"/>
      <sheetName val="당촌교(U-TYPE)"/>
      <sheetName val="당촌교(평택방향 시점측)"/>
      <sheetName val="당촌교(평택방향 종점측)"/>
      <sheetName val="음성토공집계"/>
      <sheetName val="당촌교(음성토공)"/>
      <sheetName val="음성집계"/>
      <sheetName val="철근집계표(음성방향) "/>
      <sheetName val="음성삽도"/>
      <sheetName val="음성산근"/>
      <sheetName val="당촌교(음성방향 시점측)"/>
      <sheetName val="당촌교(음성방향 종점측)"/>
      <sheetName val="당촌교(6.0M)평택시점"/>
      <sheetName val="당촌교(5.281M)평택종점"/>
      <sheetName val="당촌교(6.0M)음성종점"/>
      <sheetName val="당촌교(5.57M)음성시점"/>
      <sheetName val="가시설 집계표"/>
      <sheetName val="가시설"/>
      <sheetName val="#REF"/>
      <sheetName val="6PILE  (돌출)"/>
      <sheetName val="INPUT"/>
      <sheetName val="본공사"/>
      <sheetName val="종배수관"/>
      <sheetName val="ITEM"/>
      <sheetName val="설계조건"/>
      <sheetName val="날개벽(TYPE3)"/>
      <sheetName val="수안보-MBR1"/>
      <sheetName val="기본일위"/>
      <sheetName val="11.농지전용"/>
      <sheetName val="10.산지전용"/>
      <sheetName val="12.지형도면고시계획"/>
      <sheetName val="과천MAIN"/>
      <sheetName val="예정(3)"/>
      <sheetName val="동원(3)"/>
      <sheetName val="용산1(해보)"/>
      <sheetName val="현황"/>
      <sheetName val="IC1집계"/>
      <sheetName val="IC1목포시방향"/>
      <sheetName val="IC1목포시방향OUT"/>
      <sheetName val="IC1압해도방향"/>
      <sheetName val="IC1압해도방향OUT"/>
      <sheetName val="Sheet17"/>
      <sheetName val="총괄내역서"/>
      <sheetName val="대로근거"/>
      <sheetName val="우각부보강"/>
      <sheetName val="정부노임단가"/>
      <sheetName val="도장수량"/>
      <sheetName val="3BL공동구 수량"/>
      <sheetName val="수량집계"/>
      <sheetName val="배수공"/>
      <sheetName val="마산방향"/>
      <sheetName val="진주방향"/>
      <sheetName val="당초"/>
      <sheetName val="단가"/>
      <sheetName val="일위대가목록"/>
      <sheetName val="MYUN(MAC)"/>
      <sheetName val="기초공"/>
      <sheetName val="조명시설"/>
      <sheetName val="일반공사"/>
      <sheetName val="입력DATA"/>
      <sheetName val="바닥판"/>
      <sheetName val="공사비집계"/>
      <sheetName val="공사비예산서(토목분)"/>
      <sheetName val="터파기및재료"/>
      <sheetName val="Sheet1 _2_"/>
      <sheetName val="예산총괄표"/>
      <sheetName val="교대(A1-A2)"/>
      <sheetName val="단위중량"/>
      <sheetName val="원형1호맨홀토공수량"/>
      <sheetName val="차액보증"/>
      <sheetName val="토목검측서"/>
      <sheetName val="부대내역"/>
      <sheetName val="J형측구단위수량"/>
      <sheetName val="L형옹벽단위수량(35)"/>
      <sheetName val="코드표"/>
      <sheetName val="[_x0001__x000c__x000c__x0000__x0007__x0000__x0000__x0000_Ƞ࿙_x0000__x0000__x0001__x0000__x0003__x0002__x0014__x0003_"/>
      <sheetName val="평균터파기고(1-2,ASP)"/>
      <sheetName val="교각수량"/>
      <sheetName val="교각철근"/>
      <sheetName val="토공1(김천)"/>
      <sheetName val="토공1(남면)"/>
      <sheetName val="토공2(김천)"/>
      <sheetName val="토공2(남면)"/>
      <sheetName val="토공3(김천)"/>
      <sheetName val="토공3(남면)"/>
      <sheetName val="토공4(김천)"/>
      <sheetName val="토공4(남면)"/>
      <sheetName val="교각1(김천)"/>
      <sheetName val="교각1(남면)"/>
      <sheetName val="교각2(김천)"/>
      <sheetName val="교각2(남면)"/>
      <sheetName val="교각3(김천)"/>
      <sheetName val="교각3(남면)"/>
      <sheetName val="교각4(김천)"/>
      <sheetName val="교각4(남면)"/>
      <sheetName val="가도공수량"/>
      <sheetName val="가도공"/>
      <sheetName val="화해(함평)"/>
      <sheetName val="화해(장성)"/>
      <sheetName val="SLAB"/>
      <sheetName val="일반수량총괄집계"/>
      <sheetName val="2.단면가정"/>
      <sheetName val="4.말뚝설계"/>
      <sheetName val="1.설계조건"/>
      <sheetName val="단면 (2)"/>
      <sheetName val="산출내역서"/>
      <sheetName val="N賃率-職"/>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본공사"/>
      <sheetName val="숙원사업"/>
      <sheetName val="사급.폐기물"/>
      <sheetName val="원가계산"/>
      <sheetName val="견적대비"/>
      <sheetName val="Sheet1 (2)"/>
      <sheetName val="4.2유효폭의 계산"/>
      <sheetName val="기초일위"/>
      <sheetName val="토목"/>
      <sheetName val="수수료율표"/>
      <sheetName val="단가"/>
      <sheetName val="1,2공구원가계산서"/>
      <sheetName val="2공구산출내역"/>
      <sheetName val="1공구산출내역서"/>
      <sheetName val="설계"/>
      <sheetName val="내역서"/>
      <sheetName val="근로자자료입력"/>
      <sheetName val="참고자료"/>
      <sheetName val="KUKDO21-2"/>
      <sheetName val="총물량"/>
      <sheetName val="식재인부"/>
      <sheetName val="Sheet6"/>
      <sheetName val="입찰"/>
      <sheetName val="현경"/>
      <sheetName val="공내역"/>
      <sheetName val="A-4"/>
      <sheetName val="공통비(전체)"/>
      <sheetName val="계약내역"/>
      <sheetName val="터파기및재료"/>
      <sheetName val="자재단가"/>
      <sheetName val="수량산출"/>
      <sheetName val="대비표(토공1안)"/>
      <sheetName val="교량전기"/>
      <sheetName val="백호우계수"/>
      <sheetName val="내역(중앙)"/>
      <sheetName val="내역(창신)"/>
      <sheetName val="º»°ø»ç"/>
      <sheetName val="¼÷¿ø»ç¾÷"/>
      <sheetName val="»ç±Þ.Æó±â¹°"/>
      <sheetName val="¿ø°¡°è»ê"/>
      <sheetName val="°ßÀû´ëºñ"/>
      <sheetName val="관리,공감"/>
      <sheetName val="부대내역"/>
      <sheetName val="70%"/>
      <sheetName val="인건비"/>
      <sheetName val="투찰"/>
      <sheetName val="S0"/>
      <sheetName val="표지"/>
      <sheetName val="시설물일위"/>
      <sheetName val="Baby일위대가"/>
      <sheetName val="일위대가"/>
      <sheetName val="단가조사"/>
      <sheetName val="노임단가"/>
      <sheetName val="총괄집계 "/>
      <sheetName val="배수내역"/>
      <sheetName val="시점교대"/>
      <sheetName val="노임"/>
      <sheetName val="대전-교대(A1-A2)"/>
      <sheetName val="포장공"/>
      <sheetName val="부대공"/>
      <sheetName val="(1)본선수량집계"/>
      <sheetName val="자재(원원+원대)"/>
      <sheetName val="공사비산출내역"/>
      <sheetName val="설명서 "/>
      <sheetName val="배차"/>
      <sheetName val="참조"/>
      <sheetName val="3.공통공사대비"/>
      <sheetName val="건축"/>
      <sheetName val="내역표지"/>
      <sheetName val="내역1"/>
      <sheetName val="gyun"/>
      <sheetName val="DATA98"/>
      <sheetName val="DATE"/>
      <sheetName val="투찰가"/>
      <sheetName val="국내조달(통합-1)"/>
      <sheetName val="시중노임단가"/>
      <sheetName val="도급총괄"/>
      <sheetName val="실행내역"/>
      <sheetName val="산거목록"/>
      <sheetName val="증감대비"/>
      <sheetName val="계림(함평)"/>
      <sheetName val="계림(장성)"/>
      <sheetName val="실행철강하도"/>
      <sheetName val="미장"/>
      <sheetName val="철골"/>
      <sheetName val="★도급내역"/>
      <sheetName val="부대"/>
      <sheetName val="하수급견적대비"/>
      <sheetName val="설계기준"/>
      <sheetName val="내역"/>
      <sheetName val="저"/>
      <sheetName val="#REF"/>
      <sheetName val="다곡2교"/>
      <sheetName val="데리네이타현황"/>
      <sheetName val="A"/>
      <sheetName val="설계명세"/>
      <sheetName val="일위대가표"/>
      <sheetName val="C.배수관공"/>
    </sheetNames>
    <sheetDataSet>
      <sheetData sheetId="0" refreshError="1">
        <row r="1">
          <cell r="A1" t="str">
            <v>ITEM NO.</v>
          </cell>
          <cell r="B1" t="str">
            <v>명          칭</v>
          </cell>
          <cell r="C1" t="str">
            <v>규        격</v>
          </cell>
          <cell r="D1" t="str">
            <v>수  량</v>
          </cell>
          <cell r="E1" t="str">
            <v>단위</v>
          </cell>
          <cell r="F1" t="str">
            <v>총          액</v>
          </cell>
        </row>
        <row r="2">
          <cell r="F2" t="str">
            <v>단  가</v>
          </cell>
          <cell r="G2" t="str">
            <v>금  액</v>
          </cell>
        </row>
        <row r="3">
          <cell r="B3" t="str">
            <v>토목공사비</v>
          </cell>
          <cell r="G3">
            <v>14756196522</v>
          </cell>
        </row>
        <row r="4">
          <cell r="A4" t="str">
            <v>1.</v>
          </cell>
          <cell r="B4" t="str">
            <v>토      공</v>
          </cell>
          <cell r="G4">
            <v>6400123394</v>
          </cell>
        </row>
        <row r="5">
          <cell r="A5" t="str">
            <v>1.01</v>
          </cell>
          <cell r="B5" t="str">
            <v>기존구조물철거</v>
          </cell>
          <cell r="G5">
            <v>116109886</v>
          </cell>
        </row>
        <row r="6">
          <cell r="A6" t="str">
            <v>a</v>
          </cell>
          <cell r="B6" t="str">
            <v>무근콘크리트깨기</v>
          </cell>
          <cell r="C6" t="str">
            <v>(T=30cm 미만)</v>
          </cell>
          <cell r="D6">
            <v>294</v>
          </cell>
          <cell r="E6" t="str">
            <v>㎥</v>
          </cell>
          <cell r="F6">
            <v>12431</v>
          </cell>
          <cell r="G6">
            <v>3654714</v>
          </cell>
        </row>
        <row r="7">
          <cell r="A7" t="str">
            <v>b</v>
          </cell>
          <cell r="B7" t="str">
            <v>철근콘크리트깨기</v>
          </cell>
          <cell r="C7" t="str">
            <v>(T=30cm 미만)</v>
          </cell>
          <cell r="D7">
            <v>425</v>
          </cell>
          <cell r="E7" t="str">
            <v>㎥</v>
          </cell>
          <cell r="F7">
            <v>95516</v>
          </cell>
          <cell r="G7">
            <v>40594300</v>
          </cell>
        </row>
        <row r="8">
          <cell r="A8" t="str">
            <v>c</v>
          </cell>
          <cell r="B8" t="str">
            <v>아스팔트포장깨기</v>
          </cell>
          <cell r="C8" t="str">
            <v>(기계)</v>
          </cell>
          <cell r="D8">
            <v>3163</v>
          </cell>
          <cell r="E8" t="str">
            <v>㎥</v>
          </cell>
          <cell r="F8">
            <v>12701</v>
          </cell>
          <cell r="G8">
            <v>40173263</v>
          </cell>
        </row>
        <row r="9">
          <cell r="A9" t="str">
            <v>d</v>
          </cell>
          <cell r="B9" t="str">
            <v>아스팔트절단</v>
          </cell>
          <cell r="C9" t="str">
            <v>(카타기)</v>
          </cell>
          <cell r="D9">
            <v>705</v>
          </cell>
          <cell r="E9" t="str">
            <v>M</v>
          </cell>
          <cell r="F9">
            <v>1897</v>
          </cell>
          <cell r="G9">
            <v>1337385</v>
          </cell>
        </row>
        <row r="10">
          <cell r="A10" t="str">
            <v>e</v>
          </cell>
          <cell r="B10" t="str">
            <v>콘크리트포장깨기</v>
          </cell>
          <cell r="C10" t="str">
            <v>(기계)</v>
          </cell>
          <cell r="D10">
            <v>639</v>
          </cell>
          <cell r="E10" t="str">
            <v>㎥</v>
          </cell>
          <cell r="F10">
            <v>12701</v>
          </cell>
          <cell r="G10">
            <v>8115939</v>
          </cell>
        </row>
        <row r="11">
          <cell r="A11" t="str">
            <v>f</v>
          </cell>
          <cell r="B11" t="str">
            <v>콘크리트절단</v>
          </cell>
          <cell r="C11" t="str">
            <v>(카타기)</v>
          </cell>
          <cell r="D11">
            <v>212</v>
          </cell>
          <cell r="E11" t="str">
            <v>M</v>
          </cell>
          <cell r="F11">
            <v>2271</v>
          </cell>
          <cell r="G11">
            <v>481452</v>
          </cell>
        </row>
        <row r="12">
          <cell r="A12" t="str">
            <v>g</v>
          </cell>
          <cell r="B12" t="str">
            <v>가드레일철거</v>
          </cell>
          <cell r="D12">
            <v>390</v>
          </cell>
          <cell r="E12" t="str">
            <v>M</v>
          </cell>
          <cell r="F12">
            <v>1482</v>
          </cell>
          <cell r="G12">
            <v>577980</v>
          </cell>
        </row>
        <row r="13">
          <cell r="A13" t="str">
            <v>h</v>
          </cell>
          <cell r="B13" t="str">
            <v>보도블럭헐기</v>
          </cell>
          <cell r="D13">
            <v>1098</v>
          </cell>
          <cell r="E13" t="str">
            <v>㎡</v>
          </cell>
          <cell r="F13">
            <v>1296</v>
          </cell>
          <cell r="G13">
            <v>1423008</v>
          </cell>
        </row>
        <row r="14">
          <cell r="A14" t="str">
            <v>i</v>
          </cell>
          <cell r="B14" t="str">
            <v>표지판철거</v>
          </cell>
          <cell r="D14">
            <v>3</v>
          </cell>
          <cell r="E14" t="str">
            <v>EA</v>
          </cell>
          <cell r="F14">
            <v>6669</v>
          </cell>
          <cell r="G14">
            <v>20007</v>
          </cell>
        </row>
        <row r="15">
          <cell r="A15" t="str">
            <v>j</v>
          </cell>
          <cell r="B15" t="str">
            <v>표지판철거</v>
          </cell>
          <cell r="C15" t="str">
            <v>(삼각+원형)</v>
          </cell>
          <cell r="D15">
            <v>7</v>
          </cell>
          <cell r="E15" t="str">
            <v>EA</v>
          </cell>
          <cell r="F15">
            <v>6669</v>
          </cell>
          <cell r="G15">
            <v>46683</v>
          </cell>
        </row>
        <row r="16">
          <cell r="A16" t="str">
            <v>k</v>
          </cell>
          <cell r="B16" t="str">
            <v>표지판철거(갈매기)</v>
          </cell>
          <cell r="D16">
            <v>4</v>
          </cell>
          <cell r="E16" t="str">
            <v>EA</v>
          </cell>
          <cell r="F16">
            <v>6669</v>
          </cell>
          <cell r="G16">
            <v>26676</v>
          </cell>
        </row>
        <row r="17">
          <cell r="A17" t="str">
            <v>l</v>
          </cell>
          <cell r="B17" t="str">
            <v>신호등철거</v>
          </cell>
          <cell r="D17">
            <v>4</v>
          </cell>
          <cell r="E17" t="str">
            <v>EA</v>
          </cell>
          <cell r="F17">
            <v>507775</v>
          </cell>
          <cell r="G17">
            <v>2031100</v>
          </cell>
        </row>
        <row r="18">
          <cell r="A18" t="str">
            <v>m</v>
          </cell>
          <cell r="B18" t="str">
            <v>폐기물운반</v>
          </cell>
          <cell r="D18">
            <v>4521</v>
          </cell>
          <cell r="E18" t="str">
            <v>㎥</v>
          </cell>
          <cell r="F18">
            <v>3899</v>
          </cell>
          <cell r="G18">
            <v>17627379</v>
          </cell>
        </row>
        <row r="19">
          <cell r="A19" t="str">
            <v>1.02</v>
          </cell>
          <cell r="B19" t="str">
            <v>표토제거공</v>
          </cell>
          <cell r="G19">
            <v>1543687</v>
          </cell>
        </row>
        <row r="20">
          <cell r="A20" t="str">
            <v>a</v>
          </cell>
          <cell r="B20" t="str">
            <v>표토제거</v>
          </cell>
          <cell r="C20" t="str">
            <v>(답구간)</v>
          </cell>
          <cell r="D20">
            <v>5181</v>
          </cell>
          <cell r="E20" t="str">
            <v>㎡</v>
          </cell>
          <cell r="F20">
            <v>232</v>
          </cell>
          <cell r="G20">
            <v>1201992</v>
          </cell>
        </row>
        <row r="21">
          <cell r="A21" t="str">
            <v>b</v>
          </cell>
          <cell r="B21" t="str">
            <v>표토제거</v>
          </cell>
          <cell r="C21" t="str">
            <v>(답외구간)</v>
          </cell>
          <cell r="D21">
            <v>1847</v>
          </cell>
          <cell r="E21" t="str">
            <v>㎡</v>
          </cell>
          <cell r="F21">
            <v>185</v>
          </cell>
          <cell r="G21">
            <v>341695</v>
          </cell>
        </row>
        <row r="22">
          <cell r="A22" t="str">
            <v>1.03</v>
          </cell>
          <cell r="B22" t="str">
            <v>노반준비공</v>
          </cell>
          <cell r="G22">
            <v>1875272</v>
          </cell>
        </row>
        <row r="23">
          <cell r="A23" t="str">
            <v>a</v>
          </cell>
          <cell r="B23" t="str">
            <v>노반준비공</v>
          </cell>
          <cell r="C23" t="str">
            <v>(기존도로부)</v>
          </cell>
          <cell r="D23">
            <v>10584</v>
          </cell>
          <cell r="E23" t="str">
            <v>㎡</v>
          </cell>
          <cell r="F23">
            <v>143</v>
          </cell>
          <cell r="G23">
            <v>1513512</v>
          </cell>
        </row>
        <row r="24">
          <cell r="A24" t="str">
            <v>b</v>
          </cell>
          <cell r="B24" t="str">
            <v>노반준비공</v>
          </cell>
          <cell r="C24" t="str">
            <v>(절토부)</v>
          </cell>
          <cell r="D24">
            <v>4256</v>
          </cell>
          <cell r="E24" t="str">
            <v>㎡</v>
          </cell>
          <cell r="F24">
            <v>85</v>
          </cell>
          <cell r="G24">
            <v>361760</v>
          </cell>
        </row>
        <row r="25">
          <cell r="A25" t="str">
            <v>1.04</v>
          </cell>
          <cell r="B25" t="str">
            <v>흙깍기</v>
          </cell>
          <cell r="G25">
            <v>7233872</v>
          </cell>
        </row>
        <row r="26">
          <cell r="A26" t="str">
            <v>a</v>
          </cell>
          <cell r="B26" t="str">
            <v>깍기공</v>
          </cell>
          <cell r="C26" t="str">
            <v>(토사)</v>
          </cell>
          <cell r="D26">
            <v>9322</v>
          </cell>
          <cell r="E26" t="str">
            <v>㎥</v>
          </cell>
          <cell r="F26">
            <v>776</v>
          </cell>
          <cell r="G26">
            <v>7233872</v>
          </cell>
        </row>
        <row r="27">
          <cell r="A27" t="str">
            <v>1.05</v>
          </cell>
          <cell r="B27" t="str">
            <v>흙운반</v>
          </cell>
          <cell r="G27">
            <v>5659500</v>
          </cell>
        </row>
        <row r="28">
          <cell r="A28" t="str">
            <v>a</v>
          </cell>
          <cell r="B28" t="str">
            <v>무대운반(유용토사)</v>
          </cell>
          <cell r="D28">
            <v>12234</v>
          </cell>
          <cell r="E28" t="str">
            <v>㎥</v>
          </cell>
          <cell r="F28">
            <v>0</v>
          </cell>
          <cell r="G28">
            <v>0</v>
          </cell>
        </row>
        <row r="29">
          <cell r="A29" t="str">
            <v>b</v>
          </cell>
          <cell r="B29" t="str">
            <v>도쟈운반(토사)</v>
          </cell>
          <cell r="C29" t="str">
            <v>L=45M</v>
          </cell>
          <cell r="D29">
            <v>1322</v>
          </cell>
          <cell r="E29" t="str">
            <v>㎥</v>
          </cell>
          <cell r="F29">
            <v>643</v>
          </cell>
          <cell r="G29">
            <v>850046</v>
          </cell>
        </row>
        <row r="30">
          <cell r="A30" t="str">
            <v>c</v>
          </cell>
          <cell r="B30" t="str">
            <v>덤프운반(유용토사)</v>
          </cell>
          <cell r="C30" t="str">
            <v>L = 150 M</v>
          </cell>
          <cell r="D30">
            <v>1907</v>
          </cell>
          <cell r="E30" t="str">
            <v>㎥</v>
          </cell>
          <cell r="F30">
            <v>2522</v>
          </cell>
          <cell r="G30">
            <v>4809454</v>
          </cell>
        </row>
        <row r="31">
          <cell r="A31" t="str">
            <v>1.06</v>
          </cell>
          <cell r="B31" t="str">
            <v>순성토운반</v>
          </cell>
          <cell r="G31">
            <v>5411620370</v>
          </cell>
        </row>
        <row r="32">
          <cell r="A32" t="str">
            <v>a</v>
          </cell>
          <cell r="B32" t="str">
            <v>순성토</v>
          </cell>
          <cell r="C32" t="str">
            <v>(L=17.0KM)</v>
          </cell>
          <cell r="D32">
            <v>695045</v>
          </cell>
          <cell r="E32" t="str">
            <v>㎥</v>
          </cell>
          <cell r="F32">
            <v>7786</v>
          </cell>
          <cell r="G32">
            <v>5411620370</v>
          </cell>
        </row>
        <row r="33">
          <cell r="A33" t="str">
            <v>1.07</v>
          </cell>
          <cell r="B33" t="str">
            <v>흙쌓기</v>
          </cell>
          <cell r="G33">
            <v>574537833</v>
          </cell>
        </row>
        <row r="34">
          <cell r="A34" t="str">
            <v>a</v>
          </cell>
          <cell r="B34" t="str">
            <v>노  상</v>
          </cell>
          <cell r="C34" t="str">
            <v>다  짐</v>
          </cell>
          <cell r="D34">
            <v>65801</v>
          </cell>
          <cell r="E34" t="str">
            <v>㎥</v>
          </cell>
          <cell r="F34">
            <v>1224</v>
          </cell>
          <cell r="G34">
            <v>80540424</v>
          </cell>
        </row>
        <row r="35">
          <cell r="A35" t="str">
            <v>a</v>
          </cell>
          <cell r="B35" t="str">
            <v>노  체</v>
          </cell>
          <cell r="C35" t="str">
            <v>다  짐</v>
          </cell>
          <cell r="D35">
            <v>536549</v>
          </cell>
          <cell r="E35" t="str">
            <v>㎥</v>
          </cell>
          <cell r="F35">
            <v>911</v>
          </cell>
          <cell r="G35">
            <v>488796139</v>
          </cell>
        </row>
        <row r="36">
          <cell r="A36" t="str">
            <v>c</v>
          </cell>
          <cell r="B36" t="str">
            <v>녹지대</v>
          </cell>
          <cell r="C36" t="str">
            <v>(비다짐)</v>
          </cell>
          <cell r="D36">
            <v>24305</v>
          </cell>
          <cell r="E36" t="str">
            <v>㎥</v>
          </cell>
          <cell r="F36">
            <v>214</v>
          </cell>
          <cell r="G36">
            <v>5201270</v>
          </cell>
        </row>
        <row r="37">
          <cell r="A37" t="str">
            <v>1.08</v>
          </cell>
          <cell r="B37" t="str">
            <v>법면보호공</v>
          </cell>
          <cell r="G37">
            <v>270385833</v>
          </cell>
        </row>
        <row r="38">
          <cell r="A38" t="str">
            <v>a</v>
          </cell>
          <cell r="B38" t="str">
            <v>줄  떼</v>
          </cell>
          <cell r="D38">
            <v>55391</v>
          </cell>
          <cell r="E38" t="str">
            <v>㎡</v>
          </cell>
          <cell r="F38">
            <v>4163</v>
          </cell>
          <cell r="G38">
            <v>230592733</v>
          </cell>
        </row>
        <row r="39">
          <cell r="A39" t="str">
            <v>b</v>
          </cell>
          <cell r="B39" t="str">
            <v>평  떼</v>
          </cell>
          <cell r="D39">
            <v>1009</v>
          </cell>
          <cell r="E39" t="str">
            <v>㎡</v>
          </cell>
          <cell r="F39">
            <v>6500</v>
          </cell>
          <cell r="G39">
            <v>6558500</v>
          </cell>
        </row>
        <row r="40">
          <cell r="A40" t="str">
            <v>c</v>
          </cell>
          <cell r="B40" t="str">
            <v>성토부 법면다짐</v>
          </cell>
          <cell r="D40">
            <v>55391</v>
          </cell>
          <cell r="E40" t="str">
            <v>㎡</v>
          </cell>
          <cell r="F40">
            <v>600</v>
          </cell>
          <cell r="G40">
            <v>33234600</v>
          </cell>
        </row>
        <row r="41">
          <cell r="A41" t="str">
            <v>1.09</v>
          </cell>
          <cell r="B41" t="str">
            <v>층따기</v>
          </cell>
          <cell r="C41" t="str">
            <v>(기 계)</v>
          </cell>
          <cell r="D41">
            <v>969</v>
          </cell>
          <cell r="E41" t="str">
            <v>㎥</v>
          </cell>
          <cell r="F41">
            <v>686</v>
          </cell>
          <cell r="G41">
            <v>664734</v>
          </cell>
        </row>
        <row r="42">
          <cell r="A42" t="str">
            <v>1.10</v>
          </cell>
          <cell r="B42" t="str">
            <v>측구뚝쌓기</v>
          </cell>
          <cell r="C42" t="str">
            <v>(인 력)</v>
          </cell>
          <cell r="D42">
            <v>427</v>
          </cell>
          <cell r="E42" t="str">
            <v>㎥</v>
          </cell>
          <cell r="F42">
            <v>1105</v>
          </cell>
          <cell r="G42">
            <v>471835</v>
          </cell>
        </row>
        <row r="43">
          <cell r="A43" t="str">
            <v>1.11</v>
          </cell>
          <cell r="B43" t="str">
            <v>토공규준틀</v>
          </cell>
          <cell r="G43">
            <v>10020572</v>
          </cell>
        </row>
        <row r="44">
          <cell r="A44" t="str">
            <v>a</v>
          </cell>
          <cell r="B44" t="str">
            <v>토공규준틀</v>
          </cell>
          <cell r="C44" t="str">
            <v>수  평</v>
          </cell>
          <cell r="D44">
            <v>70</v>
          </cell>
          <cell r="E44" t="str">
            <v>개소</v>
          </cell>
          <cell r="F44">
            <v>23466</v>
          </cell>
          <cell r="G44">
            <v>1642620</v>
          </cell>
        </row>
        <row r="45">
          <cell r="A45" t="str">
            <v>b</v>
          </cell>
          <cell r="B45" t="str">
            <v>토공규준틀</v>
          </cell>
          <cell r="C45" t="str">
            <v>비  탈</v>
          </cell>
          <cell r="D45">
            <v>352</v>
          </cell>
          <cell r="E45" t="str">
            <v>개소</v>
          </cell>
          <cell r="F45">
            <v>23801</v>
          </cell>
          <cell r="G45">
            <v>8377952</v>
          </cell>
        </row>
        <row r="46">
          <cell r="A46" t="str">
            <v>2.</v>
          </cell>
          <cell r="B46" t="str">
            <v>배  수  공</v>
          </cell>
          <cell r="G46">
            <v>640736449</v>
          </cell>
        </row>
        <row r="47">
          <cell r="A47" t="str">
            <v>2.01</v>
          </cell>
          <cell r="B47" t="str">
            <v>토    공</v>
          </cell>
          <cell r="G47">
            <v>69853067</v>
          </cell>
        </row>
        <row r="48">
          <cell r="A48" t="str">
            <v>a</v>
          </cell>
          <cell r="B48" t="str">
            <v>측구터파기</v>
          </cell>
          <cell r="C48" t="str">
            <v>(토사)</v>
          </cell>
          <cell r="D48">
            <v>5427</v>
          </cell>
          <cell r="E48" t="str">
            <v>㎥</v>
          </cell>
          <cell r="F48">
            <v>2574</v>
          </cell>
          <cell r="G48">
            <v>13969098</v>
          </cell>
        </row>
        <row r="49">
          <cell r="A49" t="str">
            <v>b</v>
          </cell>
          <cell r="B49" t="str">
            <v>구조물터파기(배)</v>
          </cell>
          <cell r="C49" t="str">
            <v>육상토사(0-1m)</v>
          </cell>
          <cell r="D49">
            <v>6839</v>
          </cell>
          <cell r="E49" t="str">
            <v>㎥</v>
          </cell>
          <cell r="F49">
            <v>2198</v>
          </cell>
          <cell r="G49">
            <v>15032122</v>
          </cell>
        </row>
        <row r="50">
          <cell r="A50" t="str">
            <v>c</v>
          </cell>
          <cell r="B50" t="str">
            <v>구조물터파기(배)</v>
          </cell>
          <cell r="C50" t="str">
            <v>육상토사(1-2m)</v>
          </cell>
          <cell r="D50">
            <v>1571</v>
          </cell>
          <cell r="E50" t="str">
            <v>㎥</v>
          </cell>
          <cell r="F50">
            <v>2717</v>
          </cell>
          <cell r="G50">
            <v>4268407</v>
          </cell>
        </row>
        <row r="51">
          <cell r="A51" t="str">
            <v>d</v>
          </cell>
          <cell r="B51" t="str">
            <v>되메우기및다짐</v>
          </cell>
          <cell r="C51" t="str">
            <v>(기계80%+인력20%)</v>
          </cell>
          <cell r="D51">
            <v>9740</v>
          </cell>
          <cell r="E51" t="str">
            <v>㎥</v>
          </cell>
          <cell r="F51">
            <v>3756</v>
          </cell>
          <cell r="G51">
            <v>36583440</v>
          </cell>
        </row>
        <row r="52">
          <cell r="A52" t="str">
            <v>2.02</v>
          </cell>
          <cell r="B52" t="str">
            <v>측구공</v>
          </cell>
          <cell r="G52">
            <v>269935025</v>
          </cell>
        </row>
        <row r="53">
          <cell r="A53" t="str">
            <v>a</v>
          </cell>
          <cell r="B53" t="str">
            <v>L형측구</v>
          </cell>
          <cell r="G53">
            <v>87650961</v>
          </cell>
        </row>
        <row r="54">
          <cell r="A54" t="str">
            <v>a-1</v>
          </cell>
          <cell r="B54" t="str">
            <v>L형측구(TYPE-1)</v>
          </cell>
          <cell r="C54" t="str">
            <v>H=0.30M</v>
          </cell>
          <cell r="D54">
            <v>5112</v>
          </cell>
          <cell r="E54" t="str">
            <v>M</v>
          </cell>
          <cell r="F54">
            <v>14332</v>
          </cell>
          <cell r="G54">
            <v>73265184</v>
          </cell>
        </row>
        <row r="55">
          <cell r="A55" t="str">
            <v>a-2</v>
          </cell>
          <cell r="B55" t="str">
            <v>L형측구(TYPE-4)</v>
          </cell>
          <cell r="C55" t="str">
            <v>H=0.35M</v>
          </cell>
          <cell r="D55">
            <v>951</v>
          </cell>
          <cell r="E55" t="str">
            <v>M</v>
          </cell>
          <cell r="F55">
            <v>15127</v>
          </cell>
          <cell r="G55">
            <v>14385777</v>
          </cell>
        </row>
        <row r="56">
          <cell r="A56" t="str">
            <v>b</v>
          </cell>
          <cell r="B56" t="str">
            <v>U형측구</v>
          </cell>
          <cell r="G56">
            <v>29774004</v>
          </cell>
        </row>
        <row r="57">
          <cell r="A57" t="str">
            <v>b-1</v>
          </cell>
          <cell r="B57" t="str">
            <v>U형측구(TYPE-1)</v>
          </cell>
          <cell r="C57" t="str">
            <v>(녹지대용)</v>
          </cell>
          <cell r="D57">
            <v>663</v>
          </cell>
          <cell r="E57" t="str">
            <v>M</v>
          </cell>
          <cell r="F57">
            <v>44908</v>
          </cell>
          <cell r="G57">
            <v>29774004</v>
          </cell>
        </row>
        <row r="58">
          <cell r="A58" t="str">
            <v>c</v>
          </cell>
          <cell r="B58" t="str">
            <v>V형측구</v>
          </cell>
          <cell r="G58">
            <v>152510060</v>
          </cell>
        </row>
        <row r="59">
          <cell r="A59" t="str">
            <v>c-1</v>
          </cell>
          <cell r="B59" t="str">
            <v>V 형측구(TYPE-1)</v>
          </cell>
          <cell r="C59" t="str">
            <v>(0.3M*0.50M)</v>
          </cell>
          <cell r="D59">
            <v>3635</v>
          </cell>
          <cell r="E59" t="str">
            <v>M</v>
          </cell>
          <cell r="F59">
            <v>41956</v>
          </cell>
          <cell r="G59">
            <v>152510060</v>
          </cell>
        </row>
        <row r="60">
          <cell r="A60" t="str">
            <v>2.03</v>
          </cell>
          <cell r="B60" t="str">
            <v>횡배수관공</v>
          </cell>
          <cell r="G60">
            <v>208755265</v>
          </cell>
        </row>
        <row r="61">
          <cell r="A61" t="str">
            <v>a</v>
          </cell>
          <cell r="B61" t="str">
            <v>배수관 부설</v>
          </cell>
          <cell r="C61" t="str">
            <v>V.R관 D=600m/m</v>
          </cell>
          <cell r="D61">
            <v>47</v>
          </cell>
          <cell r="E61" t="str">
            <v>M</v>
          </cell>
          <cell r="F61">
            <v>61774</v>
          </cell>
          <cell r="G61">
            <v>2903378</v>
          </cell>
        </row>
        <row r="62">
          <cell r="A62" t="str">
            <v>b</v>
          </cell>
          <cell r="B62" t="str">
            <v>배수관 부설(일반)</v>
          </cell>
          <cell r="C62" t="str">
            <v>V.R관 D=1000m/m</v>
          </cell>
          <cell r="D62">
            <v>455</v>
          </cell>
          <cell r="E62" t="str">
            <v>M</v>
          </cell>
          <cell r="F62">
            <v>117037</v>
          </cell>
          <cell r="G62">
            <v>53251835</v>
          </cell>
        </row>
        <row r="63">
          <cell r="A63" t="str">
            <v>c</v>
          </cell>
          <cell r="B63" t="str">
            <v>배수관 부설(전면)</v>
          </cell>
          <cell r="C63" t="str">
            <v>V.R관 D=1000m/m</v>
          </cell>
          <cell r="D63">
            <v>867</v>
          </cell>
          <cell r="E63" t="str">
            <v>M</v>
          </cell>
          <cell r="F63">
            <v>161126</v>
          </cell>
          <cell r="G63">
            <v>139696242</v>
          </cell>
        </row>
        <row r="64">
          <cell r="A64" t="str">
            <v>d</v>
          </cell>
          <cell r="B64" t="str">
            <v>날개벽</v>
          </cell>
          <cell r="G64">
            <v>12903810</v>
          </cell>
        </row>
        <row r="65">
          <cell r="A65" t="str">
            <v>d-1</v>
          </cell>
          <cell r="B65" t="str">
            <v>콘크리트타설</v>
          </cell>
          <cell r="C65" t="str">
            <v>(무근 VIB포함)</v>
          </cell>
          <cell r="D65">
            <v>130</v>
          </cell>
          <cell r="E65" t="str">
            <v>㎥</v>
          </cell>
          <cell r="F65">
            <v>19896</v>
          </cell>
          <cell r="G65">
            <v>2586480</v>
          </cell>
        </row>
        <row r="66">
          <cell r="A66" t="str">
            <v>d-2</v>
          </cell>
          <cell r="B66" t="str">
            <v>합판거푸집</v>
          </cell>
          <cell r="C66" t="str">
            <v>(3회,0-7m)</v>
          </cell>
          <cell r="D66">
            <v>590</v>
          </cell>
          <cell r="E66" t="str">
            <v>㎡</v>
          </cell>
          <cell r="F66">
            <v>17487</v>
          </cell>
          <cell r="G66">
            <v>10317330</v>
          </cell>
        </row>
        <row r="67">
          <cell r="A67" t="str">
            <v>2.04</v>
          </cell>
          <cell r="B67" t="str">
            <v>우수관공</v>
          </cell>
          <cell r="G67">
            <v>18933025</v>
          </cell>
        </row>
        <row r="68">
          <cell r="A68" t="str">
            <v>a</v>
          </cell>
          <cell r="B68" t="str">
            <v>우수관부설</v>
          </cell>
          <cell r="C68" t="str">
            <v>V.R관 D=600MM</v>
          </cell>
          <cell r="D68">
            <v>320</v>
          </cell>
          <cell r="E68" t="str">
            <v>M</v>
          </cell>
          <cell r="F68">
            <v>42095</v>
          </cell>
          <cell r="G68">
            <v>13470400</v>
          </cell>
        </row>
        <row r="69">
          <cell r="A69" t="str">
            <v>b</v>
          </cell>
          <cell r="B69" t="str">
            <v>연결관부설</v>
          </cell>
          <cell r="C69" t="str">
            <v>VR관 D=300 mm</v>
          </cell>
          <cell r="D69">
            <v>24</v>
          </cell>
          <cell r="E69" t="str">
            <v>M</v>
          </cell>
          <cell r="F69">
            <v>17646</v>
          </cell>
          <cell r="G69">
            <v>423504</v>
          </cell>
        </row>
        <row r="70">
          <cell r="A70" t="str">
            <v>c</v>
          </cell>
          <cell r="B70" t="str">
            <v>빗물받이설치</v>
          </cell>
          <cell r="D70">
            <v>12</v>
          </cell>
          <cell r="E70" t="str">
            <v>개소</v>
          </cell>
          <cell r="F70">
            <v>164474</v>
          </cell>
          <cell r="G70">
            <v>1973688</v>
          </cell>
        </row>
        <row r="71">
          <cell r="A71" t="str">
            <v>c</v>
          </cell>
          <cell r="B71" t="str">
            <v>원형맨홀설치(2호)</v>
          </cell>
          <cell r="C71" t="str">
            <v>보도측 H=2.09M</v>
          </cell>
          <cell r="D71">
            <v>7</v>
          </cell>
          <cell r="E71" t="str">
            <v>개소</v>
          </cell>
          <cell r="F71">
            <v>437919</v>
          </cell>
          <cell r="G71">
            <v>3065433</v>
          </cell>
        </row>
        <row r="72">
          <cell r="A72" t="str">
            <v>2.05</v>
          </cell>
          <cell r="B72" t="str">
            <v>종배수관</v>
          </cell>
          <cell r="G72">
            <v>12260225</v>
          </cell>
        </row>
        <row r="73">
          <cell r="A73" t="str">
            <v>a</v>
          </cell>
          <cell r="B73" t="str">
            <v>종배수관부설</v>
          </cell>
          <cell r="C73" t="str">
            <v>VR관 D=600m/m</v>
          </cell>
          <cell r="D73">
            <v>95</v>
          </cell>
          <cell r="E73" t="str">
            <v>M</v>
          </cell>
          <cell r="F73">
            <v>61774</v>
          </cell>
          <cell r="G73">
            <v>5868530</v>
          </cell>
        </row>
        <row r="74">
          <cell r="A74" t="str">
            <v>b</v>
          </cell>
          <cell r="B74" t="str">
            <v>종배수관부설</v>
          </cell>
          <cell r="C74" t="str">
            <v>VR관 D=1000mm</v>
          </cell>
          <cell r="D74">
            <v>45</v>
          </cell>
          <cell r="E74" t="str">
            <v>M</v>
          </cell>
          <cell r="F74">
            <v>117037</v>
          </cell>
          <cell r="G74">
            <v>5266665</v>
          </cell>
        </row>
        <row r="75">
          <cell r="A75" t="str">
            <v>c</v>
          </cell>
          <cell r="B75" t="str">
            <v>배수관면벽</v>
          </cell>
          <cell r="G75">
            <v>1125030</v>
          </cell>
        </row>
        <row r="76">
          <cell r="A76" t="str">
            <v>c-1</v>
          </cell>
          <cell r="B76" t="str">
            <v>종배수관면벽부설</v>
          </cell>
          <cell r="C76" t="str">
            <v>D=600mm,VR관</v>
          </cell>
          <cell r="D76">
            <v>6</v>
          </cell>
          <cell r="E76" t="str">
            <v>EA</v>
          </cell>
          <cell r="F76">
            <v>77415</v>
          </cell>
          <cell r="G76">
            <v>464490</v>
          </cell>
        </row>
        <row r="77">
          <cell r="A77" t="str">
            <v>c-2</v>
          </cell>
          <cell r="B77" t="str">
            <v>종배수관면벽부설</v>
          </cell>
          <cell r="C77" t="str">
            <v>D=1000m/m,VR관</v>
          </cell>
          <cell r="D77">
            <v>4</v>
          </cell>
          <cell r="E77" t="str">
            <v>EA</v>
          </cell>
          <cell r="F77">
            <v>165135</v>
          </cell>
          <cell r="G77">
            <v>660540</v>
          </cell>
        </row>
        <row r="78">
          <cell r="A78" t="str">
            <v>2.06</v>
          </cell>
          <cell r="B78" t="str">
            <v>도수로공</v>
          </cell>
          <cell r="G78">
            <v>21270178</v>
          </cell>
        </row>
        <row r="79">
          <cell r="A79" t="str">
            <v>a</v>
          </cell>
          <cell r="B79" t="str">
            <v>콘크리트타설</v>
          </cell>
          <cell r="C79" t="str">
            <v>(철근,진동기포함)</v>
          </cell>
          <cell r="D79">
            <v>110</v>
          </cell>
          <cell r="E79" t="str">
            <v>㎥</v>
          </cell>
          <cell r="F79">
            <v>21923</v>
          </cell>
          <cell r="G79">
            <v>2411530</v>
          </cell>
        </row>
        <row r="80">
          <cell r="A80" t="str">
            <v>b</v>
          </cell>
          <cell r="B80" t="str">
            <v>콘크리트타설</v>
          </cell>
          <cell r="C80" t="str">
            <v>(무근 VIB포함)</v>
          </cell>
          <cell r="D80">
            <v>19</v>
          </cell>
          <cell r="E80" t="str">
            <v>㎥</v>
          </cell>
          <cell r="F80">
            <v>19896</v>
          </cell>
          <cell r="G80">
            <v>378024</v>
          </cell>
        </row>
        <row r="81">
          <cell r="A81" t="str">
            <v>c</v>
          </cell>
          <cell r="B81" t="str">
            <v>합판거푸집</v>
          </cell>
          <cell r="C81" t="str">
            <v>(4회,0-7m)</v>
          </cell>
          <cell r="D81">
            <v>1018</v>
          </cell>
          <cell r="E81" t="str">
            <v>㎡</v>
          </cell>
          <cell r="F81">
            <v>14957</v>
          </cell>
          <cell r="G81">
            <v>15226226</v>
          </cell>
        </row>
        <row r="82">
          <cell r="A82" t="str">
            <v>d</v>
          </cell>
          <cell r="B82" t="str">
            <v>잔토처리</v>
          </cell>
          <cell r="C82" t="str">
            <v>인력</v>
          </cell>
          <cell r="D82">
            <v>222</v>
          </cell>
          <cell r="E82" t="str">
            <v>㎥</v>
          </cell>
          <cell r="F82">
            <v>7410</v>
          </cell>
          <cell r="G82">
            <v>1645020</v>
          </cell>
        </row>
        <row r="83">
          <cell r="A83" t="str">
            <v>e</v>
          </cell>
          <cell r="B83" t="str">
            <v>철근가공조립</v>
          </cell>
          <cell r="C83" t="str">
            <v>(간 단)</v>
          </cell>
          <cell r="D83">
            <v>5.3520000000000003</v>
          </cell>
          <cell r="E83" t="str">
            <v>Ton</v>
          </cell>
          <cell r="F83">
            <v>300706</v>
          </cell>
          <cell r="G83">
            <v>1609378</v>
          </cell>
        </row>
        <row r="84">
          <cell r="A84" t="str">
            <v>2.07</v>
          </cell>
          <cell r="B84" t="str">
            <v>집수정공</v>
          </cell>
          <cell r="G84">
            <v>2701948</v>
          </cell>
        </row>
        <row r="85">
          <cell r="A85" t="str">
            <v>a</v>
          </cell>
          <cell r="B85" t="str">
            <v>콘크리트타설</v>
          </cell>
          <cell r="C85" t="str">
            <v>(무근 VIB포함)</v>
          </cell>
          <cell r="D85">
            <v>18</v>
          </cell>
          <cell r="E85" t="str">
            <v>㎥</v>
          </cell>
          <cell r="F85">
            <v>19896</v>
          </cell>
          <cell r="G85">
            <v>358128</v>
          </cell>
        </row>
        <row r="86">
          <cell r="A86" t="str">
            <v>b</v>
          </cell>
          <cell r="B86" t="str">
            <v>합판거푸집</v>
          </cell>
          <cell r="C86" t="str">
            <v>(4회,0-7m)</v>
          </cell>
          <cell r="D86">
            <v>156</v>
          </cell>
          <cell r="E86" t="str">
            <v>㎡</v>
          </cell>
          <cell r="F86">
            <v>14957</v>
          </cell>
          <cell r="G86">
            <v>2333292</v>
          </cell>
        </row>
        <row r="87">
          <cell r="A87" t="str">
            <v>c</v>
          </cell>
          <cell r="B87" t="str">
            <v>계단철근</v>
          </cell>
          <cell r="C87" t="str">
            <v>D=29 m/m(스텐레스)</v>
          </cell>
          <cell r="D87">
            <v>0.27300000000000002</v>
          </cell>
          <cell r="E87" t="str">
            <v>Ton</v>
          </cell>
          <cell r="F87">
            <v>15</v>
          </cell>
          <cell r="G87">
            <v>4</v>
          </cell>
        </row>
        <row r="88">
          <cell r="A88" t="str">
            <v>d</v>
          </cell>
          <cell r="B88" t="str">
            <v>철근가공조립</v>
          </cell>
          <cell r="C88" t="str">
            <v>(간 단)</v>
          </cell>
          <cell r="D88">
            <v>3.5000000000000003E-2</v>
          </cell>
          <cell r="E88" t="str">
            <v>Ton</v>
          </cell>
          <cell r="F88">
            <v>300706</v>
          </cell>
          <cell r="G88">
            <v>10524</v>
          </cell>
        </row>
        <row r="89">
          <cell r="A89" t="str">
            <v>2.08</v>
          </cell>
          <cell r="B89" t="str">
            <v>개거수로</v>
          </cell>
          <cell r="G89">
            <v>37027716</v>
          </cell>
        </row>
        <row r="90">
          <cell r="A90" t="str">
            <v>a</v>
          </cell>
          <cell r="B90" t="str">
            <v>콘크리트타설</v>
          </cell>
          <cell r="C90" t="str">
            <v>(철근,진동기포함)</v>
          </cell>
          <cell r="D90">
            <v>282</v>
          </cell>
          <cell r="E90" t="str">
            <v>㎥</v>
          </cell>
          <cell r="F90">
            <v>21923</v>
          </cell>
          <cell r="G90">
            <v>6182286</v>
          </cell>
        </row>
        <row r="91">
          <cell r="A91" t="str">
            <v>b</v>
          </cell>
          <cell r="B91" t="str">
            <v>콘크리트타설</v>
          </cell>
          <cell r="C91" t="str">
            <v>(무근,진동기제외)</v>
          </cell>
          <cell r="D91">
            <v>44</v>
          </cell>
          <cell r="E91" t="str">
            <v>㎥</v>
          </cell>
          <cell r="F91">
            <v>19650</v>
          </cell>
          <cell r="G91">
            <v>864600</v>
          </cell>
        </row>
        <row r="92">
          <cell r="A92" t="str">
            <v>c</v>
          </cell>
          <cell r="B92" t="str">
            <v>거푸집</v>
          </cell>
          <cell r="G92">
            <v>23742900</v>
          </cell>
        </row>
        <row r="93">
          <cell r="A93" t="str">
            <v>c-1</v>
          </cell>
          <cell r="B93" t="str">
            <v>합판거푸집</v>
          </cell>
          <cell r="C93" t="str">
            <v>(3회,0-7m)</v>
          </cell>
          <cell r="D93">
            <v>790</v>
          </cell>
          <cell r="E93" t="str">
            <v>㎡</v>
          </cell>
          <cell r="F93">
            <v>17487</v>
          </cell>
          <cell r="G93">
            <v>13814730</v>
          </cell>
        </row>
        <row r="94">
          <cell r="A94" t="str">
            <v>c-2</v>
          </cell>
          <cell r="B94" t="str">
            <v>합판거푸집</v>
          </cell>
          <cell r="C94" t="str">
            <v>(6회,0-7m)</v>
          </cell>
          <cell r="D94">
            <v>810</v>
          </cell>
          <cell r="E94" t="str">
            <v>㎡</v>
          </cell>
          <cell r="F94">
            <v>12257</v>
          </cell>
          <cell r="G94">
            <v>9928170</v>
          </cell>
        </row>
        <row r="95">
          <cell r="A95" t="str">
            <v>d</v>
          </cell>
          <cell r="B95" t="str">
            <v>동바리</v>
          </cell>
          <cell r="C95" t="str">
            <v>(목재4회)</v>
          </cell>
          <cell r="D95">
            <v>40</v>
          </cell>
          <cell r="E95" t="str">
            <v>공/㎥</v>
          </cell>
          <cell r="F95">
            <v>20372</v>
          </cell>
          <cell r="G95">
            <v>814880</v>
          </cell>
        </row>
        <row r="96">
          <cell r="A96" t="str">
            <v>e</v>
          </cell>
          <cell r="B96" t="str">
            <v>지수판</v>
          </cell>
          <cell r="C96" t="str">
            <v>(150*5t)</v>
          </cell>
          <cell r="D96">
            <v>111</v>
          </cell>
          <cell r="E96" t="str">
            <v>M</v>
          </cell>
          <cell r="F96">
            <v>7776</v>
          </cell>
          <cell r="G96">
            <v>863136</v>
          </cell>
        </row>
        <row r="97">
          <cell r="A97" t="str">
            <v>f</v>
          </cell>
          <cell r="B97" t="str">
            <v>철근가공조립</v>
          </cell>
          <cell r="C97" t="str">
            <v>(보 통)</v>
          </cell>
          <cell r="D97">
            <v>13.43</v>
          </cell>
          <cell r="E97" t="str">
            <v>Ton</v>
          </cell>
          <cell r="F97">
            <v>339532</v>
          </cell>
          <cell r="G97">
            <v>4559914</v>
          </cell>
        </row>
        <row r="98">
          <cell r="A98" t="str">
            <v>3.</v>
          </cell>
          <cell r="B98" t="str">
            <v>구조물공</v>
          </cell>
          <cell r="G98">
            <v>5968832583</v>
          </cell>
        </row>
        <row r="99">
          <cell r="A99" t="str">
            <v>A</v>
          </cell>
          <cell r="B99" t="str">
            <v>반월교</v>
          </cell>
          <cell r="G99">
            <v>1151753813</v>
          </cell>
        </row>
        <row r="100">
          <cell r="A100" t="str">
            <v>3.01</v>
          </cell>
          <cell r="B100" t="str">
            <v>토 공</v>
          </cell>
          <cell r="G100">
            <v>2809274</v>
          </cell>
        </row>
        <row r="101">
          <cell r="A101" t="str">
            <v>a</v>
          </cell>
          <cell r="B101" t="str">
            <v>구조물터파기</v>
          </cell>
          <cell r="G101">
            <v>2507648</v>
          </cell>
        </row>
        <row r="102">
          <cell r="A102" t="str">
            <v>a-1</v>
          </cell>
          <cell r="B102" t="str">
            <v>구조물터파기</v>
          </cell>
          <cell r="C102" t="str">
            <v>(육상토사,0-4m)</v>
          </cell>
          <cell r="D102">
            <v>832</v>
          </cell>
          <cell r="E102" t="str">
            <v>㎥</v>
          </cell>
          <cell r="F102">
            <v>3014</v>
          </cell>
          <cell r="G102">
            <v>2507648</v>
          </cell>
        </row>
        <row r="103">
          <cell r="A103" t="str">
            <v>b</v>
          </cell>
          <cell r="B103" t="str">
            <v>되메우기및다짐공</v>
          </cell>
          <cell r="C103" t="str">
            <v>(기계80%+인력20)</v>
          </cell>
          <cell r="D103">
            <v>234</v>
          </cell>
          <cell r="E103" t="str">
            <v>㎥</v>
          </cell>
          <cell r="F103">
            <v>1289</v>
          </cell>
          <cell r="G103">
            <v>301626</v>
          </cell>
        </row>
        <row r="104">
          <cell r="A104" t="str">
            <v>3.02</v>
          </cell>
          <cell r="B104" t="str">
            <v>강관파일공</v>
          </cell>
          <cell r="G104">
            <v>46569426</v>
          </cell>
        </row>
        <row r="105">
          <cell r="A105" t="str">
            <v>a</v>
          </cell>
          <cell r="B105" t="str">
            <v>강관파일천공후항타</v>
          </cell>
          <cell r="C105" t="str">
            <v>(φ508x12t 토사)</v>
          </cell>
          <cell r="D105">
            <v>1326</v>
          </cell>
          <cell r="E105" t="str">
            <v>M</v>
          </cell>
          <cell r="F105">
            <v>15906</v>
          </cell>
          <cell r="G105">
            <v>21091356</v>
          </cell>
        </row>
        <row r="106">
          <cell r="A106" t="str">
            <v>b</v>
          </cell>
          <cell r="B106" t="str">
            <v>강관말뚝두부보강</v>
          </cell>
          <cell r="C106" t="str">
            <v>(볼트식)</v>
          </cell>
          <cell r="D106">
            <v>170</v>
          </cell>
          <cell r="E106" t="str">
            <v>EA</v>
          </cell>
          <cell r="F106">
            <v>149871</v>
          </cell>
          <cell r="G106">
            <v>25478070</v>
          </cell>
        </row>
        <row r="107">
          <cell r="A107" t="str">
            <v>3.03</v>
          </cell>
          <cell r="B107" t="str">
            <v>거푸집</v>
          </cell>
          <cell r="G107">
            <v>155115615</v>
          </cell>
        </row>
        <row r="108">
          <cell r="A108" t="str">
            <v>a</v>
          </cell>
          <cell r="B108" t="str">
            <v>합판거푸집</v>
          </cell>
          <cell r="C108" t="str">
            <v>(3회,0-7m)</v>
          </cell>
          <cell r="D108">
            <v>1327</v>
          </cell>
          <cell r="E108" t="str">
            <v>㎡</v>
          </cell>
          <cell r="F108">
            <v>17487</v>
          </cell>
          <cell r="G108">
            <v>23205249</v>
          </cell>
        </row>
        <row r="109">
          <cell r="A109" t="str">
            <v>b</v>
          </cell>
          <cell r="B109" t="str">
            <v>합판거푸집</v>
          </cell>
          <cell r="C109" t="str">
            <v>(4회,0-7m)</v>
          </cell>
          <cell r="D109">
            <v>201</v>
          </cell>
          <cell r="E109" t="str">
            <v>㎡</v>
          </cell>
          <cell r="F109">
            <v>14957</v>
          </cell>
          <cell r="G109">
            <v>3006357</v>
          </cell>
        </row>
        <row r="110">
          <cell r="A110" t="str">
            <v>c</v>
          </cell>
          <cell r="B110" t="str">
            <v>합판거푸집</v>
          </cell>
          <cell r="C110" t="str">
            <v>(6회,0-7m)</v>
          </cell>
          <cell r="D110">
            <v>19</v>
          </cell>
          <cell r="E110" t="str">
            <v>㎡</v>
          </cell>
          <cell r="F110">
            <v>12257</v>
          </cell>
          <cell r="G110">
            <v>232883</v>
          </cell>
        </row>
        <row r="111">
          <cell r="A111" t="str">
            <v>d</v>
          </cell>
          <cell r="B111" t="str">
            <v>무늬거푸집</v>
          </cell>
          <cell r="C111" t="str">
            <v>(문양 0-7M)</v>
          </cell>
          <cell r="D111">
            <v>526</v>
          </cell>
          <cell r="E111" t="str">
            <v>㎡</v>
          </cell>
          <cell r="F111">
            <v>20962</v>
          </cell>
          <cell r="G111">
            <v>11026012</v>
          </cell>
        </row>
        <row r="112">
          <cell r="A112" t="str">
            <v>e</v>
          </cell>
          <cell r="B112" t="str">
            <v>DECK PLATE</v>
          </cell>
          <cell r="D112">
            <v>482</v>
          </cell>
          <cell r="E112" t="str">
            <v>㎡</v>
          </cell>
          <cell r="F112">
            <v>244077</v>
          </cell>
          <cell r="G112">
            <v>117645114</v>
          </cell>
        </row>
        <row r="113">
          <cell r="A113" t="str">
            <v>3.04</v>
          </cell>
          <cell r="B113" t="str">
            <v>비계</v>
          </cell>
          <cell r="C113" t="str">
            <v>(강 관)</v>
          </cell>
          <cell r="D113">
            <v>1066</v>
          </cell>
          <cell r="E113" t="str">
            <v>㎡</v>
          </cell>
          <cell r="F113">
            <v>11139</v>
          </cell>
          <cell r="G113">
            <v>11874174</v>
          </cell>
        </row>
        <row r="114">
          <cell r="A114" t="str">
            <v>3.05</v>
          </cell>
          <cell r="B114" t="str">
            <v>동바리공</v>
          </cell>
          <cell r="G114">
            <v>15109298</v>
          </cell>
        </row>
        <row r="115">
          <cell r="A115" t="str">
            <v>a</v>
          </cell>
          <cell r="B115" t="str">
            <v>동바리</v>
          </cell>
          <cell r="C115" t="str">
            <v>(강 관)</v>
          </cell>
          <cell r="D115">
            <v>189</v>
          </cell>
          <cell r="E115" t="str">
            <v>공/㎥</v>
          </cell>
          <cell r="F115">
            <v>16024</v>
          </cell>
          <cell r="G115">
            <v>3028536</v>
          </cell>
        </row>
        <row r="116">
          <cell r="A116" t="str">
            <v>b</v>
          </cell>
          <cell r="B116" t="str">
            <v>강관동바리</v>
          </cell>
          <cell r="C116" t="str">
            <v>(수평연결재)</v>
          </cell>
          <cell r="D116">
            <v>32</v>
          </cell>
          <cell r="E116" t="str">
            <v>M2</v>
          </cell>
          <cell r="F116">
            <v>19876</v>
          </cell>
          <cell r="G116">
            <v>636032</v>
          </cell>
        </row>
        <row r="117">
          <cell r="A117" t="str">
            <v>c</v>
          </cell>
          <cell r="B117" t="str">
            <v>강재동바리</v>
          </cell>
          <cell r="C117" t="str">
            <v>브라켓식</v>
          </cell>
          <cell r="D117">
            <v>790</v>
          </cell>
          <cell r="E117" t="str">
            <v>M</v>
          </cell>
          <cell r="F117">
            <v>14487</v>
          </cell>
          <cell r="G117">
            <v>11444730</v>
          </cell>
        </row>
        <row r="118">
          <cell r="A118" t="str">
            <v>3.06</v>
          </cell>
          <cell r="B118" t="str">
            <v>시공이음(스치로풀)</v>
          </cell>
          <cell r="G118">
            <v>60421</v>
          </cell>
        </row>
        <row r="119">
          <cell r="A119" t="str">
            <v>a</v>
          </cell>
          <cell r="B119" t="str">
            <v>스치로풀</v>
          </cell>
          <cell r="C119" t="str">
            <v>(T=10 mm)</v>
          </cell>
          <cell r="D119">
            <v>47</v>
          </cell>
          <cell r="E119" t="str">
            <v>㎡</v>
          </cell>
          <cell r="F119">
            <v>569</v>
          </cell>
          <cell r="G119">
            <v>26743</v>
          </cell>
        </row>
        <row r="120">
          <cell r="A120" t="str">
            <v>b</v>
          </cell>
          <cell r="B120" t="str">
            <v>스치로풀</v>
          </cell>
          <cell r="C120" t="str">
            <v>(T=20 mm)</v>
          </cell>
          <cell r="D120">
            <v>18</v>
          </cell>
          <cell r="E120" t="str">
            <v>㎡</v>
          </cell>
          <cell r="F120">
            <v>1871</v>
          </cell>
          <cell r="G120">
            <v>33678</v>
          </cell>
        </row>
        <row r="121">
          <cell r="A121" t="str">
            <v>3.07</v>
          </cell>
          <cell r="B121" t="str">
            <v>철근조립</v>
          </cell>
          <cell r="G121">
            <v>60844952</v>
          </cell>
        </row>
        <row r="122">
          <cell r="A122" t="str">
            <v>a</v>
          </cell>
          <cell r="B122" t="str">
            <v>철근조립</v>
          </cell>
          <cell r="C122" t="str">
            <v>(보 통)</v>
          </cell>
          <cell r="D122">
            <v>23.161999999999999</v>
          </cell>
          <cell r="E122" t="str">
            <v>Ton</v>
          </cell>
          <cell r="F122">
            <v>212742</v>
          </cell>
          <cell r="G122">
            <v>4927529</v>
          </cell>
        </row>
        <row r="123">
          <cell r="A123" t="str">
            <v>b</v>
          </cell>
          <cell r="B123" t="str">
            <v>철근조립</v>
          </cell>
          <cell r="C123" t="str">
            <v>(복 잡)</v>
          </cell>
          <cell r="D123">
            <v>249.48099999999999</v>
          </cell>
          <cell r="E123" t="str">
            <v>Ton</v>
          </cell>
          <cell r="F123">
            <v>224135</v>
          </cell>
          <cell r="G123">
            <v>55917423</v>
          </cell>
        </row>
        <row r="124">
          <cell r="A124" t="str">
            <v>3.08</v>
          </cell>
          <cell r="B124" t="str">
            <v>스페이셔설치</v>
          </cell>
          <cell r="G124">
            <v>2067912</v>
          </cell>
        </row>
        <row r="125">
          <cell r="A125" t="str">
            <v>a</v>
          </cell>
          <cell r="B125" t="str">
            <v>스페이샤</v>
          </cell>
          <cell r="C125" t="str">
            <v>(슬래브및기초)</v>
          </cell>
          <cell r="D125">
            <v>1578</v>
          </cell>
          <cell r="E125" t="str">
            <v>㎡</v>
          </cell>
          <cell r="F125">
            <v>420</v>
          </cell>
          <cell r="G125">
            <v>662760</v>
          </cell>
        </row>
        <row r="126">
          <cell r="A126" t="str">
            <v>b</v>
          </cell>
          <cell r="B126" t="str">
            <v>스페이샤</v>
          </cell>
          <cell r="C126" t="str">
            <v>(벽체용)</v>
          </cell>
          <cell r="D126">
            <v>1394</v>
          </cell>
          <cell r="E126" t="str">
            <v>㎡</v>
          </cell>
          <cell r="F126">
            <v>1008</v>
          </cell>
          <cell r="G126">
            <v>1405152</v>
          </cell>
        </row>
        <row r="127">
          <cell r="A127" t="str">
            <v>3.09</v>
          </cell>
          <cell r="B127" t="str">
            <v>콘크리트타설</v>
          </cell>
          <cell r="G127">
            <v>27678514</v>
          </cell>
        </row>
        <row r="128">
          <cell r="A128" t="str">
            <v>a</v>
          </cell>
          <cell r="B128" t="str">
            <v>콘크리트타설</v>
          </cell>
          <cell r="C128" t="str">
            <v>(무근,진동기제외)</v>
          </cell>
          <cell r="D128">
            <v>64</v>
          </cell>
          <cell r="E128" t="str">
            <v>㎥</v>
          </cell>
          <cell r="F128">
            <v>19650</v>
          </cell>
          <cell r="G128">
            <v>1257600</v>
          </cell>
        </row>
        <row r="129">
          <cell r="A129" t="str">
            <v>b</v>
          </cell>
          <cell r="B129" t="str">
            <v>콘크리트타설</v>
          </cell>
          <cell r="C129" t="str">
            <v>(철근펌프카)</v>
          </cell>
          <cell r="D129">
            <v>1943</v>
          </cell>
          <cell r="E129" t="str">
            <v>㎥</v>
          </cell>
          <cell r="F129">
            <v>13598</v>
          </cell>
          <cell r="G129">
            <v>26420914</v>
          </cell>
        </row>
        <row r="130">
          <cell r="A130" t="str">
            <v>3.10</v>
          </cell>
          <cell r="B130" t="str">
            <v>표면처리</v>
          </cell>
          <cell r="G130">
            <v>837438</v>
          </cell>
        </row>
        <row r="131">
          <cell r="A131" t="str">
            <v>a</v>
          </cell>
          <cell r="B131" t="str">
            <v>슬라브 양생</v>
          </cell>
          <cell r="D131">
            <v>1099</v>
          </cell>
          <cell r="E131" t="str">
            <v>㎡</v>
          </cell>
          <cell r="F131">
            <v>384</v>
          </cell>
          <cell r="G131">
            <v>422016</v>
          </cell>
        </row>
        <row r="132">
          <cell r="A132" t="str">
            <v>b</v>
          </cell>
          <cell r="B132" t="str">
            <v>슬래브면고르기</v>
          </cell>
          <cell r="C132" t="str">
            <v>(데크휘니샤)</v>
          </cell>
          <cell r="D132">
            <v>1099</v>
          </cell>
          <cell r="E132" t="str">
            <v>㎡</v>
          </cell>
          <cell r="F132">
            <v>378</v>
          </cell>
          <cell r="G132">
            <v>415422</v>
          </cell>
        </row>
        <row r="133">
          <cell r="A133" t="str">
            <v>3.11</v>
          </cell>
          <cell r="B133" t="str">
            <v>교량받침</v>
          </cell>
          <cell r="G133">
            <v>1155060</v>
          </cell>
        </row>
        <row r="134">
          <cell r="A134" t="str">
            <v>a</v>
          </cell>
          <cell r="B134" t="str">
            <v>교좌장치(고정단)</v>
          </cell>
          <cell r="C134" t="str">
            <v>(350 TON)</v>
          </cell>
          <cell r="D134">
            <v>2</v>
          </cell>
          <cell r="E134" t="str">
            <v>EA</v>
          </cell>
          <cell r="F134">
            <v>191942</v>
          </cell>
          <cell r="G134">
            <v>383884</v>
          </cell>
        </row>
        <row r="135">
          <cell r="A135" t="str">
            <v>b</v>
          </cell>
          <cell r="B135" t="str">
            <v>교좌장치(가동단)</v>
          </cell>
          <cell r="C135" t="str">
            <v>(350TON)</v>
          </cell>
          <cell r="D135">
            <v>2</v>
          </cell>
          <cell r="E135" t="str">
            <v>EA</v>
          </cell>
          <cell r="F135">
            <v>192794</v>
          </cell>
          <cell r="G135">
            <v>385588</v>
          </cell>
        </row>
        <row r="136">
          <cell r="A136" t="str">
            <v>c</v>
          </cell>
          <cell r="B136" t="str">
            <v>교좌장치(양방향)</v>
          </cell>
          <cell r="C136" t="str">
            <v>(350TON)</v>
          </cell>
          <cell r="D136">
            <v>2</v>
          </cell>
          <cell r="E136" t="str">
            <v>EA</v>
          </cell>
          <cell r="F136">
            <v>192794</v>
          </cell>
          <cell r="G136">
            <v>385588</v>
          </cell>
        </row>
        <row r="137">
          <cell r="A137" t="str">
            <v>3.12</v>
          </cell>
          <cell r="B137" t="str">
            <v>신축이음장치</v>
          </cell>
          <cell r="G137">
            <v>14971264</v>
          </cell>
        </row>
        <row r="138">
          <cell r="A138" t="str">
            <v>a</v>
          </cell>
          <cell r="B138" t="str">
            <v>신축이음장치</v>
          </cell>
          <cell r="C138" t="str">
            <v>(NB 35)</v>
          </cell>
          <cell r="D138">
            <v>22</v>
          </cell>
          <cell r="E138" t="str">
            <v>M</v>
          </cell>
          <cell r="F138">
            <v>217218</v>
          </cell>
          <cell r="G138">
            <v>4778796</v>
          </cell>
        </row>
        <row r="139">
          <cell r="A139" t="str">
            <v>b</v>
          </cell>
          <cell r="B139" t="str">
            <v>신축이음장치</v>
          </cell>
          <cell r="C139" t="str">
            <v>(NB 80)</v>
          </cell>
          <cell r="D139">
            <v>22</v>
          </cell>
          <cell r="E139" t="str">
            <v>M</v>
          </cell>
          <cell r="F139">
            <v>463294</v>
          </cell>
          <cell r="G139">
            <v>10192468</v>
          </cell>
        </row>
        <row r="140">
          <cell r="A140" t="str">
            <v>3.13</v>
          </cell>
          <cell r="B140" t="str">
            <v>교면방수</v>
          </cell>
          <cell r="G140">
            <v>34986883</v>
          </cell>
        </row>
        <row r="141">
          <cell r="A141" t="str">
            <v>a</v>
          </cell>
          <cell r="B141" t="str">
            <v>교면방수</v>
          </cell>
          <cell r="C141" t="str">
            <v>(도막방수)</v>
          </cell>
          <cell r="D141">
            <v>1099</v>
          </cell>
          <cell r="E141" t="str">
            <v>㎡</v>
          </cell>
          <cell r="F141">
            <v>29921</v>
          </cell>
          <cell r="G141">
            <v>32883179</v>
          </cell>
        </row>
        <row r="142">
          <cell r="A142" t="str">
            <v>b</v>
          </cell>
          <cell r="B142" t="str">
            <v>아스팔트방수</v>
          </cell>
          <cell r="D142">
            <v>472</v>
          </cell>
          <cell r="E142" t="str">
            <v>㎡</v>
          </cell>
          <cell r="F142">
            <v>4457</v>
          </cell>
          <cell r="G142">
            <v>2103704</v>
          </cell>
        </row>
        <row r="143">
          <cell r="A143" t="str">
            <v>3.14</v>
          </cell>
          <cell r="B143" t="str">
            <v>다웰바설치</v>
          </cell>
          <cell r="C143" t="str">
            <v>(D=25mm,L=600mm)</v>
          </cell>
          <cell r="D143">
            <v>108</v>
          </cell>
          <cell r="E143" t="str">
            <v>EA</v>
          </cell>
          <cell r="F143">
            <v>9584</v>
          </cell>
          <cell r="G143">
            <v>1035072</v>
          </cell>
        </row>
        <row r="144">
          <cell r="A144" t="str">
            <v>3.15</v>
          </cell>
          <cell r="B144" t="str">
            <v>무수축콘크리트</v>
          </cell>
          <cell r="G144">
            <v>1223286</v>
          </cell>
        </row>
        <row r="145">
          <cell r="A145" t="str">
            <v>a</v>
          </cell>
          <cell r="B145" t="str">
            <v>무수축 몰탈</v>
          </cell>
          <cell r="D145">
            <v>0.33600000000000002</v>
          </cell>
          <cell r="E145" t="str">
            <v>㎥</v>
          </cell>
          <cell r="F145">
            <v>95871</v>
          </cell>
          <cell r="G145">
            <v>32212</v>
          </cell>
        </row>
        <row r="146">
          <cell r="A146" t="str">
            <v>b</v>
          </cell>
          <cell r="B146" t="str">
            <v>무수축콘크리트</v>
          </cell>
          <cell r="D146">
            <v>6.6459999999999999</v>
          </cell>
          <cell r="E146" t="str">
            <v>㎥</v>
          </cell>
          <cell r="F146">
            <v>179217</v>
          </cell>
          <cell r="G146">
            <v>1191074</v>
          </cell>
        </row>
        <row r="147">
          <cell r="A147" t="str">
            <v>3.16</v>
          </cell>
          <cell r="B147" t="str">
            <v>배수시설</v>
          </cell>
          <cell r="G147">
            <v>9969272</v>
          </cell>
        </row>
        <row r="148">
          <cell r="A148" t="str">
            <v>a</v>
          </cell>
          <cell r="B148" t="str">
            <v>육교용</v>
          </cell>
          <cell r="G148">
            <v>9969272</v>
          </cell>
        </row>
        <row r="149">
          <cell r="A149" t="str">
            <v>a-1</v>
          </cell>
          <cell r="B149" t="str">
            <v>집수구</v>
          </cell>
          <cell r="C149" t="str">
            <v>(스텐레스)</v>
          </cell>
          <cell r="D149">
            <v>8</v>
          </cell>
          <cell r="E149" t="str">
            <v>EA</v>
          </cell>
          <cell r="F149">
            <v>126444</v>
          </cell>
          <cell r="G149">
            <v>1011552</v>
          </cell>
        </row>
        <row r="150">
          <cell r="A150" t="str">
            <v>a-2</v>
          </cell>
          <cell r="B150" t="str">
            <v>연결관</v>
          </cell>
          <cell r="C150" t="str">
            <v>(스텐레스)</v>
          </cell>
          <cell r="D150">
            <v>8</v>
          </cell>
          <cell r="E150" t="str">
            <v>EA</v>
          </cell>
          <cell r="F150">
            <v>165857</v>
          </cell>
          <cell r="G150">
            <v>1326856</v>
          </cell>
        </row>
        <row r="151">
          <cell r="A151" t="str">
            <v>a-3</v>
          </cell>
          <cell r="B151" t="str">
            <v>직  관</v>
          </cell>
          <cell r="C151" t="str">
            <v>(스텐레스)</v>
          </cell>
          <cell r="D151">
            <v>64</v>
          </cell>
          <cell r="E151" t="str">
            <v>M</v>
          </cell>
          <cell r="F151">
            <v>90481</v>
          </cell>
          <cell r="G151">
            <v>5790784</v>
          </cell>
        </row>
        <row r="152">
          <cell r="A152" t="str">
            <v>a-4</v>
          </cell>
          <cell r="B152" t="str">
            <v>곡  관</v>
          </cell>
          <cell r="C152" t="str">
            <v>(스텐레스)</v>
          </cell>
          <cell r="D152">
            <v>16</v>
          </cell>
          <cell r="E152" t="str">
            <v>EA</v>
          </cell>
          <cell r="F152">
            <v>36477</v>
          </cell>
          <cell r="G152">
            <v>583632</v>
          </cell>
        </row>
        <row r="153">
          <cell r="A153" t="str">
            <v>a-5</v>
          </cell>
          <cell r="B153" t="str">
            <v>연결구</v>
          </cell>
          <cell r="C153" t="str">
            <v>(스텐레스)</v>
          </cell>
          <cell r="D153">
            <v>56</v>
          </cell>
          <cell r="E153" t="str">
            <v>EA</v>
          </cell>
          <cell r="F153">
            <v>22297</v>
          </cell>
          <cell r="G153">
            <v>1248632</v>
          </cell>
        </row>
        <row r="154">
          <cell r="A154" t="str">
            <v>a-6</v>
          </cell>
          <cell r="B154" t="str">
            <v>교면물빼기공</v>
          </cell>
          <cell r="D154">
            <v>1</v>
          </cell>
          <cell r="E154" t="str">
            <v>M</v>
          </cell>
          <cell r="F154">
            <v>7816</v>
          </cell>
          <cell r="G154">
            <v>7816</v>
          </cell>
        </row>
        <row r="155">
          <cell r="A155" t="str">
            <v>3.17</v>
          </cell>
          <cell r="B155" t="str">
            <v>교명판및설명판</v>
          </cell>
          <cell r="G155">
            <v>964550</v>
          </cell>
        </row>
        <row r="156">
          <cell r="A156" t="str">
            <v>a</v>
          </cell>
          <cell r="B156" t="str">
            <v>교명판</v>
          </cell>
          <cell r="D156">
            <v>1</v>
          </cell>
          <cell r="E156" t="str">
            <v>EA</v>
          </cell>
          <cell r="F156">
            <v>52565</v>
          </cell>
          <cell r="G156">
            <v>52565</v>
          </cell>
        </row>
        <row r="157">
          <cell r="A157" t="str">
            <v>b</v>
          </cell>
          <cell r="B157" t="str">
            <v>설명판</v>
          </cell>
          <cell r="D157">
            <v>1</v>
          </cell>
          <cell r="E157" t="str">
            <v>EA</v>
          </cell>
          <cell r="F157">
            <v>70087</v>
          </cell>
          <cell r="G157">
            <v>70087</v>
          </cell>
        </row>
        <row r="158">
          <cell r="A158" t="str">
            <v>c</v>
          </cell>
          <cell r="B158" t="str">
            <v>교명주</v>
          </cell>
          <cell r="C158" t="str">
            <v>(화강석)</v>
          </cell>
          <cell r="D158">
            <v>4</v>
          </cell>
          <cell r="E158" t="str">
            <v>개소</v>
          </cell>
          <cell r="F158">
            <v>203912</v>
          </cell>
          <cell r="G158">
            <v>815648</v>
          </cell>
        </row>
        <row r="159">
          <cell r="A159" t="str">
            <v>d</v>
          </cell>
          <cell r="B159" t="str">
            <v>측량기준점 설치</v>
          </cell>
          <cell r="D159">
            <v>1</v>
          </cell>
          <cell r="E159" t="str">
            <v>EA</v>
          </cell>
          <cell r="F159">
            <v>26250</v>
          </cell>
          <cell r="G159">
            <v>26250</v>
          </cell>
        </row>
        <row r="160">
          <cell r="A160" t="str">
            <v>3.18</v>
          </cell>
          <cell r="B160" t="str">
            <v>난간및전선관설치</v>
          </cell>
          <cell r="G160">
            <v>20861548</v>
          </cell>
        </row>
        <row r="161">
          <cell r="A161" t="str">
            <v>a</v>
          </cell>
          <cell r="B161" t="str">
            <v>교량난간</v>
          </cell>
          <cell r="D161">
            <v>114</v>
          </cell>
          <cell r="E161" t="str">
            <v>M</v>
          </cell>
          <cell r="F161">
            <v>169698</v>
          </cell>
          <cell r="G161">
            <v>19345572</v>
          </cell>
        </row>
        <row r="162">
          <cell r="A162" t="str">
            <v>b</v>
          </cell>
          <cell r="B162" t="str">
            <v>전선관</v>
          </cell>
          <cell r="C162" t="str">
            <v>강관 D=100M/M</v>
          </cell>
          <cell r="D162">
            <v>214</v>
          </cell>
          <cell r="E162" t="str">
            <v>M</v>
          </cell>
          <cell r="F162">
            <v>7084</v>
          </cell>
          <cell r="G162">
            <v>1515976</v>
          </cell>
        </row>
        <row r="163">
          <cell r="A163" t="str">
            <v>3.19</v>
          </cell>
          <cell r="B163" t="str">
            <v>점검용계단및NOTCH</v>
          </cell>
          <cell r="G163">
            <v>3800782</v>
          </cell>
        </row>
        <row r="164">
          <cell r="A164" t="str">
            <v>a</v>
          </cell>
          <cell r="B164" t="str">
            <v>점검용계단</v>
          </cell>
          <cell r="C164" t="str">
            <v>교대용</v>
          </cell>
          <cell r="D164">
            <v>2</v>
          </cell>
          <cell r="E164" t="str">
            <v>개소</v>
          </cell>
          <cell r="F164">
            <v>1637691</v>
          </cell>
          <cell r="G164">
            <v>3275382</v>
          </cell>
        </row>
        <row r="165">
          <cell r="A165" t="str">
            <v>b</v>
          </cell>
          <cell r="B165" t="str">
            <v>NOTCH</v>
          </cell>
          <cell r="C165" t="str">
            <v>(알류미늄판)</v>
          </cell>
          <cell r="D165">
            <v>200</v>
          </cell>
          <cell r="E165" t="str">
            <v>M</v>
          </cell>
          <cell r="F165">
            <v>2627</v>
          </cell>
          <cell r="G165">
            <v>525400</v>
          </cell>
        </row>
        <row r="166">
          <cell r="A166" t="str">
            <v>3.20</v>
          </cell>
          <cell r="B166" t="str">
            <v>강 교</v>
          </cell>
          <cell r="C166" t="str">
            <v>(반월교)</v>
          </cell>
          <cell r="G166">
            <v>597150558</v>
          </cell>
        </row>
        <row r="167">
          <cell r="A167" t="str">
            <v>a</v>
          </cell>
          <cell r="B167" t="str">
            <v>제작및가설</v>
          </cell>
          <cell r="G167">
            <v>597150558</v>
          </cell>
        </row>
        <row r="168">
          <cell r="A168" t="str">
            <v>a-1</v>
          </cell>
          <cell r="B168" t="str">
            <v>강교제작</v>
          </cell>
          <cell r="C168" t="str">
            <v>(반월교)</v>
          </cell>
          <cell r="D168">
            <v>393.911</v>
          </cell>
          <cell r="E168" t="str">
            <v>Ton</v>
          </cell>
          <cell r="F168">
            <v>1159131</v>
          </cell>
          <cell r="G168">
            <v>456594450</v>
          </cell>
        </row>
        <row r="169">
          <cell r="A169" t="str">
            <v>a-2</v>
          </cell>
          <cell r="B169" t="str">
            <v>강재운반</v>
          </cell>
          <cell r="C169" t="str">
            <v>(반월교)</v>
          </cell>
          <cell r="D169">
            <v>393.911</v>
          </cell>
          <cell r="E169" t="str">
            <v>Ton</v>
          </cell>
          <cell r="F169">
            <v>69809</v>
          </cell>
          <cell r="G169">
            <v>27498532</v>
          </cell>
        </row>
        <row r="170">
          <cell r="A170" t="str">
            <v>a-3</v>
          </cell>
          <cell r="B170" t="str">
            <v>강교가설</v>
          </cell>
          <cell r="C170" t="str">
            <v>(반월교)</v>
          </cell>
          <cell r="D170">
            <v>393.911</v>
          </cell>
          <cell r="E170" t="str">
            <v>Ton</v>
          </cell>
          <cell r="F170">
            <v>287013</v>
          </cell>
          <cell r="G170">
            <v>113057576</v>
          </cell>
        </row>
        <row r="171">
          <cell r="A171" t="str">
            <v>3.21</v>
          </cell>
          <cell r="B171" t="str">
            <v>도장</v>
          </cell>
          <cell r="G171">
            <v>137962794</v>
          </cell>
        </row>
        <row r="172">
          <cell r="A172" t="str">
            <v>a</v>
          </cell>
          <cell r="B172" t="str">
            <v>내부도장</v>
          </cell>
          <cell r="C172" t="str">
            <v>(공장)</v>
          </cell>
          <cell r="D172">
            <v>3820</v>
          </cell>
          <cell r="E172" t="str">
            <v>㎡</v>
          </cell>
          <cell r="F172">
            <v>15103</v>
          </cell>
          <cell r="G172">
            <v>57693460</v>
          </cell>
        </row>
        <row r="173">
          <cell r="A173" t="str">
            <v>b</v>
          </cell>
          <cell r="B173" t="str">
            <v>외부도장</v>
          </cell>
          <cell r="C173" t="str">
            <v>(공장)</v>
          </cell>
          <cell r="D173">
            <v>2049</v>
          </cell>
          <cell r="E173" t="str">
            <v>㎡</v>
          </cell>
          <cell r="F173">
            <v>13730</v>
          </cell>
          <cell r="G173">
            <v>28132770</v>
          </cell>
        </row>
        <row r="174">
          <cell r="A174" t="str">
            <v>c</v>
          </cell>
          <cell r="B174" t="str">
            <v>외부도장</v>
          </cell>
          <cell r="C174" t="str">
            <v>(현장)</v>
          </cell>
          <cell r="D174">
            <v>2041</v>
          </cell>
          <cell r="E174" t="str">
            <v>㎡</v>
          </cell>
          <cell r="F174">
            <v>15896</v>
          </cell>
          <cell r="G174">
            <v>32443736</v>
          </cell>
        </row>
        <row r="175">
          <cell r="A175" t="str">
            <v>d</v>
          </cell>
          <cell r="B175" t="str">
            <v>외부포장면도장</v>
          </cell>
          <cell r="C175" t="str">
            <v>(공장)</v>
          </cell>
          <cell r="D175">
            <v>560</v>
          </cell>
          <cell r="E175" t="str">
            <v>㎡</v>
          </cell>
          <cell r="F175">
            <v>13716</v>
          </cell>
          <cell r="G175">
            <v>7680960</v>
          </cell>
        </row>
        <row r="176">
          <cell r="A176" t="str">
            <v>e</v>
          </cell>
          <cell r="B176" t="str">
            <v>외부볼트및연결판도장</v>
          </cell>
          <cell r="C176" t="str">
            <v>(현장)</v>
          </cell>
          <cell r="D176">
            <v>192</v>
          </cell>
          <cell r="E176" t="str">
            <v>㎡</v>
          </cell>
          <cell r="F176">
            <v>15896</v>
          </cell>
          <cell r="G176">
            <v>3052032</v>
          </cell>
        </row>
        <row r="177">
          <cell r="A177" t="str">
            <v>f</v>
          </cell>
          <cell r="B177" t="str">
            <v>내부볼트및연결판도장</v>
          </cell>
          <cell r="C177" t="str">
            <v>(현장)</v>
          </cell>
          <cell r="D177">
            <v>105</v>
          </cell>
          <cell r="E177" t="str">
            <v>㎡</v>
          </cell>
          <cell r="F177">
            <v>15896</v>
          </cell>
          <cell r="G177">
            <v>1669080</v>
          </cell>
        </row>
        <row r="178">
          <cell r="A178" t="str">
            <v>g</v>
          </cell>
          <cell r="B178" t="str">
            <v>연결판도장</v>
          </cell>
          <cell r="C178" t="str">
            <v>(공장)</v>
          </cell>
          <cell r="D178">
            <v>594</v>
          </cell>
          <cell r="E178" t="str">
            <v>㎡</v>
          </cell>
          <cell r="F178">
            <v>12274</v>
          </cell>
          <cell r="G178">
            <v>7290756</v>
          </cell>
        </row>
        <row r="179">
          <cell r="A179" t="str">
            <v>3.22</v>
          </cell>
          <cell r="B179" t="str">
            <v>교량유지관리용표지판</v>
          </cell>
          <cell r="G179">
            <v>105720</v>
          </cell>
        </row>
        <row r="180">
          <cell r="A180" t="str">
            <v>a</v>
          </cell>
          <cell r="B180" t="str">
            <v>교량유지관리표지</v>
          </cell>
          <cell r="C180" t="str">
            <v>(S.T BOX 내부용)</v>
          </cell>
          <cell r="D180">
            <v>4</v>
          </cell>
          <cell r="E180" t="str">
            <v>EA</v>
          </cell>
          <cell r="F180">
            <v>26430</v>
          </cell>
          <cell r="G180">
            <v>105720</v>
          </cell>
        </row>
        <row r="181">
          <cell r="A181" t="str">
            <v>3.23</v>
          </cell>
          <cell r="B181" t="str">
            <v>비파괴검사비</v>
          </cell>
          <cell r="G181">
            <v>4600000</v>
          </cell>
        </row>
        <row r="182">
          <cell r="A182" t="str">
            <v>a</v>
          </cell>
          <cell r="B182" t="str">
            <v>방사선투과검사</v>
          </cell>
          <cell r="C182" t="str">
            <v>(R/T)</v>
          </cell>
          <cell r="D182">
            <v>140</v>
          </cell>
          <cell r="E182" t="str">
            <v>매</v>
          </cell>
          <cell r="F182">
            <v>20000</v>
          </cell>
          <cell r="G182">
            <v>2800000</v>
          </cell>
        </row>
        <row r="183">
          <cell r="A183" t="str">
            <v>b</v>
          </cell>
          <cell r="B183" t="str">
            <v>자분탐상검사</v>
          </cell>
          <cell r="C183" t="str">
            <v>(M/T)</v>
          </cell>
          <cell r="D183">
            <v>120</v>
          </cell>
          <cell r="E183" t="str">
            <v>M</v>
          </cell>
          <cell r="F183">
            <v>15000</v>
          </cell>
          <cell r="G183">
            <v>1800000</v>
          </cell>
        </row>
        <row r="184">
          <cell r="A184" t="str">
            <v>B</v>
          </cell>
          <cell r="B184" t="str">
            <v>RAMP-A 교</v>
          </cell>
          <cell r="G184">
            <v>867105199</v>
          </cell>
        </row>
        <row r="185">
          <cell r="A185" t="str">
            <v>3.01</v>
          </cell>
          <cell r="B185" t="str">
            <v>토 공</v>
          </cell>
          <cell r="G185">
            <v>295735181</v>
          </cell>
        </row>
        <row r="186">
          <cell r="A186" t="str">
            <v>a</v>
          </cell>
          <cell r="B186" t="str">
            <v>구조물터파기</v>
          </cell>
          <cell r="G186">
            <v>11396493</v>
          </cell>
        </row>
        <row r="187">
          <cell r="A187" t="str">
            <v>a-1</v>
          </cell>
          <cell r="B187" t="str">
            <v>구조물터파기</v>
          </cell>
          <cell r="C187" t="str">
            <v>(육상토사,0-4m)</v>
          </cell>
          <cell r="D187">
            <v>2190</v>
          </cell>
          <cell r="E187" t="str">
            <v>㎥</v>
          </cell>
          <cell r="F187">
            <v>3014</v>
          </cell>
          <cell r="G187">
            <v>6600660</v>
          </cell>
        </row>
        <row r="188">
          <cell r="A188" t="str">
            <v>a-2</v>
          </cell>
          <cell r="B188" t="str">
            <v>구조물터파기</v>
          </cell>
          <cell r="C188" t="str">
            <v>(수중토사0-4M)</v>
          </cell>
          <cell r="D188">
            <v>903</v>
          </cell>
          <cell r="E188" t="str">
            <v>㎥</v>
          </cell>
          <cell r="F188">
            <v>5311</v>
          </cell>
          <cell r="G188">
            <v>4795833</v>
          </cell>
        </row>
        <row r="189">
          <cell r="A189" t="str">
            <v>b</v>
          </cell>
          <cell r="B189" t="str">
            <v>되메우기및다짐공</v>
          </cell>
          <cell r="C189" t="str">
            <v>(기계80%+인력20)</v>
          </cell>
          <cell r="D189">
            <v>1814</v>
          </cell>
          <cell r="E189" t="str">
            <v>㎥</v>
          </cell>
          <cell r="F189">
            <v>1289</v>
          </cell>
          <cell r="G189">
            <v>2338246</v>
          </cell>
        </row>
        <row r="190">
          <cell r="A190" t="str">
            <v>c</v>
          </cell>
          <cell r="B190" t="str">
            <v>교각가시설터파기</v>
          </cell>
          <cell r="G190">
            <v>282000442</v>
          </cell>
        </row>
        <row r="191">
          <cell r="A191" t="str">
            <v>c-1</v>
          </cell>
          <cell r="B191" t="str">
            <v>SHEET PILE 항타</v>
          </cell>
          <cell r="C191" t="str">
            <v>L=7.5M</v>
          </cell>
          <cell r="D191">
            <v>420</v>
          </cell>
          <cell r="E191" t="str">
            <v>본</v>
          </cell>
          <cell r="F191">
            <v>434836</v>
          </cell>
          <cell r="G191">
            <v>182631120</v>
          </cell>
        </row>
        <row r="192">
          <cell r="A192" t="str">
            <v>c-2</v>
          </cell>
          <cell r="B192" t="str">
            <v>SHEET PILE 인발</v>
          </cell>
          <cell r="C192" t="str">
            <v>L=7.5M</v>
          </cell>
          <cell r="D192">
            <v>420</v>
          </cell>
          <cell r="E192" t="str">
            <v>본</v>
          </cell>
          <cell r="F192">
            <v>57756</v>
          </cell>
          <cell r="G192">
            <v>24257520</v>
          </cell>
        </row>
        <row r="193">
          <cell r="A193" t="str">
            <v>c-3</v>
          </cell>
          <cell r="B193" t="str">
            <v>띠장설치</v>
          </cell>
          <cell r="D193">
            <v>83</v>
          </cell>
          <cell r="E193" t="str">
            <v>M</v>
          </cell>
          <cell r="F193">
            <v>22107</v>
          </cell>
          <cell r="G193">
            <v>1834881</v>
          </cell>
        </row>
        <row r="194">
          <cell r="A194" t="str">
            <v>c-4</v>
          </cell>
          <cell r="B194" t="str">
            <v>띠장철거</v>
          </cell>
          <cell r="D194">
            <v>32</v>
          </cell>
          <cell r="E194" t="str">
            <v>M</v>
          </cell>
          <cell r="F194">
            <v>7052</v>
          </cell>
          <cell r="G194">
            <v>225664</v>
          </cell>
        </row>
        <row r="195">
          <cell r="A195" t="str">
            <v>c-5</v>
          </cell>
          <cell r="B195" t="str">
            <v>버팀보설치</v>
          </cell>
          <cell r="C195" t="str">
            <v>(H=300-500)</v>
          </cell>
          <cell r="D195">
            <v>24</v>
          </cell>
          <cell r="E195" t="str">
            <v>본</v>
          </cell>
          <cell r="F195">
            <v>220609</v>
          </cell>
          <cell r="G195">
            <v>5294616</v>
          </cell>
        </row>
        <row r="196">
          <cell r="A196" t="str">
            <v>c-6</v>
          </cell>
          <cell r="B196" t="str">
            <v>버팀보철거</v>
          </cell>
          <cell r="C196" t="str">
            <v>(H=300-500)</v>
          </cell>
          <cell r="D196">
            <v>24</v>
          </cell>
          <cell r="E196" t="str">
            <v>본</v>
          </cell>
          <cell r="F196">
            <v>57320</v>
          </cell>
          <cell r="G196">
            <v>1375680</v>
          </cell>
        </row>
        <row r="197">
          <cell r="A197" t="str">
            <v>c-7</v>
          </cell>
          <cell r="B197" t="str">
            <v>L형강설치</v>
          </cell>
          <cell r="C197" t="str">
            <v>(90*90*10)</v>
          </cell>
          <cell r="D197">
            <v>24</v>
          </cell>
          <cell r="E197" t="str">
            <v>개소</v>
          </cell>
          <cell r="F197">
            <v>97670</v>
          </cell>
          <cell r="G197">
            <v>2344080</v>
          </cell>
        </row>
        <row r="198">
          <cell r="A198" t="str">
            <v>c-8</v>
          </cell>
          <cell r="B198" t="str">
            <v>L형강철거</v>
          </cell>
          <cell r="C198" t="str">
            <v>(90*90*10)</v>
          </cell>
          <cell r="D198">
            <v>24</v>
          </cell>
          <cell r="E198" t="str">
            <v>개소</v>
          </cell>
          <cell r="F198">
            <v>5084</v>
          </cell>
          <cell r="G198">
            <v>122016</v>
          </cell>
        </row>
        <row r="199">
          <cell r="A199" t="str">
            <v>c-9</v>
          </cell>
          <cell r="B199" t="str">
            <v>철근보걸이설치</v>
          </cell>
          <cell r="C199" t="str">
            <v>(L=1.420m)</v>
          </cell>
          <cell r="D199">
            <v>144</v>
          </cell>
          <cell r="E199" t="str">
            <v>개</v>
          </cell>
          <cell r="F199">
            <v>9922</v>
          </cell>
          <cell r="G199">
            <v>1428768</v>
          </cell>
        </row>
        <row r="200">
          <cell r="A200" t="str">
            <v>c-10</v>
          </cell>
          <cell r="B200" t="str">
            <v>철근보걸이철거</v>
          </cell>
          <cell r="C200" t="str">
            <v>(L=1.420m)</v>
          </cell>
          <cell r="D200">
            <v>144</v>
          </cell>
          <cell r="E200" t="str">
            <v>개</v>
          </cell>
          <cell r="F200">
            <v>2541</v>
          </cell>
          <cell r="G200">
            <v>365904</v>
          </cell>
        </row>
        <row r="201">
          <cell r="A201" t="str">
            <v>c-11</v>
          </cell>
          <cell r="B201" t="str">
            <v>스티프너설치</v>
          </cell>
          <cell r="D201">
            <v>144</v>
          </cell>
          <cell r="E201" t="str">
            <v>개</v>
          </cell>
          <cell r="F201">
            <v>20987</v>
          </cell>
          <cell r="G201">
            <v>3022128</v>
          </cell>
        </row>
        <row r="202">
          <cell r="A202" t="str">
            <v>c-12</v>
          </cell>
          <cell r="B202" t="str">
            <v>버팀보보강</v>
          </cell>
          <cell r="D202">
            <v>48</v>
          </cell>
          <cell r="E202" t="str">
            <v>개</v>
          </cell>
          <cell r="F202">
            <v>35398</v>
          </cell>
          <cell r="G202">
            <v>1699104</v>
          </cell>
        </row>
        <row r="203">
          <cell r="A203" t="str">
            <v>c-13</v>
          </cell>
          <cell r="B203" t="str">
            <v>우각부띠장연결</v>
          </cell>
          <cell r="D203">
            <v>24</v>
          </cell>
          <cell r="E203" t="str">
            <v>개소</v>
          </cell>
          <cell r="F203">
            <v>73599</v>
          </cell>
          <cell r="G203">
            <v>1766376</v>
          </cell>
        </row>
        <row r="204">
          <cell r="A204" t="str">
            <v>c-14</v>
          </cell>
          <cell r="B204" t="str">
            <v>잭연결</v>
          </cell>
          <cell r="C204" t="str">
            <v>100TON</v>
          </cell>
          <cell r="D204">
            <v>48</v>
          </cell>
          <cell r="E204" t="str">
            <v>개소</v>
          </cell>
          <cell r="F204">
            <v>321370</v>
          </cell>
          <cell r="G204">
            <v>15425760</v>
          </cell>
        </row>
        <row r="205">
          <cell r="A205" t="str">
            <v>c-15</v>
          </cell>
          <cell r="B205" t="str">
            <v>CORNER PILE 용접</v>
          </cell>
          <cell r="D205">
            <v>90</v>
          </cell>
          <cell r="E205" t="str">
            <v>M</v>
          </cell>
          <cell r="F205">
            <v>7265</v>
          </cell>
          <cell r="G205">
            <v>653850</v>
          </cell>
        </row>
        <row r="206">
          <cell r="A206" t="str">
            <v>c-16</v>
          </cell>
          <cell r="B206" t="str">
            <v>SHEET PILE 손료</v>
          </cell>
          <cell r="C206" t="str">
            <v>L=7.5M</v>
          </cell>
          <cell r="D206">
            <v>239.715</v>
          </cell>
          <cell r="E206" t="str">
            <v>TON</v>
          </cell>
          <cell r="F206">
            <v>165000</v>
          </cell>
          <cell r="G206">
            <v>39552975</v>
          </cell>
        </row>
        <row r="207">
          <cell r="A207" t="str">
            <v>3.02</v>
          </cell>
          <cell r="B207" t="str">
            <v>강관파일공</v>
          </cell>
          <cell r="G207">
            <v>73961808</v>
          </cell>
        </row>
        <row r="208">
          <cell r="A208" t="str">
            <v>a</v>
          </cell>
          <cell r="B208" t="str">
            <v>강관파일천공후항타</v>
          </cell>
          <cell r="C208" t="str">
            <v>(φ508x12t 토사)</v>
          </cell>
          <cell r="D208">
            <v>1974</v>
          </cell>
          <cell r="E208" t="str">
            <v>M</v>
          </cell>
          <cell r="F208">
            <v>15906</v>
          </cell>
          <cell r="G208">
            <v>31398444</v>
          </cell>
        </row>
        <row r="209">
          <cell r="A209" t="str">
            <v>b</v>
          </cell>
          <cell r="B209" t="str">
            <v>강관말뚝두부보강</v>
          </cell>
          <cell r="C209" t="str">
            <v>(볼트식)</v>
          </cell>
          <cell r="D209">
            <v>284</v>
          </cell>
          <cell r="E209" t="str">
            <v>EA</v>
          </cell>
          <cell r="F209">
            <v>149871</v>
          </cell>
          <cell r="G209">
            <v>42563364</v>
          </cell>
        </row>
        <row r="210">
          <cell r="A210" t="str">
            <v>3.03</v>
          </cell>
          <cell r="B210" t="str">
            <v>거푸집</v>
          </cell>
          <cell r="G210">
            <v>49027394</v>
          </cell>
        </row>
        <row r="211">
          <cell r="A211" t="str">
            <v>a</v>
          </cell>
          <cell r="B211" t="str">
            <v>합판거푸집</v>
          </cell>
          <cell r="C211" t="str">
            <v>(3회,0-7m)</v>
          </cell>
          <cell r="D211">
            <v>2064</v>
          </cell>
          <cell r="E211" t="str">
            <v>㎡</v>
          </cell>
          <cell r="F211">
            <v>17487</v>
          </cell>
          <cell r="G211">
            <v>36093168</v>
          </cell>
        </row>
        <row r="212">
          <cell r="A212" t="str">
            <v>b</v>
          </cell>
          <cell r="B212" t="str">
            <v>합판거푸집</v>
          </cell>
          <cell r="C212" t="str">
            <v>(4회,0-7m)</v>
          </cell>
          <cell r="D212">
            <v>498</v>
          </cell>
          <cell r="E212" t="str">
            <v>㎡</v>
          </cell>
          <cell r="F212">
            <v>14957</v>
          </cell>
          <cell r="G212">
            <v>7448586</v>
          </cell>
        </row>
        <row r="213">
          <cell r="A213" t="str">
            <v>c</v>
          </cell>
          <cell r="B213" t="str">
            <v>합판거푸집</v>
          </cell>
          <cell r="C213" t="str">
            <v>(6회,0-7m)</v>
          </cell>
          <cell r="D213">
            <v>37</v>
          </cell>
          <cell r="E213" t="str">
            <v>㎡</v>
          </cell>
          <cell r="F213">
            <v>12257</v>
          </cell>
          <cell r="G213">
            <v>453509</v>
          </cell>
        </row>
        <row r="214">
          <cell r="A214" t="str">
            <v>d</v>
          </cell>
          <cell r="B214" t="str">
            <v>원형거푸집</v>
          </cell>
          <cell r="C214" t="str">
            <v>(3회 0-7m)</v>
          </cell>
          <cell r="D214">
            <v>47</v>
          </cell>
          <cell r="E214" t="str">
            <v>㎡</v>
          </cell>
          <cell r="F214">
            <v>39504</v>
          </cell>
          <cell r="G214">
            <v>1856688</v>
          </cell>
        </row>
        <row r="215">
          <cell r="A215" t="str">
            <v>e</v>
          </cell>
          <cell r="B215" t="str">
            <v>강재거푸집</v>
          </cell>
          <cell r="C215" t="str">
            <v>(원형 0-7M)</v>
          </cell>
          <cell r="D215">
            <v>199</v>
          </cell>
          <cell r="E215" t="str">
            <v>㎡</v>
          </cell>
          <cell r="F215">
            <v>15957</v>
          </cell>
          <cell r="G215">
            <v>3175443</v>
          </cell>
        </row>
        <row r="216">
          <cell r="A216" t="str">
            <v>3.04</v>
          </cell>
          <cell r="B216" t="str">
            <v>비계</v>
          </cell>
          <cell r="C216" t="str">
            <v>(강 관)</v>
          </cell>
          <cell r="D216">
            <v>1438</v>
          </cell>
          <cell r="E216" t="str">
            <v>㎡</v>
          </cell>
          <cell r="F216">
            <v>11139</v>
          </cell>
          <cell r="G216">
            <v>16017882</v>
          </cell>
        </row>
        <row r="217">
          <cell r="A217" t="str">
            <v>3.05</v>
          </cell>
          <cell r="B217" t="str">
            <v>동바리공</v>
          </cell>
          <cell r="G217">
            <v>86690776</v>
          </cell>
        </row>
        <row r="218">
          <cell r="A218" t="str">
            <v>a</v>
          </cell>
          <cell r="B218" t="str">
            <v>동바리</v>
          </cell>
          <cell r="C218" t="str">
            <v>(강 관)</v>
          </cell>
          <cell r="D218">
            <v>5224</v>
          </cell>
          <cell r="E218" t="str">
            <v>공/㎥</v>
          </cell>
          <cell r="F218">
            <v>16024</v>
          </cell>
          <cell r="G218">
            <v>83709376</v>
          </cell>
        </row>
        <row r="219">
          <cell r="A219" t="str">
            <v>b</v>
          </cell>
          <cell r="B219" t="str">
            <v>강관동바리</v>
          </cell>
          <cell r="C219" t="str">
            <v>(수평연결재)</v>
          </cell>
          <cell r="D219">
            <v>150</v>
          </cell>
          <cell r="E219" t="str">
            <v>M2</v>
          </cell>
          <cell r="F219">
            <v>19876</v>
          </cell>
          <cell r="G219">
            <v>2981400</v>
          </cell>
        </row>
        <row r="220">
          <cell r="A220" t="str">
            <v>3.06</v>
          </cell>
          <cell r="B220" t="str">
            <v>시공이음(스치로풀)</v>
          </cell>
          <cell r="G220">
            <v>46775</v>
          </cell>
        </row>
        <row r="221">
          <cell r="A221" t="str">
            <v>a</v>
          </cell>
          <cell r="B221" t="str">
            <v>스치로풀</v>
          </cell>
          <cell r="C221" t="str">
            <v>(T=20 mm)</v>
          </cell>
          <cell r="D221">
            <v>25</v>
          </cell>
          <cell r="E221" t="str">
            <v>㎡</v>
          </cell>
          <cell r="F221">
            <v>1871</v>
          </cell>
          <cell r="G221">
            <v>46775</v>
          </cell>
        </row>
        <row r="222">
          <cell r="A222" t="str">
            <v>3.07</v>
          </cell>
          <cell r="B222" t="str">
            <v>물푸기공.</v>
          </cell>
          <cell r="D222">
            <v>75</v>
          </cell>
          <cell r="E222" t="str">
            <v>HR</v>
          </cell>
          <cell r="F222">
            <v>8085</v>
          </cell>
          <cell r="G222">
            <v>606375</v>
          </cell>
        </row>
        <row r="223">
          <cell r="A223" t="str">
            <v>3.08</v>
          </cell>
          <cell r="B223" t="str">
            <v>철근가공및조립</v>
          </cell>
          <cell r="G223">
            <v>172890146</v>
          </cell>
        </row>
        <row r="224">
          <cell r="A224" t="str">
            <v>a</v>
          </cell>
          <cell r="B224" t="str">
            <v>철근가공조립</v>
          </cell>
          <cell r="C224" t="str">
            <v>(보 통)</v>
          </cell>
          <cell r="D224">
            <v>23.515999999999998</v>
          </cell>
          <cell r="E224" t="str">
            <v>Ton</v>
          </cell>
          <cell r="F224">
            <v>339532</v>
          </cell>
          <cell r="G224">
            <v>7984433</v>
          </cell>
        </row>
        <row r="225">
          <cell r="A225" t="str">
            <v>b</v>
          </cell>
          <cell r="B225" t="str">
            <v>철근가공조립</v>
          </cell>
          <cell r="C225" t="str">
            <v>(복 잡)</v>
          </cell>
          <cell r="D225">
            <v>186.61</v>
          </cell>
          <cell r="E225" t="str">
            <v>Ton</v>
          </cell>
          <cell r="F225">
            <v>374653</v>
          </cell>
          <cell r="G225">
            <v>69913996</v>
          </cell>
        </row>
        <row r="226">
          <cell r="A226" t="str">
            <v>c</v>
          </cell>
          <cell r="B226" t="str">
            <v>철근가공조립</v>
          </cell>
          <cell r="C226" t="str">
            <v>매우복잡</v>
          </cell>
          <cell r="D226">
            <v>193.441</v>
          </cell>
          <cell r="E226" t="str">
            <v>TON</v>
          </cell>
          <cell r="F226">
            <v>491063</v>
          </cell>
          <cell r="G226">
            <v>94991717</v>
          </cell>
        </row>
        <row r="227">
          <cell r="A227" t="str">
            <v>3.09</v>
          </cell>
          <cell r="B227" t="str">
            <v>스페이셔설치</v>
          </cell>
          <cell r="G227">
            <v>1749888</v>
          </cell>
        </row>
        <row r="228">
          <cell r="A228" t="str">
            <v>a</v>
          </cell>
          <cell r="B228" t="str">
            <v>스페이샤</v>
          </cell>
          <cell r="C228" t="str">
            <v>(슬래브및기초)</v>
          </cell>
          <cell r="D228">
            <v>1920</v>
          </cell>
          <cell r="E228" t="str">
            <v>㎡</v>
          </cell>
          <cell r="F228">
            <v>420</v>
          </cell>
          <cell r="G228">
            <v>806400</v>
          </cell>
        </row>
        <row r="229">
          <cell r="A229" t="str">
            <v>b</v>
          </cell>
          <cell r="B229" t="str">
            <v>스페이샤</v>
          </cell>
          <cell r="C229" t="str">
            <v>(벽체용)</v>
          </cell>
          <cell r="D229">
            <v>936</v>
          </cell>
          <cell r="E229" t="str">
            <v>㎡</v>
          </cell>
          <cell r="F229">
            <v>1008</v>
          </cell>
          <cell r="G229">
            <v>943488</v>
          </cell>
        </row>
        <row r="230">
          <cell r="A230" t="str">
            <v>3.10</v>
          </cell>
          <cell r="B230" t="str">
            <v>콘크리트타설</v>
          </cell>
          <cell r="G230">
            <v>40084676</v>
          </cell>
        </row>
        <row r="231">
          <cell r="A231" t="str">
            <v>a</v>
          </cell>
          <cell r="B231" t="str">
            <v>콘크리트타설</v>
          </cell>
          <cell r="C231" t="str">
            <v>(무근,진동기제외)</v>
          </cell>
          <cell r="D231">
            <v>94</v>
          </cell>
          <cell r="E231" t="str">
            <v>㎥</v>
          </cell>
          <cell r="F231">
            <v>19650</v>
          </cell>
          <cell r="G231">
            <v>1847100</v>
          </cell>
        </row>
        <row r="232">
          <cell r="A232" t="str">
            <v>b</v>
          </cell>
          <cell r="B232" t="str">
            <v>콘크리트타설</v>
          </cell>
          <cell r="C232" t="str">
            <v>(철근펌프카)</v>
          </cell>
          <cell r="D232">
            <v>2812</v>
          </cell>
          <cell r="E232" t="str">
            <v>㎥</v>
          </cell>
          <cell r="F232">
            <v>13598</v>
          </cell>
          <cell r="G232">
            <v>38237576</v>
          </cell>
        </row>
        <row r="233">
          <cell r="A233" t="str">
            <v>3.11</v>
          </cell>
          <cell r="B233" t="str">
            <v>표면처리</v>
          </cell>
          <cell r="G233">
            <v>594360</v>
          </cell>
        </row>
        <row r="234">
          <cell r="A234" t="str">
            <v>a</v>
          </cell>
          <cell r="B234" t="str">
            <v>슬라브 양생</v>
          </cell>
          <cell r="D234">
            <v>780</v>
          </cell>
          <cell r="E234" t="str">
            <v>㎡</v>
          </cell>
          <cell r="F234">
            <v>384</v>
          </cell>
          <cell r="G234">
            <v>299520</v>
          </cell>
        </row>
        <row r="235">
          <cell r="A235" t="str">
            <v>b</v>
          </cell>
          <cell r="B235" t="str">
            <v>슬래브면고르기</v>
          </cell>
          <cell r="C235" t="str">
            <v>(데크휘니샤)</v>
          </cell>
          <cell r="D235">
            <v>780</v>
          </cell>
          <cell r="E235" t="str">
            <v>㎡</v>
          </cell>
          <cell r="F235">
            <v>378</v>
          </cell>
          <cell r="G235">
            <v>294840</v>
          </cell>
        </row>
        <row r="236">
          <cell r="A236" t="str">
            <v>3.12</v>
          </cell>
          <cell r="B236" t="str">
            <v>교량받침</v>
          </cell>
          <cell r="C236" t="str">
            <v>(탄성받침)</v>
          </cell>
          <cell r="G236">
            <v>6311649</v>
          </cell>
        </row>
        <row r="237">
          <cell r="A237" t="str">
            <v>a</v>
          </cell>
          <cell r="B237" t="str">
            <v>교좌장치(고정단)</v>
          </cell>
          <cell r="C237" t="str">
            <v>(200TON)</v>
          </cell>
          <cell r="D237">
            <v>1</v>
          </cell>
          <cell r="E237" t="str">
            <v>EA</v>
          </cell>
          <cell r="F237">
            <v>180555</v>
          </cell>
          <cell r="G237">
            <v>180555</v>
          </cell>
        </row>
        <row r="238">
          <cell r="A238" t="str">
            <v>b</v>
          </cell>
          <cell r="B238" t="str">
            <v>교좌장치(종방향)</v>
          </cell>
          <cell r="C238" t="str">
            <v>(135TON)</v>
          </cell>
          <cell r="D238">
            <v>2</v>
          </cell>
          <cell r="E238" t="str">
            <v>EA</v>
          </cell>
          <cell r="F238">
            <v>180555</v>
          </cell>
          <cell r="G238">
            <v>361110</v>
          </cell>
        </row>
        <row r="239">
          <cell r="A239" t="str">
            <v>c</v>
          </cell>
          <cell r="B239" t="str">
            <v>교좌장치(종방향)</v>
          </cell>
          <cell r="C239" t="str">
            <v>(200TON)</v>
          </cell>
          <cell r="D239">
            <v>8</v>
          </cell>
          <cell r="E239" t="str">
            <v>EA</v>
          </cell>
          <cell r="F239">
            <v>180555</v>
          </cell>
          <cell r="G239">
            <v>1444440</v>
          </cell>
        </row>
        <row r="240">
          <cell r="A240" t="str">
            <v>d</v>
          </cell>
          <cell r="B240" t="str">
            <v>교좌장치(양방향)</v>
          </cell>
          <cell r="C240" t="str">
            <v>(135TON)</v>
          </cell>
          <cell r="D240">
            <v>12</v>
          </cell>
          <cell r="E240" t="str">
            <v>EA</v>
          </cell>
          <cell r="F240">
            <v>179907</v>
          </cell>
          <cell r="G240">
            <v>2158884</v>
          </cell>
        </row>
        <row r="241">
          <cell r="A241" t="str">
            <v>e</v>
          </cell>
          <cell r="B241" t="str">
            <v>교좌장치(양방향)</v>
          </cell>
          <cell r="C241" t="str">
            <v>(200TON)</v>
          </cell>
          <cell r="D241">
            <v>12</v>
          </cell>
          <cell r="E241" t="str">
            <v>EA</v>
          </cell>
          <cell r="F241">
            <v>180555</v>
          </cell>
          <cell r="G241">
            <v>2166660</v>
          </cell>
        </row>
        <row r="242">
          <cell r="A242" t="str">
            <v>3.13</v>
          </cell>
          <cell r="B242" t="str">
            <v>신축이음장치</v>
          </cell>
          <cell r="G242">
            <v>6558656</v>
          </cell>
        </row>
        <row r="243">
          <cell r="A243" t="str">
            <v>a</v>
          </cell>
          <cell r="B243" t="str">
            <v>신축이음장치</v>
          </cell>
          <cell r="C243" t="str">
            <v>(NB 35)</v>
          </cell>
          <cell r="D243">
            <v>13</v>
          </cell>
          <cell r="E243" t="str">
            <v>M</v>
          </cell>
          <cell r="F243">
            <v>217218</v>
          </cell>
          <cell r="G243">
            <v>2823834</v>
          </cell>
        </row>
        <row r="244">
          <cell r="A244" t="str">
            <v>b</v>
          </cell>
          <cell r="B244" t="str">
            <v>신축이음장치</v>
          </cell>
          <cell r="C244" t="str">
            <v>(NB 50)</v>
          </cell>
          <cell r="D244">
            <v>13</v>
          </cell>
          <cell r="E244" t="str">
            <v>M</v>
          </cell>
          <cell r="F244">
            <v>287294</v>
          </cell>
          <cell r="G244">
            <v>3734822</v>
          </cell>
        </row>
        <row r="245">
          <cell r="A245" t="str">
            <v>3.14</v>
          </cell>
          <cell r="B245" t="str">
            <v>교면방수</v>
          </cell>
          <cell r="G245">
            <v>8335049</v>
          </cell>
        </row>
        <row r="246">
          <cell r="A246" t="str">
            <v>a</v>
          </cell>
          <cell r="B246" t="str">
            <v>교면방수</v>
          </cell>
          <cell r="C246" t="str">
            <v>(침투식)</v>
          </cell>
          <cell r="D246">
            <v>780</v>
          </cell>
          <cell r="E246" t="str">
            <v>㎡</v>
          </cell>
          <cell r="F246">
            <v>9446</v>
          </cell>
          <cell r="G246">
            <v>7367880</v>
          </cell>
        </row>
        <row r="247">
          <cell r="A247" t="str">
            <v>b</v>
          </cell>
          <cell r="B247" t="str">
            <v>아스팔트방수</v>
          </cell>
          <cell r="D247">
            <v>217</v>
          </cell>
          <cell r="E247" t="str">
            <v>㎡</v>
          </cell>
          <cell r="F247">
            <v>4457</v>
          </cell>
          <cell r="G247">
            <v>967169</v>
          </cell>
        </row>
        <row r="248">
          <cell r="A248" t="str">
            <v>3.15</v>
          </cell>
          <cell r="B248" t="str">
            <v>다웰바설치</v>
          </cell>
          <cell r="C248" t="str">
            <v>(D=25mm,L=600mm)</v>
          </cell>
          <cell r="D248">
            <v>74</v>
          </cell>
          <cell r="E248" t="str">
            <v>EA</v>
          </cell>
          <cell r="F248">
            <v>9584</v>
          </cell>
          <cell r="G248">
            <v>709216</v>
          </cell>
        </row>
        <row r="249">
          <cell r="A249" t="str">
            <v>3.16</v>
          </cell>
          <cell r="B249" t="str">
            <v>무수축콘크리트</v>
          </cell>
          <cell r="G249">
            <v>583629</v>
          </cell>
        </row>
        <row r="250">
          <cell r="A250" t="str">
            <v>a</v>
          </cell>
          <cell r="B250" t="str">
            <v>무수축 몰탈</v>
          </cell>
          <cell r="D250">
            <v>1.59</v>
          </cell>
          <cell r="E250" t="str">
            <v>㎥</v>
          </cell>
          <cell r="F250">
            <v>95871</v>
          </cell>
          <cell r="G250">
            <v>152434</v>
          </cell>
        </row>
        <row r="251">
          <cell r="A251" t="str">
            <v>b</v>
          </cell>
          <cell r="B251" t="str">
            <v>무수축콘크리트</v>
          </cell>
          <cell r="D251">
            <v>2.4060000000000001</v>
          </cell>
          <cell r="E251" t="str">
            <v>㎥</v>
          </cell>
          <cell r="F251">
            <v>179217</v>
          </cell>
          <cell r="G251">
            <v>431195</v>
          </cell>
        </row>
        <row r="252">
          <cell r="A252" t="str">
            <v>3.17</v>
          </cell>
          <cell r="B252" t="str">
            <v>배수시설</v>
          </cell>
          <cell r="G252">
            <v>2372576</v>
          </cell>
        </row>
        <row r="253">
          <cell r="A253" t="str">
            <v>a</v>
          </cell>
          <cell r="B253" t="str">
            <v>하천용</v>
          </cell>
          <cell r="G253">
            <v>2372576</v>
          </cell>
        </row>
        <row r="254">
          <cell r="A254" t="str">
            <v>a-1</v>
          </cell>
          <cell r="B254" t="str">
            <v>집수구</v>
          </cell>
          <cell r="C254" t="str">
            <v>(스텐레스)</v>
          </cell>
          <cell r="D254">
            <v>10</v>
          </cell>
          <cell r="E254" t="str">
            <v>EA</v>
          </cell>
          <cell r="F254">
            <v>126444</v>
          </cell>
          <cell r="G254">
            <v>1264440</v>
          </cell>
        </row>
        <row r="255">
          <cell r="A255" t="str">
            <v>a-2</v>
          </cell>
          <cell r="B255" t="str">
            <v>배수구직관</v>
          </cell>
          <cell r="C255" t="str">
            <v>스테인레스,하천용</v>
          </cell>
          <cell r="D255">
            <v>20</v>
          </cell>
          <cell r="E255" t="str">
            <v>M</v>
          </cell>
          <cell r="F255">
            <v>55016</v>
          </cell>
          <cell r="G255">
            <v>1100320</v>
          </cell>
        </row>
        <row r="256">
          <cell r="A256" t="str">
            <v>a-3</v>
          </cell>
          <cell r="B256" t="str">
            <v>교면물빼기공</v>
          </cell>
          <cell r="D256">
            <v>1</v>
          </cell>
          <cell r="E256" t="str">
            <v>M</v>
          </cell>
          <cell r="F256">
            <v>7816</v>
          </cell>
          <cell r="G256">
            <v>7816</v>
          </cell>
        </row>
        <row r="257">
          <cell r="A257" t="str">
            <v>3.18</v>
          </cell>
          <cell r="B257" t="str">
            <v>교명판및설명판</v>
          </cell>
          <cell r="G257">
            <v>964550</v>
          </cell>
        </row>
        <row r="258">
          <cell r="A258" t="str">
            <v>a</v>
          </cell>
          <cell r="B258" t="str">
            <v>교명판</v>
          </cell>
          <cell r="D258">
            <v>1</v>
          </cell>
          <cell r="E258" t="str">
            <v>EA</v>
          </cell>
          <cell r="F258">
            <v>52565</v>
          </cell>
          <cell r="G258">
            <v>52565</v>
          </cell>
        </row>
        <row r="259">
          <cell r="A259" t="str">
            <v>b</v>
          </cell>
          <cell r="B259" t="str">
            <v>설명판</v>
          </cell>
          <cell r="D259">
            <v>1</v>
          </cell>
          <cell r="E259" t="str">
            <v>EA</v>
          </cell>
          <cell r="F259">
            <v>70087</v>
          </cell>
          <cell r="G259">
            <v>70087</v>
          </cell>
        </row>
        <row r="260">
          <cell r="A260" t="str">
            <v>c</v>
          </cell>
          <cell r="B260" t="str">
            <v>교명주</v>
          </cell>
          <cell r="C260" t="str">
            <v>(화강석)</v>
          </cell>
          <cell r="D260">
            <v>4</v>
          </cell>
          <cell r="E260" t="str">
            <v>개소</v>
          </cell>
          <cell r="F260">
            <v>203912</v>
          </cell>
          <cell r="G260">
            <v>815648</v>
          </cell>
        </row>
        <row r="261">
          <cell r="A261" t="str">
            <v>d</v>
          </cell>
          <cell r="B261" t="str">
            <v>측량기준점 설치</v>
          </cell>
          <cell r="D261">
            <v>1</v>
          </cell>
          <cell r="E261" t="str">
            <v>EA</v>
          </cell>
          <cell r="F261">
            <v>26250</v>
          </cell>
          <cell r="G261">
            <v>26250</v>
          </cell>
        </row>
        <row r="262">
          <cell r="A262" t="str">
            <v>3.19</v>
          </cell>
          <cell r="B262" t="str">
            <v>세굴방지용사석채움</v>
          </cell>
          <cell r="D262">
            <v>266</v>
          </cell>
          <cell r="E262" t="str">
            <v>㎥</v>
          </cell>
          <cell r="F262">
            <v>24118</v>
          </cell>
          <cell r="G262">
            <v>6415388</v>
          </cell>
        </row>
        <row r="263">
          <cell r="A263" t="str">
            <v>3.20</v>
          </cell>
          <cell r="B263" t="str">
            <v>난간및전선관설치</v>
          </cell>
          <cell r="G263">
            <v>25925106</v>
          </cell>
        </row>
        <row r="264">
          <cell r="A264" t="str">
            <v>a</v>
          </cell>
          <cell r="B264" t="str">
            <v>교량난간</v>
          </cell>
          <cell r="D264">
            <v>141</v>
          </cell>
          <cell r="E264" t="str">
            <v>M</v>
          </cell>
          <cell r="F264">
            <v>169698</v>
          </cell>
          <cell r="G264">
            <v>23927418</v>
          </cell>
        </row>
        <row r="265">
          <cell r="A265" t="str">
            <v>b</v>
          </cell>
          <cell r="B265" t="str">
            <v>전선관</v>
          </cell>
          <cell r="C265" t="str">
            <v>강관 D=100M/M</v>
          </cell>
          <cell r="D265">
            <v>282</v>
          </cell>
          <cell r="E265" t="str">
            <v>M</v>
          </cell>
          <cell r="F265">
            <v>7084</v>
          </cell>
          <cell r="G265">
            <v>1997688</v>
          </cell>
        </row>
        <row r="266">
          <cell r="A266" t="str">
            <v>3.21</v>
          </cell>
          <cell r="B266" t="str">
            <v>점검용계단및NOTCH</v>
          </cell>
          <cell r="G266">
            <v>3590622</v>
          </cell>
        </row>
        <row r="267">
          <cell r="A267" t="str">
            <v>a</v>
          </cell>
          <cell r="B267" t="str">
            <v>점검용계단</v>
          </cell>
          <cell r="C267" t="str">
            <v>교대용</v>
          </cell>
          <cell r="D267">
            <v>2</v>
          </cell>
          <cell r="E267" t="str">
            <v>개소</v>
          </cell>
          <cell r="F267">
            <v>1637691</v>
          </cell>
          <cell r="G267">
            <v>3275382</v>
          </cell>
        </row>
        <row r="268">
          <cell r="A268" t="str">
            <v>b</v>
          </cell>
          <cell r="B268" t="str">
            <v>NOTCH</v>
          </cell>
          <cell r="C268" t="str">
            <v>(알류미늄판)</v>
          </cell>
          <cell r="D268">
            <v>120</v>
          </cell>
          <cell r="E268" t="str">
            <v>M</v>
          </cell>
          <cell r="F268">
            <v>2627</v>
          </cell>
          <cell r="G268">
            <v>315240</v>
          </cell>
        </row>
        <row r="269">
          <cell r="A269" t="str">
            <v>3.22</v>
          </cell>
          <cell r="B269" t="str">
            <v>교량유지관리용표지판</v>
          </cell>
          <cell r="G269">
            <v>95847</v>
          </cell>
        </row>
        <row r="270">
          <cell r="A270" t="str">
            <v>a</v>
          </cell>
          <cell r="B270" t="str">
            <v>교량유지관리표지</v>
          </cell>
          <cell r="C270" t="str">
            <v>(교각용)</v>
          </cell>
          <cell r="D270">
            <v>3</v>
          </cell>
          <cell r="E270" t="str">
            <v>EA</v>
          </cell>
          <cell r="F270">
            <v>31949</v>
          </cell>
          <cell r="G270">
            <v>95847</v>
          </cell>
        </row>
        <row r="271">
          <cell r="A271" t="str">
            <v>3.23</v>
          </cell>
          <cell r="B271" t="str">
            <v>교량안전점검시설</v>
          </cell>
          <cell r="F271">
            <v>0</v>
          </cell>
          <cell r="G271">
            <v>67837650</v>
          </cell>
        </row>
        <row r="272">
          <cell r="A272" t="str">
            <v>a</v>
          </cell>
          <cell r="B272" t="str">
            <v>교대점검시설</v>
          </cell>
          <cell r="C272" t="str">
            <v>사다리</v>
          </cell>
          <cell r="D272">
            <v>2</v>
          </cell>
          <cell r="E272" t="str">
            <v>개소</v>
          </cell>
          <cell r="F272">
            <v>146160</v>
          </cell>
          <cell r="G272">
            <v>292320</v>
          </cell>
        </row>
        <row r="273">
          <cell r="A273" t="str">
            <v>b</v>
          </cell>
          <cell r="B273" t="str">
            <v>교량보수점검로</v>
          </cell>
          <cell r="C273" t="str">
            <v>(교각용)</v>
          </cell>
          <cell r="D273">
            <v>3</v>
          </cell>
          <cell r="E273" t="str">
            <v>개소</v>
          </cell>
          <cell r="F273">
            <v>22515110</v>
          </cell>
          <cell r="G273">
            <v>67545330</v>
          </cell>
        </row>
        <row r="274">
          <cell r="A274" t="str">
            <v>C</v>
          </cell>
          <cell r="B274" t="str">
            <v>RAMP-E교</v>
          </cell>
          <cell r="G274">
            <v>323757859</v>
          </cell>
        </row>
        <row r="275">
          <cell r="A275" t="str">
            <v>3.01</v>
          </cell>
          <cell r="B275" t="str">
            <v>토 공</v>
          </cell>
          <cell r="G275">
            <v>114254544</v>
          </cell>
        </row>
        <row r="276">
          <cell r="A276" t="str">
            <v>a</v>
          </cell>
          <cell r="B276" t="str">
            <v>구조물터파기</v>
          </cell>
          <cell r="G276">
            <v>6620532</v>
          </cell>
        </row>
        <row r="277">
          <cell r="A277" t="str">
            <v>a-1</v>
          </cell>
          <cell r="B277" t="str">
            <v>구조물터파기</v>
          </cell>
          <cell r="C277" t="str">
            <v>(육상토사,0-4m)</v>
          </cell>
          <cell r="D277">
            <v>1601</v>
          </cell>
          <cell r="E277" t="str">
            <v>㎥</v>
          </cell>
          <cell r="F277">
            <v>3014</v>
          </cell>
          <cell r="G277">
            <v>4825414</v>
          </cell>
        </row>
        <row r="278">
          <cell r="A278" t="str">
            <v>a-2</v>
          </cell>
          <cell r="B278" t="str">
            <v>구조물터파기</v>
          </cell>
          <cell r="C278" t="str">
            <v>(수중토사0-4M)</v>
          </cell>
          <cell r="D278">
            <v>338</v>
          </cell>
          <cell r="E278" t="str">
            <v>㎥</v>
          </cell>
          <cell r="F278">
            <v>5311</v>
          </cell>
          <cell r="G278">
            <v>1795118</v>
          </cell>
        </row>
        <row r="279">
          <cell r="A279" t="str">
            <v>b</v>
          </cell>
          <cell r="B279" t="str">
            <v>되메우기및다짐공</v>
          </cell>
          <cell r="C279" t="str">
            <v>(기계80%+인력20)</v>
          </cell>
          <cell r="D279">
            <v>1292</v>
          </cell>
          <cell r="E279" t="str">
            <v>㎥</v>
          </cell>
          <cell r="F279">
            <v>1289</v>
          </cell>
          <cell r="G279">
            <v>1665388</v>
          </cell>
        </row>
        <row r="280">
          <cell r="A280" t="str">
            <v>c</v>
          </cell>
          <cell r="B280" t="str">
            <v>교각가시설터파기</v>
          </cell>
          <cell r="G280">
            <v>105968624</v>
          </cell>
        </row>
        <row r="281">
          <cell r="A281" t="str">
            <v>c-1</v>
          </cell>
          <cell r="B281" t="str">
            <v>SHEET PILE 항타</v>
          </cell>
          <cell r="C281" t="str">
            <v>L=7.5M</v>
          </cell>
          <cell r="D281">
            <v>152</v>
          </cell>
          <cell r="E281" t="str">
            <v>본</v>
          </cell>
          <cell r="F281">
            <v>434836</v>
          </cell>
          <cell r="G281">
            <v>66095072</v>
          </cell>
        </row>
        <row r="282">
          <cell r="A282" t="str">
            <v>c-2</v>
          </cell>
          <cell r="B282" t="str">
            <v>SHEET PILE 인발</v>
          </cell>
          <cell r="C282" t="str">
            <v>L=7.5M</v>
          </cell>
          <cell r="D282">
            <v>152</v>
          </cell>
          <cell r="E282" t="str">
            <v>본</v>
          </cell>
          <cell r="F282">
            <v>57756</v>
          </cell>
          <cell r="G282">
            <v>8778912</v>
          </cell>
        </row>
        <row r="283">
          <cell r="A283" t="str">
            <v>c-3</v>
          </cell>
          <cell r="B283" t="str">
            <v>띠장설치</v>
          </cell>
          <cell r="D283">
            <v>32</v>
          </cell>
          <cell r="E283" t="str">
            <v>M</v>
          </cell>
          <cell r="F283">
            <v>22107</v>
          </cell>
          <cell r="G283">
            <v>707424</v>
          </cell>
        </row>
        <row r="284">
          <cell r="A284" t="str">
            <v>c-4</v>
          </cell>
          <cell r="B284" t="str">
            <v>띠장철거</v>
          </cell>
          <cell r="D284">
            <v>30</v>
          </cell>
          <cell r="E284" t="str">
            <v>M</v>
          </cell>
          <cell r="F284">
            <v>7052</v>
          </cell>
          <cell r="G284">
            <v>211560</v>
          </cell>
        </row>
        <row r="285">
          <cell r="A285" t="str">
            <v>c-5</v>
          </cell>
          <cell r="B285" t="str">
            <v>버팀보설치</v>
          </cell>
          <cell r="C285" t="str">
            <v>(H=300-500)</v>
          </cell>
          <cell r="D285">
            <v>16</v>
          </cell>
          <cell r="E285" t="str">
            <v>본</v>
          </cell>
          <cell r="F285">
            <v>220609</v>
          </cell>
          <cell r="G285">
            <v>3529744</v>
          </cell>
        </row>
        <row r="286">
          <cell r="A286" t="str">
            <v>c-6</v>
          </cell>
          <cell r="B286" t="str">
            <v>버팀보철거</v>
          </cell>
          <cell r="C286" t="str">
            <v>(H=300-500)</v>
          </cell>
          <cell r="D286">
            <v>16</v>
          </cell>
          <cell r="E286" t="str">
            <v>본</v>
          </cell>
          <cell r="F286">
            <v>57320</v>
          </cell>
          <cell r="G286">
            <v>917120</v>
          </cell>
        </row>
        <row r="287">
          <cell r="A287" t="str">
            <v>c-7</v>
          </cell>
          <cell r="B287" t="str">
            <v>L형강설치</v>
          </cell>
          <cell r="C287" t="str">
            <v>(90*90*10)</v>
          </cell>
          <cell r="D287">
            <v>16</v>
          </cell>
          <cell r="E287" t="str">
            <v>개소</v>
          </cell>
          <cell r="F287">
            <v>97670</v>
          </cell>
          <cell r="G287">
            <v>1562720</v>
          </cell>
        </row>
        <row r="288">
          <cell r="A288" t="str">
            <v>c-8</v>
          </cell>
          <cell r="B288" t="str">
            <v>L형강철거</v>
          </cell>
          <cell r="C288" t="str">
            <v>(90*90*10)</v>
          </cell>
          <cell r="D288">
            <v>8</v>
          </cell>
          <cell r="E288" t="str">
            <v>개소</v>
          </cell>
          <cell r="F288">
            <v>5084</v>
          </cell>
          <cell r="G288">
            <v>40672</v>
          </cell>
        </row>
        <row r="289">
          <cell r="A289" t="str">
            <v>c-9</v>
          </cell>
          <cell r="B289" t="str">
            <v>철근보걸이설치</v>
          </cell>
          <cell r="C289" t="str">
            <v>(L=1.420m)</v>
          </cell>
          <cell r="D289">
            <v>64</v>
          </cell>
          <cell r="E289" t="str">
            <v>개</v>
          </cell>
          <cell r="F289">
            <v>9922</v>
          </cell>
          <cell r="G289">
            <v>635008</v>
          </cell>
        </row>
        <row r="290">
          <cell r="A290" t="str">
            <v>c-10</v>
          </cell>
          <cell r="B290" t="str">
            <v>철근보걸이철거</v>
          </cell>
          <cell r="C290" t="str">
            <v>(L=1.420m)</v>
          </cell>
          <cell r="D290">
            <v>64</v>
          </cell>
          <cell r="E290" t="str">
            <v>개</v>
          </cell>
          <cell r="F290">
            <v>2541</v>
          </cell>
          <cell r="G290">
            <v>162624</v>
          </cell>
        </row>
        <row r="291">
          <cell r="A291" t="str">
            <v>c-11</v>
          </cell>
          <cell r="B291" t="str">
            <v>스티프너설치</v>
          </cell>
          <cell r="D291">
            <v>64</v>
          </cell>
          <cell r="E291" t="str">
            <v>개</v>
          </cell>
          <cell r="F291">
            <v>20987</v>
          </cell>
          <cell r="G291">
            <v>1343168</v>
          </cell>
        </row>
        <row r="292">
          <cell r="A292" t="str">
            <v>c-12</v>
          </cell>
          <cell r="B292" t="str">
            <v>버팀보보강</v>
          </cell>
          <cell r="D292">
            <v>32</v>
          </cell>
          <cell r="E292" t="str">
            <v>개</v>
          </cell>
          <cell r="F292">
            <v>35398</v>
          </cell>
          <cell r="G292">
            <v>1132736</v>
          </cell>
        </row>
        <row r="293">
          <cell r="A293" t="str">
            <v>c-13</v>
          </cell>
          <cell r="B293" t="str">
            <v>우각부띠장연결</v>
          </cell>
          <cell r="D293">
            <v>16</v>
          </cell>
          <cell r="E293" t="str">
            <v>개소</v>
          </cell>
          <cell r="F293">
            <v>73599</v>
          </cell>
          <cell r="G293">
            <v>1177584</v>
          </cell>
        </row>
        <row r="294">
          <cell r="A294" t="str">
            <v>c-14</v>
          </cell>
          <cell r="B294" t="str">
            <v>잭연결</v>
          </cell>
          <cell r="C294" t="str">
            <v>100TON</v>
          </cell>
          <cell r="D294">
            <v>16</v>
          </cell>
          <cell r="E294" t="str">
            <v>개소</v>
          </cell>
          <cell r="F294">
            <v>321370</v>
          </cell>
          <cell r="G294">
            <v>5141920</v>
          </cell>
        </row>
        <row r="295">
          <cell r="A295" t="str">
            <v>c-15</v>
          </cell>
          <cell r="B295" t="str">
            <v>CORNER PILE 용접</v>
          </cell>
          <cell r="D295">
            <v>30</v>
          </cell>
          <cell r="E295" t="str">
            <v>M</v>
          </cell>
          <cell r="F295">
            <v>7265</v>
          </cell>
          <cell r="G295">
            <v>217950</v>
          </cell>
        </row>
        <row r="296">
          <cell r="A296" t="str">
            <v>c-16</v>
          </cell>
          <cell r="B296" t="str">
            <v>SHEET PILE 손료</v>
          </cell>
          <cell r="C296" t="str">
            <v>L=7.5M</v>
          </cell>
          <cell r="D296">
            <v>86.754000000000005</v>
          </cell>
          <cell r="E296" t="str">
            <v>TON</v>
          </cell>
          <cell r="F296">
            <v>165000</v>
          </cell>
          <cell r="G296">
            <v>14314410</v>
          </cell>
        </row>
        <row r="297">
          <cell r="A297" t="str">
            <v>3.02</v>
          </cell>
          <cell r="B297" t="str">
            <v>강관파일공</v>
          </cell>
          <cell r="G297">
            <v>24908199</v>
          </cell>
        </row>
        <row r="298">
          <cell r="A298" t="str">
            <v>a</v>
          </cell>
          <cell r="B298" t="str">
            <v>강관파일천공후항타</v>
          </cell>
          <cell r="C298" t="str">
            <v>(φ508x12t 토사)</v>
          </cell>
          <cell r="D298">
            <v>652</v>
          </cell>
          <cell r="E298" t="str">
            <v>M</v>
          </cell>
          <cell r="F298">
            <v>15906</v>
          </cell>
          <cell r="G298">
            <v>10370712</v>
          </cell>
        </row>
        <row r="299">
          <cell r="A299" t="str">
            <v>b</v>
          </cell>
          <cell r="B299" t="str">
            <v>강관말뚝두부보강</v>
          </cell>
          <cell r="C299" t="str">
            <v>(볼트식)</v>
          </cell>
          <cell r="D299">
            <v>97</v>
          </cell>
          <cell r="E299" t="str">
            <v>EA</v>
          </cell>
          <cell r="F299">
            <v>149871</v>
          </cell>
          <cell r="G299">
            <v>14537487</v>
          </cell>
        </row>
        <row r="300">
          <cell r="A300" t="str">
            <v>3.03</v>
          </cell>
          <cell r="B300" t="str">
            <v>거푸집</v>
          </cell>
          <cell r="G300">
            <v>27262791</v>
          </cell>
        </row>
        <row r="301">
          <cell r="A301" t="str">
            <v>a</v>
          </cell>
          <cell r="B301" t="str">
            <v>합판거푸집</v>
          </cell>
          <cell r="C301" t="str">
            <v>(3회,0-7m)</v>
          </cell>
          <cell r="D301">
            <v>1092</v>
          </cell>
          <cell r="E301" t="str">
            <v>㎡</v>
          </cell>
          <cell r="F301">
            <v>17487</v>
          </cell>
          <cell r="G301">
            <v>19095804</v>
          </cell>
        </row>
        <row r="302">
          <cell r="A302" t="str">
            <v>b</v>
          </cell>
          <cell r="B302" t="str">
            <v>합판거푸집</v>
          </cell>
          <cell r="C302" t="str">
            <v>(4회,0-7m)</v>
          </cell>
          <cell r="D302">
            <v>319</v>
          </cell>
          <cell r="E302" t="str">
            <v>㎡</v>
          </cell>
          <cell r="F302">
            <v>14957</v>
          </cell>
          <cell r="G302">
            <v>4771283</v>
          </cell>
        </row>
        <row r="303">
          <cell r="A303" t="str">
            <v>c</v>
          </cell>
          <cell r="B303" t="str">
            <v>합판거푸집</v>
          </cell>
          <cell r="C303" t="str">
            <v>(6회,0-7m)</v>
          </cell>
          <cell r="D303">
            <v>17</v>
          </cell>
          <cell r="E303" t="str">
            <v>㎡</v>
          </cell>
          <cell r="F303">
            <v>12257</v>
          </cell>
          <cell r="G303">
            <v>208369</v>
          </cell>
        </row>
        <row r="304">
          <cell r="A304" t="str">
            <v>d</v>
          </cell>
          <cell r="B304" t="str">
            <v>원형거푸집</v>
          </cell>
          <cell r="C304" t="str">
            <v>(3회 0-7m)</v>
          </cell>
          <cell r="D304">
            <v>31</v>
          </cell>
          <cell r="E304" t="str">
            <v>㎡</v>
          </cell>
          <cell r="F304">
            <v>39504</v>
          </cell>
          <cell r="G304">
            <v>1224624</v>
          </cell>
        </row>
        <row r="305">
          <cell r="A305" t="str">
            <v>e</v>
          </cell>
          <cell r="B305" t="str">
            <v>강재거푸집</v>
          </cell>
          <cell r="C305" t="str">
            <v>(원형 0-7M)</v>
          </cell>
          <cell r="D305">
            <v>123</v>
          </cell>
          <cell r="E305" t="str">
            <v>㎡</v>
          </cell>
          <cell r="F305">
            <v>15957</v>
          </cell>
          <cell r="G305">
            <v>1962711</v>
          </cell>
        </row>
        <row r="306">
          <cell r="A306" t="str">
            <v>3.04</v>
          </cell>
          <cell r="B306" t="str">
            <v>비계</v>
          </cell>
          <cell r="C306" t="str">
            <v>(강 관)</v>
          </cell>
          <cell r="D306">
            <v>871</v>
          </cell>
          <cell r="E306" t="str">
            <v>㎡</v>
          </cell>
          <cell r="F306">
            <v>11139</v>
          </cell>
          <cell r="G306">
            <v>9702069</v>
          </cell>
        </row>
        <row r="307">
          <cell r="A307" t="str">
            <v>3.05</v>
          </cell>
          <cell r="B307" t="str">
            <v>동바리공</v>
          </cell>
          <cell r="G307">
            <v>25282948</v>
          </cell>
        </row>
        <row r="308">
          <cell r="A308" t="str">
            <v>a</v>
          </cell>
          <cell r="B308" t="str">
            <v>동바리</v>
          </cell>
          <cell r="C308" t="str">
            <v>(강 관)</v>
          </cell>
          <cell r="D308">
            <v>1522</v>
          </cell>
          <cell r="E308" t="str">
            <v>공/㎥</v>
          </cell>
          <cell r="F308">
            <v>16024</v>
          </cell>
          <cell r="G308">
            <v>24388528</v>
          </cell>
        </row>
        <row r="309">
          <cell r="A309" t="str">
            <v>b</v>
          </cell>
          <cell r="B309" t="str">
            <v>강관동바리</v>
          </cell>
          <cell r="C309" t="str">
            <v>(수평연결재)</v>
          </cell>
          <cell r="D309">
            <v>45</v>
          </cell>
          <cell r="E309" t="str">
            <v>M2</v>
          </cell>
          <cell r="F309">
            <v>19876</v>
          </cell>
          <cell r="G309">
            <v>894420</v>
          </cell>
        </row>
        <row r="310">
          <cell r="A310" t="str">
            <v>3.06</v>
          </cell>
          <cell r="B310" t="str">
            <v>시공이음(스치로풀)</v>
          </cell>
          <cell r="G310">
            <v>28065</v>
          </cell>
        </row>
        <row r="311">
          <cell r="A311" t="str">
            <v>a</v>
          </cell>
          <cell r="B311" t="str">
            <v>스치로풀</v>
          </cell>
          <cell r="C311" t="str">
            <v>(T=20 mm)</v>
          </cell>
          <cell r="D311">
            <v>15</v>
          </cell>
          <cell r="E311" t="str">
            <v>㎡</v>
          </cell>
          <cell r="F311">
            <v>1871</v>
          </cell>
          <cell r="G311">
            <v>28065</v>
          </cell>
        </row>
        <row r="312">
          <cell r="A312" t="str">
            <v>3.07</v>
          </cell>
          <cell r="B312" t="str">
            <v>물푸기공.</v>
          </cell>
          <cell r="D312">
            <v>41</v>
          </cell>
          <cell r="E312" t="str">
            <v>HR</v>
          </cell>
          <cell r="F312">
            <v>8085</v>
          </cell>
          <cell r="G312">
            <v>331485</v>
          </cell>
        </row>
        <row r="313">
          <cell r="A313" t="str">
            <v>3.08</v>
          </cell>
          <cell r="B313" t="str">
            <v>철근가공및조립</v>
          </cell>
          <cell r="G313">
            <v>65777032</v>
          </cell>
        </row>
        <row r="314">
          <cell r="A314" t="str">
            <v>a</v>
          </cell>
          <cell r="B314" t="str">
            <v>철근가공조립</v>
          </cell>
          <cell r="C314" t="str">
            <v>(보 통)</v>
          </cell>
          <cell r="D314">
            <v>12.129</v>
          </cell>
          <cell r="E314" t="str">
            <v>Ton</v>
          </cell>
          <cell r="F314">
            <v>339532</v>
          </cell>
          <cell r="G314">
            <v>4118182</v>
          </cell>
        </row>
        <row r="315">
          <cell r="A315" t="str">
            <v>b</v>
          </cell>
          <cell r="B315" t="str">
            <v>철근가공조립</v>
          </cell>
          <cell r="C315" t="str">
            <v>(복 잡)</v>
          </cell>
          <cell r="D315">
            <v>109.404</v>
          </cell>
          <cell r="E315" t="str">
            <v>Ton</v>
          </cell>
          <cell r="F315">
            <v>374653</v>
          </cell>
          <cell r="G315">
            <v>40988536</v>
          </cell>
        </row>
        <row r="316">
          <cell r="A316" t="str">
            <v>c</v>
          </cell>
          <cell r="B316" t="str">
            <v>철근가공조립</v>
          </cell>
          <cell r="C316" t="str">
            <v>매우복잡</v>
          </cell>
          <cell r="D316">
            <v>42.093000000000004</v>
          </cell>
          <cell r="E316" t="str">
            <v>TON</v>
          </cell>
          <cell r="F316">
            <v>491063</v>
          </cell>
          <cell r="G316">
            <v>20670314</v>
          </cell>
        </row>
        <row r="317">
          <cell r="A317" t="str">
            <v>3.09</v>
          </cell>
          <cell r="B317" t="str">
            <v>스페이셔설치</v>
          </cell>
          <cell r="G317">
            <v>973728</v>
          </cell>
        </row>
        <row r="318">
          <cell r="A318" t="str">
            <v>a</v>
          </cell>
          <cell r="B318" t="str">
            <v>스페이샤</v>
          </cell>
          <cell r="C318" t="str">
            <v>(슬래브및기초)</v>
          </cell>
          <cell r="D318">
            <v>708</v>
          </cell>
          <cell r="E318" t="str">
            <v>㎡</v>
          </cell>
          <cell r="F318">
            <v>420</v>
          </cell>
          <cell r="G318">
            <v>297360</v>
          </cell>
        </row>
        <row r="319">
          <cell r="A319" t="str">
            <v>b</v>
          </cell>
          <cell r="B319" t="str">
            <v>스페이샤</v>
          </cell>
          <cell r="C319" t="str">
            <v>(벽체용)</v>
          </cell>
          <cell r="D319">
            <v>671</v>
          </cell>
          <cell r="E319" t="str">
            <v>㎡</v>
          </cell>
          <cell r="F319">
            <v>1008</v>
          </cell>
          <cell r="G319">
            <v>676368</v>
          </cell>
        </row>
        <row r="320">
          <cell r="A320" t="str">
            <v>3.10</v>
          </cell>
          <cell r="B320" t="str">
            <v>콘크리트타설</v>
          </cell>
          <cell r="G320">
            <v>14921792</v>
          </cell>
        </row>
        <row r="321">
          <cell r="A321" t="str">
            <v>a</v>
          </cell>
          <cell r="B321" t="str">
            <v>콘크리트타설</v>
          </cell>
          <cell r="C321" t="str">
            <v>(무근,진동기제외)</v>
          </cell>
          <cell r="D321">
            <v>30</v>
          </cell>
          <cell r="E321" t="str">
            <v>㎥</v>
          </cell>
          <cell r="F321">
            <v>19650</v>
          </cell>
          <cell r="G321">
            <v>589500</v>
          </cell>
        </row>
        <row r="322">
          <cell r="A322" t="str">
            <v>b</v>
          </cell>
          <cell r="B322" t="str">
            <v>콘크리트타설</v>
          </cell>
          <cell r="C322" t="str">
            <v>(철근펌프카)</v>
          </cell>
          <cell r="D322">
            <v>1054</v>
          </cell>
          <cell r="E322" t="str">
            <v>㎥</v>
          </cell>
          <cell r="F322">
            <v>13598</v>
          </cell>
          <cell r="G322">
            <v>14332292</v>
          </cell>
        </row>
        <row r="323">
          <cell r="A323" t="str">
            <v>3.11</v>
          </cell>
          <cell r="B323" t="str">
            <v>표면처리</v>
          </cell>
          <cell r="G323">
            <v>222504</v>
          </cell>
        </row>
        <row r="324">
          <cell r="A324" t="str">
            <v>a</v>
          </cell>
          <cell r="B324" t="str">
            <v>슬라브 양생</v>
          </cell>
          <cell r="D324">
            <v>292</v>
          </cell>
          <cell r="E324" t="str">
            <v>㎡</v>
          </cell>
          <cell r="F324">
            <v>384</v>
          </cell>
          <cell r="G324">
            <v>112128</v>
          </cell>
        </row>
        <row r="325">
          <cell r="A325" t="str">
            <v>b</v>
          </cell>
          <cell r="B325" t="str">
            <v>슬래브면고르기</v>
          </cell>
          <cell r="C325" t="str">
            <v>(데크휘니샤)</v>
          </cell>
          <cell r="D325">
            <v>292</v>
          </cell>
          <cell r="E325" t="str">
            <v>㎡</v>
          </cell>
          <cell r="F325">
            <v>378</v>
          </cell>
          <cell r="G325">
            <v>110376</v>
          </cell>
        </row>
        <row r="326">
          <cell r="A326" t="str">
            <v>3.12</v>
          </cell>
          <cell r="B326" t="str">
            <v>교량받침</v>
          </cell>
          <cell r="C326" t="str">
            <v>(탄성받침)</v>
          </cell>
          <cell r="G326">
            <v>2884992</v>
          </cell>
        </row>
        <row r="327">
          <cell r="A327" t="str">
            <v>a</v>
          </cell>
          <cell r="B327" t="str">
            <v>교좌장치(고정단)</v>
          </cell>
          <cell r="C327" t="str">
            <v>(200TON)</v>
          </cell>
          <cell r="D327">
            <v>1</v>
          </cell>
          <cell r="E327" t="str">
            <v>EA</v>
          </cell>
          <cell r="F327">
            <v>180555</v>
          </cell>
          <cell r="G327">
            <v>180555</v>
          </cell>
        </row>
        <row r="328">
          <cell r="A328" t="str">
            <v>b</v>
          </cell>
          <cell r="B328" t="str">
            <v>교좌장치(종방향)</v>
          </cell>
          <cell r="C328" t="str">
            <v>(135TON)</v>
          </cell>
          <cell r="D328">
            <v>2</v>
          </cell>
          <cell r="E328" t="str">
            <v>EA</v>
          </cell>
          <cell r="F328">
            <v>180555</v>
          </cell>
          <cell r="G328">
            <v>361110</v>
          </cell>
        </row>
        <row r="329">
          <cell r="A329" t="str">
            <v>c</v>
          </cell>
          <cell r="B329" t="str">
            <v>교좌장치(종방향)</v>
          </cell>
          <cell r="C329" t="str">
            <v>(200TON)</v>
          </cell>
          <cell r="D329">
            <v>4</v>
          </cell>
          <cell r="E329" t="str">
            <v>EA</v>
          </cell>
          <cell r="F329">
            <v>180555</v>
          </cell>
          <cell r="G329">
            <v>722220</v>
          </cell>
        </row>
        <row r="330">
          <cell r="A330" t="str">
            <v>d</v>
          </cell>
          <cell r="B330" t="str">
            <v>교좌장치(양방향)</v>
          </cell>
          <cell r="C330" t="str">
            <v>(135TON)</v>
          </cell>
          <cell r="D330">
            <v>6</v>
          </cell>
          <cell r="E330" t="str">
            <v>EA</v>
          </cell>
          <cell r="F330">
            <v>179907</v>
          </cell>
          <cell r="G330">
            <v>1079442</v>
          </cell>
        </row>
        <row r="331">
          <cell r="A331" t="str">
            <v>e</v>
          </cell>
          <cell r="B331" t="str">
            <v>교좌장치(양방향)</v>
          </cell>
          <cell r="C331" t="str">
            <v>(200TON)</v>
          </cell>
          <cell r="D331">
            <v>3</v>
          </cell>
          <cell r="E331" t="str">
            <v>EA</v>
          </cell>
          <cell r="F331">
            <v>180555</v>
          </cell>
          <cell r="G331">
            <v>541665</v>
          </cell>
        </row>
        <row r="332">
          <cell r="A332" t="str">
            <v>3.13</v>
          </cell>
          <cell r="B332" t="str">
            <v>신축이음장치</v>
          </cell>
          <cell r="G332">
            <v>3027072</v>
          </cell>
        </row>
        <row r="333">
          <cell r="A333" t="str">
            <v>a</v>
          </cell>
          <cell r="B333" t="str">
            <v>신축이음장치</v>
          </cell>
          <cell r="C333" t="str">
            <v>(NB 35)</v>
          </cell>
          <cell r="D333">
            <v>6</v>
          </cell>
          <cell r="E333" t="str">
            <v>M</v>
          </cell>
          <cell r="F333">
            <v>217218</v>
          </cell>
          <cell r="G333">
            <v>1303308</v>
          </cell>
        </row>
        <row r="334">
          <cell r="A334" t="str">
            <v>b</v>
          </cell>
          <cell r="B334" t="str">
            <v>신축이음장치</v>
          </cell>
          <cell r="C334" t="str">
            <v>(NB 50)</v>
          </cell>
          <cell r="D334">
            <v>6</v>
          </cell>
          <cell r="E334" t="str">
            <v>M</v>
          </cell>
          <cell r="F334">
            <v>287294</v>
          </cell>
          <cell r="G334">
            <v>1723764</v>
          </cell>
        </row>
        <row r="335">
          <cell r="A335" t="str">
            <v>3.14</v>
          </cell>
          <cell r="B335" t="str">
            <v>교면방수</v>
          </cell>
          <cell r="G335">
            <v>3298061</v>
          </cell>
        </row>
        <row r="336">
          <cell r="A336" t="str">
            <v>a</v>
          </cell>
          <cell r="B336" t="str">
            <v>교면방수</v>
          </cell>
          <cell r="C336" t="str">
            <v>(침투식)</v>
          </cell>
          <cell r="D336">
            <v>293</v>
          </cell>
          <cell r="E336" t="str">
            <v>㎡</v>
          </cell>
          <cell r="F336">
            <v>9446</v>
          </cell>
          <cell r="G336">
            <v>2767678</v>
          </cell>
        </row>
        <row r="337">
          <cell r="A337" t="str">
            <v>b</v>
          </cell>
          <cell r="B337" t="str">
            <v>아스팔트방수</v>
          </cell>
          <cell r="D337">
            <v>119</v>
          </cell>
          <cell r="E337" t="str">
            <v>㎡</v>
          </cell>
          <cell r="F337">
            <v>4457</v>
          </cell>
          <cell r="G337">
            <v>530383</v>
          </cell>
        </row>
        <row r="338">
          <cell r="A338" t="str">
            <v>3.15</v>
          </cell>
          <cell r="B338" t="str">
            <v>다웰바설치</v>
          </cell>
          <cell r="C338" t="str">
            <v>(D=25mm,L=600mm)</v>
          </cell>
          <cell r="D338">
            <v>34</v>
          </cell>
          <cell r="E338" t="str">
            <v>EA</v>
          </cell>
          <cell r="F338">
            <v>9584</v>
          </cell>
          <cell r="G338">
            <v>325856</v>
          </cell>
        </row>
        <row r="339">
          <cell r="A339" t="str">
            <v>3.16</v>
          </cell>
          <cell r="B339" t="str">
            <v>무수축콘크리트</v>
          </cell>
          <cell r="G339">
            <v>297209</v>
          </cell>
        </row>
        <row r="340">
          <cell r="A340" t="str">
            <v>a</v>
          </cell>
          <cell r="B340" t="str">
            <v>무수축 몰탈</v>
          </cell>
          <cell r="D340">
            <v>0.74099999999999999</v>
          </cell>
          <cell r="E340" t="str">
            <v>㎥</v>
          </cell>
          <cell r="F340">
            <v>95871</v>
          </cell>
          <cell r="G340">
            <v>71039</v>
          </cell>
        </row>
        <row r="341">
          <cell r="A341" t="str">
            <v>b</v>
          </cell>
          <cell r="B341" t="str">
            <v>무수축콘크리트</v>
          </cell>
          <cell r="D341">
            <v>1.262</v>
          </cell>
          <cell r="E341" t="str">
            <v>㎥</v>
          </cell>
          <cell r="F341">
            <v>179217</v>
          </cell>
          <cell r="G341">
            <v>226170</v>
          </cell>
        </row>
        <row r="342">
          <cell r="A342" t="str">
            <v>3.17</v>
          </cell>
          <cell r="B342" t="str">
            <v>배수시설</v>
          </cell>
          <cell r="G342">
            <v>674072</v>
          </cell>
        </row>
        <row r="343">
          <cell r="A343" t="str">
            <v>a</v>
          </cell>
          <cell r="B343" t="str">
            <v>하천용</v>
          </cell>
          <cell r="G343">
            <v>674072</v>
          </cell>
        </row>
        <row r="344">
          <cell r="A344" t="str">
            <v>a-1</v>
          </cell>
          <cell r="B344" t="str">
            <v>집수구(하천용)</v>
          </cell>
          <cell r="C344" t="str">
            <v>(스텐레스)</v>
          </cell>
          <cell r="D344">
            <v>4</v>
          </cell>
          <cell r="E344" t="str">
            <v>EA</v>
          </cell>
          <cell r="F344">
            <v>56532</v>
          </cell>
          <cell r="G344">
            <v>226128</v>
          </cell>
        </row>
        <row r="345">
          <cell r="A345" t="str">
            <v>a-2</v>
          </cell>
          <cell r="B345" t="str">
            <v>배수구직관</v>
          </cell>
          <cell r="C345" t="str">
            <v>스테인레스,하천용</v>
          </cell>
          <cell r="D345">
            <v>8</v>
          </cell>
          <cell r="E345" t="str">
            <v>M</v>
          </cell>
          <cell r="F345">
            <v>55016</v>
          </cell>
          <cell r="G345">
            <v>440128</v>
          </cell>
        </row>
        <row r="346">
          <cell r="A346" t="str">
            <v>a-3</v>
          </cell>
          <cell r="B346" t="str">
            <v>교면물빼기공</v>
          </cell>
          <cell r="D346">
            <v>1</v>
          </cell>
          <cell r="E346" t="str">
            <v>M</v>
          </cell>
          <cell r="F346">
            <v>7816</v>
          </cell>
          <cell r="G346">
            <v>7816</v>
          </cell>
        </row>
        <row r="347">
          <cell r="A347" t="str">
            <v>3.18</v>
          </cell>
          <cell r="B347" t="str">
            <v>교명판및설명판</v>
          </cell>
          <cell r="G347">
            <v>964550</v>
          </cell>
        </row>
        <row r="348">
          <cell r="A348" t="str">
            <v>a</v>
          </cell>
          <cell r="B348" t="str">
            <v>교명판</v>
          </cell>
          <cell r="D348">
            <v>1</v>
          </cell>
          <cell r="E348" t="str">
            <v>EA</v>
          </cell>
          <cell r="F348">
            <v>52565</v>
          </cell>
          <cell r="G348">
            <v>52565</v>
          </cell>
        </row>
        <row r="349">
          <cell r="A349" t="str">
            <v>b</v>
          </cell>
          <cell r="B349" t="str">
            <v>설명판</v>
          </cell>
          <cell r="D349">
            <v>1</v>
          </cell>
          <cell r="E349" t="str">
            <v>EA</v>
          </cell>
          <cell r="F349">
            <v>70087</v>
          </cell>
          <cell r="G349">
            <v>70087</v>
          </cell>
        </row>
        <row r="350">
          <cell r="A350" t="str">
            <v>c</v>
          </cell>
          <cell r="B350" t="str">
            <v>교명주</v>
          </cell>
          <cell r="C350" t="str">
            <v>(화강석)</v>
          </cell>
          <cell r="D350">
            <v>4</v>
          </cell>
          <cell r="E350" t="str">
            <v>개소</v>
          </cell>
          <cell r="F350">
            <v>203912</v>
          </cell>
          <cell r="G350">
            <v>815648</v>
          </cell>
        </row>
        <row r="351">
          <cell r="A351" t="str">
            <v>d</v>
          </cell>
          <cell r="B351" t="str">
            <v>측량기준점 설치</v>
          </cell>
          <cell r="D351">
            <v>1</v>
          </cell>
          <cell r="E351" t="str">
            <v>EA</v>
          </cell>
          <cell r="F351">
            <v>26250</v>
          </cell>
          <cell r="G351">
            <v>26250</v>
          </cell>
        </row>
        <row r="352">
          <cell r="A352" t="str">
            <v>3.19</v>
          </cell>
          <cell r="B352" t="str">
            <v>세굴방지용사석채움</v>
          </cell>
          <cell r="D352">
            <v>198</v>
          </cell>
          <cell r="E352" t="str">
            <v>㎥</v>
          </cell>
          <cell r="F352">
            <v>24118</v>
          </cell>
          <cell r="G352">
            <v>4775364</v>
          </cell>
        </row>
        <row r="353">
          <cell r="A353" t="str">
            <v>3.20</v>
          </cell>
          <cell r="B353" t="str">
            <v>난간및전선관설치</v>
          </cell>
          <cell r="G353">
            <v>20041394</v>
          </cell>
        </row>
        <row r="354">
          <cell r="A354" t="str">
            <v>a</v>
          </cell>
          <cell r="B354" t="str">
            <v>교량난간</v>
          </cell>
          <cell r="D354">
            <v>109</v>
          </cell>
          <cell r="E354" t="str">
            <v>M</v>
          </cell>
          <cell r="F354">
            <v>169698</v>
          </cell>
          <cell r="G354">
            <v>18497082</v>
          </cell>
        </row>
        <row r="355">
          <cell r="A355" t="str">
            <v>b</v>
          </cell>
          <cell r="B355" t="str">
            <v>전선관</v>
          </cell>
          <cell r="C355" t="str">
            <v>강관 D=100M/M</v>
          </cell>
          <cell r="D355">
            <v>218</v>
          </cell>
          <cell r="E355" t="str">
            <v>M</v>
          </cell>
          <cell r="F355">
            <v>7084</v>
          </cell>
          <cell r="G355">
            <v>1544312</v>
          </cell>
        </row>
        <row r="356">
          <cell r="A356" t="str">
            <v>3.21</v>
          </cell>
          <cell r="B356" t="str">
            <v>점검용계단및NOTCH</v>
          </cell>
          <cell r="G356">
            <v>3511812</v>
          </cell>
        </row>
        <row r="357">
          <cell r="A357" t="str">
            <v>a</v>
          </cell>
          <cell r="B357" t="str">
            <v>점검용계단</v>
          </cell>
          <cell r="C357" t="str">
            <v>교대용</v>
          </cell>
          <cell r="D357">
            <v>2</v>
          </cell>
          <cell r="E357" t="str">
            <v>개소</v>
          </cell>
          <cell r="F357">
            <v>1637691</v>
          </cell>
          <cell r="G357">
            <v>3275382</v>
          </cell>
        </row>
        <row r="358">
          <cell r="A358" t="str">
            <v>b</v>
          </cell>
          <cell r="B358" t="str">
            <v>NOTCH</v>
          </cell>
          <cell r="C358" t="str">
            <v>(알류미늄판)</v>
          </cell>
          <cell r="D358">
            <v>90</v>
          </cell>
          <cell r="E358" t="str">
            <v>M</v>
          </cell>
          <cell r="F358">
            <v>2627</v>
          </cell>
          <cell r="G358">
            <v>236430</v>
          </cell>
        </row>
        <row r="359">
          <cell r="A359" t="str">
            <v>3.22</v>
          </cell>
          <cell r="B359" t="str">
            <v>교량안전점검시설</v>
          </cell>
          <cell r="G359">
            <v>292320</v>
          </cell>
        </row>
        <row r="360">
          <cell r="A360" t="str">
            <v>a</v>
          </cell>
          <cell r="B360" t="str">
            <v>교대점검시설</v>
          </cell>
          <cell r="C360" t="str">
            <v>사다리</v>
          </cell>
          <cell r="D360">
            <v>2</v>
          </cell>
          <cell r="E360" t="str">
            <v>개소</v>
          </cell>
          <cell r="F360">
            <v>146160</v>
          </cell>
          <cell r="G360">
            <v>292320</v>
          </cell>
        </row>
        <row r="361">
          <cell r="A361" t="str">
            <v>D</v>
          </cell>
          <cell r="B361" t="str">
            <v>동산고가교</v>
          </cell>
          <cell r="G361">
            <v>2229516316</v>
          </cell>
        </row>
        <row r="362">
          <cell r="A362" t="str">
            <v>3.01</v>
          </cell>
          <cell r="B362" t="str">
            <v>토 공</v>
          </cell>
          <cell r="G362">
            <v>11636056</v>
          </cell>
        </row>
        <row r="363">
          <cell r="A363" t="str">
            <v>a</v>
          </cell>
          <cell r="B363" t="str">
            <v>구조물터파기</v>
          </cell>
          <cell r="G363">
            <v>9117350</v>
          </cell>
        </row>
        <row r="364">
          <cell r="A364" t="str">
            <v>a-1</v>
          </cell>
          <cell r="B364" t="str">
            <v>구조물터파기</v>
          </cell>
          <cell r="C364" t="str">
            <v>(육상토사,0-4m)</v>
          </cell>
          <cell r="D364">
            <v>3025</v>
          </cell>
          <cell r="E364" t="str">
            <v>㎥</v>
          </cell>
          <cell r="F364">
            <v>3014</v>
          </cell>
          <cell r="G364">
            <v>9117350</v>
          </cell>
        </row>
        <row r="365">
          <cell r="A365" t="str">
            <v>b</v>
          </cell>
          <cell r="B365" t="str">
            <v>되메우기및다짐공</v>
          </cell>
          <cell r="C365" t="str">
            <v>(기계80%+인력20)</v>
          </cell>
          <cell r="D365">
            <v>1954</v>
          </cell>
          <cell r="E365" t="str">
            <v>㎥</v>
          </cell>
          <cell r="F365">
            <v>1289</v>
          </cell>
          <cell r="G365">
            <v>2518706</v>
          </cell>
        </row>
        <row r="366">
          <cell r="A366" t="str">
            <v>3.02</v>
          </cell>
          <cell r="B366" t="str">
            <v>강관파일공</v>
          </cell>
          <cell r="G366">
            <v>57552408</v>
          </cell>
        </row>
        <row r="367">
          <cell r="A367" t="str">
            <v>a</v>
          </cell>
          <cell r="B367" t="str">
            <v>강관파일천공후항타</v>
          </cell>
          <cell r="C367" t="str">
            <v>(φ508x12t 토사)</v>
          </cell>
          <cell r="D367">
            <v>1470</v>
          </cell>
          <cell r="E367" t="str">
            <v>M</v>
          </cell>
          <cell r="F367">
            <v>15906</v>
          </cell>
          <cell r="G367">
            <v>23381820</v>
          </cell>
        </row>
        <row r="368">
          <cell r="A368" t="str">
            <v>b</v>
          </cell>
          <cell r="B368" t="str">
            <v>강관말뚝두부보강</v>
          </cell>
          <cell r="C368" t="str">
            <v>(볼트식)</v>
          </cell>
          <cell r="D368">
            <v>228</v>
          </cell>
          <cell r="E368" t="str">
            <v>EA</v>
          </cell>
          <cell r="F368">
            <v>149871</v>
          </cell>
          <cell r="G368">
            <v>34170588</v>
          </cell>
        </row>
        <row r="369">
          <cell r="A369" t="str">
            <v>3.03</v>
          </cell>
          <cell r="B369" t="str">
            <v>거푸집</v>
          </cell>
          <cell r="G369">
            <v>269111935</v>
          </cell>
        </row>
        <row r="370">
          <cell r="A370" t="str">
            <v>a</v>
          </cell>
          <cell r="B370" t="str">
            <v>합판거푸집</v>
          </cell>
          <cell r="C370" t="str">
            <v>(3회,0-7m)</v>
          </cell>
          <cell r="D370">
            <v>1272</v>
          </cell>
          <cell r="E370" t="str">
            <v>㎡</v>
          </cell>
          <cell r="F370">
            <v>17487</v>
          </cell>
          <cell r="G370">
            <v>22243464</v>
          </cell>
        </row>
        <row r="371">
          <cell r="A371" t="str">
            <v>b</v>
          </cell>
          <cell r="B371" t="str">
            <v>합판거푸집</v>
          </cell>
          <cell r="C371" t="str">
            <v>(4회,0-7m)</v>
          </cell>
          <cell r="D371">
            <v>360</v>
          </cell>
          <cell r="E371" t="str">
            <v>㎡</v>
          </cell>
          <cell r="F371">
            <v>14957</v>
          </cell>
          <cell r="G371">
            <v>5384520</v>
          </cell>
        </row>
        <row r="372">
          <cell r="A372" t="str">
            <v>c</v>
          </cell>
          <cell r="B372" t="str">
            <v>합판거푸집</v>
          </cell>
          <cell r="C372" t="str">
            <v>(6회,0-7m)</v>
          </cell>
          <cell r="D372">
            <v>25</v>
          </cell>
          <cell r="E372" t="str">
            <v>㎡</v>
          </cell>
          <cell r="F372">
            <v>12257</v>
          </cell>
          <cell r="G372">
            <v>306425</v>
          </cell>
        </row>
        <row r="373">
          <cell r="A373" t="str">
            <v>d</v>
          </cell>
          <cell r="B373" t="str">
            <v>강재거푸집</v>
          </cell>
          <cell r="C373" t="str">
            <v>(원형 0-7M)</v>
          </cell>
          <cell r="D373">
            <v>99</v>
          </cell>
          <cell r="E373" t="str">
            <v>㎡</v>
          </cell>
          <cell r="F373">
            <v>15957</v>
          </cell>
          <cell r="G373">
            <v>1579743</v>
          </cell>
        </row>
        <row r="374">
          <cell r="A374" t="str">
            <v>e</v>
          </cell>
          <cell r="B374" t="str">
            <v>무늬거푸집</v>
          </cell>
          <cell r="C374" t="str">
            <v>(문양 0-7M)</v>
          </cell>
          <cell r="D374">
            <v>287</v>
          </cell>
          <cell r="E374" t="str">
            <v>㎡</v>
          </cell>
          <cell r="F374">
            <v>20962</v>
          </cell>
          <cell r="G374">
            <v>6016094</v>
          </cell>
        </row>
        <row r="375">
          <cell r="A375" t="str">
            <v>f</v>
          </cell>
          <cell r="B375" t="str">
            <v>DECK PLATE</v>
          </cell>
          <cell r="D375">
            <v>957</v>
          </cell>
          <cell r="E375" t="str">
            <v>㎡</v>
          </cell>
          <cell r="F375">
            <v>244077</v>
          </cell>
          <cell r="G375">
            <v>233581689</v>
          </cell>
        </row>
        <row r="376">
          <cell r="A376" t="str">
            <v>3.04</v>
          </cell>
          <cell r="B376" t="str">
            <v>비계</v>
          </cell>
          <cell r="C376" t="str">
            <v>(강 관)</v>
          </cell>
          <cell r="D376">
            <v>1078</v>
          </cell>
          <cell r="E376" t="str">
            <v>㎡</v>
          </cell>
          <cell r="F376">
            <v>11139</v>
          </cell>
          <cell r="G376">
            <v>12007842</v>
          </cell>
        </row>
        <row r="377">
          <cell r="A377" t="str">
            <v>3.05</v>
          </cell>
          <cell r="B377" t="str">
            <v>동바리공</v>
          </cell>
          <cell r="G377">
            <v>13834963</v>
          </cell>
        </row>
        <row r="378">
          <cell r="A378" t="str">
            <v>a</v>
          </cell>
          <cell r="B378" t="str">
            <v>동바리</v>
          </cell>
          <cell r="C378" t="str">
            <v>(강 관)</v>
          </cell>
          <cell r="D378">
            <v>258</v>
          </cell>
          <cell r="E378" t="str">
            <v>공/㎥</v>
          </cell>
          <cell r="F378">
            <v>16024</v>
          </cell>
          <cell r="G378">
            <v>4134192</v>
          </cell>
        </row>
        <row r="379">
          <cell r="A379" t="str">
            <v>b</v>
          </cell>
          <cell r="B379" t="str">
            <v>강관동바리</v>
          </cell>
          <cell r="C379" t="str">
            <v>(수평연결재)</v>
          </cell>
          <cell r="D379">
            <v>85</v>
          </cell>
          <cell r="E379" t="str">
            <v>M2</v>
          </cell>
          <cell r="F379">
            <v>19876</v>
          </cell>
          <cell r="G379">
            <v>1689460</v>
          </cell>
        </row>
        <row r="380">
          <cell r="A380" t="str">
            <v>c</v>
          </cell>
          <cell r="B380" t="str">
            <v>강재동바리</v>
          </cell>
          <cell r="C380" t="str">
            <v>브라켓식</v>
          </cell>
          <cell r="D380">
            <v>553</v>
          </cell>
          <cell r="E380" t="str">
            <v>M</v>
          </cell>
          <cell r="F380">
            <v>14487</v>
          </cell>
          <cell r="G380">
            <v>8011311</v>
          </cell>
        </row>
        <row r="381">
          <cell r="A381" t="str">
            <v>3.06</v>
          </cell>
          <cell r="B381" t="str">
            <v>시공이음(스치로풀)</v>
          </cell>
          <cell r="G381">
            <v>29936</v>
          </cell>
        </row>
        <row r="382">
          <cell r="A382" t="str">
            <v>a</v>
          </cell>
          <cell r="B382" t="str">
            <v>스치로풀</v>
          </cell>
          <cell r="C382" t="str">
            <v>(T=20 mm)</v>
          </cell>
          <cell r="D382">
            <v>16</v>
          </cell>
          <cell r="E382" t="str">
            <v>㎡</v>
          </cell>
          <cell r="F382">
            <v>1871</v>
          </cell>
          <cell r="G382">
            <v>29936</v>
          </cell>
        </row>
        <row r="383">
          <cell r="A383" t="str">
            <v>3.07</v>
          </cell>
          <cell r="B383" t="str">
            <v>철근조립</v>
          </cell>
          <cell r="G383">
            <v>91170442</v>
          </cell>
        </row>
        <row r="384">
          <cell r="A384" t="str">
            <v>a</v>
          </cell>
          <cell r="B384" t="str">
            <v>철근조립</v>
          </cell>
          <cell r="C384" t="str">
            <v>(보 통)</v>
          </cell>
          <cell r="D384">
            <v>23.832999999999998</v>
          </cell>
          <cell r="E384" t="str">
            <v>Ton</v>
          </cell>
          <cell r="F384">
            <v>212742</v>
          </cell>
          <cell r="G384">
            <v>5070279</v>
          </cell>
        </row>
        <row r="385">
          <cell r="A385" t="str">
            <v>b</v>
          </cell>
          <cell r="B385" t="str">
            <v>철근조립</v>
          </cell>
          <cell r="C385" t="str">
            <v>(복 잡)</v>
          </cell>
          <cell r="D385">
            <v>238.154</v>
          </cell>
          <cell r="E385" t="str">
            <v>Ton</v>
          </cell>
          <cell r="F385">
            <v>224135</v>
          </cell>
          <cell r="G385">
            <v>53378646</v>
          </cell>
        </row>
        <row r="386">
          <cell r="A386" t="str">
            <v>c</v>
          </cell>
          <cell r="B386" t="str">
            <v>철근조립</v>
          </cell>
          <cell r="C386" t="str">
            <v>매우복잡</v>
          </cell>
          <cell r="D386">
            <v>132.01400000000001</v>
          </cell>
          <cell r="E386" t="str">
            <v>TON</v>
          </cell>
          <cell r="F386">
            <v>247864</v>
          </cell>
          <cell r="G386">
            <v>32721517</v>
          </cell>
        </row>
        <row r="387">
          <cell r="A387" t="str">
            <v>3.08</v>
          </cell>
          <cell r="B387" t="str">
            <v>스페이셔설치</v>
          </cell>
          <cell r="G387">
            <v>2160060</v>
          </cell>
        </row>
        <row r="388">
          <cell r="A388" t="str">
            <v>a</v>
          </cell>
          <cell r="B388" t="str">
            <v>스페이샤</v>
          </cell>
          <cell r="C388" t="str">
            <v>(슬래브및기초)</v>
          </cell>
          <cell r="D388">
            <v>2875</v>
          </cell>
          <cell r="E388" t="str">
            <v>㎡</v>
          </cell>
          <cell r="F388">
            <v>420</v>
          </cell>
          <cell r="G388">
            <v>1207500</v>
          </cell>
        </row>
        <row r="389">
          <cell r="A389" t="str">
            <v>b</v>
          </cell>
          <cell r="B389" t="str">
            <v>스페이샤</v>
          </cell>
          <cell r="C389" t="str">
            <v>(벽체용)</v>
          </cell>
          <cell r="D389">
            <v>945</v>
          </cell>
          <cell r="E389" t="str">
            <v>㎡</v>
          </cell>
          <cell r="F389">
            <v>1008</v>
          </cell>
          <cell r="G389">
            <v>952560</v>
          </cell>
        </row>
        <row r="390">
          <cell r="A390" t="str">
            <v>3.09</v>
          </cell>
          <cell r="B390" t="str">
            <v>콘크리트타설</v>
          </cell>
          <cell r="G390">
            <v>34072638</v>
          </cell>
        </row>
        <row r="391">
          <cell r="A391" t="str">
            <v>a</v>
          </cell>
          <cell r="B391" t="str">
            <v>콘크리트타설</v>
          </cell>
          <cell r="C391" t="str">
            <v>(무근,진동기제외)</v>
          </cell>
          <cell r="D391">
            <v>69</v>
          </cell>
          <cell r="E391" t="str">
            <v>㎥</v>
          </cell>
          <cell r="F391">
            <v>19650</v>
          </cell>
          <cell r="G391">
            <v>1355850</v>
          </cell>
        </row>
        <row r="392">
          <cell r="A392" t="str">
            <v>b</v>
          </cell>
          <cell r="B392" t="str">
            <v>콘크리트타설</v>
          </cell>
          <cell r="C392" t="str">
            <v>(철근펌프카)</v>
          </cell>
          <cell r="D392">
            <v>2406</v>
          </cell>
          <cell r="E392" t="str">
            <v>㎥</v>
          </cell>
          <cell r="F392">
            <v>13598</v>
          </cell>
          <cell r="G392">
            <v>32716788</v>
          </cell>
        </row>
        <row r="393">
          <cell r="A393" t="str">
            <v>3.10</v>
          </cell>
          <cell r="B393" t="str">
            <v>표면처리</v>
          </cell>
          <cell r="G393">
            <v>1545336</v>
          </cell>
        </row>
        <row r="394">
          <cell r="A394" t="str">
            <v>a</v>
          </cell>
          <cell r="B394" t="str">
            <v>슬라브 양생</v>
          </cell>
          <cell r="D394">
            <v>2028</v>
          </cell>
          <cell r="E394" t="str">
            <v>㎡</v>
          </cell>
          <cell r="F394">
            <v>384</v>
          </cell>
          <cell r="G394">
            <v>778752</v>
          </cell>
        </row>
        <row r="395">
          <cell r="A395" t="str">
            <v>b</v>
          </cell>
          <cell r="B395" t="str">
            <v>슬래브면고르기</v>
          </cell>
          <cell r="C395" t="str">
            <v>(데크휘니샤)</v>
          </cell>
          <cell r="D395">
            <v>2028</v>
          </cell>
          <cell r="E395" t="str">
            <v>㎡</v>
          </cell>
          <cell r="F395">
            <v>378</v>
          </cell>
          <cell r="G395">
            <v>766584</v>
          </cell>
        </row>
        <row r="396">
          <cell r="A396" t="str">
            <v>3.11</v>
          </cell>
          <cell r="B396" t="str">
            <v>교량받침</v>
          </cell>
          <cell r="G396">
            <v>2332296</v>
          </cell>
        </row>
        <row r="397">
          <cell r="A397" t="str">
            <v>a</v>
          </cell>
          <cell r="B397" t="str">
            <v>교좌장치(고정단)</v>
          </cell>
          <cell r="C397" t="str">
            <v>(700 TON)</v>
          </cell>
          <cell r="D397">
            <v>1</v>
          </cell>
          <cell r="E397" t="str">
            <v>EA</v>
          </cell>
          <cell r="F397">
            <v>194501</v>
          </cell>
          <cell r="G397">
            <v>194501</v>
          </cell>
        </row>
        <row r="398">
          <cell r="A398" t="str">
            <v>b</v>
          </cell>
          <cell r="B398" t="str">
            <v>교좌장치(고정단)</v>
          </cell>
          <cell r="C398" t="str">
            <v>(250 TON)</v>
          </cell>
          <cell r="D398">
            <v>2</v>
          </cell>
          <cell r="E398" t="str">
            <v>EA</v>
          </cell>
          <cell r="F398">
            <v>191942</v>
          </cell>
          <cell r="G398">
            <v>383884</v>
          </cell>
        </row>
        <row r="399">
          <cell r="A399" t="str">
            <v>c</v>
          </cell>
          <cell r="B399" t="str">
            <v>교좌장치(가동단)</v>
          </cell>
          <cell r="C399" t="str">
            <v>(700TON)</v>
          </cell>
          <cell r="D399">
            <v>3</v>
          </cell>
          <cell r="E399" t="str">
            <v>EA</v>
          </cell>
          <cell r="F399">
            <v>197911</v>
          </cell>
          <cell r="G399">
            <v>593733</v>
          </cell>
        </row>
        <row r="400">
          <cell r="A400" t="str">
            <v>d</v>
          </cell>
          <cell r="B400" t="str">
            <v>교좌장치(가동단)</v>
          </cell>
          <cell r="C400" t="str">
            <v>(250TON)</v>
          </cell>
          <cell r="D400">
            <v>4</v>
          </cell>
          <cell r="E400" t="str">
            <v>EA</v>
          </cell>
          <cell r="F400">
            <v>192794</v>
          </cell>
          <cell r="G400">
            <v>771176</v>
          </cell>
        </row>
        <row r="401">
          <cell r="A401" t="str">
            <v>e</v>
          </cell>
          <cell r="B401" t="str">
            <v>교좌장치(양방향)</v>
          </cell>
          <cell r="C401" t="str">
            <v>(700TON)</v>
          </cell>
          <cell r="D401">
            <v>2</v>
          </cell>
          <cell r="E401" t="str">
            <v>EA</v>
          </cell>
          <cell r="F401">
            <v>194501</v>
          </cell>
          <cell r="G401">
            <v>389002</v>
          </cell>
        </row>
        <row r="402">
          <cell r="A402" t="str">
            <v>3.12</v>
          </cell>
          <cell r="B402" t="str">
            <v>신축이음장치</v>
          </cell>
          <cell r="G402">
            <v>14362114</v>
          </cell>
        </row>
        <row r="403">
          <cell r="A403" t="str">
            <v>a</v>
          </cell>
          <cell r="B403" t="str">
            <v>신축이음장치</v>
          </cell>
          <cell r="C403" t="str">
            <v>(NB 80)</v>
          </cell>
          <cell r="D403">
            <v>31</v>
          </cell>
          <cell r="E403" t="str">
            <v>M</v>
          </cell>
          <cell r="F403">
            <v>463294</v>
          </cell>
          <cell r="G403">
            <v>14362114</v>
          </cell>
        </row>
        <row r="404">
          <cell r="A404" t="str">
            <v>3.13</v>
          </cell>
          <cell r="B404" t="str">
            <v>교면방수</v>
          </cell>
          <cell r="G404">
            <v>61945576</v>
          </cell>
        </row>
        <row r="405">
          <cell r="A405" t="str">
            <v>a</v>
          </cell>
          <cell r="B405" t="str">
            <v>교면방수</v>
          </cell>
          <cell r="C405" t="str">
            <v>(도막방수)</v>
          </cell>
          <cell r="D405">
            <v>2028</v>
          </cell>
          <cell r="E405" t="str">
            <v>㎡</v>
          </cell>
          <cell r="F405">
            <v>29921</v>
          </cell>
          <cell r="G405">
            <v>60679788</v>
          </cell>
        </row>
        <row r="406">
          <cell r="A406" t="str">
            <v>b</v>
          </cell>
          <cell r="B406" t="str">
            <v>아스팔트방수</v>
          </cell>
          <cell r="D406">
            <v>284</v>
          </cell>
          <cell r="E406" t="str">
            <v>㎡</v>
          </cell>
          <cell r="F406">
            <v>4457</v>
          </cell>
          <cell r="G406">
            <v>1265788</v>
          </cell>
        </row>
        <row r="407">
          <cell r="A407" t="str">
            <v>3.14</v>
          </cell>
          <cell r="B407" t="str">
            <v>다웰바설치</v>
          </cell>
          <cell r="C407" t="str">
            <v>(D=25mm,L=600mm)</v>
          </cell>
          <cell r="D407">
            <v>76</v>
          </cell>
          <cell r="E407" t="str">
            <v>EA</v>
          </cell>
          <cell r="F407">
            <v>9584</v>
          </cell>
          <cell r="G407">
            <v>728384</v>
          </cell>
        </row>
        <row r="408">
          <cell r="A408" t="str">
            <v>3.15</v>
          </cell>
          <cell r="B408" t="str">
            <v>무수축콘크리트</v>
          </cell>
          <cell r="G408">
            <v>897009</v>
          </cell>
        </row>
        <row r="409">
          <cell r="A409" t="str">
            <v>a</v>
          </cell>
          <cell r="B409" t="str">
            <v>무수축 몰탈</v>
          </cell>
          <cell r="D409">
            <v>0.56299999999999994</v>
          </cell>
          <cell r="E409" t="str">
            <v>㎥</v>
          </cell>
          <cell r="F409">
            <v>95871</v>
          </cell>
          <cell r="G409">
            <v>53974</v>
          </cell>
        </row>
        <row r="410">
          <cell r="A410" t="str">
            <v>b</v>
          </cell>
          <cell r="B410" t="str">
            <v>무수축콘크리트</v>
          </cell>
          <cell r="D410">
            <v>4.7039999999999997</v>
          </cell>
          <cell r="E410" t="str">
            <v>㎥</v>
          </cell>
          <cell r="F410">
            <v>179217</v>
          </cell>
          <cell r="G410">
            <v>843035</v>
          </cell>
        </row>
        <row r="411">
          <cell r="A411" t="str">
            <v>3.16</v>
          </cell>
          <cell r="B411" t="str">
            <v>배수시설</v>
          </cell>
          <cell r="G411">
            <v>22421092</v>
          </cell>
        </row>
        <row r="412">
          <cell r="A412" t="str">
            <v>a</v>
          </cell>
          <cell r="B412" t="str">
            <v>육교용</v>
          </cell>
          <cell r="G412">
            <v>22421092</v>
          </cell>
        </row>
        <row r="413">
          <cell r="A413" t="str">
            <v>a-1</v>
          </cell>
          <cell r="B413" t="str">
            <v>집수구</v>
          </cell>
          <cell r="C413" t="str">
            <v>(스텐레스)</v>
          </cell>
          <cell r="D413">
            <v>18</v>
          </cell>
          <cell r="E413" t="str">
            <v>EA</v>
          </cell>
          <cell r="F413">
            <v>126444</v>
          </cell>
          <cell r="G413">
            <v>2275992</v>
          </cell>
        </row>
        <row r="414">
          <cell r="A414" t="str">
            <v>a-2</v>
          </cell>
          <cell r="B414" t="str">
            <v>연결관</v>
          </cell>
          <cell r="C414" t="str">
            <v>(스텐레스)</v>
          </cell>
          <cell r="D414">
            <v>18</v>
          </cell>
          <cell r="E414" t="str">
            <v>EA</v>
          </cell>
          <cell r="F414">
            <v>165857</v>
          </cell>
          <cell r="G414">
            <v>2985426</v>
          </cell>
        </row>
        <row r="415">
          <cell r="A415" t="str">
            <v>a-3</v>
          </cell>
          <cell r="B415" t="str">
            <v>직  관</v>
          </cell>
          <cell r="C415" t="str">
            <v>(스텐레스)</v>
          </cell>
          <cell r="D415">
            <v>144</v>
          </cell>
          <cell r="E415" t="str">
            <v>M</v>
          </cell>
          <cell r="F415">
            <v>90481</v>
          </cell>
          <cell r="G415">
            <v>13029264</v>
          </cell>
        </row>
        <row r="416">
          <cell r="A416" t="str">
            <v>a-4</v>
          </cell>
          <cell r="B416" t="str">
            <v>곡  관</v>
          </cell>
          <cell r="C416" t="str">
            <v>(스텐레스)</v>
          </cell>
          <cell r="D416">
            <v>36</v>
          </cell>
          <cell r="E416" t="str">
            <v>EA</v>
          </cell>
          <cell r="F416">
            <v>36477</v>
          </cell>
          <cell r="G416">
            <v>1313172</v>
          </cell>
        </row>
        <row r="417">
          <cell r="A417" t="str">
            <v>a-5</v>
          </cell>
          <cell r="B417" t="str">
            <v>연결구</v>
          </cell>
          <cell r="C417" t="str">
            <v>(스텐레스)</v>
          </cell>
          <cell r="D417">
            <v>126</v>
          </cell>
          <cell r="E417" t="str">
            <v>EA</v>
          </cell>
          <cell r="F417">
            <v>22297</v>
          </cell>
          <cell r="G417">
            <v>2809422</v>
          </cell>
        </row>
        <row r="418">
          <cell r="A418" t="str">
            <v>a-6</v>
          </cell>
          <cell r="B418" t="str">
            <v>교면물빼기공</v>
          </cell>
          <cell r="D418">
            <v>1</v>
          </cell>
          <cell r="E418" t="str">
            <v>M</v>
          </cell>
          <cell r="F418">
            <v>7816</v>
          </cell>
          <cell r="G418">
            <v>7816</v>
          </cell>
        </row>
        <row r="419">
          <cell r="A419" t="str">
            <v>3.17</v>
          </cell>
          <cell r="B419" t="str">
            <v>교명판및설명판</v>
          </cell>
          <cell r="G419">
            <v>964550</v>
          </cell>
        </row>
        <row r="420">
          <cell r="A420" t="str">
            <v>a</v>
          </cell>
          <cell r="B420" t="str">
            <v>교명판</v>
          </cell>
          <cell r="D420">
            <v>1</v>
          </cell>
          <cell r="E420" t="str">
            <v>EA</v>
          </cell>
          <cell r="F420">
            <v>52565</v>
          </cell>
          <cell r="G420">
            <v>52565</v>
          </cell>
        </row>
        <row r="421">
          <cell r="A421" t="str">
            <v>b</v>
          </cell>
          <cell r="B421" t="str">
            <v>설명판</v>
          </cell>
          <cell r="D421">
            <v>1</v>
          </cell>
          <cell r="E421" t="str">
            <v>EA</v>
          </cell>
          <cell r="F421">
            <v>70087</v>
          </cell>
          <cell r="G421">
            <v>70087</v>
          </cell>
        </row>
        <row r="422">
          <cell r="A422" t="str">
            <v>c</v>
          </cell>
          <cell r="B422" t="str">
            <v>교명주</v>
          </cell>
          <cell r="C422" t="str">
            <v>(화강석)</v>
          </cell>
          <cell r="D422">
            <v>4</v>
          </cell>
          <cell r="E422" t="str">
            <v>개소</v>
          </cell>
          <cell r="F422">
            <v>203912</v>
          </cell>
          <cell r="G422">
            <v>815648</v>
          </cell>
        </row>
        <row r="423">
          <cell r="A423" t="str">
            <v>d</v>
          </cell>
          <cell r="B423" t="str">
            <v>측량기준점 설치</v>
          </cell>
          <cell r="D423">
            <v>1</v>
          </cell>
          <cell r="E423" t="str">
            <v>EA</v>
          </cell>
          <cell r="F423">
            <v>26250</v>
          </cell>
          <cell r="G423">
            <v>26250</v>
          </cell>
        </row>
        <row r="424">
          <cell r="A424" t="str">
            <v>3.18</v>
          </cell>
          <cell r="B424" t="str">
            <v>난간및전선관설치</v>
          </cell>
          <cell r="G424">
            <v>50230520</v>
          </cell>
        </row>
        <row r="425">
          <cell r="A425" t="str">
            <v>a</v>
          </cell>
          <cell r="B425" t="str">
            <v>교량난간</v>
          </cell>
          <cell r="D425">
            <v>274</v>
          </cell>
          <cell r="E425" t="str">
            <v>M</v>
          </cell>
          <cell r="F425">
            <v>169698</v>
          </cell>
          <cell r="G425">
            <v>46497252</v>
          </cell>
        </row>
        <row r="426">
          <cell r="A426" t="str">
            <v>b</v>
          </cell>
          <cell r="B426" t="str">
            <v>전선관</v>
          </cell>
          <cell r="C426" t="str">
            <v>강관 D=100M/M</v>
          </cell>
          <cell r="D426">
            <v>527</v>
          </cell>
          <cell r="E426" t="str">
            <v>M</v>
          </cell>
          <cell r="F426">
            <v>7084</v>
          </cell>
          <cell r="G426">
            <v>3733268</v>
          </cell>
        </row>
        <row r="427">
          <cell r="A427" t="str">
            <v>3.19</v>
          </cell>
          <cell r="B427" t="str">
            <v>점검용계단및NOTCH</v>
          </cell>
          <cell r="G427">
            <v>683020</v>
          </cell>
        </row>
        <row r="428">
          <cell r="A428" t="str">
            <v>a</v>
          </cell>
          <cell r="B428" t="str">
            <v>NOTCH</v>
          </cell>
          <cell r="C428" t="str">
            <v>(알류미늄판)</v>
          </cell>
          <cell r="D428">
            <v>260</v>
          </cell>
          <cell r="E428" t="str">
            <v>M</v>
          </cell>
          <cell r="F428">
            <v>2627</v>
          </cell>
          <cell r="G428">
            <v>683020</v>
          </cell>
        </row>
        <row r="429">
          <cell r="A429" t="str">
            <v>3.20</v>
          </cell>
          <cell r="B429" t="str">
            <v>강 교</v>
          </cell>
          <cell r="C429" t="str">
            <v>(동산고가교)</v>
          </cell>
          <cell r="G429">
            <v>1046007863</v>
          </cell>
        </row>
        <row r="430">
          <cell r="A430" t="str">
            <v>a</v>
          </cell>
          <cell r="B430" t="str">
            <v>제작및가설</v>
          </cell>
          <cell r="G430">
            <v>1046007863</v>
          </cell>
        </row>
        <row r="431">
          <cell r="A431" t="str">
            <v>a-1</v>
          </cell>
          <cell r="B431" t="str">
            <v>강교제작</v>
          </cell>
          <cell r="C431" t="str">
            <v>(동산고가교)</v>
          </cell>
          <cell r="D431">
            <v>758.11900000000003</v>
          </cell>
          <cell r="E431" t="str">
            <v>TON</v>
          </cell>
          <cell r="F431">
            <v>1160704</v>
          </cell>
          <cell r="G431">
            <v>879951755</v>
          </cell>
        </row>
        <row r="432">
          <cell r="A432" t="str">
            <v>a-2</v>
          </cell>
          <cell r="B432" t="str">
            <v>강재운반</v>
          </cell>
          <cell r="C432" t="str">
            <v>(동산고가교)</v>
          </cell>
          <cell r="D432">
            <v>758.11900000000003</v>
          </cell>
          <cell r="E432" t="str">
            <v>Ton</v>
          </cell>
          <cell r="F432">
            <v>60262</v>
          </cell>
          <cell r="G432">
            <v>45685765</v>
          </cell>
        </row>
        <row r="433">
          <cell r="A433" t="str">
            <v>a-3</v>
          </cell>
          <cell r="B433" t="str">
            <v>강교가설</v>
          </cell>
          <cell r="C433" t="str">
            <v>(동산고가교)</v>
          </cell>
          <cell r="D433">
            <v>758.11900000000003</v>
          </cell>
          <cell r="E433" t="str">
            <v>TON</v>
          </cell>
          <cell r="F433">
            <v>158775</v>
          </cell>
          <cell r="G433">
            <v>120370343</v>
          </cell>
        </row>
        <row r="434">
          <cell r="A434" t="str">
            <v>3.21</v>
          </cell>
          <cell r="B434" t="str">
            <v>도장</v>
          </cell>
          <cell r="G434">
            <v>262072918</v>
          </cell>
        </row>
        <row r="435">
          <cell r="A435" t="str">
            <v>a</v>
          </cell>
          <cell r="B435" t="str">
            <v>내부도장</v>
          </cell>
          <cell r="C435" t="str">
            <v>(공장)</v>
          </cell>
          <cell r="D435">
            <v>7658</v>
          </cell>
          <cell r="E435" t="str">
            <v>㎡</v>
          </cell>
          <cell r="F435">
            <v>15103</v>
          </cell>
          <cell r="G435">
            <v>115658774</v>
          </cell>
        </row>
        <row r="436">
          <cell r="A436" t="str">
            <v>b</v>
          </cell>
          <cell r="B436" t="str">
            <v>외부도장</v>
          </cell>
          <cell r="C436" t="str">
            <v>(공장)</v>
          </cell>
          <cell r="D436">
            <v>3743</v>
          </cell>
          <cell r="E436" t="str">
            <v>㎡</v>
          </cell>
          <cell r="F436">
            <v>13730</v>
          </cell>
          <cell r="G436">
            <v>51391390</v>
          </cell>
        </row>
        <row r="437">
          <cell r="A437" t="str">
            <v>c</v>
          </cell>
          <cell r="B437" t="str">
            <v>외부도장</v>
          </cell>
          <cell r="C437" t="str">
            <v>(현장)</v>
          </cell>
          <cell r="D437">
            <v>3727</v>
          </cell>
          <cell r="E437" t="str">
            <v>㎡</v>
          </cell>
          <cell r="F437">
            <v>15896</v>
          </cell>
          <cell r="G437">
            <v>59244392</v>
          </cell>
        </row>
        <row r="438">
          <cell r="A438" t="str">
            <v>d</v>
          </cell>
          <cell r="B438" t="str">
            <v>외부포장면도장</v>
          </cell>
          <cell r="C438" t="str">
            <v>(공장)</v>
          </cell>
          <cell r="D438">
            <v>1092</v>
          </cell>
          <cell r="E438" t="str">
            <v>㎡</v>
          </cell>
          <cell r="F438">
            <v>13716</v>
          </cell>
          <cell r="G438">
            <v>14977872</v>
          </cell>
        </row>
        <row r="439">
          <cell r="A439" t="str">
            <v>e</v>
          </cell>
          <cell r="B439" t="str">
            <v>외부볼트및연결판도장</v>
          </cell>
          <cell r="C439" t="str">
            <v>(현장)</v>
          </cell>
          <cell r="D439">
            <v>334</v>
          </cell>
          <cell r="E439" t="str">
            <v>㎡</v>
          </cell>
          <cell r="F439">
            <v>15896</v>
          </cell>
          <cell r="G439">
            <v>5309264</v>
          </cell>
        </row>
        <row r="440">
          <cell r="A440" t="str">
            <v>f</v>
          </cell>
          <cell r="B440" t="str">
            <v>내부볼트및연결판도장</v>
          </cell>
          <cell r="C440" t="str">
            <v>(현장)</v>
          </cell>
          <cell r="D440">
            <v>180</v>
          </cell>
          <cell r="E440" t="str">
            <v>㎡</v>
          </cell>
          <cell r="F440">
            <v>15896</v>
          </cell>
          <cell r="G440">
            <v>2861280</v>
          </cell>
        </row>
        <row r="441">
          <cell r="A441" t="str">
            <v>g</v>
          </cell>
          <cell r="B441" t="str">
            <v>연결판도장</v>
          </cell>
          <cell r="C441" t="str">
            <v>(공장)</v>
          </cell>
          <cell r="D441">
            <v>1029</v>
          </cell>
          <cell r="E441" t="str">
            <v>㎡</v>
          </cell>
          <cell r="F441">
            <v>12274</v>
          </cell>
          <cell r="G441">
            <v>12629946</v>
          </cell>
        </row>
        <row r="442">
          <cell r="A442" t="str">
            <v>3.22</v>
          </cell>
          <cell r="B442" t="str">
            <v>교량유지관리용표지판</v>
          </cell>
          <cell r="G442">
            <v>169618</v>
          </cell>
        </row>
        <row r="443">
          <cell r="A443" t="str">
            <v>a</v>
          </cell>
          <cell r="B443" t="str">
            <v>교량유지관리표지</v>
          </cell>
          <cell r="C443" t="str">
            <v>(S.T BOX 내부용)</v>
          </cell>
          <cell r="D443">
            <v>4</v>
          </cell>
          <cell r="E443" t="str">
            <v>EA</v>
          </cell>
          <cell r="F443">
            <v>26430</v>
          </cell>
          <cell r="G443">
            <v>105720</v>
          </cell>
        </row>
        <row r="444">
          <cell r="A444" t="str">
            <v>b</v>
          </cell>
          <cell r="B444" t="str">
            <v>교량유지관리표지</v>
          </cell>
          <cell r="C444" t="str">
            <v>(교각용)</v>
          </cell>
          <cell r="D444">
            <v>2</v>
          </cell>
          <cell r="E444" t="str">
            <v>EA</v>
          </cell>
          <cell r="F444">
            <v>31949</v>
          </cell>
          <cell r="G444">
            <v>63898</v>
          </cell>
        </row>
        <row r="445">
          <cell r="A445" t="str">
            <v>3.23</v>
          </cell>
          <cell r="B445" t="str">
            <v>교량안전점검시설</v>
          </cell>
          <cell r="G445">
            <v>45322540</v>
          </cell>
        </row>
        <row r="446">
          <cell r="A446" t="str">
            <v>a</v>
          </cell>
          <cell r="B446" t="str">
            <v>교대점검시설</v>
          </cell>
          <cell r="C446" t="str">
            <v>사다리</v>
          </cell>
          <cell r="D446">
            <v>2</v>
          </cell>
          <cell r="E446" t="str">
            <v>개소</v>
          </cell>
          <cell r="F446">
            <v>146160</v>
          </cell>
          <cell r="G446">
            <v>292320</v>
          </cell>
        </row>
        <row r="447">
          <cell r="A447" t="str">
            <v>b</v>
          </cell>
          <cell r="B447" t="str">
            <v>교량보수점검로</v>
          </cell>
          <cell r="C447" t="str">
            <v>(교각용)</v>
          </cell>
          <cell r="D447">
            <v>2</v>
          </cell>
          <cell r="E447" t="str">
            <v>개소</v>
          </cell>
          <cell r="F447">
            <v>22515110</v>
          </cell>
          <cell r="G447">
            <v>45030220</v>
          </cell>
        </row>
        <row r="448">
          <cell r="A448" t="str">
            <v>3.24</v>
          </cell>
          <cell r="B448" t="str">
            <v>비파괴검사비</v>
          </cell>
          <cell r="G448">
            <v>13570000</v>
          </cell>
        </row>
        <row r="449">
          <cell r="A449" t="str">
            <v>a</v>
          </cell>
          <cell r="B449" t="str">
            <v>방사선투과검사</v>
          </cell>
          <cell r="C449" t="str">
            <v>(R/T)</v>
          </cell>
          <cell r="D449">
            <v>503</v>
          </cell>
          <cell r="E449" t="str">
            <v>매</v>
          </cell>
          <cell r="F449">
            <v>20000</v>
          </cell>
          <cell r="G449">
            <v>10060000</v>
          </cell>
        </row>
        <row r="450">
          <cell r="A450" t="str">
            <v>b</v>
          </cell>
          <cell r="B450" t="str">
            <v>자분탐상검사</v>
          </cell>
          <cell r="C450" t="str">
            <v>(M/T)</v>
          </cell>
          <cell r="D450">
            <v>234</v>
          </cell>
          <cell r="E450" t="str">
            <v>M</v>
          </cell>
          <cell r="F450">
            <v>15000</v>
          </cell>
          <cell r="G450">
            <v>3510000</v>
          </cell>
        </row>
        <row r="451">
          <cell r="A451" t="str">
            <v>3.25</v>
          </cell>
          <cell r="B451" t="str">
            <v>증기양생</v>
          </cell>
          <cell r="D451">
            <v>4915</v>
          </cell>
          <cell r="E451" t="str">
            <v>HR</v>
          </cell>
          <cell r="F451">
            <v>43680</v>
          </cell>
          <cell r="G451">
            <v>214687200</v>
          </cell>
        </row>
        <row r="452">
          <cell r="A452" t="str">
            <v>E</v>
          </cell>
          <cell r="B452" t="str">
            <v>암 거 공</v>
          </cell>
          <cell r="G452">
            <v>910971147</v>
          </cell>
        </row>
        <row r="453">
          <cell r="A453" t="str">
            <v>3.01</v>
          </cell>
          <cell r="B453" t="str">
            <v>토 공</v>
          </cell>
          <cell r="G453">
            <v>221896257</v>
          </cell>
        </row>
        <row r="454">
          <cell r="A454" t="str">
            <v>a</v>
          </cell>
          <cell r="B454" t="str">
            <v>구조물터파기</v>
          </cell>
          <cell r="G454">
            <v>164428770</v>
          </cell>
        </row>
        <row r="455">
          <cell r="A455" t="str">
            <v>a-1</v>
          </cell>
          <cell r="B455" t="str">
            <v>구조물터파기</v>
          </cell>
          <cell r="C455" t="str">
            <v>(육상토사,0-4m)</v>
          </cell>
          <cell r="D455">
            <v>54555</v>
          </cell>
          <cell r="E455" t="str">
            <v>㎥</v>
          </cell>
          <cell r="F455">
            <v>3014</v>
          </cell>
          <cell r="G455">
            <v>164428770</v>
          </cell>
        </row>
        <row r="456">
          <cell r="A456" t="str">
            <v>b</v>
          </cell>
          <cell r="B456" t="str">
            <v>되메우기및다짐공</v>
          </cell>
          <cell r="C456" t="str">
            <v>(기계80%+인력20)</v>
          </cell>
          <cell r="D456">
            <v>44583</v>
          </cell>
          <cell r="E456" t="str">
            <v>㎥</v>
          </cell>
          <cell r="F456">
            <v>1289</v>
          </cell>
          <cell r="G456">
            <v>57467487</v>
          </cell>
        </row>
        <row r="457">
          <cell r="A457" t="str">
            <v>3.02</v>
          </cell>
          <cell r="B457" t="str">
            <v>거푸집</v>
          </cell>
          <cell r="G457">
            <v>175675498</v>
          </cell>
        </row>
        <row r="458">
          <cell r="A458" t="str">
            <v>a</v>
          </cell>
          <cell r="B458" t="str">
            <v>합판거푸집</v>
          </cell>
          <cell r="C458" t="str">
            <v>(3회,0-7m)</v>
          </cell>
          <cell r="D458">
            <v>5357</v>
          </cell>
          <cell r="E458" t="str">
            <v>㎡</v>
          </cell>
          <cell r="F458">
            <v>17487</v>
          </cell>
          <cell r="G458">
            <v>93677859</v>
          </cell>
        </row>
        <row r="459">
          <cell r="A459" t="str">
            <v>b</v>
          </cell>
          <cell r="B459" t="str">
            <v>합판거푸집</v>
          </cell>
          <cell r="C459" t="str">
            <v>(4회,0-7m)</v>
          </cell>
          <cell r="D459">
            <v>793</v>
          </cell>
          <cell r="E459" t="str">
            <v>㎡</v>
          </cell>
          <cell r="F459">
            <v>14957</v>
          </cell>
          <cell r="G459">
            <v>11860901</v>
          </cell>
        </row>
        <row r="460">
          <cell r="A460" t="str">
            <v>c</v>
          </cell>
          <cell r="B460" t="str">
            <v>합판거푸집</v>
          </cell>
          <cell r="C460" t="str">
            <v>(6회,0-7m)</v>
          </cell>
          <cell r="D460">
            <v>766</v>
          </cell>
          <cell r="E460" t="str">
            <v>㎡</v>
          </cell>
          <cell r="F460">
            <v>12257</v>
          </cell>
          <cell r="G460">
            <v>9388862</v>
          </cell>
        </row>
        <row r="461">
          <cell r="A461" t="str">
            <v>d</v>
          </cell>
          <cell r="B461" t="str">
            <v>무늬거푸집</v>
          </cell>
          <cell r="C461" t="str">
            <v>(문양 0-7M)</v>
          </cell>
          <cell r="D461">
            <v>2898</v>
          </cell>
          <cell r="E461" t="str">
            <v>㎡</v>
          </cell>
          <cell r="F461">
            <v>20962</v>
          </cell>
          <cell r="G461">
            <v>60747876</v>
          </cell>
        </row>
        <row r="462">
          <cell r="A462" t="str">
            <v>3.03</v>
          </cell>
          <cell r="B462" t="str">
            <v>비계</v>
          </cell>
          <cell r="C462" t="str">
            <v>(강 관)</v>
          </cell>
          <cell r="D462">
            <v>4483</v>
          </cell>
          <cell r="E462" t="str">
            <v>㎡</v>
          </cell>
          <cell r="F462">
            <v>11139</v>
          </cell>
          <cell r="G462">
            <v>49936137</v>
          </cell>
        </row>
        <row r="463">
          <cell r="A463" t="str">
            <v>3.04</v>
          </cell>
          <cell r="B463" t="str">
            <v>동바리공</v>
          </cell>
          <cell r="G463">
            <v>74576476</v>
          </cell>
        </row>
        <row r="464">
          <cell r="A464" t="str">
            <v>a</v>
          </cell>
          <cell r="B464" t="str">
            <v>동바리</v>
          </cell>
          <cell r="C464" t="str">
            <v>(강 관)</v>
          </cell>
          <cell r="D464">
            <v>4499</v>
          </cell>
          <cell r="E464" t="str">
            <v>공/㎥</v>
          </cell>
          <cell r="F464">
            <v>16024</v>
          </cell>
          <cell r="G464">
            <v>72091976</v>
          </cell>
        </row>
        <row r="465">
          <cell r="A465" t="str">
            <v>b</v>
          </cell>
          <cell r="B465" t="str">
            <v>강관동바리</v>
          </cell>
          <cell r="C465" t="str">
            <v>(수평연결재)</v>
          </cell>
          <cell r="D465">
            <v>125</v>
          </cell>
          <cell r="E465" t="str">
            <v>M2</v>
          </cell>
          <cell r="F465">
            <v>19876</v>
          </cell>
          <cell r="G465">
            <v>2484500</v>
          </cell>
        </row>
        <row r="466">
          <cell r="A466" t="str">
            <v>3.05</v>
          </cell>
          <cell r="B466" t="str">
            <v>철근가공및조립</v>
          </cell>
          <cell r="G466">
            <v>218103868</v>
          </cell>
        </row>
        <row r="467">
          <cell r="A467" t="str">
            <v>a</v>
          </cell>
          <cell r="B467" t="str">
            <v>철근가공조립</v>
          </cell>
          <cell r="C467" t="str">
            <v>(복 잡)</v>
          </cell>
          <cell r="D467">
            <v>582.149</v>
          </cell>
          <cell r="E467" t="str">
            <v>Ton</v>
          </cell>
          <cell r="F467">
            <v>374653</v>
          </cell>
          <cell r="G467">
            <v>218103868</v>
          </cell>
        </row>
        <row r="468">
          <cell r="A468" t="str">
            <v>3.06</v>
          </cell>
          <cell r="B468" t="str">
            <v>스페이셔설치</v>
          </cell>
          <cell r="G468">
            <v>6832980</v>
          </cell>
        </row>
        <row r="469">
          <cell r="A469" t="str">
            <v>a</v>
          </cell>
          <cell r="B469" t="str">
            <v>스페이샤</v>
          </cell>
          <cell r="C469" t="str">
            <v>(슬래브및기초)</v>
          </cell>
          <cell r="D469">
            <v>4785</v>
          </cell>
          <cell r="E469" t="str">
            <v>㎡</v>
          </cell>
          <cell r="F469">
            <v>420</v>
          </cell>
          <cell r="G469">
            <v>2009700</v>
          </cell>
        </row>
        <row r="470">
          <cell r="A470" t="str">
            <v>b</v>
          </cell>
          <cell r="B470" t="str">
            <v>스페이샤</v>
          </cell>
          <cell r="C470" t="str">
            <v>(벽체용)</v>
          </cell>
          <cell r="D470">
            <v>4785</v>
          </cell>
          <cell r="E470" t="str">
            <v>㎡</v>
          </cell>
          <cell r="F470">
            <v>1008</v>
          </cell>
          <cell r="G470">
            <v>4823280</v>
          </cell>
        </row>
        <row r="471">
          <cell r="A471" t="str">
            <v>3.07</v>
          </cell>
          <cell r="B471" t="str">
            <v>콘크리트타설</v>
          </cell>
          <cell r="G471">
            <v>59537160</v>
          </cell>
        </row>
        <row r="472">
          <cell r="A472" t="str">
            <v>a</v>
          </cell>
          <cell r="B472" t="str">
            <v>콘크리트타설</v>
          </cell>
          <cell r="C472" t="str">
            <v>(무근,진동기제외)</v>
          </cell>
          <cell r="D472">
            <v>248</v>
          </cell>
          <cell r="E472" t="str">
            <v>㎥</v>
          </cell>
          <cell r="F472">
            <v>19650</v>
          </cell>
          <cell r="G472">
            <v>4873200</v>
          </cell>
        </row>
        <row r="473">
          <cell r="A473" t="str">
            <v>b</v>
          </cell>
          <cell r="B473" t="str">
            <v>콘크리트타설</v>
          </cell>
          <cell r="C473" t="str">
            <v>(철근펌프카)</v>
          </cell>
          <cell r="D473">
            <v>4020</v>
          </cell>
          <cell r="E473" t="str">
            <v>㎥</v>
          </cell>
          <cell r="F473">
            <v>13598</v>
          </cell>
          <cell r="G473">
            <v>54663960</v>
          </cell>
        </row>
        <row r="474">
          <cell r="A474" t="str">
            <v>3.08</v>
          </cell>
          <cell r="B474" t="str">
            <v>아스팔트방수</v>
          </cell>
          <cell r="D474">
            <v>4173</v>
          </cell>
          <cell r="E474" t="str">
            <v>㎡</v>
          </cell>
          <cell r="F474">
            <v>4457</v>
          </cell>
          <cell r="G474">
            <v>18599061</v>
          </cell>
        </row>
        <row r="475">
          <cell r="A475" t="str">
            <v>3.09</v>
          </cell>
          <cell r="B475" t="str">
            <v>다웰바설치</v>
          </cell>
          <cell r="C475" t="str">
            <v>(D=25mm,L=600mm)</v>
          </cell>
          <cell r="D475">
            <v>610</v>
          </cell>
          <cell r="E475" t="str">
            <v>EA</v>
          </cell>
          <cell r="F475">
            <v>9584</v>
          </cell>
          <cell r="G475">
            <v>5846240</v>
          </cell>
        </row>
        <row r="476">
          <cell r="A476" t="str">
            <v>3.10</v>
          </cell>
          <cell r="B476" t="str">
            <v>P.V.C PIPE</v>
          </cell>
          <cell r="C476" t="str">
            <v>φ100mm</v>
          </cell>
          <cell r="D476">
            <v>33</v>
          </cell>
          <cell r="E476" t="str">
            <v>M</v>
          </cell>
          <cell r="F476">
            <v>5227</v>
          </cell>
          <cell r="G476">
            <v>172491</v>
          </cell>
        </row>
        <row r="477">
          <cell r="A477" t="str">
            <v>3.11</v>
          </cell>
          <cell r="B477" t="str">
            <v>드레인보드</v>
          </cell>
          <cell r="D477">
            <v>1014</v>
          </cell>
          <cell r="E477" t="str">
            <v>㎡</v>
          </cell>
          <cell r="F477">
            <v>50930</v>
          </cell>
          <cell r="G477">
            <v>51643020</v>
          </cell>
        </row>
        <row r="478">
          <cell r="A478" t="str">
            <v>3.12</v>
          </cell>
          <cell r="B478" t="str">
            <v>뒷채움잡석부설및다짐</v>
          </cell>
          <cell r="D478">
            <v>284</v>
          </cell>
          <cell r="E478" t="str">
            <v>㎥</v>
          </cell>
          <cell r="F478">
            <v>9538</v>
          </cell>
          <cell r="G478">
            <v>2708792</v>
          </cell>
        </row>
        <row r="479">
          <cell r="A479" t="str">
            <v>3.13</v>
          </cell>
          <cell r="B479" t="str">
            <v>신축이음</v>
          </cell>
          <cell r="C479" t="str">
            <v>(T=20m/m)</v>
          </cell>
          <cell r="D479">
            <v>156</v>
          </cell>
          <cell r="E479" t="str">
            <v>㎡</v>
          </cell>
          <cell r="F479">
            <v>11874</v>
          </cell>
          <cell r="G479">
            <v>1852344</v>
          </cell>
        </row>
        <row r="480">
          <cell r="A480" t="str">
            <v>3.14</v>
          </cell>
          <cell r="B480" t="str">
            <v>지수판</v>
          </cell>
          <cell r="D480">
            <v>305</v>
          </cell>
          <cell r="E480" t="str">
            <v>M</v>
          </cell>
          <cell r="F480">
            <v>7981</v>
          </cell>
          <cell r="G480">
            <v>2434205</v>
          </cell>
        </row>
        <row r="481">
          <cell r="A481" t="str">
            <v>3.15</v>
          </cell>
          <cell r="B481" t="str">
            <v>시공이음면정리</v>
          </cell>
          <cell r="D481">
            <v>564</v>
          </cell>
          <cell r="E481" t="str">
            <v>㎡</v>
          </cell>
          <cell r="F481">
            <v>25109</v>
          </cell>
          <cell r="G481">
            <v>14161476</v>
          </cell>
        </row>
        <row r="482">
          <cell r="A482" t="str">
            <v>3.16</v>
          </cell>
          <cell r="B482" t="str">
            <v>시공이음부수팽창지수</v>
          </cell>
          <cell r="C482" t="str">
            <v>재</v>
          </cell>
          <cell r="D482">
            <v>1133</v>
          </cell>
          <cell r="E482" t="str">
            <v>M</v>
          </cell>
          <cell r="F482">
            <v>6174</v>
          </cell>
          <cell r="G482">
            <v>6995142</v>
          </cell>
        </row>
        <row r="483">
          <cell r="A483" t="str">
            <v>F</v>
          </cell>
          <cell r="B483" t="str">
            <v>옹벽공</v>
          </cell>
          <cell r="G483">
            <v>485728249</v>
          </cell>
        </row>
        <row r="484">
          <cell r="A484" t="str">
            <v>3.01</v>
          </cell>
          <cell r="B484" t="str">
            <v>토 공</v>
          </cell>
          <cell r="G484">
            <v>14032298</v>
          </cell>
        </row>
        <row r="485">
          <cell r="A485" t="str">
            <v>a</v>
          </cell>
          <cell r="B485" t="str">
            <v>구조물터파기</v>
          </cell>
          <cell r="G485">
            <v>11157828</v>
          </cell>
        </row>
        <row r="486">
          <cell r="A486" t="str">
            <v>a-1</v>
          </cell>
          <cell r="B486" t="str">
            <v>구조물터파기</v>
          </cell>
          <cell r="C486" t="str">
            <v>(육상토사,0-4m)</v>
          </cell>
          <cell r="D486">
            <v>3702</v>
          </cell>
          <cell r="E486" t="str">
            <v>㎥</v>
          </cell>
          <cell r="F486">
            <v>3014</v>
          </cell>
          <cell r="G486">
            <v>11157828</v>
          </cell>
        </row>
        <row r="487">
          <cell r="A487" t="str">
            <v>b</v>
          </cell>
          <cell r="B487" t="str">
            <v>되메우기및다짐공</v>
          </cell>
          <cell r="C487" t="str">
            <v>(기계80%+인력20)</v>
          </cell>
          <cell r="D487">
            <v>2230</v>
          </cell>
          <cell r="E487" t="str">
            <v>㎥</v>
          </cell>
          <cell r="F487">
            <v>1289</v>
          </cell>
          <cell r="G487">
            <v>2874470</v>
          </cell>
        </row>
        <row r="488">
          <cell r="A488" t="str">
            <v>3.02</v>
          </cell>
          <cell r="B488" t="str">
            <v>거푸집</v>
          </cell>
          <cell r="G488">
            <v>73816460</v>
          </cell>
        </row>
        <row r="489">
          <cell r="A489" t="str">
            <v>a</v>
          </cell>
          <cell r="B489" t="str">
            <v>합판거푸집</v>
          </cell>
          <cell r="C489" t="str">
            <v>(3회,0-7m)</v>
          </cell>
          <cell r="D489">
            <v>3735</v>
          </cell>
          <cell r="E489" t="str">
            <v>㎡</v>
          </cell>
          <cell r="F489">
            <v>17487</v>
          </cell>
          <cell r="G489">
            <v>65313945</v>
          </cell>
        </row>
        <row r="490">
          <cell r="A490" t="str">
            <v>b</v>
          </cell>
          <cell r="B490" t="str">
            <v>합판거푸집</v>
          </cell>
          <cell r="C490" t="str">
            <v>(4회,0-7m)</v>
          </cell>
          <cell r="D490">
            <v>448</v>
          </cell>
          <cell r="E490" t="str">
            <v>㎡</v>
          </cell>
          <cell r="F490">
            <v>14957</v>
          </cell>
          <cell r="G490">
            <v>6700736</v>
          </cell>
        </row>
        <row r="491">
          <cell r="A491" t="str">
            <v>c</v>
          </cell>
          <cell r="B491" t="str">
            <v>합판거푸집</v>
          </cell>
          <cell r="C491" t="str">
            <v>(6회,0-7m)</v>
          </cell>
          <cell r="D491">
            <v>147</v>
          </cell>
          <cell r="E491" t="str">
            <v>㎡</v>
          </cell>
          <cell r="F491">
            <v>12257</v>
          </cell>
          <cell r="G491">
            <v>1801779</v>
          </cell>
        </row>
        <row r="492">
          <cell r="A492" t="str">
            <v>3.03</v>
          </cell>
          <cell r="B492" t="str">
            <v>비계</v>
          </cell>
          <cell r="C492" t="str">
            <v>(강 관)</v>
          </cell>
          <cell r="D492">
            <v>3776</v>
          </cell>
          <cell r="E492" t="str">
            <v>㎡</v>
          </cell>
          <cell r="F492">
            <v>11139</v>
          </cell>
          <cell r="G492">
            <v>42060864</v>
          </cell>
        </row>
        <row r="493">
          <cell r="A493" t="str">
            <v>3.04</v>
          </cell>
          <cell r="B493" t="str">
            <v>철근가공및조립</v>
          </cell>
          <cell r="G493">
            <v>56486807</v>
          </cell>
        </row>
        <row r="494">
          <cell r="A494" t="str">
            <v>a</v>
          </cell>
          <cell r="B494" t="str">
            <v>철근가공조립</v>
          </cell>
          <cell r="C494" t="str">
            <v>(복 잡)</v>
          </cell>
          <cell r="D494">
            <v>150.77099999999999</v>
          </cell>
          <cell r="E494" t="str">
            <v>Ton</v>
          </cell>
          <cell r="F494">
            <v>374653</v>
          </cell>
          <cell r="G494">
            <v>56486807</v>
          </cell>
        </row>
        <row r="495">
          <cell r="A495" t="str">
            <v>3.05</v>
          </cell>
          <cell r="B495" t="str">
            <v>스페이셔설치</v>
          </cell>
          <cell r="G495">
            <v>3953040</v>
          </cell>
        </row>
        <row r="496">
          <cell r="A496" t="str">
            <v>a</v>
          </cell>
          <cell r="B496" t="str">
            <v>스페이샤</v>
          </cell>
          <cell r="C496" t="str">
            <v>(슬래브및기초)</v>
          </cell>
          <cell r="D496">
            <v>448</v>
          </cell>
          <cell r="E496" t="str">
            <v>㎡</v>
          </cell>
          <cell r="F496">
            <v>420</v>
          </cell>
          <cell r="G496">
            <v>188160</v>
          </cell>
        </row>
        <row r="497">
          <cell r="A497" t="str">
            <v>b</v>
          </cell>
          <cell r="B497" t="str">
            <v>스페이샤</v>
          </cell>
          <cell r="C497" t="str">
            <v>(벽체용)</v>
          </cell>
          <cell r="D497">
            <v>3735</v>
          </cell>
          <cell r="E497" t="str">
            <v>㎡</v>
          </cell>
          <cell r="F497">
            <v>1008</v>
          </cell>
          <cell r="G497">
            <v>3764880</v>
          </cell>
        </row>
        <row r="498">
          <cell r="A498" t="str">
            <v>3.06</v>
          </cell>
          <cell r="B498" t="str">
            <v>콘크리트타설</v>
          </cell>
          <cell r="G498">
            <v>27448108</v>
          </cell>
        </row>
        <row r="499">
          <cell r="A499" t="str">
            <v>a</v>
          </cell>
          <cell r="B499" t="str">
            <v>콘크리트타설</v>
          </cell>
          <cell r="C499" t="str">
            <v>(무근,진동기제외)</v>
          </cell>
          <cell r="D499">
            <v>154</v>
          </cell>
          <cell r="E499" t="str">
            <v>㎥</v>
          </cell>
          <cell r="F499">
            <v>19650</v>
          </cell>
          <cell r="G499">
            <v>3026100</v>
          </cell>
        </row>
        <row r="500">
          <cell r="A500" t="str">
            <v>b</v>
          </cell>
          <cell r="B500" t="str">
            <v>콘크리트타설</v>
          </cell>
          <cell r="C500" t="str">
            <v>(철근펌프카)</v>
          </cell>
          <cell r="D500">
            <v>1796</v>
          </cell>
          <cell r="E500" t="str">
            <v>㎥</v>
          </cell>
          <cell r="F500">
            <v>13598</v>
          </cell>
          <cell r="G500">
            <v>24422008</v>
          </cell>
        </row>
        <row r="501">
          <cell r="A501" t="str">
            <v>3.07</v>
          </cell>
          <cell r="B501" t="str">
            <v>다웰바설치</v>
          </cell>
          <cell r="C501" t="str">
            <v>(D=25mm,L=600mm)</v>
          </cell>
          <cell r="D501">
            <v>141</v>
          </cell>
          <cell r="E501" t="str">
            <v>EA</v>
          </cell>
          <cell r="F501">
            <v>9584</v>
          </cell>
          <cell r="G501">
            <v>1351344</v>
          </cell>
        </row>
        <row r="502">
          <cell r="A502" t="str">
            <v>3.08</v>
          </cell>
          <cell r="B502" t="str">
            <v>P.V.C PIPE</v>
          </cell>
          <cell r="C502" t="str">
            <v>φ100mm</v>
          </cell>
          <cell r="D502">
            <v>56</v>
          </cell>
          <cell r="E502" t="str">
            <v>M</v>
          </cell>
          <cell r="F502">
            <v>5227</v>
          </cell>
          <cell r="G502">
            <v>292712</v>
          </cell>
        </row>
        <row r="503">
          <cell r="A503" t="str">
            <v>3.09</v>
          </cell>
          <cell r="B503" t="str">
            <v>드레인보드</v>
          </cell>
          <cell r="D503">
            <v>1670</v>
          </cell>
          <cell r="E503" t="str">
            <v>㎡</v>
          </cell>
          <cell r="F503">
            <v>50930</v>
          </cell>
          <cell r="G503">
            <v>85053100</v>
          </cell>
        </row>
        <row r="504">
          <cell r="A504" t="str">
            <v>3.10</v>
          </cell>
          <cell r="B504" t="str">
            <v>신축이음</v>
          </cell>
          <cell r="C504" t="str">
            <v>(T=20m/m)</v>
          </cell>
          <cell r="D504">
            <v>114</v>
          </cell>
          <cell r="E504" t="str">
            <v>㎡</v>
          </cell>
          <cell r="F504">
            <v>11874</v>
          </cell>
          <cell r="G504">
            <v>1353636</v>
          </cell>
        </row>
        <row r="505">
          <cell r="A505" t="str">
            <v>3.11</v>
          </cell>
          <cell r="B505" t="str">
            <v>옹벽난간</v>
          </cell>
          <cell r="D505">
            <v>1060</v>
          </cell>
          <cell r="E505" t="str">
            <v>M</v>
          </cell>
          <cell r="F505">
            <v>169698</v>
          </cell>
          <cell r="G505">
            <v>179879880</v>
          </cell>
        </row>
        <row r="506">
          <cell r="A506" t="str">
            <v>4.</v>
          </cell>
          <cell r="B506" t="str">
            <v>보강토공</v>
          </cell>
          <cell r="G506">
            <v>280511653</v>
          </cell>
        </row>
        <row r="507">
          <cell r="A507" t="str">
            <v>4.01</v>
          </cell>
          <cell r="B507" t="str">
            <v>토 공</v>
          </cell>
          <cell r="G507">
            <v>5862514</v>
          </cell>
        </row>
        <row r="508">
          <cell r="A508" t="str">
            <v>a</v>
          </cell>
          <cell r="B508" t="str">
            <v>터파기(기계+인력)</v>
          </cell>
          <cell r="D508">
            <v>2567</v>
          </cell>
          <cell r="E508" t="str">
            <v>㎥</v>
          </cell>
          <cell r="F508">
            <v>2198</v>
          </cell>
          <cell r="G508">
            <v>5642266</v>
          </cell>
        </row>
        <row r="509">
          <cell r="A509" t="str">
            <v>b</v>
          </cell>
          <cell r="B509" t="str">
            <v>되메우기</v>
          </cell>
          <cell r="C509" t="str">
            <v>(보강토)</v>
          </cell>
          <cell r="D509">
            <v>437</v>
          </cell>
          <cell r="E509" t="str">
            <v>㎥</v>
          </cell>
          <cell r="F509">
            <v>504</v>
          </cell>
          <cell r="G509">
            <v>220248</v>
          </cell>
        </row>
        <row r="510">
          <cell r="A510" t="str">
            <v>4.02</v>
          </cell>
          <cell r="B510" t="str">
            <v>보강토옹벽기초공</v>
          </cell>
          <cell r="G510">
            <v>274649139</v>
          </cell>
        </row>
        <row r="511">
          <cell r="A511" t="str">
            <v>a</v>
          </cell>
          <cell r="B511" t="str">
            <v>콘크리트타설</v>
          </cell>
          <cell r="C511" t="str">
            <v>(무근,진동기제외)</v>
          </cell>
          <cell r="D511">
            <v>93</v>
          </cell>
          <cell r="E511" t="str">
            <v>㎥</v>
          </cell>
          <cell r="F511">
            <v>19650</v>
          </cell>
          <cell r="G511">
            <v>1827450</v>
          </cell>
        </row>
        <row r="512">
          <cell r="A512" t="str">
            <v>b</v>
          </cell>
          <cell r="B512" t="str">
            <v>합판거푸집</v>
          </cell>
          <cell r="C512" t="str">
            <v>(4회,0-7m)</v>
          </cell>
          <cell r="D512">
            <v>324</v>
          </cell>
          <cell r="E512" t="str">
            <v>㎡</v>
          </cell>
          <cell r="F512">
            <v>14957</v>
          </cell>
          <cell r="G512">
            <v>4846068</v>
          </cell>
        </row>
        <row r="513">
          <cell r="A513" t="str">
            <v>c</v>
          </cell>
          <cell r="B513" t="str">
            <v>표준형블럭쌓기</v>
          </cell>
          <cell r="C513" t="str">
            <v>(460*525*200)</v>
          </cell>
          <cell r="D513">
            <v>3279</v>
          </cell>
          <cell r="E513" t="str">
            <v>㎡</v>
          </cell>
          <cell r="F513">
            <v>43757</v>
          </cell>
          <cell r="G513">
            <v>143479203</v>
          </cell>
        </row>
        <row r="514">
          <cell r="A514" t="str">
            <v>d</v>
          </cell>
          <cell r="B514" t="str">
            <v>마감블럭설치</v>
          </cell>
          <cell r="C514" t="str">
            <v>(460*270*100)</v>
          </cell>
          <cell r="D514">
            <v>543</v>
          </cell>
          <cell r="E514" t="str">
            <v>M</v>
          </cell>
          <cell r="F514">
            <v>17864</v>
          </cell>
          <cell r="G514">
            <v>9700152</v>
          </cell>
        </row>
        <row r="515">
          <cell r="A515" t="str">
            <v>e</v>
          </cell>
          <cell r="B515" t="str">
            <v>그리드설치</v>
          </cell>
          <cell r="D515">
            <v>28695</v>
          </cell>
          <cell r="E515" t="str">
            <v>㎡</v>
          </cell>
          <cell r="F515">
            <v>839</v>
          </cell>
          <cell r="G515">
            <v>24075105</v>
          </cell>
        </row>
        <row r="516">
          <cell r="A516" t="str">
            <v>f</v>
          </cell>
          <cell r="B516" t="str">
            <v>잡석채움및다짐</v>
          </cell>
          <cell r="C516" t="str">
            <v>25M/M</v>
          </cell>
          <cell r="D516">
            <v>1474</v>
          </cell>
          <cell r="E516" t="str">
            <v>㎥</v>
          </cell>
          <cell r="F516">
            <v>13144</v>
          </cell>
          <cell r="G516">
            <v>19374256</v>
          </cell>
        </row>
        <row r="517">
          <cell r="A517" t="str">
            <v>g</v>
          </cell>
          <cell r="B517" t="str">
            <v>보강토다짐</v>
          </cell>
          <cell r="D517">
            <v>16628</v>
          </cell>
          <cell r="E517" t="str">
            <v>㎥</v>
          </cell>
          <cell r="F517">
            <v>3976</v>
          </cell>
          <cell r="G517">
            <v>66112928</v>
          </cell>
        </row>
        <row r="518">
          <cell r="A518" t="str">
            <v>h</v>
          </cell>
          <cell r="B518" t="str">
            <v>배수유공관</v>
          </cell>
          <cell r="D518">
            <v>543</v>
          </cell>
          <cell r="E518" t="str">
            <v>M</v>
          </cell>
          <cell r="F518">
            <v>9639</v>
          </cell>
          <cell r="G518">
            <v>5233977</v>
          </cell>
        </row>
        <row r="519">
          <cell r="A519" t="str">
            <v>5.</v>
          </cell>
          <cell r="B519" t="str">
            <v>포장공</v>
          </cell>
          <cell r="G519">
            <v>730765565</v>
          </cell>
        </row>
        <row r="520">
          <cell r="A520" t="str">
            <v>5.01</v>
          </cell>
          <cell r="B520" t="str">
            <v>보조기층</v>
          </cell>
          <cell r="G520">
            <v>350729507</v>
          </cell>
        </row>
        <row r="521">
          <cell r="A521" t="str">
            <v>a</v>
          </cell>
          <cell r="B521" t="str">
            <v>구입및운반</v>
          </cell>
          <cell r="D521">
            <v>41925</v>
          </cell>
          <cell r="E521" t="str">
            <v>㎥</v>
          </cell>
          <cell r="F521">
            <v>6344</v>
          </cell>
          <cell r="G521">
            <v>265972200</v>
          </cell>
        </row>
        <row r="522">
          <cell r="A522" t="str">
            <v>b</v>
          </cell>
          <cell r="B522" t="str">
            <v>포설및다짐</v>
          </cell>
          <cell r="G522">
            <v>84757307</v>
          </cell>
        </row>
        <row r="523">
          <cell r="A523" t="str">
            <v>b-1</v>
          </cell>
          <cell r="B523" t="str">
            <v>포설및다짐</v>
          </cell>
          <cell r="C523" t="str">
            <v>(T=20 CM)</v>
          </cell>
          <cell r="D523">
            <v>1379</v>
          </cell>
          <cell r="E523" t="str">
            <v>㎥</v>
          </cell>
          <cell r="F523">
            <v>2348</v>
          </cell>
          <cell r="G523">
            <v>3237892</v>
          </cell>
        </row>
        <row r="524">
          <cell r="A524" t="str">
            <v>b-2</v>
          </cell>
          <cell r="B524" t="str">
            <v>포설및다짐</v>
          </cell>
          <cell r="C524" t="str">
            <v>(T=35 CM)</v>
          </cell>
          <cell r="D524">
            <v>29851</v>
          </cell>
          <cell r="E524" t="str">
            <v>M3</v>
          </cell>
          <cell r="F524">
            <v>2637</v>
          </cell>
          <cell r="G524">
            <v>78717087</v>
          </cell>
        </row>
        <row r="525">
          <cell r="A525" t="str">
            <v>b-3</v>
          </cell>
          <cell r="B525" t="str">
            <v>포설및다짐</v>
          </cell>
          <cell r="C525" t="str">
            <v>(백호우포설)</v>
          </cell>
          <cell r="D525">
            <v>1363</v>
          </cell>
          <cell r="E525" t="str">
            <v>㎥</v>
          </cell>
          <cell r="F525">
            <v>2056</v>
          </cell>
          <cell r="G525">
            <v>2802328</v>
          </cell>
        </row>
        <row r="526">
          <cell r="A526" t="str">
            <v>5.02</v>
          </cell>
          <cell r="B526" t="str">
            <v>프라임 코팅</v>
          </cell>
          <cell r="C526" t="str">
            <v>MC-1</v>
          </cell>
          <cell r="D526">
            <v>616</v>
          </cell>
          <cell r="E526" t="str">
            <v>a</v>
          </cell>
          <cell r="F526">
            <v>12560</v>
          </cell>
          <cell r="G526">
            <v>7736960</v>
          </cell>
        </row>
        <row r="527">
          <cell r="A527" t="str">
            <v>5.03</v>
          </cell>
          <cell r="B527" t="str">
            <v>택코팅</v>
          </cell>
          <cell r="C527" t="str">
            <v>RSC-4</v>
          </cell>
          <cell r="D527">
            <v>1071</v>
          </cell>
          <cell r="E527" t="str">
            <v>a</v>
          </cell>
          <cell r="F527">
            <v>10242</v>
          </cell>
          <cell r="G527">
            <v>10969182</v>
          </cell>
        </row>
        <row r="528">
          <cell r="A528" t="str">
            <v>5.04</v>
          </cell>
          <cell r="B528" t="str">
            <v>아스콘기층</v>
          </cell>
          <cell r="C528" t="str">
            <v>(#467)</v>
          </cell>
          <cell r="G528">
            <v>59430096</v>
          </cell>
        </row>
        <row r="529">
          <cell r="A529" t="str">
            <v>a</v>
          </cell>
          <cell r="B529" t="str">
            <v>포설및다짐</v>
          </cell>
          <cell r="C529" t="str">
            <v>(T=14CM)</v>
          </cell>
          <cell r="D529">
            <v>561</v>
          </cell>
          <cell r="E529" t="str">
            <v>a</v>
          </cell>
          <cell r="F529">
            <v>105936</v>
          </cell>
          <cell r="G529">
            <v>59430096</v>
          </cell>
        </row>
        <row r="530">
          <cell r="A530" t="str">
            <v>5.05</v>
          </cell>
          <cell r="B530" t="str">
            <v>아스콘표층</v>
          </cell>
          <cell r="G530">
            <v>82188516</v>
          </cell>
        </row>
        <row r="531">
          <cell r="A531" t="str">
            <v>a</v>
          </cell>
          <cell r="B531" t="str">
            <v>포설및다짐</v>
          </cell>
          <cell r="C531" t="str">
            <v>(T=5CM)</v>
          </cell>
          <cell r="D531">
            <v>720</v>
          </cell>
          <cell r="E531" t="str">
            <v>a</v>
          </cell>
          <cell r="F531">
            <v>53929</v>
          </cell>
          <cell r="G531">
            <v>38828880</v>
          </cell>
        </row>
        <row r="532">
          <cell r="A532" t="str">
            <v>b</v>
          </cell>
          <cell r="B532" t="str">
            <v>포설및다짐</v>
          </cell>
          <cell r="C532" t="str">
            <v>(T=6CM)</v>
          </cell>
          <cell r="D532">
            <v>720</v>
          </cell>
          <cell r="E532" t="str">
            <v>a</v>
          </cell>
          <cell r="F532">
            <v>53930</v>
          </cell>
          <cell r="G532">
            <v>38829600</v>
          </cell>
        </row>
        <row r="533">
          <cell r="A533" t="str">
            <v>c</v>
          </cell>
          <cell r="B533" t="str">
            <v>포설및다짐</v>
          </cell>
          <cell r="C533" t="str">
            <v>(T=8CM)</v>
          </cell>
          <cell r="D533">
            <v>42</v>
          </cell>
          <cell r="E533" t="str">
            <v>a</v>
          </cell>
          <cell r="F533">
            <v>107858</v>
          </cell>
          <cell r="G533">
            <v>4530036</v>
          </cell>
        </row>
        <row r="534">
          <cell r="A534" t="str">
            <v>5.06</v>
          </cell>
          <cell r="B534" t="str">
            <v>부체도로포장</v>
          </cell>
          <cell r="G534">
            <v>41711501</v>
          </cell>
        </row>
        <row r="535">
          <cell r="A535" t="str">
            <v>a</v>
          </cell>
          <cell r="B535" t="str">
            <v>콘크리트포장</v>
          </cell>
          <cell r="C535" t="str">
            <v>(T=20CM)</v>
          </cell>
          <cell r="D535">
            <v>996</v>
          </cell>
          <cell r="E535" t="str">
            <v>㎥</v>
          </cell>
          <cell r="F535">
            <v>29942</v>
          </cell>
          <cell r="G535">
            <v>29822232</v>
          </cell>
        </row>
        <row r="536">
          <cell r="A536" t="str">
            <v>b</v>
          </cell>
          <cell r="B536" t="str">
            <v>줄눈설치</v>
          </cell>
          <cell r="C536" t="str">
            <v>(판재200*15)</v>
          </cell>
          <cell r="D536">
            <v>996</v>
          </cell>
          <cell r="E536" t="str">
            <v>M</v>
          </cell>
          <cell r="F536">
            <v>2059</v>
          </cell>
          <cell r="G536">
            <v>2050764</v>
          </cell>
        </row>
        <row r="537">
          <cell r="A537" t="str">
            <v>c</v>
          </cell>
          <cell r="B537" t="str">
            <v>와이어맷쉬</v>
          </cell>
          <cell r="C537" t="str">
            <v>(#8-150-150)</v>
          </cell>
          <cell r="D537">
            <v>4979</v>
          </cell>
          <cell r="E537" t="str">
            <v>㎡</v>
          </cell>
          <cell r="F537">
            <v>757</v>
          </cell>
          <cell r="G537">
            <v>3769103</v>
          </cell>
        </row>
        <row r="538">
          <cell r="A538" t="str">
            <v>d</v>
          </cell>
          <cell r="B538" t="str">
            <v>비닐깔기</v>
          </cell>
          <cell r="D538">
            <v>4979</v>
          </cell>
          <cell r="E538" t="str">
            <v>㎡</v>
          </cell>
          <cell r="F538">
            <v>471</v>
          </cell>
          <cell r="G538">
            <v>2345109</v>
          </cell>
        </row>
        <row r="539">
          <cell r="A539" t="str">
            <v>e</v>
          </cell>
          <cell r="B539" t="str">
            <v>합판거푸집</v>
          </cell>
          <cell r="C539" t="str">
            <v>(4회,0-7m)</v>
          </cell>
          <cell r="D539">
            <v>249</v>
          </cell>
          <cell r="E539" t="str">
            <v>㎡</v>
          </cell>
          <cell r="F539">
            <v>14957</v>
          </cell>
          <cell r="G539">
            <v>3724293</v>
          </cell>
        </row>
        <row r="540">
          <cell r="A540" t="str">
            <v>5.07</v>
          </cell>
          <cell r="B540" t="str">
            <v>OVER RAY</v>
          </cell>
          <cell r="G540">
            <v>12080208</v>
          </cell>
        </row>
        <row r="541">
          <cell r="A541" t="str">
            <v>a</v>
          </cell>
          <cell r="B541" t="str">
            <v>포설및다짐</v>
          </cell>
          <cell r="C541" t="str">
            <v>(T=5CM)</v>
          </cell>
          <cell r="D541">
            <v>112</v>
          </cell>
          <cell r="E541" t="str">
            <v>a</v>
          </cell>
          <cell r="F541">
            <v>53929</v>
          </cell>
          <cell r="G541">
            <v>6040048</v>
          </cell>
        </row>
        <row r="542">
          <cell r="A542" t="str">
            <v>b</v>
          </cell>
          <cell r="B542" t="str">
            <v>포설및다짐</v>
          </cell>
          <cell r="C542" t="str">
            <v>(T=6CM)</v>
          </cell>
          <cell r="D542">
            <v>112</v>
          </cell>
          <cell r="E542" t="str">
            <v>a</v>
          </cell>
          <cell r="F542">
            <v>53930</v>
          </cell>
          <cell r="G542">
            <v>6040160</v>
          </cell>
        </row>
        <row r="543">
          <cell r="A543" t="str">
            <v>5.08</v>
          </cell>
          <cell r="B543" t="str">
            <v>보도포장</v>
          </cell>
          <cell r="G543">
            <v>52988015</v>
          </cell>
        </row>
        <row r="544">
          <cell r="A544" t="str">
            <v>a</v>
          </cell>
          <cell r="B544" t="str">
            <v>콘크리트타설</v>
          </cell>
          <cell r="C544" t="str">
            <v>(무근,진동기제외)</v>
          </cell>
          <cell r="D544">
            <v>149</v>
          </cell>
          <cell r="E544" t="str">
            <v>㎥</v>
          </cell>
          <cell r="F544">
            <v>19650</v>
          </cell>
          <cell r="G544">
            <v>2927850</v>
          </cell>
        </row>
        <row r="545">
          <cell r="A545" t="str">
            <v>b</v>
          </cell>
          <cell r="B545" t="str">
            <v>합판거푸집</v>
          </cell>
          <cell r="C545" t="str">
            <v>(4회,0-7m)</v>
          </cell>
          <cell r="D545">
            <v>518</v>
          </cell>
          <cell r="E545" t="str">
            <v>㎡</v>
          </cell>
          <cell r="F545">
            <v>14957</v>
          </cell>
          <cell r="G545">
            <v>7747726</v>
          </cell>
        </row>
        <row r="546">
          <cell r="A546" t="str">
            <v>c</v>
          </cell>
          <cell r="B546" t="str">
            <v>몰  탈</v>
          </cell>
          <cell r="C546" t="str">
            <v>1:3</v>
          </cell>
          <cell r="D546">
            <v>0.67800000000000005</v>
          </cell>
          <cell r="E546" t="str">
            <v>M3</v>
          </cell>
          <cell r="F546">
            <v>37052</v>
          </cell>
          <cell r="G546">
            <v>25121</v>
          </cell>
        </row>
        <row r="547">
          <cell r="A547" t="str">
            <v>d</v>
          </cell>
          <cell r="B547" t="str">
            <v>소형고압블럭</v>
          </cell>
          <cell r="C547" t="str">
            <v>T=6 CM</v>
          </cell>
          <cell r="D547">
            <v>3754</v>
          </cell>
          <cell r="E547" t="str">
            <v>㎡</v>
          </cell>
          <cell r="F547">
            <v>5944</v>
          </cell>
          <cell r="G547">
            <v>22313776</v>
          </cell>
        </row>
        <row r="548">
          <cell r="A548" t="str">
            <v>e</v>
          </cell>
          <cell r="B548" t="str">
            <v>도로경계브럭(화강석)</v>
          </cell>
          <cell r="C548" t="str">
            <v>(150*150*1000)</v>
          </cell>
          <cell r="D548">
            <v>310</v>
          </cell>
          <cell r="E548" t="str">
            <v>M</v>
          </cell>
          <cell r="F548">
            <v>5168</v>
          </cell>
          <cell r="G548">
            <v>1602080</v>
          </cell>
        </row>
        <row r="549">
          <cell r="A549" t="str">
            <v>f</v>
          </cell>
          <cell r="B549" t="str">
            <v>보차도경계석(화강석)</v>
          </cell>
          <cell r="C549" t="str">
            <v>(200*250*1000,야광)</v>
          </cell>
          <cell r="D549">
            <v>607</v>
          </cell>
          <cell r="E549" t="str">
            <v>M</v>
          </cell>
          <cell r="F549">
            <v>15133</v>
          </cell>
          <cell r="G549">
            <v>9185731</v>
          </cell>
        </row>
        <row r="550">
          <cell r="A550" t="str">
            <v>g</v>
          </cell>
          <cell r="B550" t="str">
            <v>보차도경계석(화강석)</v>
          </cell>
          <cell r="C550" t="str">
            <v>(200*250*1000,곡선)</v>
          </cell>
          <cell r="D550">
            <v>607</v>
          </cell>
          <cell r="E550" t="str">
            <v>M</v>
          </cell>
          <cell r="F550">
            <v>15133</v>
          </cell>
          <cell r="G550">
            <v>9185731</v>
          </cell>
        </row>
        <row r="551">
          <cell r="A551" t="str">
            <v>5.09</v>
          </cell>
          <cell r="B551" t="str">
            <v>야광판부착</v>
          </cell>
          <cell r="C551" t="str">
            <v>갈매기형</v>
          </cell>
          <cell r="D551">
            <v>8070</v>
          </cell>
          <cell r="E551" t="str">
            <v>EA</v>
          </cell>
          <cell r="F551">
            <v>13994</v>
          </cell>
          <cell r="G551">
            <v>112931580</v>
          </cell>
        </row>
        <row r="552">
          <cell r="A552" t="str">
            <v>6.</v>
          </cell>
          <cell r="B552" t="str">
            <v>부대공</v>
          </cell>
          <cell r="G552">
            <v>735226878</v>
          </cell>
        </row>
        <row r="553">
          <cell r="A553" t="str">
            <v>6.01</v>
          </cell>
          <cell r="B553" t="str">
            <v>차선도색</v>
          </cell>
          <cell r="G553">
            <v>10824831</v>
          </cell>
        </row>
        <row r="554">
          <cell r="A554" t="str">
            <v>a</v>
          </cell>
          <cell r="B554" t="str">
            <v>차선도색(황색실선)</v>
          </cell>
          <cell r="C554" t="str">
            <v>(상온형)</v>
          </cell>
          <cell r="D554">
            <v>892</v>
          </cell>
          <cell r="E554" t="str">
            <v>㎡</v>
          </cell>
          <cell r="F554">
            <v>1667</v>
          </cell>
          <cell r="G554">
            <v>1486964</v>
          </cell>
        </row>
        <row r="555">
          <cell r="A555" t="str">
            <v>b</v>
          </cell>
          <cell r="B555" t="str">
            <v>차선도색(백색실선)</v>
          </cell>
          <cell r="C555" t="str">
            <v>(상온형)</v>
          </cell>
          <cell r="D555">
            <v>1843</v>
          </cell>
          <cell r="E555" t="str">
            <v>㎡</v>
          </cell>
          <cell r="F555">
            <v>1481</v>
          </cell>
          <cell r="G555">
            <v>2729483</v>
          </cell>
        </row>
        <row r="556">
          <cell r="A556" t="str">
            <v>c</v>
          </cell>
          <cell r="B556" t="str">
            <v>차선도색(백색파선)</v>
          </cell>
          <cell r="C556" t="str">
            <v>(상온형)</v>
          </cell>
          <cell r="D556">
            <v>349</v>
          </cell>
          <cell r="E556" t="str">
            <v>㎡</v>
          </cell>
          <cell r="F556">
            <v>1586</v>
          </cell>
          <cell r="G556">
            <v>553514</v>
          </cell>
        </row>
        <row r="557">
          <cell r="A557" t="str">
            <v>d</v>
          </cell>
          <cell r="B557" t="str">
            <v>차선도색(황색파선)</v>
          </cell>
          <cell r="C557" t="str">
            <v>(가열형)</v>
          </cell>
          <cell r="D557">
            <v>538</v>
          </cell>
          <cell r="E557" t="str">
            <v>㎡</v>
          </cell>
          <cell r="F557">
            <v>2399</v>
          </cell>
          <cell r="G557">
            <v>1290662</v>
          </cell>
        </row>
        <row r="558">
          <cell r="A558" t="str">
            <v>e</v>
          </cell>
          <cell r="B558" t="str">
            <v>차선도색(백색파선)</v>
          </cell>
          <cell r="C558" t="str">
            <v>(가열형)</v>
          </cell>
          <cell r="D558">
            <v>2096</v>
          </cell>
          <cell r="E558" t="str">
            <v>㎡</v>
          </cell>
          <cell r="F558">
            <v>2273</v>
          </cell>
          <cell r="G558">
            <v>4764208</v>
          </cell>
        </row>
        <row r="559">
          <cell r="A559" t="str">
            <v>6.02</v>
          </cell>
          <cell r="B559" t="str">
            <v>표지판</v>
          </cell>
          <cell r="G559">
            <v>89557712</v>
          </cell>
        </row>
        <row r="560">
          <cell r="A560" t="str">
            <v>a</v>
          </cell>
          <cell r="B560" t="str">
            <v>삼각표지판</v>
          </cell>
          <cell r="C560" t="str">
            <v>1200*1.039</v>
          </cell>
          <cell r="D560">
            <v>4</v>
          </cell>
          <cell r="E560" t="str">
            <v>EA</v>
          </cell>
          <cell r="F560">
            <v>353273</v>
          </cell>
          <cell r="G560">
            <v>1413092</v>
          </cell>
        </row>
        <row r="561">
          <cell r="A561" t="str">
            <v>b</v>
          </cell>
          <cell r="B561" t="str">
            <v>삼각이중표지판</v>
          </cell>
          <cell r="C561" t="str">
            <v>(한변 120 Cm)</v>
          </cell>
          <cell r="D561">
            <v>12</v>
          </cell>
          <cell r="E561" t="str">
            <v>EA</v>
          </cell>
          <cell r="F561">
            <v>687522</v>
          </cell>
          <cell r="G561">
            <v>8250264</v>
          </cell>
        </row>
        <row r="562">
          <cell r="A562" t="str">
            <v>c</v>
          </cell>
          <cell r="B562" t="str">
            <v>원형표지판</v>
          </cell>
          <cell r="C562" t="str">
            <v>1200*1.039</v>
          </cell>
          <cell r="D562">
            <v>6</v>
          </cell>
          <cell r="E562" t="str">
            <v>EA</v>
          </cell>
          <cell r="F562">
            <v>334473</v>
          </cell>
          <cell r="G562">
            <v>2006838</v>
          </cell>
        </row>
        <row r="563">
          <cell r="A563" t="str">
            <v>d</v>
          </cell>
          <cell r="B563" t="str">
            <v>3방향표지판</v>
          </cell>
          <cell r="C563" t="str">
            <v>4450*2200</v>
          </cell>
          <cell r="D563">
            <v>6</v>
          </cell>
          <cell r="E563" t="str">
            <v>EA</v>
          </cell>
          <cell r="F563">
            <v>5873906</v>
          </cell>
          <cell r="G563">
            <v>35243436</v>
          </cell>
        </row>
        <row r="564">
          <cell r="A564" t="str">
            <v>e</v>
          </cell>
          <cell r="B564" t="str">
            <v>2방향표지</v>
          </cell>
          <cell r="C564" t="str">
            <v>4000*2500</v>
          </cell>
          <cell r="D564">
            <v>5</v>
          </cell>
          <cell r="E564" t="str">
            <v>EA</v>
          </cell>
          <cell r="F564">
            <v>5911906</v>
          </cell>
          <cell r="G564">
            <v>29559530</v>
          </cell>
        </row>
        <row r="565">
          <cell r="A565" t="str">
            <v>f</v>
          </cell>
          <cell r="B565" t="str">
            <v>1지명방향표지</v>
          </cell>
          <cell r="C565" t="str">
            <v>1600*1200</v>
          </cell>
          <cell r="D565">
            <v>2</v>
          </cell>
          <cell r="E565" t="str">
            <v>EA</v>
          </cell>
          <cell r="F565">
            <v>719347</v>
          </cell>
          <cell r="G565">
            <v>1438694</v>
          </cell>
        </row>
        <row r="566">
          <cell r="A566" t="str">
            <v>g</v>
          </cell>
          <cell r="B566" t="str">
            <v>방향표지(1방향)</v>
          </cell>
          <cell r="C566" t="str">
            <v>1850*1000</v>
          </cell>
          <cell r="D566">
            <v>1</v>
          </cell>
          <cell r="E566" t="str">
            <v>EA</v>
          </cell>
          <cell r="F566">
            <v>1079347</v>
          </cell>
          <cell r="G566">
            <v>1079347</v>
          </cell>
        </row>
        <row r="567">
          <cell r="A567" t="str">
            <v>h</v>
          </cell>
          <cell r="B567" t="str">
            <v>방향표지(2방향)</v>
          </cell>
          <cell r="C567" t="str">
            <v>3700*1000</v>
          </cell>
          <cell r="D567">
            <v>6</v>
          </cell>
          <cell r="E567" t="str">
            <v>EA</v>
          </cell>
          <cell r="F567">
            <v>1079347</v>
          </cell>
          <cell r="G567">
            <v>6476082</v>
          </cell>
        </row>
        <row r="568">
          <cell r="A568" t="str">
            <v>i</v>
          </cell>
          <cell r="B568" t="str">
            <v>지역안내표지</v>
          </cell>
          <cell r="C568" t="str">
            <v>1000*1600</v>
          </cell>
          <cell r="D568">
            <v>7</v>
          </cell>
          <cell r="E568" t="str">
            <v>EA</v>
          </cell>
          <cell r="F568">
            <v>584347</v>
          </cell>
          <cell r="G568">
            <v>4090429</v>
          </cell>
        </row>
        <row r="569">
          <cell r="A569" t="str">
            <v>6.03</v>
          </cell>
          <cell r="B569" t="str">
            <v>가드레일</v>
          </cell>
          <cell r="G569">
            <v>178127132</v>
          </cell>
        </row>
        <row r="570">
          <cell r="A570" t="str">
            <v>a</v>
          </cell>
          <cell r="B570" t="str">
            <v>일반부</v>
          </cell>
          <cell r="G570">
            <v>178127132</v>
          </cell>
        </row>
        <row r="571">
          <cell r="A571" t="str">
            <v>a-1</v>
          </cell>
          <cell r="B571" t="str">
            <v>가드레일(표준)</v>
          </cell>
          <cell r="D571">
            <v>1217</v>
          </cell>
          <cell r="E571" t="str">
            <v>경간</v>
          </cell>
          <cell r="F571">
            <v>145468</v>
          </cell>
          <cell r="G571">
            <v>177034556</v>
          </cell>
        </row>
        <row r="572">
          <cell r="A572" t="str">
            <v>a-2</v>
          </cell>
          <cell r="B572" t="str">
            <v>가드레일(단부)</v>
          </cell>
          <cell r="D572">
            <v>38</v>
          </cell>
          <cell r="E572" t="str">
            <v>EA</v>
          </cell>
          <cell r="F572">
            <v>28752</v>
          </cell>
          <cell r="G572">
            <v>1092576</v>
          </cell>
        </row>
        <row r="573">
          <cell r="A573" t="str">
            <v>6.04</v>
          </cell>
          <cell r="B573" t="str">
            <v>시선유도시설</v>
          </cell>
          <cell r="G573">
            <v>53033568</v>
          </cell>
        </row>
        <row r="574">
          <cell r="A574" t="str">
            <v>a</v>
          </cell>
          <cell r="B574" t="str">
            <v>데리네이터</v>
          </cell>
          <cell r="G574">
            <v>2773890</v>
          </cell>
        </row>
        <row r="575">
          <cell r="A575" t="str">
            <v>a-1</v>
          </cell>
          <cell r="B575" t="str">
            <v>데리네이터</v>
          </cell>
          <cell r="C575" t="str">
            <v>(가드레일용)</v>
          </cell>
          <cell r="D575">
            <v>173</v>
          </cell>
          <cell r="E575" t="str">
            <v>EA</v>
          </cell>
          <cell r="F575">
            <v>14490</v>
          </cell>
          <cell r="G575">
            <v>2506770</v>
          </cell>
        </row>
        <row r="576">
          <cell r="A576" t="str">
            <v>a-2</v>
          </cell>
          <cell r="B576" t="str">
            <v>데리네이터</v>
          </cell>
          <cell r="C576" t="str">
            <v>(교량용)</v>
          </cell>
          <cell r="D576">
            <v>13</v>
          </cell>
          <cell r="E576" t="str">
            <v>EA</v>
          </cell>
          <cell r="F576">
            <v>12915</v>
          </cell>
          <cell r="G576">
            <v>167895</v>
          </cell>
        </row>
        <row r="577">
          <cell r="A577" t="str">
            <v>a-3</v>
          </cell>
          <cell r="B577" t="str">
            <v>데리네이터</v>
          </cell>
          <cell r="C577" t="str">
            <v>(옹벽용)</v>
          </cell>
          <cell r="D577">
            <v>7</v>
          </cell>
          <cell r="E577" t="str">
            <v>EA</v>
          </cell>
          <cell r="F577">
            <v>14175</v>
          </cell>
          <cell r="G577">
            <v>99225</v>
          </cell>
        </row>
        <row r="578">
          <cell r="A578" t="str">
            <v>b</v>
          </cell>
          <cell r="B578" t="str">
            <v>도로표지병</v>
          </cell>
          <cell r="G578">
            <v>45255210</v>
          </cell>
        </row>
        <row r="579">
          <cell r="A579" t="str">
            <v>b-1</v>
          </cell>
          <cell r="B579" t="str">
            <v>도로표지병</v>
          </cell>
          <cell r="D579">
            <v>2877</v>
          </cell>
          <cell r="E579" t="str">
            <v>EA</v>
          </cell>
          <cell r="F579">
            <v>15730</v>
          </cell>
          <cell r="G579">
            <v>45255210</v>
          </cell>
        </row>
        <row r="580">
          <cell r="A580" t="str">
            <v>c</v>
          </cell>
          <cell r="B580" t="str">
            <v>갈매기표지판</v>
          </cell>
          <cell r="G580">
            <v>5004468</v>
          </cell>
        </row>
        <row r="581">
          <cell r="A581" t="str">
            <v>c-1</v>
          </cell>
          <cell r="B581" t="str">
            <v>갈매기표지판(양면)</v>
          </cell>
          <cell r="C581" t="str">
            <v>900*450</v>
          </cell>
          <cell r="D581">
            <v>7</v>
          </cell>
          <cell r="E581" t="str">
            <v>개</v>
          </cell>
          <cell r="F581">
            <v>176029</v>
          </cell>
          <cell r="G581">
            <v>1232203</v>
          </cell>
        </row>
        <row r="582">
          <cell r="A582" t="str">
            <v>c-2</v>
          </cell>
          <cell r="B582" t="str">
            <v>갈매기표지판(단면)</v>
          </cell>
          <cell r="C582" t="str">
            <v>900*450</v>
          </cell>
          <cell r="D582">
            <v>35</v>
          </cell>
          <cell r="E582" t="str">
            <v>EA</v>
          </cell>
          <cell r="F582">
            <v>107779</v>
          </cell>
          <cell r="G582">
            <v>3772265</v>
          </cell>
        </row>
        <row r="583">
          <cell r="A583" t="str">
            <v>6.05</v>
          </cell>
          <cell r="B583" t="str">
            <v>중앙분리대</v>
          </cell>
          <cell r="C583" t="str">
            <v>(연석)</v>
          </cell>
          <cell r="D583">
            <v>450</v>
          </cell>
          <cell r="E583" t="str">
            <v>M</v>
          </cell>
          <cell r="F583">
            <v>15088</v>
          </cell>
          <cell r="G583">
            <v>6789600</v>
          </cell>
        </row>
        <row r="584">
          <cell r="A584" t="str">
            <v>6.06</v>
          </cell>
          <cell r="B584" t="str">
            <v>방음벽</v>
          </cell>
          <cell r="G584">
            <v>112628069</v>
          </cell>
        </row>
        <row r="585">
          <cell r="A585" t="str">
            <v>a</v>
          </cell>
          <cell r="B585" t="str">
            <v>콘크리트타설</v>
          </cell>
          <cell r="C585" t="str">
            <v>(철근,진동기포함)</v>
          </cell>
          <cell r="D585">
            <v>754</v>
          </cell>
          <cell r="E585" t="str">
            <v>㎥</v>
          </cell>
          <cell r="F585">
            <v>21923</v>
          </cell>
          <cell r="G585">
            <v>16529942</v>
          </cell>
        </row>
        <row r="586">
          <cell r="A586" t="str">
            <v>b</v>
          </cell>
          <cell r="B586" t="str">
            <v>콘크리트타설</v>
          </cell>
          <cell r="C586" t="str">
            <v>(무근,진동기제외)</v>
          </cell>
          <cell r="D586">
            <v>47</v>
          </cell>
          <cell r="E586" t="str">
            <v>㎥</v>
          </cell>
          <cell r="F586">
            <v>19650</v>
          </cell>
          <cell r="G586">
            <v>923550</v>
          </cell>
        </row>
        <row r="587">
          <cell r="A587" t="str">
            <v>c</v>
          </cell>
          <cell r="B587" t="str">
            <v>합판거푸집</v>
          </cell>
          <cell r="C587" t="str">
            <v>(4회,0-7m)</v>
          </cell>
          <cell r="D587">
            <v>1798</v>
          </cell>
          <cell r="E587" t="str">
            <v>㎡</v>
          </cell>
          <cell r="F587">
            <v>14957</v>
          </cell>
          <cell r="G587">
            <v>26892686</v>
          </cell>
        </row>
        <row r="588">
          <cell r="A588" t="str">
            <v>d</v>
          </cell>
          <cell r="B588" t="str">
            <v>합판거푸집</v>
          </cell>
          <cell r="C588" t="str">
            <v>(6회,0-7m)</v>
          </cell>
          <cell r="D588">
            <v>37</v>
          </cell>
          <cell r="E588" t="str">
            <v>㎡</v>
          </cell>
          <cell r="F588">
            <v>12257</v>
          </cell>
          <cell r="G588">
            <v>453509</v>
          </cell>
        </row>
        <row r="589">
          <cell r="A589" t="str">
            <v>e</v>
          </cell>
          <cell r="B589" t="str">
            <v>철근가공조립</v>
          </cell>
          <cell r="C589" t="str">
            <v>(보 통)</v>
          </cell>
          <cell r="D589">
            <v>53.712000000000003</v>
          </cell>
          <cell r="E589" t="str">
            <v>Ton</v>
          </cell>
          <cell r="F589">
            <v>339532</v>
          </cell>
          <cell r="G589">
            <v>18236942</v>
          </cell>
        </row>
        <row r="590">
          <cell r="A590" t="str">
            <v>f</v>
          </cell>
          <cell r="B590" t="str">
            <v>방음판(투명)</v>
          </cell>
          <cell r="C590" t="str">
            <v>1970*1000*88*10</v>
          </cell>
          <cell r="D590">
            <v>405</v>
          </cell>
          <cell r="E590" t="str">
            <v>M</v>
          </cell>
          <cell r="F590">
            <v>122448</v>
          </cell>
          <cell r="G590">
            <v>49591440</v>
          </cell>
        </row>
        <row r="591">
          <cell r="A591" t="str">
            <v>6.07</v>
          </cell>
          <cell r="B591" t="str">
            <v>세륜세차시설</v>
          </cell>
          <cell r="D591">
            <v>3</v>
          </cell>
          <cell r="E591" t="str">
            <v>개소</v>
          </cell>
          <cell r="F591">
            <v>12800112</v>
          </cell>
          <cell r="G591">
            <v>38400336</v>
          </cell>
        </row>
        <row r="592">
          <cell r="A592" t="str">
            <v>6.08</v>
          </cell>
          <cell r="B592" t="str">
            <v>미끄럼방지시설</v>
          </cell>
          <cell r="D592">
            <v>420</v>
          </cell>
          <cell r="E592" t="str">
            <v>㎡</v>
          </cell>
          <cell r="F592">
            <v>34203</v>
          </cell>
          <cell r="G592">
            <v>14365260</v>
          </cell>
        </row>
        <row r="593">
          <cell r="A593" t="str">
            <v>6.09</v>
          </cell>
          <cell r="B593" t="str">
            <v>충격완화시설</v>
          </cell>
          <cell r="C593" t="str">
            <v>NOSE부용</v>
          </cell>
          <cell r="D593">
            <v>8</v>
          </cell>
          <cell r="E593" t="str">
            <v>EA</v>
          </cell>
          <cell r="F593">
            <v>997500</v>
          </cell>
          <cell r="G593">
            <v>7980000</v>
          </cell>
        </row>
        <row r="594">
          <cell r="A594" t="str">
            <v>6.10</v>
          </cell>
          <cell r="B594" t="str">
            <v>안전관리시설</v>
          </cell>
          <cell r="D594">
            <v>1</v>
          </cell>
          <cell r="E594" t="str">
            <v>식</v>
          </cell>
          <cell r="F594">
            <v>65823627</v>
          </cell>
          <cell r="G594">
            <v>65823627</v>
          </cell>
        </row>
        <row r="595">
          <cell r="A595" t="str">
            <v>6.11</v>
          </cell>
          <cell r="B595" t="str">
            <v>준공표지설치</v>
          </cell>
          <cell r="C595" t="str">
            <v>화강석</v>
          </cell>
          <cell r="D595">
            <v>2</v>
          </cell>
          <cell r="E595" t="str">
            <v>EA</v>
          </cell>
          <cell r="F595">
            <v>970503</v>
          </cell>
          <cell r="G595">
            <v>1941006</v>
          </cell>
        </row>
        <row r="596">
          <cell r="A596" t="str">
            <v>6.12</v>
          </cell>
          <cell r="B596" t="str">
            <v>가설사무실</v>
          </cell>
          <cell r="D596">
            <v>1</v>
          </cell>
          <cell r="E596" t="str">
            <v>식</v>
          </cell>
          <cell r="F596">
            <v>71753612</v>
          </cell>
          <cell r="G596">
            <v>71753612</v>
          </cell>
        </row>
        <row r="597">
          <cell r="A597" t="str">
            <v>6.13</v>
          </cell>
          <cell r="B597" t="str">
            <v>추가보링비</v>
          </cell>
          <cell r="G597">
            <v>18697880</v>
          </cell>
        </row>
        <row r="598">
          <cell r="A598" t="str">
            <v>a</v>
          </cell>
          <cell r="B598" t="str">
            <v>보링비(BX)</v>
          </cell>
          <cell r="C598" t="str">
            <v>(점토)</v>
          </cell>
          <cell r="D598">
            <v>74</v>
          </cell>
          <cell r="E598" t="str">
            <v>M</v>
          </cell>
          <cell r="F598">
            <v>79055</v>
          </cell>
          <cell r="G598">
            <v>5850070</v>
          </cell>
        </row>
        <row r="599">
          <cell r="A599" t="str">
            <v>b</v>
          </cell>
          <cell r="B599" t="str">
            <v>보링비(BX)</v>
          </cell>
          <cell r="C599" t="str">
            <v>(모래층)</v>
          </cell>
          <cell r="D599">
            <v>59</v>
          </cell>
          <cell r="E599" t="str">
            <v>M</v>
          </cell>
          <cell r="F599">
            <v>101878</v>
          </cell>
          <cell r="G599">
            <v>6010802</v>
          </cell>
        </row>
        <row r="600">
          <cell r="A600" t="str">
            <v>c</v>
          </cell>
          <cell r="B600" t="str">
            <v>보링비(BX)</v>
          </cell>
          <cell r="C600" t="str">
            <v>(풍화암층)</v>
          </cell>
          <cell r="D600">
            <v>62</v>
          </cell>
          <cell r="E600" t="str">
            <v>M</v>
          </cell>
          <cell r="F600">
            <v>93568</v>
          </cell>
          <cell r="G600">
            <v>5801216</v>
          </cell>
        </row>
        <row r="601">
          <cell r="A601" t="str">
            <v>d</v>
          </cell>
          <cell r="B601" t="str">
            <v>보링비(BX)</v>
          </cell>
          <cell r="C601" t="str">
            <v>(연암층)</v>
          </cell>
          <cell r="D601">
            <v>9</v>
          </cell>
          <cell r="E601" t="str">
            <v>M</v>
          </cell>
          <cell r="F601">
            <v>115088</v>
          </cell>
          <cell r="G601">
            <v>1035792</v>
          </cell>
        </row>
        <row r="602">
          <cell r="A602" t="str">
            <v>6.15</v>
          </cell>
          <cell r="B602" t="str">
            <v>시험비</v>
          </cell>
          <cell r="G602">
            <v>5700096</v>
          </cell>
        </row>
        <row r="603">
          <cell r="A603" t="str">
            <v>a</v>
          </cell>
          <cell r="B603" t="str">
            <v>시험비</v>
          </cell>
          <cell r="D603">
            <v>1</v>
          </cell>
          <cell r="E603" t="str">
            <v>식</v>
          </cell>
          <cell r="F603">
            <v>5700096</v>
          </cell>
          <cell r="G603">
            <v>5700096</v>
          </cell>
        </row>
        <row r="604">
          <cell r="A604" t="str">
            <v>6.16</v>
          </cell>
          <cell r="B604" t="str">
            <v>이동식비산방지망</v>
          </cell>
          <cell r="D604">
            <v>180</v>
          </cell>
          <cell r="E604" t="str">
            <v>M</v>
          </cell>
          <cell r="F604">
            <v>34496</v>
          </cell>
          <cell r="G604">
            <v>6209280</v>
          </cell>
        </row>
        <row r="605">
          <cell r="A605" t="str">
            <v>6.17</v>
          </cell>
          <cell r="B605" t="str">
            <v>중기운반비</v>
          </cell>
          <cell r="D605">
            <v>1</v>
          </cell>
          <cell r="E605" t="str">
            <v>식</v>
          </cell>
          <cell r="F605">
            <v>1610909</v>
          </cell>
          <cell r="G605">
            <v>1610909</v>
          </cell>
        </row>
        <row r="606">
          <cell r="A606" t="str">
            <v>6.18</v>
          </cell>
          <cell r="B606" t="str">
            <v>도로대장작성</v>
          </cell>
          <cell r="D606">
            <v>4.0999999999999996</v>
          </cell>
          <cell r="E606" t="str">
            <v>KM</v>
          </cell>
          <cell r="F606">
            <v>2529129</v>
          </cell>
          <cell r="G606">
            <v>10369428</v>
          </cell>
        </row>
        <row r="607">
          <cell r="A607" t="str">
            <v>6.19</v>
          </cell>
          <cell r="B607" t="str">
            <v>시공상세도면작성</v>
          </cell>
          <cell r="D607">
            <v>1</v>
          </cell>
          <cell r="E607" t="str">
            <v>식</v>
          </cell>
          <cell r="F607">
            <v>19955641</v>
          </cell>
          <cell r="G607">
            <v>19955641</v>
          </cell>
        </row>
        <row r="608">
          <cell r="A608" t="str">
            <v>6.20</v>
          </cell>
          <cell r="B608" t="str">
            <v>자재운반비</v>
          </cell>
          <cell r="G608">
            <v>27107741</v>
          </cell>
        </row>
        <row r="609">
          <cell r="A609" t="str">
            <v>a</v>
          </cell>
          <cell r="B609" t="str">
            <v>시멘트운반</v>
          </cell>
          <cell r="C609" t="str">
            <v>40Kg/대</v>
          </cell>
          <cell r="D609">
            <v>430</v>
          </cell>
          <cell r="E609" t="str">
            <v>포</v>
          </cell>
          <cell r="F609">
            <v>434</v>
          </cell>
          <cell r="G609">
            <v>186620</v>
          </cell>
        </row>
        <row r="610">
          <cell r="A610" t="str">
            <v>b</v>
          </cell>
          <cell r="B610" t="str">
            <v>아스팔트운반</v>
          </cell>
          <cell r="C610" t="str">
            <v>(MC-1,RSC-4)</v>
          </cell>
          <cell r="D610">
            <v>413</v>
          </cell>
          <cell r="E610" t="str">
            <v>D/M</v>
          </cell>
          <cell r="F610">
            <v>2172</v>
          </cell>
          <cell r="G610">
            <v>897036</v>
          </cell>
        </row>
        <row r="611">
          <cell r="A611" t="str">
            <v>c</v>
          </cell>
          <cell r="B611" t="str">
            <v>철근운반</v>
          </cell>
          <cell r="D611">
            <v>2154.7350000000001</v>
          </cell>
          <cell r="E611" t="str">
            <v>TON</v>
          </cell>
          <cell r="F611">
            <v>10862</v>
          </cell>
          <cell r="G611">
            <v>23404731</v>
          </cell>
        </row>
        <row r="612">
          <cell r="A612" t="str">
            <v>d</v>
          </cell>
          <cell r="B612" t="str">
            <v>VR관 운반</v>
          </cell>
          <cell r="G612">
            <v>2619354</v>
          </cell>
        </row>
        <row r="613">
          <cell r="A613" t="str">
            <v>d-1</v>
          </cell>
          <cell r="B613" t="str">
            <v>V.R관운반</v>
          </cell>
          <cell r="C613" t="str">
            <v>D=300MM</v>
          </cell>
          <cell r="D613">
            <v>457</v>
          </cell>
          <cell r="E613" t="str">
            <v>본</v>
          </cell>
          <cell r="F613">
            <v>459</v>
          </cell>
          <cell r="G613">
            <v>209763</v>
          </cell>
        </row>
        <row r="614">
          <cell r="A614" t="str">
            <v>d-2</v>
          </cell>
          <cell r="B614" t="str">
            <v>V.R관운반</v>
          </cell>
          <cell r="C614" t="str">
            <v>D=600mm</v>
          </cell>
          <cell r="D614">
            <v>236</v>
          </cell>
          <cell r="E614" t="str">
            <v>본</v>
          </cell>
          <cell r="F614">
            <v>1338</v>
          </cell>
          <cell r="G614">
            <v>315768</v>
          </cell>
        </row>
        <row r="615">
          <cell r="A615" t="str">
            <v>d-3</v>
          </cell>
          <cell r="B615" t="str">
            <v>V.R관운반</v>
          </cell>
          <cell r="C615" t="str">
            <v>D=1000mm</v>
          </cell>
          <cell r="D615">
            <v>639</v>
          </cell>
          <cell r="E615" t="str">
            <v>본</v>
          </cell>
          <cell r="F615">
            <v>3155</v>
          </cell>
          <cell r="G615">
            <v>2016045</v>
          </cell>
        </row>
        <row r="616">
          <cell r="A616" t="str">
            <v>d-4</v>
          </cell>
          <cell r="B616" t="str">
            <v>V.R관운반</v>
          </cell>
          <cell r="C616" t="str">
            <v>D=1200mm</v>
          </cell>
          <cell r="D616">
            <v>18</v>
          </cell>
          <cell r="E616" t="str">
            <v>본</v>
          </cell>
          <cell r="F616">
            <v>4321</v>
          </cell>
          <cell r="G616">
            <v>77778</v>
          </cell>
        </row>
        <row r="617">
          <cell r="A617" t="str">
            <v>6.21</v>
          </cell>
          <cell r="B617" t="str">
            <v>고철</v>
          </cell>
          <cell r="G617">
            <v>-5648850</v>
          </cell>
        </row>
        <row r="618">
          <cell r="A618" t="str">
            <v>a</v>
          </cell>
          <cell r="B618" t="str">
            <v>고철</v>
          </cell>
          <cell r="D618">
            <v>62.765000000000001</v>
          </cell>
          <cell r="E618" t="str">
            <v>Ton</v>
          </cell>
          <cell r="F618">
            <v>-90000</v>
          </cell>
          <cell r="G618">
            <v>-5648850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견적요약"/>
      <sheetName val="견적보고"/>
      <sheetName val="집계"/>
      <sheetName val="실행"/>
      <sheetName val="산출1 "/>
      <sheetName val="일위 (2)"/>
      <sheetName val="일위"/>
      <sheetName val="잡비"/>
      <sheetName val="산출 "/>
      <sheetName val="본공사"/>
      <sheetName val="터파기및재료"/>
      <sheetName val="수량산출"/>
      <sheetName val="Sheet1 (2)"/>
      <sheetName val="내역서"/>
    </sheetNames>
    <sheetDataSet>
      <sheetData sheetId="0" refreshError="1"/>
      <sheetData sheetId="1" refreshError="1"/>
      <sheetData sheetId="2" refreshError="1"/>
      <sheetData sheetId="3" refreshError="1"/>
      <sheetData sheetId="4" refreshError="1">
        <row r="1">
          <cell r="A1" t="str">
            <v>ITNUM</v>
          </cell>
          <cell r="B1" t="str">
            <v>공      종</v>
          </cell>
          <cell r="C1" t="str">
            <v>규      격</v>
          </cell>
          <cell r="D1" t="str">
            <v>수    량</v>
          </cell>
          <cell r="E1" t="str">
            <v>단위</v>
          </cell>
          <cell r="F1" t="str">
            <v>설      계</v>
          </cell>
        </row>
        <row r="2">
          <cell r="F2" t="str">
            <v>단    가</v>
          </cell>
          <cell r="G2" t="str">
            <v>금      액</v>
          </cell>
        </row>
        <row r="3">
          <cell r="A3" t="str">
            <v>1.</v>
          </cell>
          <cell r="B3" t="str">
            <v>토공</v>
          </cell>
          <cell r="G3">
            <v>10331089328</v>
          </cell>
        </row>
        <row r="4">
          <cell r="A4" t="str">
            <v>1.01</v>
          </cell>
          <cell r="B4" t="str">
            <v>기존구조물철거</v>
          </cell>
          <cell r="D4" t="str">
            <v xml:space="preserve"> </v>
          </cell>
        </row>
        <row r="5">
          <cell r="A5" t="str">
            <v>a</v>
          </cell>
          <cell r="B5" t="str">
            <v>무근콘크리트깨기</v>
          </cell>
          <cell r="C5" t="str">
            <v>(30Cm 미만)</v>
          </cell>
          <cell r="D5">
            <v>510</v>
          </cell>
          <cell r="E5" t="str">
            <v>M3</v>
          </cell>
          <cell r="F5">
            <v>44623</v>
          </cell>
          <cell r="G5">
            <v>22757730</v>
          </cell>
        </row>
        <row r="6">
          <cell r="A6" t="str">
            <v>b</v>
          </cell>
          <cell r="B6" t="str">
            <v>철근콘크리트깨기</v>
          </cell>
          <cell r="C6" t="str">
            <v>(30Cm 미만)</v>
          </cell>
          <cell r="D6">
            <v>206</v>
          </cell>
          <cell r="E6" t="str">
            <v>M3</v>
          </cell>
          <cell r="F6">
            <v>101366</v>
          </cell>
          <cell r="G6">
            <v>20881396</v>
          </cell>
        </row>
        <row r="7">
          <cell r="A7" t="str">
            <v>c</v>
          </cell>
          <cell r="B7" t="str">
            <v>기존포장깨기</v>
          </cell>
          <cell r="D7" t="str">
            <v xml:space="preserve"> </v>
          </cell>
          <cell r="G7" t="str">
            <v xml:space="preserve"> </v>
          </cell>
        </row>
        <row r="8">
          <cell r="A8" t="str">
            <v>-1</v>
          </cell>
          <cell r="B8" t="str">
            <v>콘크리트포장깨기</v>
          </cell>
          <cell r="D8">
            <v>18</v>
          </cell>
          <cell r="E8" t="str">
            <v>M3</v>
          </cell>
          <cell r="F8">
            <v>14529</v>
          </cell>
          <cell r="G8">
            <v>261522</v>
          </cell>
        </row>
        <row r="9">
          <cell r="A9" t="str">
            <v>-2</v>
          </cell>
          <cell r="B9" t="str">
            <v>아스팔트포장깨기</v>
          </cell>
          <cell r="D9">
            <v>287</v>
          </cell>
          <cell r="E9" t="str">
            <v>M3</v>
          </cell>
          <cell r="F9">
            <v>14529</v>
          </cell>
          <cell r="G9">
            <v>4169823</v>
          </cell>
        </row>
        <row r="10">
          <cell r="A10" t="str">
            <v>소계</v>
          </cell>
          <cell r="G10">
            <v>0</v>
          </cell>
        </row>
        <row r="11">
          <cell r="A11" t="str">
            <v>d</v>
          </cell>
          <cell r="B11" t="str">
            <v>기계절단</v>
          </cell>
          <cell r="D11" t="str">
            <v xml:space="preserve"> </v>
          </cell>
        </row>
        <row r="12">
          <cell r="A12" t="str">
            <v>-1</v>
          </cell>
          <cell r="B12" t="str">
            <v>콘크리트절단</v>
          </cell>
          <cell r="D12">
            <v>7</v>
          </cell>
          <cell r="E12" t="str">
            <v>M</v>
          </cell>
          <cell r="F12">
            <v>1869</v>
          </cell>
          <cell r="G12">
            <v>13083</v>
          </cell>
        </row>
        <row r="13">
          <cell r="A13" t="str">
            <v>-2</v>
          </cell>
          <cell r="B13" t="str">
            <v>아스팔트절단</v>
          </cell>
          <cell r="D13">
            <v>1966</v>
          </cell>
          <cell r="E13" t="str">
            <v>M</v>
          </cell>
          <cell r="F13">
            <v>1629</v>
          </cell>
          <cell r="G13">
            <v>3202614</v>
          </cell>
        </row>
        <row r="14">
          <cell r="A14" t="str">
            <v>소계</v>
          </cell>
          <cell r="G14">
            <v>0</v>
          </cell>
        </row>
        <row r="15">
          <cell r="A15" t="str">
            <v>e</v>
          </cell>
          <cell r="B15" t="str">
            <v>석축헐기</v>
          </cell>
          <cell r="C15" t="str">
            <v>(인력)</v>
          </cell>
          <cell r="D15">
            <v>147</v>
          </cell>
          <cell r="E15" t="str">
            <v>M2</v>
          </cell>
          <cell r="F15">
            <v>10000</v>
          </cell>
          <cell r="G15">
            <v>1470000</v>
          </cell>
        </row>
        <row r="16">
          <cell r="A16" t="str">
            <v>f</v>
          </cell>
          <cell r="B16" t="str">
            <v>보도블럭 헐기</v>
          </cell>
          <cell r="D16">
            <v>558</v>
          </cell>
          <cell r="E16" t="str">
            <v>M2</v>
          </cell>
          <cell r="F16">
            <v>3075</v>
          </cell>
          <cell r="G16">
            <v>1715850</v>
          </cell>
        </row>
        <row r="17">
          <cell r="A17" t="str">
            <v>g</v>
          </cell>
          <cell r="B17" t="str">
            <v>기존가드레일철거</v>
          </cell>
          <cell r="D17">
            <v>236</v>
          </cell>
          <cell r="E17" t="str">
            <v>M</v>
          </cell>
          <cell r="F17">
            <v>1350</v>
          </cell>
          <cell r="G17">
            <v>318600</v>
          </cell>
        </row>
        <row r="18">
          <cell r="A18" t="str">
            <v>합계</v>
          </cell>
          <cell r="G18">
            <v>0</v>
          </cell>
        </row>
        <row r="19">
          <cell r="A19" t="str">
            <v>1.02</v>
          </cell>
          <cell r="B19" t="str">
            <v>흙깍기공</v>
          </cell>
          <cell r="D19" t="str">
            <v xml:space="preserve"> </v>
          </cell>
          <cell r="G19" t="str">
            <v xml:space="preserve"> </v>
          </cell>
        </row>
        <row r="20">
          <cell r="A20" t="str">
            <v>a</v>
          </cell>
          <cell r="B20" t="str">
            <v>토  사</v>
          </cell>
          <cell r="C20" t="str">
            <v>(도쟈 32 Ton)</v>
          </cell>
          <cell r="D20">
            <v>32905</v>
          </cell>
          <cell r="E20" t="str">
            <v>M3</v>
          </cell>
          <cell r="F20">
            <v>755</v>
          </cell>
          <cell r="G20">
            <v>24843275</v>
          </cell>
        </row>
        <row r="21">
          <cell r="A21" t="str">
            <v>b</v>
          </cell>
          <cell r="B21" t="str">
            <v>리핑암</v>
          </cell>
          <cell r="C21" t="str">
            <v>(도쟈 32 TON)</v>
          </cell>
          <cell r="D21">
            <v>67006</v>
          </cell>
          <cell r="E21" t="str">
            <v>M3</v>
          </cell>
          <cell r="F21">
            <v>1105</v>
          </cell>
          <cell r="G21">
            <v>74041630</v>
          </cell>
        </row>
        <row r="22">
          <cell r="A22" t="str">
            <v>c</v>
          </cell>
          <cell r="B22" t="str">
            <v>발파암</v>
          </cell>
          <cell r="C22" t="str">
            <v>(리퍼병행)</v>
          </cell>
          <cell r="D22">
            <v>98554</v>
          </cell>
          <cell r="E22" t="str">
            <v>M3</v>
          </cell>
          <cell r="F22">
            <v>14015</v>
          </cell>
          <cell r="G22">
            <v>1381234310</v>
          </cell>
        </row>
        <row r="23">
          <cell r="A23" t="str">
            <v>d</v>
          </cell>
          <cell r="B23" t="str">
            <v>미진동발파</v>
          </cell>
          <cell r="D23">
            <v>33784</v>
          </cell>
          <cell r="E23" t="str">
            <v>M3</v>
          </cell>
          <cell r="F23">
            <v>20902</v>
          </cell>
          <cell r="G23">
            <v>706153168</v>
          </cell>
        </row>
        <row r="24">
          <cell r="A24" t="str">
            <v>합계</v>
          </cell>
          <cell r="G24">
            <v>0</v>
          </cell>
        </row>
        <row r="25">
          <cell r="A25" t="str">
            <v>1.03</v>
          </cell>
          <cell r="B25" t="str">
            <v>유용운반</v>
          </cell>
          <cell r="D25" t="str">
            <v xml:space="preserve"> </v>
          </cell>
          <cell r="G25" t="str">
            <v xml:space="preserve"> </v>
          </cell>
        </row>
        <row r="26">
          <cell r="A26" t="str">
            <v>a</v>
          </cell>
          <cell r="B26" t="str">
            <v>토 사</v>
          </cell>
          <cell r="D26" t="str">
            <v xml:space="preserve"> </v>
          </cell>
          <cell r="G26" t="str">
            <v xml:space="preserve"> </v>
          </cell>
        </row>
        <row r="27">
          <cell r="A27" t="str">
            <v>-1</v>
          </cell>
          <cell r="B27" t="str">
            <v>무대운반</v>
          </cell>
          <cell r="C27" t="str">
            <v>(토사)</v>
          </cell>
          <cell r="D27">
            <v>108768</v>
          </cell>
          <cell r="E27" t="str">
            <v>M3</v>
          </cell>
          <cell r="G27">
            <v>0</v>
          </cell>
        </row>
        <row r="28">
          <cell r="A28" t="str">
            <v>-2</v>
          </cell>
          <cell r="B28" t="str">
            <v>도쟈운반</v>
          </cell>
          <cell r="C28" t="str">
            <v>(L=18.83M)</v>
          </cell>
          <cell r="D28">
            <v>3286</v>
          </cell>
          <cell r="E28" t="str">
            <v>M3</v>
          </cell>
          <cell r="F28">
            <v>402</v>
          </cell>
          <cell r="G28">
            <v>1320972</v>
          </cell>
        </row>
        <row r="29">
          <cell r="A29" t="str">
            <v>-3</v>
          </cell>
          <cell r="B29" t="str">
            <v>덤프운반</v>
          </cell>
          <cell r="C29" t="str">
            <v>(L=1.869KM)</v>
          </cell>
          <cell r="D29">
            <v>11821</v>
          </cell>
          <cell r="E29" t="str">
            <v>M3</v>
          </cell>
          <cell r="F29">
            <v>2415</v>
          </cell>
          <cell r="G29">
            <v>28547715</v>
          </cell>
        </row>
        <row r="30">
          <cell r="A30" t="str">
            <v>소계</v>
          </cell>
          <cell r="G30">
            <v>0</v>
          </cell>
        </row>
        <row r="31">
          <cell r="A31" t="str">
            <v>b</v>
          </cell>
          <cell r="B31" t="str">
            <v>리 핑 암</v>
          </cell>
        </row>
        <row r="32">
          <cell r="A32" t="str">
            <v>-1</v>
          </cell>
          <cell r="B32" t="str">
            <v>무대운반</v>
          </cell>
          <cell r="C32" t="str">
            <v>(리핑암)</v>
          </cell>
          <cell r="D32">
            <v>8816</v>
          </cell>
          <cell r="E32" t="str">
            <v>M3</v>
          </cell>
          <cell r="G32">
            <v>0</v>
          </cell>
        </row>
        <row r="33">
          <cell r="A33" t="str">
            <v>-2</v>
          </cell>
          <cell r="B33" t="str">
            <v>도쟈운반</v>
          </cell>
          <cell r="C33" t="str">
            <v>(L=17.14M)</v>
          </cell>
          <cell r="D33">
            <v>2541</v>
          </cell>
          <cell r="E33" t="str">
            <v>M3</v>
          </cell>
          <cell r="F33">
            <v>669</v>
          </cell>
          <cell r="G33">
            <v>1699929</v>
          </cell>
        </row>
        <row r="34">
          <cell r="A34" t="str">
            <v>-3</v>
          </cell>
          <cell r="B34" t="str">
            <v>덤프운반</v>
          </cell>
          <cell r="C34" t="str">
            <v>(L=2.685KM)</v>
          </cell>
          <cell r="D34">
            <v>58896</v>
          </cell>
          <cell r="E34" t="str">
            <v>M3</v>
          </cell>
          <cell r="F34">
            <v>4367</v>
          </cell>
          <cell r="G34">
            <v>257198832</v>
          </cell>
        </row>
        <row r="35">
          <cell r="A35" t="str">
            <v>소계</v>
          </cell>
          <cell r="G35">
            <v>0</v>
          </cell>
        </row>
        <row r="36">
          <cell r="A36" t="str">
            <v>c</v>
          </cell>
          <cell r="B36" t="str">
            <v>발 파 암</v>
          </cell>
          <cell r="D36" t="str">
            <v xml:space="preserve"> </v>
          </cell>
          <cell r="G36" t="str">
            <v xml:space="preserve"> </v>
          </cell>
        </row>
        <row r="37">
          <cell r="A37" t="str">
            <v>-1</v>
          </cell>
          <cell r="B37" t="str">
            <v>무대운반</v>
          </cell>
          <cell r="C37" t="str">
            <v>(발파암)</v>
          </cell>
          <cell r="D37">
            <v>4817</v>
          </cell>
          <cell r="E37" t="str">
            <v>M3</v>
          </cell>
          <cell r="F37">
            <v>1918</v>
          </cell>
          <cell r="G37">
            <v>9239006</v>
          </cell>
        </row>
        <row r="38">
          <cell r="A38" t="str">
            <v>-2</v>
          </cell>
          <cell r="B38" t="str">
            <v>도쟈운반</v>
          </cell>
          <cell r="C38" t="str">
            <v>(L=15.07M)</v>
          </cell>
          <cell r="D38">
            <v>2937</v>
          </cell>
          <cell r="E38" t="str">
            <v>M3</v>
          </cell>
          <cell r="F38">
            <v>3048</v>
          </cell>
          <cell r="G38">
            <v>8951976</v>
          </cell>
        </row>
        <row r="39">
          <cell r="A39" t="str">
            <v>-3</v>
          </cell>
          <cell r="B39" t="str">
            <v>덤프운반</v>
          </cell>
          <cell r="C39" t="str">
            <v>(L=3.135KM)</v>
          </cell>
          <cell r="D39">
            <v>104934</v>
          </cell>
          <cell r="E39" t="str">
            <v>M3</v>
          </cell>
          <cell r="F39">
            <v>11246</v>
          </cell>
          <cell r="G39">
            <v>1180087764</v>
          </cell>
        </row>
        <row r="40">
          <cell r="A40" t="str">
            <v>소계</v>
          </cell>
          <cell r="G40">
            <v>0</v>
          </cell>
        </row>
        <row r="41">
          <cell r="A41" t="str">
            <v>d</v>
          </cell>
          <cell r="B41" t="str">
            <v>순성토</v>
          </cell>
          <cell r="C41" t="str">
            <v>(토사)</v>
          </cell>
          <cell r="D41">
            <v>326147</v>
          </cell>
          <cell r="E41" t="str">
            <v>M3</v>
          </cell>
          <cell r="F41">
            <v>12977</v>
          </cell>
          <cell r="G41">
            <v>4232409619</v>
          </cell>
        </row>
        <row r="42">
          <cell r="A42" t="str">
            <v>합계</v>
          </cell>
          <cell r="G42">
            <v>0</v>
          </cell>
        </row>
        <row r="43">
          <cell r="A43" t="str">
            <v>1.04</v>
          </cell>
          <cell r="B43" t="str">
            <v>흙 쌓기</v>
          </cell>
          <cell r="D43" t="str">
            <v xml:space="preserve"> </v>
          </cell>
          <cell r="G43" t="str">
            <v xml:space="preserve"> </v>
          </cell>
        </row>
        <row r="44">
          <cell r="A44" t="str">
            <v>a</v>
          </cell>
          <cell r="B44" t="str">
            <v>노 체</v>
          </cell>
          <cell r="D44">
            <v>435572</v>
          </cell>
          <cell r="E44" t="str">
            <v>M3</v>
          </cell>
          <cell r="F44">
            <v>890</v>
          </cell>
          <cell r="G44">
            <v>387659080</v>
          </cell>
        </row>
        <row r="45">
          <cell r="A45" t="str">
            <v>b</v>
          </cell>
          <cell r="B45" t="str">
            <v>노 상</v>
          </cell>
          <cell r="D45">
            <v>204296</v>
          </cell>
          <cell r="E45" t="str">
            <v>M3</v>
          </cell>
          <cell r="F45">
            <v>1307</v>
          </cell>
          <cell r="G45">
            <v>267014872</v>
          </cell>
        </row>
        <row r="46">
          <cell r="A46" t="str">
            <v>c</v>
          </cell>
          <cell r="B46" t="str">
            <v>녹지대</v>
          </cell>
          <cell r="C46" t="str">
            <v>(비다짐)</v>
          </cell>
          <cell r="D46">
            <v>3258</v>
          </cell>
          <cell r="E46" t="str">
            <v>M3</v>
          </cell>
          <cell r="F46">
            <v>260</v>
          </cell>
          <cell r="G46">
            <v>847080</v>
          </cell>
        </row>
        <row r="47">
          <cell r="A47" t="str">
            <v>합계</v>
          </cell>
          <cell r="G47">
            <v>0</v>
          </cell>
        </row>
        <row r="48">
          <cell r="A48" t="str">
            <v>1.05</v>
          </cell>
          <cell r="B48" t="str">
            <v>비탈면보호공</v>
          </cell>
          <cell r="D48" t="str">
            <v xml:space="preserve"> </v>
          </cell>
        </row>
        <row r="49">
          <cell r="A49" t="str">
            <v>a</v>
          </cell>
          <cell r="B49" t="str">
            <v>절토부</v>
          </cell>
          <cell r="D49" t="str">
            <v xml:space="preserve"> </v>
          </cell>
        </row>
        <row r="50">
          <cell r="A50" t="str">
            <v>-1</v>
          </cell>
          <cell r="B50" t="str">
            <v>NET 잔디</v>
          </cell>
          <cell r="C50" t="str">
            <v>(절토부)</v>
          </cell>
          <cell r="D50">
            <v>6558</v>
          </cell>
          <cell r="E50" t="str">
            <v>M2</v>
          </cell>
          <cell r="F50">
            <v>6776</v>
          </cell>
          <cell r="G50">
            <v>44437008</v>
          </cell>
        </row>
        <row r="51">
          <cell r="A51" t="str">
            <v>-2</v>
          </cell>
          <cell r="B51" t="str">
            <v>재봉-NET잔디</v>
          </cell>
          <cell r="C51" t="str">
            <v>(절토부리핑암)</v>
          </cell>
          <cell r="D51">
            <v>5713</v>
          </cell>
          <cell r="E51" t="str">
            <v>M2</v>
          </cell>
          <cell r="F51">
            <v>28371</v>
          </cell>
          <cell r="G51">
            <v>162083523</v>
          </cell>
        </row>
        <row r="52">
          <cell r="A52" t="str">
            <v>-3</v>
          </cell>
          <cell r="B52" t="str">
            <v>암절개보호식재공</v>
          </cell>
          <cell r="C52" t="str">
            <v>(T=15CM 보통암 경암)</v>
          </cell>
          <cell r="D52">
            <v>10045</v>
          </cell>
          <cell r="E52" t="str">
            <v>M3</v>
          </cell>
          <cell r="F52">
            <v>41558</v>
          </cell>
          <cell r="G52">
            <v>417450110</v>
          </cell>
        </row>
        <row r="53">
          <cell r="A53" t="str">
            <v>-4</v>
          </cell>
          <cell r="B53" t="str">
            <v>법면고르기</v>
          </cell>
          <cell r="C53" t="str">
            <v>(리핑암)</v>
          </cell>
          <cell r="D53">
            <v>5713</v>
          </cell>
          <cell r="E53" t="str">
            <v>M2</v>
          </cell>
          <cell r="F53">
            <v>2659</v>
          </cell>
          <cell r="G53">
            <v>15190867</v>
          </cell>
        </row>
        <row r="54">
          <cell r="A54" t="str">
            <v>-5</v>
          </cell>
          <cell r="B54" t="str">
            <v>법면고르기</v>
          </cell>
          <cell r="C54" t="str">
            <v>(발파암)</v>
          </cell>
          <cell r="D54">
            <v>10045</v>
          </cell>
          <cell r="E54" t="str">
            <v>M2</v>
          </cell>
          <cell r="F54">
            <v>6066</v>
          </cell>
          <cell r="G54">
            <v>60932970</v>
          </cell>
        </row>
        <row r="55">
          <cell r="A55" t="str">
            <v>계</v>
          </cell>
          <cell r="G55">
            <v>0</v>
          </cell>
        </row>
        <row r="56">
          <cell r="A56" t="str">
            <v>b</v>
          </cell>
          <cell r="B56" t="str">
            <v>성토부</v>
          </cell>
          <cell r="D56" t="str">
            <v xml:space="preserve"> </v>
          </cell>
        </row>
        <row r="57">
          <cell r="A57" t="str">
            <v>-1</v>
          </cell>
          <cell r="B57" t="str">
            <v>NET 잔디</v>
          </cell>
          <cell r="C57" t="str">
            <v>(성토부)</v>
          </cell>
          <cell r="D57">
            <v>114488</v>
          </cell>
          <cell r="E57" t="str">
            <v>M2</v>
          </cell>
          <cell r="F57">
            <v>5889</v>
          </cell>
          <cell r="G57">
            <v>674219832</v>
          </cell>
        </row>
        <row r="58">
          <cell r="A58" t="str">
            <v>-2</v>
          </cell>
          <cell r="B58" t="str">
            <v>초류종자살포</v>
          </cell>
          <cell r="C58" t="str">
            <v>(SEED SPRAY)</v>
          </cell>
          <cell r="D58">
            <v>2188</v>
          </cell>
          <cell r="E58" t="str">
            <v>M2</v>
          </cell>
          <cell r="F58">
            <v>1274</v>
          </cell>
          <cell r="G58">
            <v>2787512</v>
          </cell>
        </row>
        <row r="59">
          <cell r="A59" t="str">
            <v>-3</v>
          </cell>
          <cell r="B59" t="str">
            <v>성토법면다짐</v>
          </cell>
          <cell r="D59">
            <v>116677</v>
          </cell>
          <cell r="E59" t="str">
            <v>M2</v>
          </cell>
          <cell r="F59">
            <v>2063</v>
          </cell>
          <cell r="G59">
            <v>240704651</v>
          </cell>
        </row>
        <row r="60">
          <cell r="A60" t="str">
            <v>계</v>
          </cell>
          <cell r="G60">
            <v>0</v>
          </cell>
        </row>
        <row r="61">
          <cell r="A61" t="str">
            <v>합계</v>
          </cell>
          <cell r="G61">
            <v>0</v>
          </cell>
        </row>
        <row r="62">
          <cell r="A62" t="str">
            <v>1.06</v>
          </cell>
          <cell r="B62" t="str">
            <v>표토제거</v>
          </cell>
          <cell r="C62" t="str">
            <v>(답 구 간)</v>
          </cell>
          <cell r="D62">
            <v>153329</v>
          </cell>
          <cell r="E62" t="str">
            <v>M2</v>
          </cell>
          <cell r="F62">
            <v>219</v>
          </cell>
          <cell r="G62">
            <v>33579051</v>
          </cell>
        </row>
        <row r="63">
          <cell r="A63" t="str">
            <v>1.07</v>
          </cell>
          <cell r="B63" t="str">
            <v>표토제거</v>
          </cell>
          <cell r="C63" t="str">
            <v>(답외구간)</v>
          </cell>
          <cell r="D63">
            <v>67690</v>
          </cell>
          <cell r="E63" t="str">
            <v>M2</v>
          </cell>
          <cell r="F63">
            <v>212</v>
          </cell>
          <cell r="G63">
            <v>14350280</v>
          </cell>
        </row>
        <row r="64">
          <cell r="A64" t="str">
            <v>1.08</v>
          </cell>
          <cell r="B64" t="str">
            <v>노반 및 노상준비공</v>
          </cell>
          <cell r="D64" t="str">
            <v xml:space="preserve"> </v>
          </cell>
        </row>
        <row r="65">
          <cell r="A65" t="str">
            <v>a</v>
          </cell>
          <cell r="B65" t="str">
            <v>노상준비공</v>
          </cell>
          <cell r="C65" t="str">
            <v>(기존도로부)</v>
          </cell>
          <cell r="D65">
            <v>2348</v>
          </cell>
          <cell r="E65" t="str">
            <v>M2</v>
          </cell>
          <cell r="F65">
            <v>144</v>
          </cell>
          <cell r="G65">
            <v>338112</v>
          </cell>
        </row>
        <row r="66">
          <cell r="A66" t="str">
            <v>b</v>
          </cell>
          <cell r="B66" t="str">
            <v>노반준비공</v>
          </cell>
          <cell r="C66" t="str">
            <v>(절 토 부)</v>
          </cell>
          <cell r="D66">
            <v>27225</v>
          </cell>
          <cell r="E66" t="str">
            <v>M2</v>
          </cell>
          <cell r="F66">
            <v>173</v>
          </cell>
          <cell r="G66">
            <v>4709925</v>
          </cell>
        </row>
        <row r="67">
          <cell r="A67" t="str">
            <v>합계</v>
          </cell>
          <cell r="G67">
            <v>0</v>
          </cell>
        </row>
        <row r="68">
          <cell r="A68" t="str">
            <v>1.09</v>
          </cell>
          <cell r="B68" t="str">
            <v>토사다이크축조공</v>
          </cell>
          <cell r="D68">
            <v>1383</v>
          </cell>
          <cell r="E68" t="str">
            <v>M3</v>
          </cell>
          <cell r="F68">
            <v>2469</v>
          </cell>
          <cell r="G68">
            <v>3414627</v>
          </cell>
        </row>
        <row r="69">
          <cell r="A69" t="str">
            <v>1.10</v>
          </cell>
          <cell r="B69" t="str">
            <v>벌개제근</v>
          </cell>
          <cell r="D69">
            <v>28282</v>
          </cell>
          <cell r="E69" t="str">
            <v>M2</v>
          </cell>
          <cell r="F69">
            <v>159</v>
          </cell>
          <cell r="G69">
            <v>4496838</v>
          </cell>
        </row>
        <row r="70">
          <cell r="A70" t="str">
            <v>1.11</v>
          </cell>
          <cell r="B70" t="str">
            <v>토공규준틀</v>
          </cell>
          <cell r="G70">
            <v>0</v>
          </cell>
        </row>
        <row r="71">
          <cell r="A71" t="str">
            <v>a</v>
          </cell>
          <cell r="B71" t="str">
            <v>토공규준틀</v>
          </cell>
          <cell r="C71" t="str">
            <v>(수평규준틀)</v>
          </cell>
          <cell r="D71">
            <v>227</v>
          </cell>
          <cell r="E71" t="str">
            <v>EA</v>
          </cell>
          <cell r="F71">
            <v>22148</v>
          </cell>
          <cell r="G71">
            <v>5027596</v>
          </cell>
        </row>
        <row r="72">
          <cell r="A72" t="str">
            <v>b</v>
          </cell>
          <cell r="B72" t="str">
            <v>토공규준틀</v>
          </cell>
          <cell r="C72" t="str">
            <v>(비탈규준틀)</v>
          </cell>
          <cell r="D72">
            <v>979</v>
          </cell>
          <cell r="E72" t="str">
            <v>EA</v>
          </cell>
          <cell r="F72">
            <v>22870</v>
          </cell>
          <cell r="G72">
            <v>22389730</v>
          </cell>
        </row>
        <row r="73">
          <cell r="A73" t="str">
            <v>합계</v>
          </cell>
          <cell r="G73">
            <v>0</v>
          </cell>
        </row>
        <row r="74">
          <cell r="A74" t="str">
            <v>1.12</v>
          </cell>
          <cell r="B74" t="str">
            <v>층따기</v>
          </cell>
          <cell r="C74" t="str">
            <v>(기계)</v>
          </cell>
          <cell r="D74">
            <v>9166</v>
          </cell>
          <cell r="E74" t="str">
            <v>M3</v>
          </cell>
          <cell r="F74">
            <v>975</v>
          </cell>
          <cell r="G74">
            <v>8936850</v>
          </cell>
        </row>
        <row r="75">
          <cell r="A75" t="str">
            <v>총계</v>
          </cell>
          <cell r="G75">
            <v>0</v>
          </cell>
        </row>
        <row r="76">
          <cell r="A76" t="str">
            <v>2.</v>
          </cell>
          <cell r="B76" t="str">
            <v>배    수    공</v>
          </cell>
          <cell r="G76">
            <v>2423680379</v>
          </cell>
        </row>
        <row r="77">
          <cell r="A77" t="str">
            <v>2.01</v>
          </cell>
          <cell r="B77" t="str">
            <v>구조물터파기</v>
          </cell>
        </row>
        <row r="78">
          <cell r="A78" t="str">
            <v>a</v>
          </cell>
          <cell r="B78" t="str">
            <v>구조물터파기</v>
          </cell>
          <cell r="C78" t="str">
            <v>(육상토사0∼2 M)</v>
          </cell>
          <cell r="D78">
            <v>13042</v>
          </cell>
          <cell r="E78" t="str">
            <v>M3</v>
          </cell>
          <cell r="F78">
            <v>3001</v>
          </cell>
          <cell r="G78">
            <v>39139042</v>
          </cell>
        </row>
        <row r="79">
          <cell r="A79" t="str">
            <v>b</v>
          </cell>
          <cell r="B79" t="str">
            <v>구조물터파기</v>
          </cell>
          <cell r="C79" t="str">
            <v>(육상풍화암0∼2 M)</v>
          </cell>
          <cell r="D79">
            <v>20</v>
          </cell>
          <cell r="E79" t="str">
            <v>M3</v>
          </cell>
          <cell r="F79">
            <v>52000</v>
          </cell>
          <cell r="G79">
            <v>1040000</v>
          </cell>
        </row>
        <row r="80">
          <cell r="A80" t="str">
            <v>c</v>
          </cell>
          <cell r="B80" t="str">
            <v>구조물터파기</v>
          </cell>
          <cell r="C80" t="str">
            <v>(육상발파암0∼2 M)</v>
          </cell>
          <cell r="D80">
            <v>139</v>
          </cell>
          <cell r="E80" t="str">
            <v>M3</v>
          </cell>
          <cell r="F80">
            <v>91100</v>
          </cell>
          <cell r="G80">
            <v>12662900</v>
          </cell>
        </row>
        <row r="81">
          <cell r="A81" t="str">
            <v>d</v>
          </cell>
          <cell r="B81" t="str">
            <v>구조물터파기</v>
          </cell>
          <cell r="C81" t="str">
            <v>(수중토사0∼2 M)</v>
          </cell>
          <cell r="D81">
            <v>2604</v>
          </cell>
          <cell r="E81" t="str">
            <v>M3</v>
          </cell>
          <cell r="F81">
            <v>5929</v>
          </cell>
          <cell r="G81">
            <v>15439116</v>
          </cell>
        </row>
        <row r="82">
          <cell r="A82" t="str">
            <v>합계</v>
          </cell>
          <cell r="G82">
            <v>0</v>
          </cell>
        </row>
        <row r="83">
          <cell r="A83" t="str">
            <v>2.02</v>
          </cell>
          <cell r="B83" t="str">
            <v>되메우기</v>
          </cell>
          <cell r="C83" t="str">
            <v>(인력50%+기계50%)</v>
          </cell>
          <cell r="D83">
            <v>12516</v>
          </cell>
          <cell r="E83" t="str">
            <v>M3</v>
          </cell>
          <cell r="F83">
            <v>4550</v>
          </cell>
          <cell r="G83">
            <v>56947800</v>
          </cell>
        </row>
        <row r="84">
          <cell r="A84" t="str">
            <v>2.03</v>
          </cell>
          <cell r="B84" t="str">
            <v>잔토처리</v>
          </cell>
          <cell r="C84" t="str">
            <v>(현장처리)</v>
          </cell>
          <cell r="D84">
            <v>987</v>
          </cell>
          <cell r="E84" t="str">
            <v>M3</v>
          </cell>
          <cell r="F84">
            <v>6751</v>
          </cell>
          <cell r="G84">
            <v>6663237</v>
          </cell>
        </row>
        <row r="85">
          <cell r="A85" t="str">
            <v>2.04</v>
          </cell>
          <cell r="B85" t="str">
            <v>측    구    공</v>
          </cell>
          <cell r="G85">
            <v>0</v>
          </cell>
        </row>
        <row r="86">
          <cell r="A86" t="str">
            <v>a</v>
          </cell>
          <cell r="B86" t="str">
            <v>측구터파기</v>
          </cell>
          <cell r="C86" t="str">
            <v>(토  사)</v>
          </cell>
          <cell r="D86">
            <v>17527</v>
          </cell>
          <cell r="E86" t="str">
            <v>M3</v>
          </cell>
          <cell r="F86">
            <v>4450</v>
          </cell>
          <cell r="G86">
            <v>77995150</v>
          </cell>
        </row>
        <row r="87">
          <cell r="A87" t="str">
            <v>b</v>
          </cell>
          <cell r="B87" t="str">
            <v>측구터파기</v>
          </cell>
          <cell r="C87" t="str">
            <v>(리핑암)</v>
          </cell>
          <cell r="D87">
            <v>36</v>
          </cell>
          <cell r="E87" t="str">
            <v>M3</v>
          </cell>
          <cell r="F87">
            <v>72665</v>
          </cell>
          <cell r="G87">
            <v>2615940</v>
          </cell>
        </row>
        <row r="88">
          <cell r="A88" t="str">
            <v>c</v>
          </cell>
          <cell r="B88" t="str">
            <v>측구터파기</v>
          </cell>
          <cell r="C88" t="str">
            <v>(발파암)</v>
          </cell>
          <cell r="D88">
            <v>364</v>
          </cell>
          <cell r="E88" t="str">
            <v>M3</v>
          </cell>
          <cell r="F88">
            <v>121079</v>
          </cell>
          <cell r="G88">
            <v>44072756</v>
          </cell>
        </row>
        <row r="89">
          <cell r="A89" t="str">
            <v>합계</v>
          </cell>
          <cell r="G89">
            <v>0</v>
          </cell>
        </row>
        <row r="90">
          <cell r="A90" t="str">
            <v>2.05</v>
          </cell>
          <cell r="B90" t="str">
            <v>L 형측구</v>
          </cell>
          <cell r="G90">
            <v>0</v>
          </cell>
        </row>
        <row r="91">
          <cell r="A91" t="str">
            <v>a</v>
          </cell>
          <cell r="B91" t="str">
            <v>L 형측구</v>
          </cell>
          <cell r="C91" t="str">
            <v>(TYPE-1,H=0.465)</v>
          </cell>
          <cell r="D91">
            <v>570</v>
          </cell>
          <cell r="E91" t="str">
            <v>M</v>
          </cell>
          <cell r="F91">
            <v>21711</v>
          </cell>
          <cell r="G91">
            <v>12375270</v>
          </cell>
        </row>
        <row r="92">
          <cell r="A92" t="str">
            <v>b</v>
          </cell>
          <cell r="B92" t="str">
            <v>L 형측구</v>
          </cell>
          <cell r="C92" t="str">
            <v>(TYPE-2,H=1.232)</v>
          </cell>
          <cell r="D92">
            <v>717</v>
          </cell>
          <cell r="E92" t="str">
            <v>M</v>
          </cell>
          <cell r="F92">
            <v>63731</v>
          </cell>
          <cell r="G92">
            <v>45695127</v>
          </cell>
        </row>
        <row r="93">
          <cell r="A93" t="str">
            <v>c</v>
          </cell>
          <cell r="B93" t="str">
            <v>L 형측구</v>
          </cell>
          <cell r="C93" t="str">
            <v>(TYPE-4,H=0.350)</v>
          </cell>
          <cell r="D93">
            <v>5694</v>
          </cell>
          <cell r="E93" t="str">
            <v>M</v>
          </cell>
          <cell r="F93">
            <v>14621</v>
          </cell>
          <cell r="G93">
            <v>83251974</v>
          </cell>
        </row>
        <row r="94">
          <cell r="A94" t="str">
            <v>d</v>
          </cell>
          <cell r="B94" t="str">
            <v>L 형측구</v>
          </cell>
          <cell r="C94" t="str">
            <v>(TYPE-5,H=0.300)</v>
          </cell>
          <cell r="D94">
            <v>180</v>
          </cell>
          <cell r="E94" t="str">
            <v>M</v>
          </cell>
          <cell r="F94">
            <v>7070</v>
          </cell>
          <cell r="G94">
            <v>1272600</v>
          </cell>
        </row>
        <row r="95">
          <cell r="A95" t="str">
            <v>합계</v>
          </cell>
          <cell r="G95">
            <v>0</v>
          </cell>
        </row>
        <row r="96">
          <cell r="A96" t="str">
            <v>2.06</v>
          </cell>
          <cell r="B96" t="str">
            <v>V형 측구</v>
          </cell>
          <cell r="D96">
            <v>99</v>
          </cell>
          <cell r="G96">
            <v>0</v>
          </cell>
        </row>
        <row r="97">
          <cell r="A97" t="str">
            <v>a</v>
          </cell>
          <cell r="B97" t="str">
            <v>V 형측구</v>
          </cell>
          <cell r="C97" t="str">
            <v>(TYPE-1 H=0.45M)</v>
          </cell>
          <cell r="D97">
            <v>2062</v>
          </cell>
          <cell r="E97" t="str">
            <v>M</v>
          </cell>
          <cell r="F97">
            <v>40910</v>
          </cell>
          <cell r="G97">
            <v>84356420</v>
          </cell>
        </row>
        <row r="98">
          <cell r="A98" t="str">
            <v>b</v>
          </cell>
          <cell r="B98" t="str">
            <v>V 형측구</v>
          </cell>
          <cell r="C98" t="str">
            <v>(TYPE-2 H=0.6M)</v>
          </cell>
          <cell r="D98">
            <v>691</v>
          </cell>
          <cell r="E98" t="str">
            <v>M</v>
          </cell>
          <cell r="F98">
            <v>51908</v>
          </cell>
          <cell r="G98">
            <v>35868428</v>
          </cell>
        </row>
        <row r="99">
          <cell r="A99" t="str">
            <v>c</v>
          </cell>
          <cell r="B99" t="str">
            <v>V 형측구</v>
          </cell>
          <cell r="C99" t="str">
            <v>(TYPE-3 H=1.0M)</v>
          </cell>
          <cell r="D99">
            <v>80</v>
          </cell>
          <cell r="E99" t="str">
            <v>M</v>
          </cell>
          <cell r="F99">
            <v>93476</v>
          </cell>
          <cell r="G99">
            <v>7478080</v>
          </cell>
        </row>
        <row r="100">
          <cell r="A100" t="str">
            <v>합계</v>
          </cell>
          <cell r="G100">
            <v>0</v>
          </cell>
        </row>
        <row r="101">
          <cell r="A101" t="str">
            <v>2.07</v>
          </cell>
          <cell r="B101" t="str">
            <v>산마루측구</v>
          </cell>
          <cell r="G101">
            <v>0</v>
          </cell>
        </row>
        <row r="102">
          <cell r="A102" t="str">
            <v>a</v>
          </cell>
          <cell r="B102" t="str">
            <v>산마루측구</v>
          </cell>
          <cell r="C102" t="str">
            <v>(TYPE-1 H=0.45M)</v>
          </cell>
          <cell r="D102">
            <v>376</v>
          </cell>
          <cell r="E102" t="str">
            <v>M</v>
          </cell>
          <cell r="F102">
            <v>39818</v>
          </cell>
          <cell r="G102">
            <v>14971568</v>
          </cell>
        </row>
        <row r="103">
          <cell r="A103" t="str">
            <v>b</v>
          </cell>
          <cell r="B103" t="str">
            <v>산마루측구</v>
          </cell>
          <cell r="C103" t="str">
            <v>(TYPE-2 H=0.60M)</v>
          </cell>
          <cell r="D103">
            <v>325</v>
          </cell>
          <cell r="E103" t="str">
            <v>M</v>
          </cell>
          <cell r="F103">
            <v>50687</v>
          </cell>
          <cell r="G103">
            <v>16473275</v>
          </cell>
        </row>
        <row r="104">
          <cell r="A104" t="str">
            <v>합계</v>
          </cell>
          <cell r="G104">
            <v>0</v>
          </cell>
        </row>
        <row r="105">
          <cell r="A105" t="str">
            <v>2.08</v>
          </cell>
          <cell r="B105" t="str">
            <v>맹암거</v>
          </cell>
          <cell r="D105" t="str">
            <v xml:space="preserve"> </v>
          </cell>
          <cell r="G105" t="str">
            <v xml:space="preserve"> </v>
          </cell>
        </row>
        <row r="106">
          <cell r="A106" t="str">
            <v>a</v>
          </cell>
          <cell r="B106" t="str">
            <v>TYPE-1</v>
          </cell>
          <cell r="C106" t="str">
            <v>(유공관+부직포)</v>
          </cell>
          <cell r="D106">
            <v>120</v>
          </cell>
          <cell r="E106" t="str">
            <v>M</v>
          </cell>
          <cell r="F106">
            <v>12446</v>
          </cell>
          <cell r="G106">
            <v>1493520</v>
          </cell>
        </row>
        <row r="107">
          <cell r="A107" t="str">
            <v>b</v>
          </cell>
          <cell r="B107" t="str">
            <v>TYPE-2</v>
          </cell>
          <cell r="C107" t="str">
            <v>(유공관)</v>
          </cell>
          <cell r="D107">
            <v>984</v>
          </cell>
          <cell r="E107" t="str">
            <v>M</v>
          </cell>
          <cell r="F107">
            <v>11272</v>
          </cell>
          <cell r="G107">
            <v>11091648</v>
          </cell>
        </row>
        <row r="108">
          <cell r="A108" t="str">
            <v>합계</v>
          </cell>
          <cell r="G108">
            <v>0</v>
          </cell>
        </row>
        <row r="109">
          <cell r="A109" t="str">
            <v>2.09</v>
          </cell>
          <cell r="B109" t="str">
            <v>U 형측구</v>
          </cell>
          <cell r="G109">
            <v>0</v>
          </cell>
        </row>
        <row r="110">
          <cell r="A110" t="str">
            <v>a</v>
          </cell>
          <cell r="B110" t="str">
            <v>U형측구(TYPE-1)</v>
          </cell>
          <cell r="C110" t="str">
            <v>(TYPE-1 H=0.6)</v>
          </cell>
          <cell r="D110">
            <v>102</v>
          </cell>
          <cell r="E110" t="str">
            <v>M</v>
          </cell>
          <cell r="F110">
            <v>46661</v>
          </cell>
          <cell r="G110">
            <v>4759422</v>
          </cell>
        </row>
        <row r="111">
          <cell r="A111" t="str">
            <v>합계</v>
          </cell>
          <cell r="G111">
            <v>0</v>
          </cell>
        </row>
        <row r="112">
          <cell r="A112" t="str">
            <v>2.10</v>
          </cell>
          <cell r="B112" t="str">
            <v>배수관공</v>
          </cell>
          <cell r="G112">
            <v>0</v>
          </cell>
        </row>
        <row r="113">
          <cell r="A113" t="str">
            <v>a</v>
          </cell>
          <cell r="B113" t="str">
            <v>보강흄관</v>
          </cell>
          <cell r="C113" t="str">
            <v>(흄관 D=600MM)</v>
          </cell>
          <cell r="D113">
            <v>182</v>
          </cell>
          <cell r="E113" t="str">
            <v>M</v>
          </cell>
          <cell r="F113">
            <v>95695</v>
          </cell>
          <cell r="G113">
            <v>17416490</v>
          </cell>
        </row>
        <row r="114">
          <cell r="A114" t="str">
            <v>b</v>
          </cell>
          <cell r="B114" t="str">
            <v>보강흄관</v>
          </cell>
          <cell r="C114" t="str">
            <v>(흄관 D=800MM)</v>
          </cell>
          <cell r="D114">
            <v>1249</v>
          </cell>
          <cell r="E114" t="str">
            <v>M</v>
          </cell>
          <cell r="F114">
            <v>139674</v>
          </cell>
          <cell r="G114">
            <v>174452826</v>
          </cell>
        </row>
        <row r="115">
          <cell r="A115" t="str">
            <v>c</v>
          </cell>
          <cell r="B115" t="str">
            <v>보강흄관</v>
          </cell>
          <cell r="C115" t="str">
            <v>(흄관 D=1000MM)</v>
          </cell>
          <cell r="D115">
            <v>79</v>
          </cell>
          <cell r="E115" t="str">
            <v>M</v>
          </cell>
          <cell r="F115">
            <v>193036</v>
          </cell>
          <cell r="G115">
            <v>15249844</v>
          </cell>
        </row>
        <row r="116">
          <cell r="A116" t="str">
            <v>d</v>
          </cell>
          <cell r="B116" t="str">
            <v>보강흄간</v>
          </cell>
          <cell r="C116" t="str">
            <v>(흄관 D=1200MM)</v>
          </cell>
          <cell r="D116">
            <v>167</v>
          </cell>
          <cell r="E116" t="str">
            <v>M</v>
          </cell>
          <cell r="F116">
            <v>262039</v>
          </cell>
          <cell r="G116">
            <v>43760513</v>
          </cell>
        </row>
        <row r="117">
          <cell r="A117" t="str">
            <v>e</v>
          </cell>
          <cell r="B117" t="str">
            <v>날개벽</v>
          </cell>
          <cell r="D117" t="str">
            <v xml:space="preserve"> </v>
          </cell>
          <cell r="G117" t="str">
            <v xml:space="preserve"> </v>
          </cell>
        </row>
        <row r="118">
          <cell r="A118" t="str">
            <v>-1</v>
          </cell>
          <cell r="B118" t="str">
            <v>콘크리트타설</v>
          </cell>
          <cell r="C118" t="str">
            <v>(무근 VIB포함)</v>
          </cell>
          <cell r="D118">
            <v>190</v>
          </cell>
          <cell r="E118" t="str">
            <v>M3</v>
          </cell>
          <cell r="F118">
            <v>18689</v>
          </cell>
          <cell r="G118">
            <v>3550910</v>
          </cell>
        </row>
        <row r="119">
          <cell r="A119" t="str">
            <v>-2</v>
          </cell>
          <cell r="B119" t="str">
            <v>거푸집</v>
          </cell>
          <cell r="C119" t="str">
            <v>(합판3회)</v>
          </cell>
          <cell r="D119">
            <v>921</v>
          </cell>
          <cell r="E119" t="str">
            <v>M2</v>
          </cell>
          <cell r="F119">
            <v>17238</v>
          </cell>
          <cell r="G119">
            <v>15876198</v>
          </cell>
        </row>
        <row r="120">
          <cell r="A120" t="str">
            <v>-3</v>
          </cell>
          <cell r="B120" t="str">
            <v>철근가공조립</v>
          </cell>
          <cell r="C120" t="str">
            <v>(간단)</v>
          </cell>
          <cell r="D120">
            <v>1.391</v>
          </cell>
          <cell r="E120" t="str">
            <v>TON</v>
          </cell>
          <cell r="F120">
            <v>289989</v>
          </cell>
          <cell r="G120">
            <v>403374</v>
          </cell>
        </row>
        <row r="121">
          <cell r="A121" t="str">
            <v>-4</v>
          </cell>
          <cell r="B121" t="str">
            <v>물 푸 기</v>
          </cell>
          <cell r="C121" t="str">
            <v>(소형구조물)</v>
          </cell>
          <cell r="D121">
            <v>396</v>
          </cell>
          <cell r="E121" t="str">
            <v>HR</v>
          </cell>
          <cell r="F121">
            <v>7448</v>
          </cell>
          <cell r="G121">
            <v>2949408</v>
          </cell>
        </row>
        <row r="122">
          <cell r="A122" t="str">
            <v>계</v>
          </cell>
          <cell r="G122">
            <v>0</v>
          </cell>
        </row>
        <row r="123">
          <cell r="A123" t="str">
            <v>합계</v>
          </cell>
          <cell r="G123">
            <v>0</v>
          </cell>
        </row>
        <row r="124">
          <cell r="A124" t="str">
            <v>2.11</v>
          </cell>
          <cell r="B124" t="str">
            <v>종배수관공</v>
          </cell>
          <cell r="G124">
            <v>0</v>
          </cell>
        </row>
        <row r="125">
          <cell r="A125" t="str">
            <v>a</v>
          </cell>
          <cell r="B125" t="str">
            <v>종배수관부설</v>
          </cell>
          <cell r="C125" t="str">
            <v>(흄관 D=300MM)</v>
          </cell>
          <cell r="D125">
            <v>27</v>
          </cell>
          <cell r="E125" t="str">
            <v>M</v>
          </cell>
          <cell r="F125">
            <v>30506</v>
          </cell>
          <cell r="G125">
            <v>823662</v>
          </cell>
        </row>
        <row r="126">
          <cell r="A126" t="str">
            <v>b</v>
          </cell>
          <cell r="B126" t="str">
            <v>종배수관부설</v>
          </cell>
          <cell r="C126" t="str">
            <v>(흄관 D=600MM)</v>
          </cell>
          <cell r="D126">
            <v>370</v>
          </cell>
          <cell r="E126" t="str">
            <v>M</v>
          </cell>
          <cell r="F126">
            <v>63523</v>
          </cell>
          <cell r="G126">
            <v>23503510</v>
          </cell>
        </row>
        <row r="127">
          <cell r="A127" t="str">
            <v>c</v>
          </cell>
          <cell r="B127" t="str">
            <v>종배수관부설</v>
          </cell>
          <cell r="C127" t="str">
            <v>(흄관 D=800MM)</v>
          </cell>
          <cell r="D127">
            <v>20</v>
          </cell>
          <cell r="E127" t="str">
            <v>M</v>
          </cell>
          <cell r="F127">
            <v>85835</v>
          </cell>
          <cell r="G127">
            <v>1716700</v>
          </cell>
        </row>
        <row r="128">
          <cell r="A128" t="str">
            <v>d</v>
          </cell>
          <cell r="B128" t="str">
            <v>종배수관부설</v>
          </cell>
          <cell r="C128" t="str">
            <v>(흄관 D=1200MM)</v>
          </cell>
          <cell r="D128">
            <v>17</v>
          </cell>
          <cell r="E128" t="str">
            <v>M</v>
          </cell>
          <cell r="F128">
            <v>189261</v>
          </cell>
          <cell r="G128">
            <v>3217437</v>
          </cell>
        </row>
        <row r="129">
          <cell r="A129" t="str">
            <v>e</v>
          </cell>
          <cell r="B129" t="str">
            <v>면  벽</v>
          </cell>
          <cell r="D129" t="str">
            <v xml:space="preserve"> </v>
          </cell>
          <cell r="G129" t="str">
            <v xml:space="preserve"> </v>
          </cell>
        </row>
        <row r="130">
          <cell r="A130" t="str">
            <v>-1</v>
          </cell>
          <cell r="B130" t="str">
            <v>콘크리트타설</v>
          </cell>
          <cell r="C130" t="str">
            <v>(무근 VIB포함)</v>
          </cell>
          <cell r="D130">
            <v>22</v>
          </cell>
          <cell r="E130" t="str">
            <v>M3</v>
          </cell>
          <cell r="F130">
            <v>18689</v>
          </cell>
          <cell r="G130">
            <v>411158</v>
          </cell>
        </row>
        <row r="131">
          <cell r="A131" t="str">
            <v>-2</v>
          </cell>
          <cell r="B131" t="str">
            <v>거푸집</v>
          </cell>
          <cell r="C131" t="str">
            <v>(4회)</v>
          </cell>
          <cell r="D131">
            <v>329</v>
          </cell>
          <cell r="E131" t="str">
            <v>M2</v>
          </cell>
          <cell r="F131">
            <v>14804</v>
          </cell>
          <cell r="G131">
            <v>4870516</v>
          </cell>
        </row>
        <row r="132">
          <cell r="A132" t="str">
            <v>계</v>
          </cell>
          <cell r="G132">
            <v>0</v>
          </cell>
        </row>
        <row r="133">
          <cell r="A133" t="str">
            <v>합계</v>
          </cell>
          <cell r="G133">
            <v>0</v>
          </cell>
        </row>
        <row r="134">
          <cell r="A134" t="str">
            <v>2.12</v>
          </cell>
          <cell r="B134" t="str">
            <v>집수정공</v>
          </cell>
          <cell r="D134">
            <v>156</v>
          </cell>
          <cell r="G134">
            <v>0</v>
          </cell>
        </row>
        <row r="135">
          <cell r="A135" t="str">
            <v>a</v>
          </cell>
          <cell r="B135" t="str">
            <v>성 토 부</v>
          </cell>
          <cell r="G135">
            <v>0</v>
          </cell>
        </row>
        <row r="136">
          <cell r="A136" t="str">
            <v>-1</v>
          </cell>
          <cell r="B136" t="str">
            <v>집수정공</v>
          </cell>
          <cell r="C136" t="str">
            <v>(TYPE-1 D=600MM)</v>
          </cell>
          <cell r="D136">
            <v>2</v>
          </cell>
          <cell r="E136" t="str">
            <v>EA</v>
          </cell>
          <cell r="F136">
            <v>249310</v>
          </cell>
          <cell r="G136">
            <v>498620</v>
          </cell>
        </row>
        <row r="137">
          <cell r="A137" t="str">
            <v>-2</v>
          </cell>
          <cell r="B137" t="str">
            <v>집수정공</v>
          </cell>
          <cell r="C137" t="str">
            <v>(TYPE-1 D=800MM)</v>
          </cell>
          <cell r="D137">
            <v>2</v>
          </cell>
          <cell r="E137" t="str">
            <v>EA</v>
          </cell>
          <cell r="F137">
            <v>400561</v>
          </cell>
          <cell r="G137">
            <v>801122</v>
          </cell>
        </row>
        <row r="138">
          <cell r="A138" t="str">
            <v>-3</v>
          </cell>
          <cell r="B138" t="str">
            <v>집수정공</v>
          </cell>
          <cell r="C138" t="str">
            <v>(TYPE-2 D=800MM)</v>
          </cell>
          <cell r="D138">
            <v>2</v>
          </cell>
          <cell r="E138" t="str">
            <v>EA</v>
          </cell>
          <cell r="F138">
            <v>374573</v>
          </cell>
          <cell r="G138">
            <v>749146</v>
          </cell>
        </row>
        <row r="139">
          <cell r="A139" t="str">
            <v>-4</v>
          </cell>
          <cell r="B139" t="str">
            <v>집수정공</v>
          </cell>
          <cell r="C139" t="str">
            <v>(TYPE-2 D=1000MM)</v>
          </cell>
          <cell r="D139">
            <v>1</v>
          </cell>
          <cell r="E139" t="str">
            <v>EA</v>
          </cell>
          <cell r="F139">
            <v>345448</v>
          </cell>
          <cell r="G139">
            <v>345448</v>
          </cell>
        </row>
        <row r="140">
          <cell r="A140" t="str">
            <v>-5</v>
          </cell>
          <cell r="B140" t="str">
            <v>집수정공</v>
          </cell>
          <cell r="C140" t="str">
            <v>(TYPE-2 D=1200MM)</v>
          </cell>
          <cell r="D140">
            <v>4</v>
          </cell>
          <cell r="E140" t="str">
            <v>EA</v>
          </cell>
          <cell r="F140">
            <v>313205</v>
          </cell>
          <cell r="G140">
            <v>1252820</v>
          </cell>
        </row>
        <row r="141">
          <cell r="A141" t="str">
            <v>계</v>
          </cell>
          <cell r="G141">
            <v>0</v>
          </cell>
        </row>
        <row r="142">
          <cell r="A142" t="str">
            <v>b</v>
          </cell>
          <cell r="B142" t="str">
            <v>절 토 부</v>
          </cell>
          <cell r="G142">
            <v>0</v>
          </cell>
        </row>
        <row r="143">
          <cell r="A143" t="str">
            <v>-1</v>
          </cell>
          <cell r="B143" t="str">
            <v>집수정공</v>
          </cell>
          <cell r="C143" t="str">
            <v>(TYPE-1 D=800MM)</v>
          </cell>
          <cell r="D143">
            <v>1</v>
          </cell>
          <cell r="E143" t="str">
            <v>EA</v>
          </cell>
          <cell r="F143">
            <v>428915</v>
          </cell>
          <cell r="G143">
            <v>428915</v>
          </cell>
        </row>
        <row r="144">
          <cell r="A144" t="str">
            <v>-2</v>
          </cell>
          <cell r="B144" t="str">
            <v>집수정공</v>
          </cell>
          <cell r="C144" t="str">
            <v>(TYPE-2 D=450MM)</v>
          </cell>
          <cell r="D144">
            <v>1</v>
          </cell>
          <cell r="E144" t="str">
            <v>EA</v>
          </cell>
          <cell r="F144">
            <v>369997</v>
          </cell>
          <cell r="G144">
            <v>369997</v>
          </cell>
        </row>
        <row r="145">
          <cell r="A145" t="str">
            <v>-3</v>
          </cell>
          <cell r="B145" t="str">
            <v>집수정공</v>
          </cell>
          <cell r="C145" t="str">
            <v>(TYPE-3 D=600MM)</v>
          </cell>
          <cell r="D145">
            <v>1</v>
          </cell>
          <cell r="E145" t="str">
            <v>EA</v>
          </cell>
          <cell r="F145">
            <v>282990</v>
          </cell>
          <cell r="G145">
            <v>282990</v>
          </cell>
        </row>
        <row r="146">
          <cell r="A146" t="str">
            <v>-4</v>
          </cell>
          <cell r="B146" t="str">
            <v>집수정공</v>
          </cell>
          <cell r="C146" t="str">
            <v>(TYPE-3 D=800MM)</v>
          </cell>
          <cell r="D146">
            <v>2</v>
          </cell>
          <cell r="E146" t="str">
            <v>EA</v>
          </cell>
          <cell r="F146">
            <v>443033</v>
          </cell>
          <cell r="G146">
            <v>886066</v>
          </cell>
        </row>
        <row r="147">
          <cell r="A147" t="str">
            <v>계</v>
          </cell>
          <cell r="G147">
            <v>0</v>
          </cell>
        </row>
        <row r="148">
          <cell r="A148" t="str">
            <v>c</v>
          </cell>
          <cell r="B148" t="str">
            <v>부체도로</v>
          </cell>
          <cell r="G148">
            <v>0</v>
          </cell>
        </row>
        <row r="149">
          <cell r="A149" t="str">
            <v>-1</v>
          </cell>
          <cell r="B149" t="str">
            <v>집수정공</v>
          </cell>
          <cell r="C149" t="str">
            <v>(TYPE-1 D=450MM)</v>
          </cell>
          <cell r="D149">
            <v>92</v>
          </cell>
          <cell r="E149" t="str">
            <v>EA</v>
          </cell>
          <cell r="F149">
            <v>186017</v>
          </cell>
          <cell r="G149">
            <v>17113564</v>
          </cell>
        </row>
        <row r="150">
          <cell r="A150" t="str">
            <v>-2</v>
          </cell>
          <cell r="B150" t="str">
            <v>집수정공</v>
          </cell>
          <cell r="C150" t="str">
            <v>(TYPE-2 D=450MM)</v>
          </cell>
          <cell r="D150">
            <v>7</v>
          </cell>
          <cell r="E150" t="str">
            <v>EA</v>
          </cell>
          <cell r="F150">
            <v>212006</v>
          </cell>
          <cell r="G150">
            <v>1484042</v>
          </cell>
        </row>
        <row r="151">
          <cell r="A151" t="str">
            <v>계</v>
          </cell>
          <cell r="G151">
            <v>0</v>
          </cell>
        </row>
        <row r="152">
          <cell r="A152" t="str">
            <v>d</v>
          </cell>
          <cell r="B152" t="str">
            <v>빗물받이</v>
          </cell>
          <cell r="G152">
            <v>0</v>
          </cell>
        </row>
        <row r="153">
          <cell r="A153" t="str">
            <v>-1</v>
          </cell>
          <cell r="B153" t="str">
            <v>절토부</v>
          </cell>
          <cell r="C153" t="str">
            <v>(D=300MM)</v>
          </cell>
          <cell r="D153">
            <v>6</v>
          </cell>
          <cell r="E153" t="str">
            <v>EA</v>
          </cell>
          <cell r="F153">
            <v>135516</v>
          </cell>
          <cell r="G153">
            <v>813096</v>
          </cell>
        </row>
        <row r="154">
          <cell r="A154" t="str">
            <v>-2</v>
          </cell>
          <cell r="B154" t="str">
            <v>원형맨홀</v>
          </cell>
          <cell r="C154" t="str">
            <v>(D=900MM)</v>
          </cell>
          <cell r="D154">
            <v>2</v>
          </cell>
          <cell r="E154" t="str">
            <v>EA</v>
          </cell>
          <cell r="F154">
            <v>110010</v>
          </cell>
          <cell r="G154">
            <v>220020</v>
          </cell>
        </row>
        <row r="155">
          <cell r="A155" t="str">
            <v>-3</v>
          </cell>
          <cell r="B155" t="str">
            <v>BOX맨홀</v>
          </cell>
          <cell r="C155" t="str">
            <v>(D=1200MM)</v>
          </cell>
          <cell r="D155">
            <v>3</v>
          </cell>
          <cell r="E155" t="str">
            <v>EA</v>
          </cell>
          <cell r="F155">
            <v>133694</v>
          </cell>
          <cell r="G155">
            <v>401082</v>
          </cell>
        </row>
        <row r="156">
          <cell r="A156" t="str">
            <v>계</v>
          </cell>
          <cell r="G156">
            <v>0</v>
          </cell>
        </row>
        <row r="157">
          <cell r="A157" t="str">
            <v>합계</v>
          </cell>
          <cell r="G157">
            <v>0</v>
          </cell>
        </row>
        <row r="158">
          <cell r="A158" t="str">
            <v>2.13</v>
          </cell>
          <cell r="B158" t="str">
            <v>부체도로횡배수관공</v>
          </cell>
          <cell r="G158">
            <v>0</v>
          </cell>
        </row>
        <row r="159">
          <cell r="A159" t="str">
            <v>a</v>
          </cell>
          <cell r="B159" t="str">
            <v>횡배수관</v>
          </cell>
          <cell r="C159" t="str">
            <v>(D=450MM)</v>
          </cell>
          <cell r="D159">
            <v>581</v>
          </cell>
          <cell r="E159" t="str">
            <v>M</v>
          </cell>
          <cell r="F159">
            <v>35717</v>
          </cell>
          <cell r="G159">
            <v>20751577</v>
          </cell>
        </row>
        <row r="160">
          <cell r="A160" t="str">
            <v>b</v>
          </cell>
          <cell r="B160" t="str">
            <v>횡배수관 날개벽</v>
          </cell>
          <cell r="D160">
            <v>99</v>
          </cell>
          <cell r="E160" t="str">
            <v>EA</v>
          </cell>
          <cell r="F160">
            <v>101920</v>
          </cell>
          <cell r="G160">
            <v>10090080</v>
          </cell>
        </row>
        <row r="161">
          <cell r="A161" t="str">
            <v>합계</v>
          </cell>
          <cell r="G161">
            <v>0</v>
          </cell>
        </row>
        <row r="162">
          <cell r="A162" t="str">
            <v>2.14</v>
          </cell>
          <cell r="B162" t="str">
            <v>L/O형 종배수관공</v>
          </cell>
          <cell r="G162">
            <v>0</v>
          </cell>
        </row>
        <row r="163">
          <cell r="A163" t="str">
            <v>a</v>
          </cell>
          <cell r="B163" t="str">
            <v>L/O형종배수관</v>
          </cell>
          <cell r="C163" t="str">
            <v>(D=450MM)</v>
          </cell>
          <cell r="D163">
            <v>60</v>
          </cell>
          <cell r="E163" t="str">
            <v>M</v>
          </cell>
          <cell r="F163">
            <v>32563</v>
          </cell>
          <cell r="G163">
            <v>1953780</v>
          </cell>
        </row>
        <row r="164">
          <cell r="A164" t="str">
            <v>합계</v>
          </cell>
          <cell r="G164">
            <v>0</v>
          </cell>
        </row>
        <row r="165">
          <cell r="A165" t="str">
            <v>2.15</v>
          </cell>
          <cell r="B165" t="str">
            <v>암 거 공</v>
          </cell>
          <cell r="D165">
            <v>194</v>
          </cell>
          <cell r="G165">
            <v>0</v>
          </cell>
        </row>
        <row r="166">
          <cell r="A166" t="str">
            <v>a</v>
          </cell>
          <cell r="B166" t="str">
            <v>콘크리트타설</v>
          </cell>
          <cell r="G166">
            <v>0</v>
          </cell>
        </row>
        <row r="167">
          <cell r="A167" t="str">
            <v>-1</v>
          </cell>
          <cell r="B167" t="str">
            <v>콘크리트타설</v>
          </cell>
          <cell r="C167" t="str">
            <v>(철근 VIB포함)</v>
          </cell>
          <cell r="D167">
            <v>3404</v>
          </cell>
          <cell r="E167" t="str">
            <v>M3</v>
          </cell>
          <cell r="F167">
            <v>20576</v>
          </cell>
          <cell r="G167">
            <v>70040704</v>
          </cell>
        </row>
        <row r="168">
          <cell r="A168" t="str">
            <v>-2</v>
          </cell>
          <cell r="B168" t="str">
            <v>콘크리트타설</v>
          </cell>
          <cell r="C168" t="str">
            <v>(무근 VIB제외)</v>
          </cell>
          <cell r="D168">
            <v>269</v>
          </cell>
          <cell r="E168" t="str">
            <v>M3</v>
          </cell>
          <cell r="F168">
            <v>18203</v>
          </cell>
          <cell r="G168">
            <v>4896607</v>
          </cell>
        </row>
        <row r="169">
          <cell r="A169" t="str">
            <v>계</v>
          </cell>
          <cell r="G169">
            <v>0</v>
          </cell>
        </row>
        <row r="170">
          <cell r="A170" t="str">
            <v>b</v>
          </cell>
          <cell r="B170" t="str">
            <v>거푸집</v>
          </cell>
        </row>
        <row r="171">
          <cell r="A171" t="str">
            <v>-1</v>
          </cell>
          <cell r="B171" t="str">
            <v>합판거푸집</v>
          </cell>
          <cell r="C171" t="str">
            <v>(3회 0∼7M)</v>
          </cell>
          <cell r="D171">
            <v>8166</v>
          </cell>
          <cell r="E171" t="str">
            <v>M2</v>
          </cell>
          <cell r="F171">
            <v>17238</v>
          </cell>
          <cell r="G171">
            <v>140765508</v>
          </cell>
        </row>
        <row r="172">
          <cell r="A172" t="str">
            <v>-2</v>
          </cell>
          <cell r="B172" t="str">
            <v>합판거푸집</v>
          </cell>
          <cell r="C172" t="str">
            <v>(4회 0∼7M)</v>
          </cell>
          <cell r="D172">
            <v>549</v>
          </cell>
          <cell r="E172" t="str">
            <v>M2</v>
          </cell>
          <cell r="F172">
            <v>14804</v>
          </cell>
          <cell r="G172">
            <v>8127396</v>
          </cell>
        </row>
        <row r="173">
          <cell r="A173" t="str">
            <v>-3</v>
          </cell>
          <cell r="B173" t="str">
            <v>무늬거푸집</v>
          </cell>
          <cell r="C173" t="str">
            <v>(0-7M)</v>
          </cell>
          <cell r="D173">
            <v>1069</v>
          </cell>
          <cell r="E173" t="str">
            <v>M2</v>
          </cell>
          <cell r="F173">
            <v>24860</v>
          </cell>
          <cell r="G173">
            <v>26575340</v>
          </cell>
        </row>
        <row r="174">
          <cell r="A174" t="str">
            <v>-4</v>
          </cell>
          <cell r="B174" t="str">
            <v>코팅거푸집</v>
          </cell>
          <cell r="C174" t="str">
            <v>(3 회)</v>
          </cell>
          <cell r="D174">
            <v>262</v>
          </cell>
          <cell r="E174" t="str">
            <v>M2</v>
          </cell>
          <cell r="F174">
            <v>18243</v>
          </cell>
          <cell r="G174">
            <v>4779666</v>
          </cell>
        </row>
        <row r="175">
          <cell r="A175" t="str">
            <v>계</v>
          </cell>
          <cell r="G175">
            <v>0</v>
          </cell>
        </row>
        <row r="176">
          <cell r="A176" t="str">
            <v>c</v>
          </cell>
          <cell r="B176" t="str">
            <v>강관동바리</v>
          </cell>
          <cell r="C176" t="str">
            <v>(암거용)</v>
          </cell>
          <cell r="D176">
            <v>3953</v>
          </cell>
          <cell r="E176" t="str">
            <v>공/M3</v>
          </cell>
          <cell r="F176">
            <v>6220</v>
          </cell>
          <cell r="G176">
            <v>24587660</v>
          </cell>
        </row>
        <row r="177">
          <cell r="A177" t="str">
            <v>d</v>
          </cell>
          <cell r="B177" t="str">
            <v>강관비계</v>
          </cell>
          <cell r="C177" t="str">
            <v>(암거용)</v>
          </cell>
          <cell r="D177">
            <v>3488</v>
          </cell>
          <cell r="E177" t="str">
            <v>M2</v>
          </cell>
          <cell r="F177">
            <v>7632</v>
          </cell>
          <cell r="G177">
            <v>26620416</v>
          </cell>
        </row>
        <row r="178">
          <cell r="A178" t="str">
            <v>e</v>
          </cell>
          <cell r="B178" t="str">
            <v>뒷채움 잡석</v>
          </cell>
          <cell r="C178" t="str">
            <v>(발파암유용)</v>
          </cell>
          <cell r="D178">
            <v>8099</v>
          </cell>
          <cell r="E178" t="str">
            <v>M3</v>
          </cell>
          <cell r="F178">
            <v>14343</v>
          </cell>
          <cell r="G178">
            <v>116163957</v>
          </cell>
        </row>
        <row r="179">
          <cell r="A179" t="str">
            <v>f</v>
          </cell>
          <cell r="B179" t="str">
            <v>기초잡석깔기</v>
          </cell>
          <cell r="C179" t="str">
            <v>(발파암유용)</v>
          </cell>
          <cell r="D179">
            <v>243</v>
          </cell>
          <cell r="E179" t="str">
            <v>M3</v>
          </cell>
          <cell r="F179">
            <v>41154</v>
          </cell>
          <cell r="G179">
            <v>10000422</v>
          </cell>
        </row>
        <row r="180">
          <cell r="A180" t="str">
            <v>g</v>
          </cell>
          <cell r="B180" t="str">
            <v>아스팔트 방수</v>
          </cell>
          <cell r="C180" t="str">
            <v>(2 회)</v>
          </cell>
          <cell r="D180">
            <v>2432</v>
          </cell>
          <cell r="E180" t="str">
            <v>M2</v>
          </cell>
          <cell r="F180">
            <v>4799</v>
          </cell>
          <cell r="G180">
            <v>11671168</v>
          </cell>
        </row>
        <row r="181">
          <cell r="A181" t="str">
            <v>h</v>
          </cell>
          <cell r="B181" t="str">
            <v>신축이음</v>
          </cell>
          <cell r="C181" t="str">
            <v>(t=20mm)</v>
          </cell>
          <cell r="D181">
            <v>78</v>
          </cell>
          <cell r="E181" t="str">
            <v>M2</v>
          </cell>
          <cell r="F181">
            <v>14782</v>
          </cell>
          <cell r="G181">
            <v>1152996</v>
          </cell>
        </row>
        <row r="182">
          <cell r="A182" t="str">
            <v>i</v>
          </cell>
          <cell r="B182" t="str">
            <v>지수판설치</v>
          </cell>
          <cell r="C182" t="str">
            <v>(200x5 m/m)</v>
          </cell>
          <cell r="D182">
            <v>237</v>
          </cell>
          <cell r="E182" t="str">
            <v>M</v>
          </cell>
          <cell r="F182">
            <v>20499</v>
          </cell>
          <cell r="G182">
            <v>4858263</v>
          </cell>
        </row>
        <row r="183">
          <cell r="A183" t="str">
            <v>j</v>
          </cell>
          <cell r="B183" t="str">
            <v>스페이서설치</v>
          </cell>
          <cell r="G183">
            <v>0</v>
          </cell>
        </row>
        <row r="184">
          <cell r="A184" t="str">
            <v>-1</v>
          </cell>
          <cell r="B184" t="str">
            <v>스페이서설치</v>
          </cell>
          <cell r="C184" t="str">
            <v>(벽  체)</v>
          </cell>
          <cell r="D184">
            <v>5682</v>
          </cell>
          <cell r="E184" t="str">
            <v>M2</v>
          </cell>
          <cell r="F184">
            <v>294</v>
          </cell>
          <cell r="G184">
            <v>1670508</v>
          </cell>
        </row>
        <row r="185">
          <cell r="A185" t="str">
            <v>-2</v>
          </cell>
          <cell r="B185" t="str">
            <v>스페이서설치</v>
          </cell>
          <cell r="C185" t="str">
            <v>(슬래브용)</v>
          </cell>
          <cell r="D185">
            <v>3134</v>
          </cell>
          <cell r="E185" t="str">
            <v>M2</v>
          </cell>
          <cell r="F185">
            <v>210</v>
          </cell>
          <cell r="G185">
            <v>658140</v>
          </cell>
        </row>
        <row r="186">
          <cell r="A186" t="str">
            <v>소계</v>
          </cell>
          <cell r="G186">
            <v>0</v>
          </cell>
        </row>
        <row r="187">
          <cell r="A187" t="str">
            <v>k</v>
          </cell>
          <cell r="B187" t="str">
            <v>부직포설치</v>
          </cell>
          <cell r="D187">
            <v>96</v>
          </cell>
          <cell r="E187" t="str">
            <v>M2</v>
          </cell>
          <cell r="F187">
            <v>1025</v>
          </cell>
          <cell r="G187">
            <v>98400</v>
          </cell>
        </row>
        <row r="188">
          <cell r="A188" t="str">
            <v>l</v>
          </cell>
          <cell r="B188" t="str">
            <v>PVC PIPE 설치</v>
          </cell>
          <cell r="C188" t="str">
            <v>(D=100 m/m)</v>
          </cell>
          <cell r="D188">
            <v>267</v>
          </cell>
          <cell r="E188" t="str">
            <v>M</v>
          </cell>
          <cell r="F188">
            <v>5677</v>
          </cell>
          <cell r="G188">
            <v>1515759</v>
          </cell>
        </row>
        <row r="189">
          <cell r="A189" t="str">
            <v>m</v>
          </cell>
          <cell r="B189" t="str">
            <v>물 푸 기</v>
          </cell>
          <cell r="C189" t="str">
            <v>(소형구조물)</v>
          </cell>
          <cell r="D189">
            <v>329</v>
          </cell>
          <cell r="E189" t="str">
            <v>HR</v>
          </cell>
          <cell r="F189">
            <v>7448</v>
          </cell>
          <cell r="G189">
            <v>2450392</v>
          </cell>
        </row>
        <row r="190">
          <cell r="A190" t="str">
            <v>n</v>
          </cell>
          <cell r="B190" t="str">
            <v>철근가공조립</v>
          </cell>
          <cell r="G190">
            <v>0</v>
          </cell>
        </row>
        <row r="191">
          <cell r="A191" t="str">
            <v>-1</v>
          </cell>
          <cell r="B191" t="str">
            <v>철근가공조립</v>
          </cell>
          <cell r="C191" t="str">
            <v>(복잡)</v>
          </cell>
          <cell r="D191">
            <v>467.26400000000001</v>
          </cell>
          <cell r="E191" t="str">
            <v>TON</v>
          </cell>
          <cell r="F191">
            <v>361597</v>
          </cell>
          <cell r="G191">
            <v>168961260</v>
          </cell>
        </row>
        <row r="192">
          <cell r="A192" t="str">
            <v>-2</v>
          </cell>
          <cell r="B192" t="str">
            <v>철근가공조립</v>
          </cell>
          <cell r="C192" t="str">
            <v>(보통)</v>
          </cell>
          <cell r="D192">
            <v>1.911</v>
          </cell>
          <cell r="E192" t="str">
            <v>TON</v>
          </cell>
          <cell r="F192">
            <v>327481</v>
          </cell>
          <cell r="G192">
            <v>625816</v>
          </cell>
        </row>
        <row r="193">
          <cell r="A193" t="str">
            <v>소계</v>
          </cell>
          <cell r="G193">
            <v>0</v>
          </cell>
        </row>
        <row r="194">
          <cell r="A194" t="str">
            <v>o</v>
          </cell>
          <cell r="B194" t="str">
            <v>신구암거접합</v>
          </cell>
          <cell r="D194">
            <v>2</v>
          </cell>
          <cell r="E194" t="str">
            <v>ｍ</v>
          </cell>
          <cell r="F194">
            <v>10023</v>
          </cell>
          <cell r="G194">
            <v>20046</v>
          </cell>
        </row>
        <row r="195">
          <cell r="A195" t="str">
            <v>합계</v>
          </cell>
          <cell r="G195">
            <v>0</v>
          </cell>
        </row>
        <row r="196">
          <cell r="A196" t="str">
            <v>2.16</v>
          </cell>
          <cell r="B196" t="str">
            <v>콘크리트다이크</v>
          </cell>
          <cell r="G196">
            <v>0</v>
          </cell>
        </row>
        <row r="197">
          <cell r="A197" t="str">
            <v>a</v>
          </cell>
          <cell r="B197" t="str">
            <v>콘크리트타설</v>
          </cell>
          <cell r="C197" t="str">
            <v>(기계장비타설)</v>
          </cell>
          <cell r="D197">
            <v>3454</v>
          </cell>
          <cell r="E197" t="str">
            <v>M3</v>
          </cell>
          <cell r="F197">
            <v>12276</v>
          </cell>
          <cell r="G197">
            <v>42401304</v>
          </cell>
        </row>
        <row r="198">
          <cell r="A198" t="str">
            <v>b</v>
          </cell>
          <cell r="B198" t="str">
            <v>수축줄눈</v>
          </cell>
          <cell r="C198" t="str">
            <v>(6*38)</v>
          </cell>
          <cell r="D198">
            <v>2620</v>
          </cell>
          <cell r="E198" t="str">
            <v>M</v>
          </cell>
          <cell r="F198">
            <v>1678</v>
          </cell>
          <cell r="G198">
            <v>4396360</v>
          </cell>
        </row>
        <row r="199">
          <cell r="A199" t="str">
            <v>c</v>
          </cell>
          <cell r="B199" t="str">
            <v>신축이음</v>
          </cell>
          <cell r="C199" t="str">
            <v>(실런트)</v>
          </cell>
          <cell r="D199">
            <v>97</v>
          </cell>
          <cell r="E199" t="str">
            <v>M2</v>
          </cell>
          <cell r="F199">
            <v>2433</v>
          </cell>
          <cell r="G199">
            <v>236001</v>
          </cell>
        </row>
        <row r="200">
          <cell r="A200" t="str">
            <v>d</v>
          </cell>
          <cell r="B200" t="str">
            <v>비닐깔기</v>
          </cell>
          <cell r="D200">
            <v>17468</v>
          </cell>
          <cell r="E200" t="str">
            <v>M2</v>
          </cell>
          <cell r="F200">
            <v>458</v>
          </cell>
          <cell r="G200">
            <v>8000344</v>
          </cell>
        </row>
        <row r="201">
          <cell r="A201" t="str">
            <v>합계</v>
          </cell>
          <cell r="G201">
            <v>0</v>
          </cell>
        </row>
        <row r="202">
          <cell r="A202" t="str">
            <v>2.17</v>
          </cell>
          <cell r="B202" t="str">
            <v>노면다이크집수거</v>
          </cell>
          <cell r="D202">
            <v>204</v>
          </cell>
          <cell r="G202">
            <v>0</v>
          </cell>
        </row>
        <row r="203">
          <cell r="A203" t="str">
            <v>a</v>
          </cell>
          <cell r="B203" t="str">
            <v>콘크리트타설</v>
          </cell>
          <cell r="C203" t="str">
            <v>(무근 VIB제외)</v>
          </cell>
          <cell r="D203">
            <v>106</v>
          </cell>
          <cell r="E203" t="str">
            <v>M3</v>
          </cell>
          <cell r="F203">
            <v>18203</v>
          </cell>
          <cell r="G203">
            <v>1929518</v>
          </cell>
        </row>
        <row r="204">
          <cell r="A204" t="str">
            <v>b</v>
          </cell>
          <cell r="B204" t="str">
            <v>합판거푸집</v>
          </cell>
          <cell r="C204" t="str">
            <v>(4 회 0∼7 m)</v>
          </cell>
          <cell r="D204">
            <v>237</v>
          </cell>
          <cell r="E204" t="str">
            <v>M2</v>
          </cell>
          <cell r="F204">
            <v>14804</v>
          </cell>
          <cell r="G204">
            <v>3508548</v>
          </cell>
        </row>
        <row r="205">
          <cell r="A205" t="str">
            <v>합계</v>
          </cell>
          <cell r="G205">
            <v>0</v>
          </cell>
        </row>
        <row r="206">
          <cell r="A206" t="str">
            <v>2.18</v>
          </cell>
          <cell r="B206" t="str">
            <v>도수로공</v>
          </cell>
          <cell r="D206" t="str">
            <v xml:space="preserve"> </v>
          </cell>
          <cell r="G206" t="str">
            <v xml:space="preserve"> </v>
          </cell>
        </row>
        <row r="207">
          <cell r="A207" t="str">
            <v>a</v>
          </cell>
          <cell r="B207" t="str">
            <v>콘크리트타설</v>
          </cell>
          <cell r="G207">
            <v>0</v>
          </cell>
        </row>
        <row r="208">
          <cell r="A208" t="str">
            <v>-1</v>
          </cell>
          <cell r="B208" t="str">
            <v>콘크리트타설</v>
          </cell>
          <cell r="C208" t="str">
            <v>(철근 VIB포함)</v>
          </cell>
          <cell r="D208">
            <v>406</v>
          </cell>
          <cell r="E208" t="str">
            <v>M3</v>
          </cell>
          <cell r="F208">
            <v>20576</v>
          </cell>
          <cell r="G208">
            <v>8353856</v>
          </cell>
        </row>
        <row r="209">
          <cell r="A209" t="str">
            <v>소계</v>
          </cell>
          <cell r="G209">
            <v>0</v>
          </cell>
        </row>
        <row r="210">
          <cell r="A210" t="str">
            <v>b</v>
          </cell>
          <cell r="B210" t="str">
            <v>합판거푸집</v>
          </cell>
          <cell r="C210" t="str">
            <v>(4회 0∼7M)</v>
          </cell>
          <cell r="D210">
            <v>3184</v>
          </cell>
          <cell r="E210" t="str">
            <v>M2</v>
          </cell>
          <cell r="F210">
            <v>14804</v>
          </cell>
          <cell r="G210">
            <v>47135936</v>
          </cell>
        </row>
        <row r="211">
          <cell r="A211" t="str">
            <v>c</v>
          </cell>
          <cell r="B211" t="str">
            <v>기초잡석깔기</v>
          </cell>
          <cell r="C211" t="str">
            <v>(발파암유용)</v>
          </cell>
          <cell r="D211">
            <v>29</v>
          </cell>
          <cell r="E211" t="str">
            <v>M3</v>
          </cell>
          <cell r="F211">
            <v>41154</v>
          </cell>
          <cell r="G211">
            <v>1193466</v>
          </cell>
        </row>
        <row r="212">
          <cell r="A212" t="str">
            <v>d</v>
          </cell>
          <cell r="B212" t="str">
            <v>철근가공조립</v>
          </cell>
          <cell r="C212" t="str">
            <v>(보통)</v>
          </cell>
          <cell r="D212">
            <v>15.457000000000001</v>
          </cell>
          <cell r="E212" t="str">
            <v>TON</v>
          </cell>
          <cell r="F212">
            <v>327481</v>
          </cell>
          <cell r="G212">
            <v>5061873</v>
          </cell>
        </row>
        <row r="213">
          <cell r="A213" t="str">
            <v>합계</v>
          </cell>
          <cell r="G213">
            <v>0</v>
          </cell>
        </row>
        <row r="214">
          <cell r="A214" t="str">
            <v>2.19</v>
          </cell>
          <cell r="B214" t="str">
            <v>수로보호공</v>
          </cell>
          <cell r="G214">
            <v>0</v>
          </cell>
        </row>
        <row r="215">
          <cell r="A215" t="str">
            <v>a</v>
          </cell>
          <cell r="B215" t="str">
            <v>콘크리트타설</v>
          </cell>
          <cell r="C215" t="str">
            <v>(무근 VIB제외)</v>
          </cell>
          <cell r="D215">
            <v>10</v>
          </cell>
          <cell r="E215" t="str">
            <v>M3</v>
          </cell>
          <cell r="F215">
            <v>18203</v>
          </cell>
          <cell r="G215">
            <v>182030</v>
          </cell>
        </row>
        <row r="216">
          <cell r="A216" t="str">
            <v>b</v>
          </cell>
          <cell r="B216" t="str">
            <v>합판거푸집</v>
          </cell>
          <cell r="C216" t="str">
            <v>(4회 0∼7M)</v>
          </cell>
          <cell r="D216">
            <v>17</v>
          </cell>
          <cell r="E216" t="str">
            <v>M2</v>
          </cell>
          <cell r="F216">
            <v>14804</v>
          </cell>
          <cell r="G216">
            <v>251668</v>
          </cell>
        </row>
        <row r="217">
          <cell r="A217" t="str">
            <v>합계</v>
          </cell>
          <cell r="G217">
            <v>0</v>
          </cell>
        </row>
        <row r="218">
          <cell r="A218" t="str">
            <v>2.20</v>
          </cell>
          <cell r="B218" t="str">
            <v>수로이설공</v>
          </cell>
          <cell r="G218">
            <v>0</v>
          </cell>
        </row>
        <row r="219">
          <cell r="A219" t="str">
            <v>a</v>
          </cell>
          <cell r="B219" t="str">
            <v>콘크리트타설</v>
          </cell>
          <cell r="C219" t="str">
            <v>(철근 VIB포함)</v>
          </cell>
          <cell r="D219">
            <v>206</v>
          </cell>
          <cell r="E219" t="str">
            <v>M3</v>
          </cell>
          <cell r="F219">
            <v>20576</v>
          </cell>
          <cell r="G219">
            <v>4238656</v>
          </cell>
        </row>
        <row r="220">
          <cell r="A220" t="str">
            <v>b</v>
          </cell>
          <cell r="B220" t="str">
            <v>콘크리트타설</v>
          </cell>
          <cell r="C220" t="str">
            <v>(무근 VIB제외)</v>
          </cell>
          <cell r="D220">
            <v>21</v>
          </cell>
          <cell r="E220" t="str">
            <v>M3</v>
          </cell>
          <cell r="F220">
            <v>18203</v>
          </cell>
          <cell r="G220">
            <v>382263</v>
          </cell>
        </row>
        <row r="221">
          <cell r="A221" t="str">
            <v>c</v>
          </cell>
          <cell r="B221" t="str">
            <v>뒷채움 잡석</v>
          </cell>
          <cell r="C221" t="str">
            <v>(발파암유용)</v>
          </cell>
          <cell r="D221">
            <v>569</v>
          </cell>
          <cell r="E221" t="str">
            <v>M3</v>
          </cell>
          <cell r="F221">
            <v>14343</v>
          </cell>
          <cell r="G221">
            <v>8161167</v>
          </cell>
        </row>
        <row r="222">
          <cell r="A222" t="str">
            <v>d</v>
          </cell>
          <cell r="B222" t="str">
            <v>합판거푸집</v>
          </cell>
          <cell r="C222" t="str">
            <v>(3 회 0∼7 m)</v>
          </cell>
          <cell r="D222">
            <v>779</v>
          </cell>
          <cell r="E222" t="str">
            <v>M2</v>
          </cell>
          <cell r="F222">
            <v>17238</v>
          </cell>
          <cell r="G222">
            <v>13428402</v>
          </cell>
        </row>
        <row r="223">
          <cell r="A223" t="str">
            <v>e</v>
          </cell>
          <cell r="B223" t="str">
            <v>지수판설치</v>
          </cell>
          <cell r="C223" t="str">
            <v>(200x5 m/m)</v>
          </cell>
          <cell r="D223">
            <v>42</v>
          </cell>
          <cell r="E223" t="str">
            <v>M</v>
          </cell>
          <cell r="F223">
            <v>20499</v>
          </cell>
          <cell r="G223">
            <v>860958</v>
          </cell>
        </row>
        <row r="224">
          <cell r="A224" t="str">
            <v>f</v>
          </cell>
          <cell r="B224" t="str">
            <v>신축이음</v>
          </cell>
          <cell r="C224" t="str">
            <v>(t=20mm)</v>
          </cell>
          <cell r="D224">
            <v>13</v>
          </cell>
          <cell r="E224" t="str">
            <v>M2</v>
          </cell>
          <cell r="F224">
            <v>14782</v>
          </cell>
          <cell r="G224">
            <v>192166</v>
          </cell>
        </row>
        <row r="225">
          <cell r="A225" t="str">
            <v>g</v>
          </cell>
          <cell r="B225" t="str">
            <v>유공관 설치</v>
          </cell>
          <cell r="C225" t="str">
            <v>(D=450MM)</v>
          </cell>
          <cell r="D225">
            <v>18</v>
          </cell>
          <cell r="E225" t="str">
            <v>M</v>
          </cell>
          <cell r="F225">
            <v>13577</v>
          </cell>
          <cell r="G225">
            <v>244386</v>
          </cell>
        </row>
        <row r="226">
          <cell r="A226" t="str">
            <v>h</v>
          </cell>
          <cell r="B226" t="str">
            <v>스페이서설치</v>
          </cell>
          <cell r="G226">
            <v>0</v>
          </cell>
        </row>
        <row r="227">
          <cell r="A227" t="str">
            <v>-1</v>
          </cell>
          <cell r="B227" t="str">
            <v>스페이서설치</v>
          </cell>
          <cell r="C227" t="str">
            <v>(벽  체)</v>
          </cell>
          <cell r="D227">
            <v>594</v>
          </cell>
          <cell r="E227" t="str">
            <v>M2</v>
          </cell>
          <cell r="F227">
            <v>294</v>
          </cell>
          <cell r="G227">
            <v>174636</v>
          </cell>
        </row>
        <row r="228">
          <cell r="A228" t="str">
            <v>-2</v>
          </cell>
          <cell r="B228" t="str">
            <v>스페이서설치</v>
          </cell>
          <cell r="C228" t="str">
            <v>(슬래브용)</v>
          </cell>
          <cell r="D228">
            <v>288</v>
          </cell>
          <cell r="E228" t="str">
            <v>M2</v>
          </cell>
          <cell r="F228">
            <v>210</v>
          </cell>
          <cell r="G228">
            <v>60480</v>
          </cell>
        </row>
        <row r="229">
          <cell r="A229" t="str">
            <v>계</v>
          </cell>
          <cell r="G229">
            <v>0</v>
          </cell>
        </row>
        <row r="230">
          <cell r="A230" t="str">
            <v>i</v>
          </cell>
          <cell r="B230" t="str">
            <v>물 푸 기</v>
          </cell>
          <cell r="C230" t="str">
            <v>(소형구조물)</v>
          </cell>
          <cell r="D230">
            <v>22</v>
          </cell>
          <cell r="E230" t="str">
            <v>HR</v>
          </cell>
          <cell r="F230">
            <v>7448</v>
          </cell>
          <cell r="G230">
            <v>163856</v>
          </cell>
        </row>
        <row r="231">
          <cell r="A231" t="str">
            <v>j</v>
          </cell>
          <cell r="B231" t="str">
            <v>철근가공조립</v>
          </cell>
          <cell r="C231" t="str">
            <v>(보통)</v>
          </cell>
          <cell r="D231">
            <v>25.12</v>
          </cell>
          <cell r="E231" t="str">
            <v>TON</v>
          </cell>
          <cell r="F231">
            <v>327481</v>
          </cell>
          <cell r="G231">
            <v>8226322</v>
          </cell>
        </row>
        <row r="232">
          <cell r="A232" t="str">
            <v>합계</v>
          </cell>
          <cell r="G232">
            <v>0</v>
          </cell>
        </row>
        <row r="233">
          <cell r="A233" t="str">
            <v>2.21</v>
          </cell>
          <cell r="B233" t="str">
            <v>사 급 자 재 대</v>
          </cell>
          <cell r="G233">
            <v>0</v>
          </cell>
        </row>
        <row r="234">
          <cell r="A234" t="str">
            <v>a</v>
          </cell>
          <cell r="B234" t="str">
            <v>레미콘구입</v>
          </cell>
        </row>
        <row r="235">
          <cell r="A235" t="str">
            <v>-1</v>
          </cell>
          <cell r="B235" t="str">
            <v>레미콘</v>
          </cell>
          <cell r="C235" t="str">
            <v>(40-240-15)</v>
          </cell>
          <cell r="D235">
            <v>3472</v>
          </cell>
          <cell r="E235" t="str">
            <v>M3</v>
          </cell>
          <cell r="F235">
            <v>43045</v>
          </cell>
          <cell r="G235">
            <v>149452240</v>
          </cell>
        </row>
        <row r="236">
          <cell r="A236" t="str">
            <v>-2</v>
          </cell>
          <cell r="B236" t="str">
            <v>레미콘</v>
          </cell>
          <cell r="C236" t="str">
            <v>(40-210-15)</v>
          </cell>
          <cell r="D236">
            <v>2123</v>
          </cell>
          <cell r="E236" t="str">
            <v>M3</v>
          </cell>
          <cell r="F236">
            <v>40136</v>
          </cell>
          <cell r="G236">
            <v>85208728</v>
          </cell>
        </row>
        <row r="237">
          <cell r="A237" t="str">
            <v>-3</v>
          </cell>
          <cell r="B237" t="str">
            <v>레미콘</v>
          </cell>
          <cell r="C237" t="str">
            <v>(40-180-15)</v>
          </cell>
          <cell r="D237">
            <v>7194</v>
          </cell>
          <cell r="E237" t="str">
            <v>M3</v>
          </cell>
          <cell r="F237">
            <v>39454</v>
          </cell>
          <cell r="G237">
            <v>283832076</v>
          </cell>
        </row>
        <row r="238">
          <cell r="A238" t="str">
            <v>-4</v>
          </cell>
          <cell r="B238" t="str">
            <v>레미콘</v>
          </cell>
          <cell r="C238" t="str">
            <v>(40-160-15)</v>
          </cell>
          <cell r="D238">
            <v>299</v>
          </cell>
          <cell r="E238" t="str">
            <v>M3</v>
          </cell>
          <cell r="F238">
            <v>37672</v>
          </cell>
          <cell r="G238">
            <v>11263928</v>
          </cell>
        </row>
        <row r="239">
          <cell r="A239" t="str">
            <v>계</v>
          </cell>
          <cell r="G239">
            <v>0</v>
          </cell>
        </row>
        <row r="240">
          <cell r="A240" t="str">
            <v>b</v>
          </cell>
          <cell r="B240" t="str">
            <v>시멘트구입</v>
          </cell>
          <cell r="G240">
            <v>0</v>
          </cell>
        </row>
        <row r="241">
          <cell r="A241" t="str">
            <v>-1</v>
          </cell>
          <cell r="B241" t="str">
            <v>시멘트</v>
          </cell>
          <cell r="C241" t="str">
            <v>(40 Kg/대)</v>
          </cell>
          <cell r="D241">
            <v>17</v>
          </cell>
          <cell r="E241" t="str">
            <v>대</v>
          </cell>
          <cell r="F241">
            <v>2636</v>
          </cell>
          <cell r="G241">
            <v>44812</v>
          </cell>
        </row>
        <row r="242">
          <cell r="A242" t="str">
            <v>계</v>
          </cell>
          <cell r="G242">
            <v>0</v>
          </cell>
        </row>
        <row r="243">
          <cell r="A243" t="str">
            <v>c</v>
          </cell>
          <cell r="B243" t="str">
            <v>모래구입</v>
          </cell>
          <cell r="G243">
            <v>0</v>
          </cell>
        </row>
        <row r="244">
          <cell r="A244" t="str">
            <v>-1</v>
          </cell>
          <cell r="B244" t="str">
            <v>모 래</v>
          </cell>
          <cell r="D244">
            <v>224</v>
          </cell>
          <cell r="E244" t="str">
            <v>M3</v>
          </cell>
          <cell r="F244">
            <v>17000</v>
          </cell>
          <cell r="G244">
            <v>3808000</v>
          </cell>
        </row>
        <row r="245">
          <cell r="A245" t="str">
            <v>계</v>
          </cell>
          <cell r="G245">
            <v>0</v>
          </cell>
        </row>
        <row r="246">
          <cell r="A246" t="str">
            <v>d</v>
          </cell>
          <cell r="B246" t="str">
            <v>철근구입</v>
          </cell>
          <cell r="G246">
            <v>0</v>
          </cell>
        </row>
        <row r="247">
          <cell r="A247" t="str">
            <v>-1</v>
          </cell>
          <cell r="B247" t="str">
            <v>철근(SD30A)</v>
          </cell>
          <cell r="C247" t="str">
            <v>(D=13MM)</v>
          </cell>
          <cell r="D247">
            <v>100.765</v>
          </cell>
          <cell r="E247" t="str">
            <v>TON</v>
          </cell>
          <cell r="F247">
            <v>310880</v>
          </cell>
          <cell r="G247">
            <v>31325823</v>
          </cell>
        </row>
        <row r="248">
          <cell r="A248" t="str">
            <v>-2</v>
          </cell>
          <cell r="B248" t="str">
            <v>철근(SD30A)</v>
          </cell>
          <cell r="C248" t="str">
            <v>(D=16MM-32MM)</v>
          </cell>
          <cell r="D248">
            <v>432.59800000000001</v>
          </cell>
          <cell r="E248" t="str">
            <v>TON</v>
          </cell>
          <cell r="F248">
            <v>306790</v>
          </cell>
          <cell r="G248">
            <v>132716740</v>
          </cell>
        </row>
        <row r="249">
          <cell r="A249" t="str">
            <v>-3</v>
          </cell>
          <cell r="B249" t="str">
            <v>고    철</v>
          </cell>
          <cell r="D249">
            <v>15.532999999999999</v>
          </cell>
          <cell r="E249" t="str">
            <v>TON</v>
          </cell>
          <cell r="F249">
            <v>-84000</v>
          </cell>
          <cell r="G249">
            <v>-1304772</v>
          </cell>
        </row>
        <row r="250">
          <cell r="A250" t="str">
            <v>계</v>
          </cell>
          <cell r="G250">
            <v>0</v>
          </cell>
        </row>
        <row r="251">
          <cell r="A251" t="str">
            <v>합계</v>
          </cell>
          <cell r="G251">
            <v>0</v>
          </cell>
        </row>
        <row r="252">
          <cell r="A252" t="str">
            <v>총계</v>
          </cell>
          <cell r="G252">
            <v>0</v>
          </cell>
        </row>
        <row r="253">
          <cell r="A253" t="str">
            <v>3.</v>
          </cell>
          <cell r="B253" t="str">
            <v>구  조  물  공</v>
          </cell>
          <cell r="G253">
            <v>15798623191</v>
          </cell>
        </row>
        <row r="254">
          <cell r="A254" t="str">
            <v>3.A</v>
          </cell>
          <cell r="B254" t="str">
            <v>노 곡 교</v>
          </cell>
          <cell r="C254" t="str">
            <v>(RC SLAB)</v>
          </cell>
          <cell r="D254" t="str">
            <v xml:space="preserve"> </v>
          </cell>
          <cell r="G254" t="str">
            <v xml:space="preserve"> </v>
          </cell>
        </row>
        <row r="255">
          <cell r="A255" t="str">
            <v>3.01</v>
          </cell>
          <cell r="B255" t="str">
            <v>구조물터파기</v>
          </cell>
        </row>
        <row r="256">
          <cell r="A256" t="str">
            <v>1)</v>
          </cell>
          <cell r="B256" t="str">
            <v>육상토사</v>
          </cell>
          <cell r="G256">
            <v>0</v>
          </cell>
        </row>
        <row r="257">
          <cell r="A257" t="str">
            <v>-1</v>
          </cell>
          <cell r="B257" t="str">
            <v>구조물터파기</v>
          </cell>
          <cell r="C257" t="str">
            <v>(육상토사0∼4 M)</v>
          </cell>
          <cell r="D257">
            <v>248</v>
          </cell>
          <cell r="E257" t="str">
            <v>M3</v>
          </cell>
          <cell r="F257">
            <v>3864</v>
          </cell>
          <cell r="G257">
            <v>958272</v>
          </cell>
        </row>
        <row r="258">
          <cell r="A258" t="str">
            <v>-2</v>
          </cell>
          <cell r="B258" t="str">
            <v>구조물터파기</v>
          </cell>
          <cell r="C258" t="str">
            <v>(수중토사 0∼4M)</v>
          </cell>
          <cell r="D258">
            <v>3215</v>
          </cell>
          <cell r="E258" t="str">
            <v>M3</v>
          </cell>
          <cell r="F258">
            <v>7561</v>
          </cell>
          <cell r="G258">
            <v>24308615</v>
          </cell>
        </row>
        <row r="259">
          <cell r="A259" t="str">
            <v>소계</v>
          </cell>
          <cell r="G259">
            <v>0</v>
          </cell>
        </row>
        <row r="260">
          <cell r="A260" t="str">
            <v>2)</v>
          </cell>
          <cell r="B260" t="str">
            <v>수중풍화암</v>
          </cell>
          <cell r="G260">
            <v>0</v>
          </cell>
        </row>
        <row r="261">
          <cell r="A261" t="str">
            <v>-1</v>
          </cell>
          <cell r="B261" t="str">
            <v>구조물터파기</v>
          </cell>
          <cell r="C261" t="str">
            <v>(수중리핑암0∼4M)</v>
          </cell>
          <cell r="D261">
            <v>829</v>
          </cell>
          <cell r="E261" t="str">
            <v>M3</v>
          </cell>
          <cell r="F261">
            <v>102602</v>
          </cell>
          <cell r="G261">
            <v>85057058</v>
          </cell>
        </row>
        <row r="262">
          <cell r="A262" t="str">
            <v>소계</v>
          </cell>
          <cell r="G262">
            <v>0</v>
          </cell>
        </row>
        <row r="263">
          <cell r="A263" t="str">
            <v>계</v>
          </cell>
          <cell r="G263">
            <v>0</v>
          </cell>
        </row>
        <row r="264">
          <cell r="A264" t="str">
            <v>3.02</v>
          </cell>
          <cell r="B264" t="str">
            <v>되메우기및다짐</v>
          </cell>
          <cell r="C264" t="str">
            <v>(인력30%+백호우70%)</v>
          </cell>
          <cell r="D264">
            <v>2228</v>
          </cell>
          <cell r="E264" t="str">
            <v>M3</v>
          </cell>
          <cell r="F264">
            <v>4985</v>
          </cell>
          <cell r="G264">
            <v>11106580</v>
          </cell>
        </row>
        <row r="265">
          <cell r="A265" t="str">
            <v>3.03</v>
          </cell>
          <cell r="B265" t="str">
            <v>거 푸 집</v>
          </cell>
          <cell r="D265" t="str">
            <v xml:space="preserve"> </v>
          </cell>
        </row>
        <row r="266">
          <cell r="A266" t="str">
            <v>1)</v>
          </cell>
          <cell r="B266" t="str">
            <v>무늬거푸집</v>
          </cell>
          <cell r="C266" t="str">
            <v>(0-7M)</v>
          </cell>
          <cell r="D266">
            <v>157</v>
          </cell>
          <cell r="E266" t="str">
            <v>M2</v>
          </cell>
          <cell r="F266">
            <v>24860</v>
          </cell>
          <cell r="G266">
            <v>3903020</v>
          </cell>
        </row>
        <row r="267">
          <cell r="A267" t="str">
            <v>2)</v>
          </cell>
          <cell r="B267" t="str">
            <v>합판거푸집</v>
          </cell>
          <cell r="G267">
            <v>0</v>
          </cell>
        </row>
        <row r="268">
          <cell r="A268" t="str">
            <v>-1</v>
          </cell>
          <cell r="B268" t="str">
            <v>합판거푸집</v>
          </cell>
          <cell r="C268" t="str">
            <v>(3 회 0∼7 m)</v>
          </cell>
          <cell r="D268">
            <v>1447</v>
          </cell>
          <cell r="E268" t="str">
            <v>M2</v>
          </cell>
          <cell r="F268">
            <v>17238</v>
          </cell>
          <cell r="G268">
            <v>24943386</v>
          </cell>
        </row>
        <row r="269">
          <cell r="A269" t="str">
            <v>-2</v>
          </cell>
          <cell r="B269" t="str">
            <v>합판거푸집</v>
          </cell>
          <cell r="C269" t="str">
            <v>(4 회 0∼7 m)</v>
          </cell>
          <cell r="D269">
            <v>773</v>
          </cell>
          <cell r="E269" t="str">
            <v>M2</v>
          </cell>
          <cell r="F269">
            <v>14804</v>
          </cell>
          <cell r="G269">
            <v>11443492</v>
          </cell>
        </row>
        <row r="270">
          <cell r="A270" t="str">
            <v>-3</v>
          </cell>
          <cell r="B270" t="str">
            <v>합판거푸집</v>
          </cell>
          <cell r="C270" t="str">
            <v>(6 회 0∼7 m)</v>
          </cell>
          <cell r="D270">
            <v>84</v>
          </cell>
          <cell r="E270" t="str">
            <v>M2</v>
          </cell>
          <cell r="F270">
            <v>12206</v>
          </cell>
          <cell r="G270">
            <v>1025304</v>
          </cell>
        </row>
        <row r="271">
          <cell r="A271" t="str">
            <v>소계</v>
          </cell>
          <cell r="G271">
            <v>0</v>
          </cell>
        </row>
        <row r="272">
          <cell r="A272" t="str">
            <v>3)</v>
          </cell>
          <cell r="B272" t="str">
            <v>무뉘거푸집</v>
          </cell>
          <cell r="C272" t="str">
            <v>(폼타이)</v>
          </cell>
          <cell r="G272">
            <v>0</v>
          </cell>
        </row>
        <row r="273">
          <cell r="A273" t="str">
            <v>-1</v>
          </cell>
          <cell r="B273" t="str">
            <v>무늬거푸집</v>
          </cell>
          <cell r="C273" t="str">
            <v>(폼타이 0-7M)</v>
          </cell>
          <cell r="D273">
            <v>128</v>
          </cell>
          <cell r="E273" t="str">
            <v>M2</v>
          </cell>
          <cell r="F273">
            <v>26256</v>
          </cell>
          <cell r="G273">
            <v>3360768</v>
          </cell>
        </row>
        <row r="274">
          <cell r="A274" t="str">
            <v>소계</v>
          </cell>
          <cell r="G274">
            <v>0</v>
          </cell>
        </row>
        <row r="275">
          <cell r="A275" t="str">
            <v>4)</v>
          </cell>
          <cell r="B275" t="str">
            <v>합판3회</v>
          </cell>
          <cell r="C275" t="str">
            <v>(폼타이)</v>
          </cell>
          <cell r="G275">
            <v>0</v>
          </cell>
        </row>
        <row r="276">
          <cell r="A276" t="str">
            <v>-1</v>
          </cell>
          <cell r="B276" t="str">
            <v>거푸집</v>
          </cell>
          <cell r="C276" t="str">
            <v>(폼타이3회 0∼7 m)</v>
          </cell>
          <cell r="D276">
            <v>1129</v>
          </cell>
          <cell r="E276" t="str">
            <v>M2</v>
          </cell>
          <cell r="F276">
            <v>17814</v>
          </cell>
          <cell r="G276">
            <v>20112006</v>
          </cell>
        </row>
        <row r="277">
          <cell r="A277" t="str">
            <v>소계</v>
          </cell>
          <cell r="G277">
            <v>0</v>
          </cell>
        </row>
        <row r="278">
          <cell r="A278" t="str">
            <v>5)</v>
          </cell>
          <cell r="B278" t="str">
            <v>원형거푸집</v>
          </cell>
          <cell r="C278" t="str">
            <v>(목재)</v>
          </cell>
          <cell r="G278">
            <v>0</v>
          </cell>
        </row>
        <row r="279">
          <cell r="A279" t="str">
            <v>-1</v>
          </cell>
          <cell r="B279" t="str">
            <v>원형거푸집</v>
          </cell>
          <cell r="C279" t="str">
            <v>(3 회 0 -7 m)</v>
          </cell>
          <cell r="D279">
            <v>270</v>
          </cell>
          <cell r="E279" t="str">
            <v>M2</v>
          </cell>
          <cell r="F279">
            <v>36934</v>
          </cell>
          <cell r="G279">
            <v>9972180</v>
          </cell>
        </row>
        <row r="280">
          <cell r="A280" t="str">
            <v>소계</v>
          </cell>
          <cell r="G280">
            <v>0</v>
          </cell>
        </row>
        <row r="281">
          <cell r="A281" t="str">
            <v>계</v>
          </cell>
          <cell r="G281">
            <v>0</v>
          </cell>
        </row>
        <row r="282">
          <cell r="A282" t="str">
            <v>3.04</v>
          </cell>
          <cell r="B282" t="str">
            <v>강관비계공</v>
          </cell>
        </row>
        <row r="283">
          <cell r="A283" t="str">
            <v>1)</v>
          </cell>
          <cell r="B283" t="str">
            <v>비계</v>
          </cell>
          <cell r="C283" t="str">
            <v>(0∼30 M 강관)</v>
          </cell>
          <cell r="D283">
            <v>634</v>
          </cell>
          <cell r="E283" t="str">
            <v>M2</v>
          </cell>
          <cell r="F283">
            <v>10019</v>
          </cell>
          <cell r="G283">
            <v>6352046</v>
          </cell>
        </row>
        <row r="284">
          <cell r="A284" t="str">
            <v>계</v>
          </cell>
          <cell r="G284">
            <v>0</v>
          </cell>
        </row>
        <row r="285">
          <cell r="A285" t="str">
            <v>3.05</v>
          </cell>
          <cell r="B285" t="str">
            <v>동바리공</v>
          </cell>
        </row>
        <row r="286">
          <cell r="A286" t="str">
            <v>1)</v>
          </cell>
          <cell r="B286" t="str">
            <v>강관동바리</v>
          </cell>
          <cell r="C286" t="str">
            <v>(교량용)</v>
          </cell>
          <cell r="D286">
            <v>4809</v>
          </cell>
          <cell r="E286" t="str">
            <v>공/M3</v>
          </cell>
          <cell r="F286">
            <v>15648</v>
          </cell>
          <cell r="G286">
            <v>75251232</v>
          </cell>
        </row>
        <row r="287">
          <cell r="A287" t="str">
            <v>계</v>
          </cell>
          <cell r="G287">
            <v>0</v>
          </cell>
        </row>
        <row r="288">
          <cell r="A288" t="str">
            <v>3.06</v>
          </cell>
          <cell r="B288" t="str">
            <v>시공이음</v>
          </cell>
          <cell r="G288">
            <v>0</v>
          </cell>
        </row>
        <row r="289">
          <cell r="A289" t="str">
            <v>1)</v>
          </cell>
          <cell r="B289" t="str">
            <v>스치로폴설치</v>
          </cell>
          <cell r="C289" t="str">
            <v>(T=20 m/m)</v>
          </cell>
          <cell r="D289">
            <v>26</v>
          </cell>
          <cell r="E289" t="str">
            <v>M2</v>
          </cell>
          <cell r="F289">
            <v>2209</v>
          </cell>
          <cell r="G289">
            <v>57434</v>
          </cell>
        </row>
        <row r="290">
          <cell r="A290" t="str">
            <v>계</v>
          </cell>
          <cell r="G290">
            <v>0</v>
          </cell>
        </row>
        <row r="291">
          <cell r="A291" t="str">
            <v>3.07</v>
          </cell>
          <cell r="B291" t="str">
            <v>물 푸 기</v>
          </cell>
          <cell r="C291" t="str">
            <v>(교량및대형구조물)</v>
          </cell>
          <cell r="D291">
            <v>463</v>
          </cell>
          <cell r="E291" t="str">
            <v>HR</v>
          </cell>
          <cell r="F291">
            <v>10072</v>
          </cell>
          <cell r="G291">
            <v>4663336</v>
          </cell>
        </row>
        <row r="292">
          <cell r="A292" t="str">
            <v>3.08</v>
          </cell>
          <cell r="B292" t="str">
            <v>철근가공조립</v>
          </cell>
          <cell r="G292">
            <v>0</v>
          </cell>
        </row>
        <row r="293">
          <cell r="A293" t="str">
            <v>1)</v>
          </cell>
          <cell r="B293" t="str">
            <v>철근가공조립</v>
          </cell>
          <cell r="C293" t="str">
            <v>(간단)</v>
          </cell>
          <cell r="D293">
            <v>0.438</v>
          </cell>
          <cell r="E293" t="str">
            <v>TON</v>
          </cell>
          <cell r="F293">
            <v>289989</v>
          </cell>
          <cell r="G293">
            <v>127015</v>
          </cell>
        </row>
        <row r="294">
          <cell r="A294" t="str">
            <v>2)</v>
          </cell>
          <cell r="B294" t="str">
            <v>철근가공조립</v>
          </cell>
          <cell r="C294" t="str">
            <v>(보통)</v>
          </cell>
          <cell r="D294">
            <v>5.4820000000000002</v>
          </cell>
          <cell r="E294" t="str">
            <v>TON</v>
          </cell>
          <cell r="F294">
            <v>327481</v>
          </cell>
          <cell r="G294">
            <v>1795250</v>
          </cell>
        </row>
        <row r="295">
          <cell r="A295" t="str">
            <v>3)</v>
          </cell>
          <cell r="B295" t="str">
            <v>철근가공조립</v>
          </cell>
          <cell r="C295" t="str">
            <v>(복잡)</v>
          </cell>
          <cell r="D295">
            <v>366.54300000000001</v>
          </cell>
          <cell r="E295" t="str">
            <v>TON</v>
          </cell>
          <cell r="F295">
            <v>361597</v>
          </cell>
          <cell r="G295">
            <v>132540849</v>
          </cell>
        </row>
        <row r="296">
          <cell r="A296" t="str">
            <v>계</v>
          </cell>
          <cell r="G296">
            <v>0</v>
          </cell>
        </row>
        <row r="297">
          <cell r="A297" t="str">
            <v>3.09</v>
          </cell>
          <cell r="B297" t="str">
            <v>거푸집간격재</v>
          </cell>
        </row>
        <row r="298">
          <cell r="A298" t="str">
            <v>1)</v>
          </cell>
          <cell r="B298" t="str">
            <v>스페이서설치</v>
          </cell>
          <cell r="C298" t="str">
            <v>(슬래브용)</v>
          </cell>
          <cell r="D298">
            <v>1764</v>
          </cell>
          <cell r="E298" t="str">
            <v>M2</v>
          </cell>
          <cell r="F298">
            <v>210</v>
          </cell>
          <cell r="G298">
            <v>370440</v>
          </cell>
        </row>
        <row r="299">
          <cell r="A299" t="str">
            <v>2)</v>
          </cell>
          <cell r="B299" t="str">
            <v>스페이서설치</v>
          </cell>
          <cell r="C299" t="str">
            <v>(벽  체)</v>
          </cell>
          <cell r="D299">
            <v>1239</v>
          </cell>
          <cell r="E299" t="str">
            <v>M2</v>
          </cell>
          <cell r="F299">
            <v>294</v>
          </cell>
          <cell r="G299">
            <v>364266</v>
          </cell>
        </row>
        <row r="300">
          <cell r="A300" t="str">
            <v>계</v>
          </cell>
          <cell r="G300">
            <v>0</v>
          </cell>
        </row>
        <row r="301">
          <cell r="A301" t="str">
            <v>3.10</v>
          </cell>
          <cell r="B301" t="str">
            <v>콘크리트타설</v>
          </cell>
          <cell r="C301" t="str">
            <v>(레미콘)</v>
          </cell>
          <cell r="G301">
            <v>0</v>
          </cell>
        </row>
        <row r="302">
          <cell r="A302" t="str">
            <v>1)</v>
          </cell>
          <cell r="B302" t="str">
            <v>레미콘타설</v>
          </cell>
        </row>
        <row r="303">
          <cell r="A303" t="str">
            <v>-1</v>
          </cell>
          <cell r="B303" t="str">
            <v>콘크리트타설</v>
          </cell>
          <cell r="C303" t="str">
            <v>(무근 VIB포함)</v>
          </cell>
          <cell r="D303">
            <v>59</v>
          </cell>
          <cell r="E303" t="str">
            <v>M3</v>
          </cell>
          <cell r="F303">
            <v>18689</v>
          </cell>
          <cell r="G303">
            <v>1102651</v>
          </cell>
        </row>
        <row r="304">
          <cell r="A304" t="str">
            <v>-2</v>
          </cell>
          <cell r="B304" t="str">
            <v>콘크리트타설</v>
          </cell>
          <cell r="C304" t="str">
            <v>(무근 VIB제외)</v>
          </cell>
          <cell r="D304">
            <v>73</v>
          </cell>
          <cell r="E304" t="str">
            <v>M3</v>
          </cell>
          <cell r="F304">
            <v>18203</v>
          </cell>
          <cell r="G304">
            <v>1328819</v>
          </cell>
        </row>
        <row r="305">
          <cell r="A305" t="str">
            <v>소계</v>
          </cell>
          <cell r="G305">
            <v>0</v>
          </cell>
        </row>
        <row r="306">
          <cell r="A306" t="str">
            <v>2)</v>
          </cell>
          <cell r="B306" t="str">
            <v>펌프카타설</v>
          </cell>
          <cell r="G306">
            <v>0</v>
          </cell>
        </row>
        <row r="307">
          <cell r="A307" t="str">
            <v>-1</v>
          </cell>
          <cell r="B307" t="str">
            <v>콘크리트타설</v>
          </cell>
          <cell r="C307" t="str">
            <v>(철근 펌프카)</v>
          </cell>
          <cell r="D307">
            <v>2256</v>
          </cell>
          <cell r="E307" t="str">
            <v>M3</v>
          </cell>
          <cell r="F307">
            <v>10343</v>
          </cell>
          <cell r="G307">
            <v>23333808</v>
          </cell>
        </row>
        <row r="308">
          <cell r="A308" t="str">
            <v>소계</v>
          </cell>
          <cell r="G308">
            <v>0</v>
          </cell>
        </row>
        <row r="309">
          <cell r="A309" t="str">
            <v>계</v>
          </cell>
          <cell r="G309">
            <v>0</v>
          </cell>
        </row>
        <row r="310">
          <cell r="A310" t="str">
            <v>3.11</v>
          </cell>
          <cell r="B310" t="str">
            <v>표면처리</v>
          </cell>
          <cell r="G310">
            <v>0</v>
          </cell>
        </row>
        <row r="311">
          <cell r="A311" t="str">
            <v>1)</v>
          </cell>
          <cell r="B311" t="str">
            <v>슬래브양생</v>
          </cell>
          <cell r="C311" t="str">
            <v>(피막양성)</v>
          </cell>
          <cell r="D311">
            <v>1021</v>
          </cell>
          <cell r="E311" t="str">
            <v>M2</v>
          </cell>
          <cell r="F311">
            <v>346</v>
          </cell>
          <cell r="G311">
            <v>353266</v>
          </cell>
        </row>
        <row r="312">
          <cell r="A312" t="str">
            <v>2)</v>
          </cell>
          <cell r="B312" t="str">
            <v>슬래브면고르기</v>
          </cell>
          <cell r="C312" t="str">
            <v>(데크휘니샤)</v>
          </cell>
          <cell r="D312">
            <v>1021</v>
          </cell>
          <cell r="E312" t="str">
            <v>M2</v>
          </cell>
          <cell r="F312">
            <v>521</v>
          </cell>
          <cell r="G312">
            <v>531941</v>
          </cell>
        </row>
        <row r="313">
          <cell r="A313" t="str">
            <v>계</v>
          </cell>
          <cell r="G313">
            <v>0</v>
          </cell>
        </row>
        <row r="314">
          <cell r="A314" t="str">
            <v>3.12</v>
          </cell>
          <cell r="B314" t="str">
            <v>교량받침</v>
          </cell>
        </row>
        <row r="315">
          <cell r="A315" t="str">
            <v>1)</v>
          </cell>
          <cell r="B315" t="str">
            <v>탄성받침</v>
          </cell>
          <cell r="C315" t="str">
            <v>RC 및 PC</v>
          </cell>
          <cell r="G315">
            <v>0</v>
          </cell>
        </row>
        <row r="316">
          <cell r="A316" t="str">
            <v>-1</v>
          </cell>
          <cell r="B316" t="str">
            <v>고 정 단</v>
          </cell>
        </row>
        <row r="317">
          <cell r="A317" t="str">
            <v>a</v>
          </cell>
          <cell r="B317" t="str">
            <v>교좌장치 탄성</v>
          </cell>
          <cell r="C317" t="str">
            <v>(고정단 135TON)</v>
          </cell>
          <cell r="D317">
            <v>1</v>
          </cell>
          <cell r="E317" t="str">
            <v>EA</v>
          </cell>
          <cell r="F317">
            <v>2007427</v>
          </cell>
          <cell r="G317">
            <v>2007427</v>
          </cell>
        </row>
        <row r="318">
          <cell r="A318" t="str">
            <v>b</v>
          </cell>
          <cell r="B318" t="str">
            <v>교좌장치 탄성</v>
          </cell>
          <cell r="C318" t="str">
            <v>(고정단 175TON)</v>
          </cell>
          <cell r="D318">
            <v>2</v>
          </cell>
          <cell r="E318" t="str">
            <v>EA</v>
          </cell>
          <cell r="F318">
            <v>2368427</v>
          </cell>
          <cell r="G318">
            <v>4736854</v>
          </cell>
        </row>
        <row r="319">
          <cell r="A319" t="str">
            <v>소계</v>
          </cell>
          <cell r="G319">
            <v>0</v>
          </cell>
        </row>
        <row r="320">
          <cell r="A320" t="str">
            <v>-2</v>
          </cell>
          <cell r="B320" t="str">
            <v>종 방 향</v>
          </cell>
          <cell r="G320">
            <v>0</v>
          </cell>
        </row>
        <row r="321">
          <cell r="A321" t="str">
            <v>a</v>
          </cell>
          <cell r="B321" t="str">
            <v>교좌장치 탄성</v>
          </cell>
          <cell r="C321" t="str">
            <v>(종방향 75TON)</v>
          </cell>
          <cell r="D321">
            <v>6</v>
          </cell>
          <cell r="E321" t="str">
            <v>EA</v>
          </cell>
          <cell r="F321">
            <v>1516427</v>
          </cell>
          <cell r="G321">
            <v>9098562</v>
          </cell>
        </row>
        <row r="322">
          <cell r="A322" t="str">
            <v>b</v>
          </cell>
          <cell r="B322" t="str">
            <v>교좌장치 탄성</v>
          </cell>
          <cell r="C322" t="str">
            <v>(종방향 135TON)</v>
          </cell>
          <cell r="D322">
            <v>1</v>
          </cell>
          <cell r="E322" t="str">
            <v>EA</v>
          </cell>
          <cell r="F322">
            <v>1989427</v>
          </cell>
          <cell r="G322">
            <v>1989427</v>
          </cell>
        </row>
        <row r="323">
          <cell r="A323" t="str">
            <v>소계</v>
          </cell>
          <cell r="G323">
            <v>0</v>
          </cell>
        </row>
        <row r="324">
          <cell r="A324" t="str">
            <v>-3</v>
          </cell>
          <cell r="B324" t="str">
            <v>횡 방 향</v>
          </cell>
          <cell r="G324">
            <v>0</v>
          </cell>
        </row>
        <row r="325">
          <cell r="A325" t="str">
            <v>a</v>
          </cell>
          <cell r="B325" t="str">
            <v>교좌장치 탄성</v>
          </cell>
          <cell r="C325" t="str">
            <v>(횡방향 135TON)</v>
          </cell>
          <cell r="D325">
            <v>5</v>
          </cell>
          <cell r="E325" t="str">
            <v>EA</v>
          </cell>
          <cell r="F325">
            <v>1989427</v>
          </cell>
          <cell r="G325">
            <v>9947135</v>
          </cell>
        </row>
        <row r="326">
          <cell r="A326" t="str">
            <v>b</v>
          </cell>
          <cell r="B326" t="str">
            <v>교좌장치 탄성</v>
          </cell>
          <cell r="C326" t="str">
            <v>(횡방향 175TON)</v>
          </cell>
          <cell r="D326">
            <v>10</v>
          </cell>
          <cell r="E326" t="str">
            <v>EA</v>
          </cell>
          <cell r="F326">
            <v>2440427</v>
          </cell>
          <cell r="G326">
            <v>24404270</v>
          </cell>
        </row>
        <row r="327">
          <cell r="A327" t="str">
            <v>소계</v>
          </cell>
          <cell r="G327">
            <v>0</v>
          </cell>
        </row>
        <row r="328">
          <cell r="A328" t="str">
            <v>-3</v>
          </cell>
          <cell r="B328" t="str">
            <v>양 방 향</v>
          </cell>
          <cell r="G328">
            <v>0</v>
          </cell>
        </row>
        <row r="329">
          <cell r="A329" t="str">
            <v>a</v>
          </cell>
          <cell r="B329" t="str">
            <v>교좌장치 탄성</v>
          </cell>
          <cell r="C329" t="str">
            <v>(양방향 75Ton)</v>
          </cell>
          <cell r="D329">
            <v>30</v>
          </cell>
          <cell r="E329" t="str">
            <v>EA</v>
          </cell>
          <cell r="F329">
            <v>135427</v>
          </cell>
          <cell r="G329">
            <v>4062810</v>
          </cell>
        </row>
        <row r="330">
          <cell r="A330" t="str">
            <v>b</v>
          </cell>
          <cell r="B330" t="str">
            <v>교좌장치 탄성</v>
          </cell>
          <cell r="C330" t="str">
            <v>(횡방향 135Ton)</v>
          </cell>
          <cell r="D330">
            <v>5</v>
          </cell>
          <cell r="E330" t="str">
            <v>EA</v>
          </cell>
          <cell r="F330">
            <v>1669427</v>
          </cell>
          <cell r="G330">
            <v>8347135</v>
          </cell>
        </row>
        <row r="331">
          <cell r="A331" t="str">
            <v>소계</v>
          </cell>
          <cell r="G331">
            <v>0</v>
          </cell>
        </row>
        <row r="332">
          <cell r="A332" t="str">
            <v>계</v>
          </cell>
          <cell r="G332">
            <v>0</v>
          </cell>
        </row>
        <row r="333">
          <cell r="A333" t="str">
            <v>3.13</v>
          </cell>
          <cell r="B333" t="str">
            <v>신축이음</v>
          </cell>
          <cell r="G333">
            <v>0</v>
          </cell>
        </row>
        <row r="334">
          <cell r="A334" t="str">
            <v>1)</v>
          </cell>
          <cell r="B334" t="str">
            <v>신축이음장치</v>
          </cell>
          <cell r="C334" t="str">
            <v>(NB 50)</v>
          </cell>
          <cell r="D334">
            <v>32</v>
          </cell>
          <cell r="E334" t="str">
            <v>M</v>
          </cell>
          <cell r="F334">
            <v>280101</v>
          </cell>
          <cell r="G334">
            <v>8963232</v>
          </cell>
        </row>
        <row r="335">
          <cell r="A335" t="str">
            <v>2)</v>
          </cell>
          <cell r="B335" t="str">
            <v>신축이음장치</v>
          </cell>
          <cell r="C335" t="str">
            <v>(NB 80)</v>
          </cell>
          <cell r="D335">
            <v>10</v>
          </cell>
          <cell r="E335" t="str">
            <v>M</v>
          </cell>
          <cell r="F335">
            <v>456101</v>
          </cell>
          <cell r="G335">
            <v>4561010</v>
          </cell>
        </row>
        <row r="336">
          <cell r="A336" t="str">
            <v>계</v>
          </cell>
          <cell r="G336">
            <v>0</v>
          </cell>
        </row>
        <row r="337">
          <cell r="A337" t="str">
            <v>3.14</v>
          </cell>
          <cell r="B337" t="str">
            <v>방 수 공</v>
          </cell>
          <cell r="G337">
            <v>0</v>
          </cell>
        </row>
        <row r="338">
          <cell r="A338" t="str">
            <v>1)</v>
          </cell>
          <cell r="B338" t="str">
            <v>교면방수</v>
          </cell>
          <cell r="C338" t="str">
            <v>(도막방수)</v>
          </cell>
          <cell r="D338">
            <v>1021</v>
          </cell>
          <cell r="E338" t="str">
            <v>M2</v>
          </cell>
          <cell r="F338">
            <v>23506</v>
          </cell>
          <cell r="G338">
            <v>23999626</v>
          </cell>
        </row>
        <row r="339">
          <cell r="A339" t="str">
            <v>2)</v>
          </cell>
          <cell r="B339" t="str">
            <v>아스팔트 방수</v>
          </cell>
          <cell r="C339" t="str">
            <v>(2 회)</v>
          </cell>
          <cell r="D339">
            <v>236</v>
          </cell>
          <cell r="E339" t="str">
            <v>M2</v>
          </cell>
          <cell r="F339">
            <v>4799</v>
          </cell>
          <cell r="G339">
            <v>1132564</v>
          </cell>
        </row>
        <row r="340">
          <cell r="A340" t="str">
            <v>계</v>
          </cell>
          <cell r="G340">
            <v>0</v>
          </cell>
        </row>
        <row r="341">
          <cell r="A341" t="str">
            <v>3.15</v>
          </cell>
          <cell r="B341" t="str">
            <v>다웰바 설치</v>
          </cell>
          <cell r="C341" t="str">
            <v>(D=25m/m, L=600)</v>
          </cell>
          <cell r="D341">
            <v>52</v>
          </cell>
          <cell r="E341" t="str">
            <v>EA</v>
          </cell>
          <cell r="F341">
            <v>11131</v>
          </cell>
          <cell r="G341">
            <v>578812</v>
          </cell>
        </row>
        <row r="342">
          <cell r="A342" t="str">
            <v>3.16</v>
          </cell>
          <cell r="B342" t="str">
            <v>무수축콘크리트공</v>
          </cell>
          <cell r="C342" t="str">
            <v>.</v>
          </cell>
          <cell r="G342">
            <v>0</v>
          </cell>
        </row>
        <row r="343">
          <cell r="A343" t="str">
            <v>1)</v>
          </cell>
          <cell r="B343" t="str">
            <v>무수축몰탈</v>
          </cell>
          <cell r="C343" t="str">
            <v>(1:1)</v>
          </cell>
          <cell r="D343">
            <v>2.8039999999999998</v>
          </cell>
          <cell r="E343" t="str">
            <v>M3</v>
          </cell>
          <cell r="F343">
            <v>92073</v>
          </cell>
          <cell r="G343">
            <v>258172</v>
          </cell>
        </row>
        <row r="344">
          <cell r="A344" t="str">
            <v>2)</v>
          </cell>
          <cell r="B344" t="str">
            <v>무수축콘크리트</v>
          </cell>
          <cell r="D344">
            <v>5.3680000000000003</v>
          </cell>
          <cell r="E344" t="str">
            <v>M3</v>
          </cell>
          <cell r="F344">
            <v>144475</v>
          </cell>
          <cell r="G344">
            <v>775541</v>
          </cell>
        </row>
        <row r="345">
          <cell r="A345" t="str">
            <v>계</v>
          </cell>
          <cell r="G345">
            <v>0</v>
          </cell>
        </row>
        <row r="346">
          <cell r="A346" t="str">
            <v>3.17</v>
          </cell>
          <cell r="B346" t="str">
            <v>배수시설공</v>
          </cell>
          <cell r="G346">
            <v>0</v>
          </cell>
        </row>
        <row r="347">
          <cell r="A347" t="str">
            <v>1)</v>
          </cell>
          <cell r="B347" t="str">
            <v>하 천 용</v>
          </cell>
          <cell r="G347">
            <v>0</v>
          </cell>
        </row>
        <row r="348">
          <cell r="A348" t="str">
            <v>-1</v>
          </cell>
          <cell r="B348" t="str">
            <v>배수시설 집수구</v>
          </cell>
          <cell r="C348" t="str">
            <v>(주철)</v>
          </cell>
          <cell r="D348">
            <v>6</v>
          </cell>
          <cell r="E348" t="str">
            <v>EA</v>
          </cell>
          <cell r="F348">
            <v>30973</v>
          </cell>
          <cell r="G348">
            <v>185838</v>
          </cell>
        </row>
        <row r="349">
          <cell r="A349" t="str">
            <v>-2</v>
          </cell>
          <cell r="B349" t="str">
            <v>배수시설(하천용)</v>
          </cell>
          <cell r="C349" t="str">
            <v>(Φ150 스텐레스)</v>
          </cell>
          <cell r="D349">
            <v>6</v>
          </cell>
          <cell r="E349" t="str">
            <v>M</v>
          </cell>
          <cell r="F349">
            <v>52472</v>
          </cell>
          <cell r="G349">
            <v>314832</v>
          </cell>
        </row>
        <row r="350">
          <cell r="A350" t="str">
            <v>소계</v>
          </cell>
          <cell r="G350">
            <v>0</v>
          </cell>
        </row>
        <row r="351">
          <cell r="A351" t="str">
            <v>계</v>
          </cell>
          <cell r="G351">
            <v>0</v>
          </cell>
        </row>
        <row r="352">
          <cell r="A352" t="str">
            <v>3.18</v>
          </cell>
          <cell r="B352" t="str">
            <v>교량명판공</v>
          </cell>
        </row>
        <row r="353">
          <cell r="A353" t="str">
            <v>1)</v>
          </cell>
          <cell r="B353" t="str">
            <v>교명판</v>
          </cell>
          <cell r="C353" t="str">
            <v>(450x200x10)</v>
          </cell>
          <cell r="D353">
            <v>2</v>
          </cell>
          <cell r="E353" t="str">
            <v>EA</v>
          </cell>
          <cell r="F353">
            <v>157500</v>
          </cell>
          <cell r="G353">
            <v>315000</v>
          </cell>
        </row>
        <row r="354">
          <cell r="A354" t="str">
            <v>2)</v>
          </cell>
          <cell r="B354" t="str">
            <v>설명판</v>
          </cell>
          <cell r="C354" t="str">
            <v>(350x500x10)</v>
          </cell>
          <cell r="D354">
            <v>2</v>
          </cell>
          <cell r="E354" t="str">
            <v>EA</v>
          </cell>
          <cell r="F354">
            <v>178500</v>
          </cell>
          <cell r="G354">
            <v>357000</v>
          </cell>
        </row>
        <row r="355">
          <cell r="A355" t="str">
            <v>3)</v>
          </cell>
          <cell r="B355" t="str">
            <v>교명주</v>
          </cell>
          <cell r="C355" t="str">
            <v>(화강석)</v>
          </cell>
          <cell r="D355">
            <v>4</v>
          </cell>
          <cell r="E355" t="str">
            <v>EA</v>
          </cell>
          <cell r="F355">
            <v>1285903</v>
          </cell>
          <cell r="G355">
            <v>5143612</v>
          </cell>
        </row>
        <row r="356">
          <cell r="A356" t="str">
            <v>계</v>
          </cell>
          <cell r="G356">
            <v>0</v>
          </cell>
        </row>
        <row r="357">
          <cell r="A357" t="str">
            <v>3.19</v>
          </cell>
          <cell r="B357" t="str">
            <v>측량기준점</v>
          </cell>
          <cell r="D357">
            <v>2</v>
          </cell>
          <cell r="E357" t="str">
            <v>EA</v>
          </cell>
          <cell r="F357">
            <v>26250</v>
          </cell>
          <cell r="G357">
            <v>52500</v>
          </cell>
        </row>
        <row r="358">
          <cell r="A358" t="str">
            <v>3.20</v>
          </cell>
          <cell r="B358" t="str">
            <v>교대보호공</v>
          </cell>
        </row>
        <row r="359">
          <cell r="A359" t="str">
            <v>1)</v>
          </cell>
          <cell r="B359" t="str">
            <v>세굴방지용사석채움</v>
          </cell>
          <cell r="C359" t="str">
            <v>(발파암유용)</v>
          </cell>
          <cell r="D359">
            <v>2135</v>
          </cell>
          <cell r="E359" t="str">
            <v>M3</v>
          </cell>
          <cell r="F359">
            <v>22919</v>
          </cell>
          <cell r="G359">
            <v>48932065</v>
          </cell>
        </row>
        <row r="360">
          <cell r="A360" t="str">
            <v>2)</v>
          </cell>
          <cell r="B360" t="str">
            <v>점검용계단</v>
          </cell>
          <cell r="D360">
            <v>2</v>
          </cell>
          <cell r="E360" t="str">
            <v>개</v>
          </cell>
          <cell r="F360">
            <v>945560</v>
          </cell>
          <cell r="G360">
            <v>1891120</v>
          </cell>
        </row>
        <row r="361">
          <cell r="A361" t="str">
            <v>계</v>
          </cell>
          <cell r="G361">
            <v>0</v>
          </cell>
        </row>
        <row r="362">
          <cell r="A362" t="str">
            <v>3.21</v>
          </cell>
          <cell r="B362" t="str">
            <v>교량난간및전선관설치</v>
          </cell>
        </row>
        <row r="363">
          <cell r="A363" t="str">
            <v>1)</v>
          </cell>
          <cell r="B363" t="str">
            <v>난간</v>
          </cell>
          <cell r="C363" t="str">
            <v>(H=400)</v>
          </cell>
          <cell r="D363">
            <v>294</v>
          </cell>
          <cell r="E363" t="str">
            <v>M</v>
          </cell>
          <cell r="F363">
            <v>129000</v>
          </cell>
          <cell r="G363">
            <v>37926000</v>
          </cell>
        </row>
        <row r="364">
          <cell r="A364" t="str">
            <v>2)</v>
          </cell>
          <cell r="B364" t="str">
            <v>전 선 관</v>
          </cell>
          <cell r="C364" t="str">
            <v>(P.V.C Φ100 m/m)</v>
          </cell>
          <cell r="D364">
            <v>404</v>
          </cell>
          <cell r="E364" t="str">
            <v>M</v>
          </cell>
          <cell r="F364">
            <v>5512</v>
          </cell>
          <cell r="G364">
            <v>2226848</v>
          </cell>
        </row>
        <row r="365">
          <cell r="A365" t="str">
            <v>계</v>
          </cell>
          <cell r="G365">
            <v>0</v>
          </cell>
        </row>
        <row r="366">
          <cell r="A366" t="str">
            <v>3.22</v>
          </cell>
          <cell r="B366" t="str">
            <v>옹벽배수시설공</v>
          </cell>
          <cell r="G366">
            <v>0</v>
          </cell>
        </row>
        <row r="367">
          <cell r="A367" t="str">
            <v>1)</v>
          </cell>
          <cell r="B367" t="str">
            <v>PVC PIPE 설치</v>
          </cell>
          <cell r="C367" t="str">
            <v>(D=100 m/m)</v>
          </cell>
          <cell r="D367">
            <v>63</v>
          </cell>
          <cell r="E367" t="str">
            <v>M</v>
          </cell>
          <cell r="F367">
            <v>5677</v>
          </cell>
          <cell r="G367">
            <v>357651</v>
          </cell>
        </row>
        <row r="368">
          <cell r="A368" t="str">
            <v>2)</v>
          </cell>
          <cell r="B368" t="str">
            <v>뒷채움 잡석</v>
          </cell>
          <cell r="C368" t="str">
            <v>(발파암유용)</v>
          </cell>
          <cell r="D368">
            <v>426</v>
          </cell>
          <cell r="E368" t="str">
            <v>M3</v>
          </cell>
          <cell r="F368">
            <v>14343</v>
          </cell>
          <cell r="G368">
            <v>6110118</v>
          </cell>
        </row>
        <row r="369">
          <cell r="A369" t="str">
            <v>3)</v>
          </cell>
          <cell r="B369" t="str">
            <v>부직포설치</v>
          </cell>
          <cell r="D369">
            <v>184</v>
          </cell>
          <cell r="E369" t="str">
            <v>M2</v>
          </cell>
          <cell r="F369">
            <v>1025</v>
          </cell>
          <cell r="G369">
            <v>188600</v>
          </cell>
        </row>
        <row r="370">
          <cell r="A370" t="str">
            <v>4)</v>
          </cell>
          <cell r="B370" t="str">
            <v>드레인 보드</v>
          </cell>
          <cell r="D370">
            <v>92</v>
          </cell>
          <cell r="E370" t="str">
            <v>M2</v>
          </cell>
          <cell r="F370">
            <v>5991</v>
          </cell>
          <cell r="G370">
            <v>551172</v>
          </cell>
        </row>
        <row r="371">
          <cell r="A371" t="str">
            <v>계</v>
          </cell>
          <cell r="G371">
            <v>0</v>
          </cell>
        </row>
        <row r="372">
          <cell r="A372" t="str">
            <v>3.23</v>
          </cell>
          <cell r="B372" t="str">
            <v>옹벽신축공</v>
          </cell>
          <cell r="G372">
            <v>0</v>
          </cell>
        </row>
        <row r="373">
          <cell r="A373" t="str">
            <v>1)</v>
          </cell>
          <cell r="B373" t="str">
            <v>다웰바 설치(옹벽용)</v>
          </cell>
          <cell r="C373" t="str">
            <v>(D=32m/m, L=800)</v>
          </cell>
          <cell r="D373">
            <v>24</v>
          </cell>
          <cell r="E373" t="str">
            <v>EA</v>
          </cell>
          <cell r="F373">
            <v>8055</v>
          </cell>
          <cell r="G373">
            <v>193320</v>
          </cell>
        </row>
        <row r="374">
          <cell r="A374" t="str">
            <v>2)</v>
          </cell>
          <cell r="B374" t="str">
            <v>실란트</v>
          </cell>
          <cell r="D374">
            <v>290</v>
          </cell>
          <cell r="E374" t="str">
            <v>M2</v>
          </cell>
          <cell r="F374">
            <v>1984</v>
          </cell>
          <cell r="G374">
            <v>575360</v>
          </cell>
        </row>
        <row r="375">
          <cell r="A375" t="str">
            <v>3)</v>
          </cell>
          <cell r="B375" t="str">
            <v>지수판설치</v>
          </cell>
          <cell r="C375" t="str">
            <v>(200x5 m/m)</v>
          </cell>
          <cell r="D375">
            <v>8</v>
          </cell>
          <cell r="E375" t="str">
            <v>M</v>
          </cell>
          <cell r="F375">
            <v>20499</v>
          </cell>
          <cell r="G375">
            <v>163992</v>
          </cell>
        </row>
        <row r="376">
          <cell r="A376" t="str">
            <v>계</v>
          </cell>
          <cell r="G376">
            <v>0</v>
          </cell>
        </row>
        <row r="377">
          <cell r="A377" t="str">
            <v>3.24</v>
          </cell>
          <cell r="B377" t="str">
            <v>호안블럭설치</v>
          </cell>
          <cell r="G377">
            <v>0</v>
          </cell>
        </row>
        <row r="378">
          <cell r="A378" t="str">
            <v>1)</v>
          </cell>
          <cell r="B378" t="str">
            <v>호안블럭 게다형</v>
          </cell>
          <cell r="C378" t="str">
            <v>(노곡교)</v>
          </cell>
          <cell r="D378">
            <v>250</v>
          </cell>
          <cell r="E378" t="str">
            <v>M2</v>
          </cell>
          <cell r="F378">
            <v>39063</v>
          </cell>
          <cell r="G378">
            <v>9765750</v>
          </cell>
        </row>
        <row r="379">
          <cell r="A379" t="str">
            <v>계</v>
          </cell>
          <cell r="G379">
            <v>0</v>
          </cell>
        </row>
        <row r="380">
          <cell r="A380" t="str">
            <v>3.25</v>
          </cell>
          <cell r="B380" t="str">
            <v>가시설설치및철거</v>
          </cell>
          <cell r="D380">
            <v>382</v>
          </cell>
          <cell r="G380">
            <v>0</v>
          </cell>
        </row>
        <row r="381">
          <cell r="A381" t="str">
            <v>1)</v>
          </cell>
          <cell r="B381" t="str">
            <v>가시설</v>
          </cell>
          <cell r="C381" t="str">
            <v>(노곡교 교대)</v>
          </cell>
          <cell r="D381">
            <v>2</v>
          </cell>
          <cell r="E381" t="str">
            <v>EA</v>
          </cell>
          <cell r="F381">
            <v>38501917</v>
          </cell>
          <cell r="G381">
            <v>77003834</v>
          </cell>
        </row>
        <row r="382">
          <cell r="A382" t="str">
            <v>2)</v>
          </cell>
          <cell r="B382" t="str">
            <v>가시설</v>
          </cell>
          <cell r="C382" t="str">
            <v>(노곡교교각)</v>
          </cell>
          <cell r="D382">
            <v>6</v>
          </cell>
          <cell r="E382" t="str">
            <v>EA</v>
          </cell>
          <cell r="F382">
            <v>9412183</v>
          </cell>
          <cell r="G382">
            <v>56473098</v>
          </cell>
        </row>
        <row r="383">
          <cell r="A383" t="str">
            <v>계</v>
          </cell>
          <cell r="G383">
            <v>0</v>
          </cell>
        </row>
        <row r="384">
          <cell r="A384" t="str">
            <v>3.26</v>
          </cell>
          <cell r="B384" t="str">
            <v>사급자재대</v>
          </cell>
          <cell r="G384">
            <v>0</v>
          </cell>
        </row>
        <row r="385">
          <cell r="A385" t="str">
            <v>1)</v>
          </cell>
          <cell r="B385" t="str">
            <v>레미콘 구입</v>
          </cell>
        </row>
        <row r="386">
          <cell r="A386" t="str">
            <v>-1</v>
          </cell>
          <cell r="B386" t="str">
            <v>레미콘</v>
          </cell>
          <cell r="C386" t="str">
            <v>(25-270-15)</v>
          </cell>
          <cell r="D386">
            <v>952</v>
          </cell>
          <cell r="E386" t="str">
            <v>M3</v>
          </cell>
          <cell r="F386">
            <v>46254</v>
          </cell>
          <cell r="G386">
            <v>44033808</v>
          </cell>
        </row>
        <row r="387">
          <cell r="A387" t="str">
            <v>-2</v>
          </cell>
          <cell r="B387" t="str">
            <v>레미콘</v>
          </cell>
          <cell r="C387" t="str">
            <v>(25-240-15)</v>
          </cell>
          <cell r="D387">
            <v>1326</v>
          </cell>
          <cell r="E387" t="str">
            <v>M3</v>
          </cell>
          <cell r="F387">
            <v>45063</v>
          </cell>
          <cell r="G387">
            <v>59753538</v>
          </cell>
        </row>
        <row r="388">
          <cell r="A388" t="str">
            <v>-3</v>
          </cell>
          <cell r="B388" t="str">
            <v>레미콘</v>
          </cell>
          <cell r="C388" t="str">
            <v>(40-180-15,12)</v>
          </cell>
          <cell r="D388">
            <v>61</v>
          </cell>
          <cell r="E388" t="str">
            <v>M3</v>
          </cell>
          <cell r="F388">
            <v>39454</v>
          </cell>
          <cell r="G388">
            <v>2406694</v>
          </cell>
        </row>
        <row r="389">
          <cell r="A389" t="str">
            <v>-4</v>
          </cell>
          <cell r="B389" t="str">
            <v>레미콘</v>
          </cell>
          <cell r="C389" t="str">
            <v>(40-160-15,8)</v>
          </cell>
          <cell r="D389">
            <v>75</v>
          </cell>
          <cell r="E389" t="str">
            <v>M3</v>
          </cell>
          <cell r="F389">
            <v>37672</v>
          </cell>
          <cell r="G389">
            <v>2825400</v>
          </cell>
        </row>
        <row r="390">
          <cell r="A390" t="str">
            <v>소계</v>
          </cell>
          <cell r="G390">
            <v>0</v>
          </cell>
        </row>
        <row r="391">
          <cell r="A391" t="str">
            <v>2)</v>
          </cell>
          <cell r="B391" t="str">
            <v>철근 구입</v>
          </cell>
          <cell r="G391">
            <v>0</v>
          </cell>
        </row>
        <row r="392">
          <cell r="A392" t="str">
            <v>-1</v>
          </cell>
          <cell r="B392" t="str">
            <v>철근(SD35,40A)</v>
          </cell>
          <cell r="C392" t="str">
            <v>(D=13MM)</v>
          </cell>
          <cell r="D392">
            <v>5.4169999999999998</v>
          </cell>
          <cell r="E392" t="str">
            <v>TON</v>
          </cell>
          <cell r="F392">
            <v>325527</v>
          </cell>
          <cell r="G392">
            <v>1763379</v>
          </cell>
        </row>
        <row r="393">
          <cell r="A393" t="str">
            <v>-2</v>
          </cell>
          <cell r="B393" t="str">
            <v>철근(SD35,40A)</v>
          </cell>
          <cell r="C393" t="str">
            <v>(D=16MM-32MM)</v>
          </cell>
          <cell r="D393">
            <v>192.15100000000001</v>
          </cell>
          <cell r="E393" t="str">
            <v>TON</v>
          </cell>
          <cell r="F393">
            <v>320033</v>
          </cell>
          <cell r="G393">
            <v>61494660</v>
          </cell>
        </row>
        <row r="394">
          <cell r="A394" t="str">
            <v>-3</v>
          </cell>
          <cell r="B394" t="str">
            <v>철근(SD30A)</v>
          </cell>
          <cell r="C394" t="str">
            <v>(D=13MM)</v>
          </cell>
          <cell r="D394">
            <v>26.905999999999999</v>
          </cell>
          <cell r="E394" t="str">
            <v>TON</v>
          </cell>
          <cell r="F394">
            <v>310880</v>
          </cell>
          <cell r="G394">
            <v>8364537</v>
          </cell>
        </row>
        <row r="395">
          <cell r="A395" t="str">
            <v>-4</v>
          </cell>
          <cell r="B395" t="str">
            <v>철근(SD30A)</v>
          </cell>
          <cell r="C395" t="str">
            <v>(D=16MM-32MM)</v>
          </cell>
          <cell r="D395">
            <v>159.16200000000001</v>
          </cell>
          <cell r="E395" t="str">
            <v>TON</v>
          </cell>
          <cell r="F395">
            <v>306790</v>
          </cell>
          <cell r="G395">
            <v>48829309</v>
          </cell>
        </row>
        <row r="396">
          <cell r="A396" t="str">
            <v>-5</v>
          </cell>
          <cell r="B396" t="str">
            <v>고재대</v>
          </cell>
          <cell r="D396">
            <v>11.173</v>
          </cell>
          <cell r="E396" t="str">
            <v>TON</v>
          </cell>
          <cell r="F396">
            <v>-84000</v>
          </cell>
          <cell r="G396">
            <v>-938532</v>
          </cell>
        </row>
        <row r="397">
          <cell r="A397" t="str">
            <v>소계</v>
          </cell>
          <cell r="G397">
            <v>0</v>
          </cell>
        </row>
        <row r="398">
          <cell r="A398" t="str">
            <v>3)</v>
          </cell>
          <cell r="B398" t="str">
            <v>시멘트 구입</v>
          </cell>
          <cell r="G398">
            <v>0</v>
          </cell>
        </row>
        <row r="399">
          <cell r="A399" t="str">
            <v>-1</v>
          </cell>
          <cell r="B399" t="str">
            <v>시멘트</v>
          </cell>
          <cell r="C399" t="str">
            <v>(40 Kg/대)</v>
          </cell>
          <cell r="D399">
            <v>165</v>
          </cell>
          <cell r="E399" t="str">
            <v>대</v>
          </cell>
          <cell r="F399">
            <v>2636</v>
          </cell>
          <cell r="G399">
            <v>434940</v>
          </cell>
        </row>
        <row r="400">
          <cell r="A400" t="str">
            <v>소계</v>
          </cell>
          <cell r="G400">
            <v>0</v>
          </cell>
        </row>
        <row r="401">
          <cell r="A401" t="str">
            <v>4)</v>
          </cell>
          <cell r="B401" t="str">
            <v>모 래 구 입</v>
          </cell>
          <cell r="G401">
            <v>0</v>
          </cell>
        </row>
        <row r="402">
          <cell r="A402" t="str">
            <v>-1</v>
          </cell>
          <cell r="B402" t="str">
            <v>모래</v>
          </cell>
          <cell r="D402">
            <v>11</v>
          </cell>
          <cell r="E402" t="str">
            <v>M3</v>
          </cell>
          <cell r="F402">
            <v>17000</v>
          </cell>
          <cell r="G402">
            <v>187000</v>
          </cell>
        </row>
        <row r="403">
          <cell r="A403" t="str">
            <v>소계</v>
          </cell>
          <cell r="G403">
            <v>0</v>
          </cell>
        </row>
        <row r="404">
          <cell r="A404" t="str">
            <v>5)</v>
          </cell>
          <cell r="B404" t="str">
            <v>자 갈 구 입</v>
          </cell>
          <cell r="G404">
            <v>0</v>
          </cell>
        </row>
        <row r="405">
          <cell r="A405" t="str">
            <v>-1</v>
          </cell>
          <cell r="B405" t="str">
            <v>골재</v>
          </cell>
          <cell r="C405" t="str">
            <v>D=19MM</v>
          </cell>
          <cell r="D405">
            <v>6</v>
          </cell>
          <cell r="E405" t="str">
            <v>M3</v>
          </cell>
          <cell r="F405">
            <v>13000</v>
          </cell>
          <cell r="G405">
            <v>78000</v>
          </cell>
        </row>
        <row r="406">
          <cell r="A406" t="str">
            <v>소계</v>
          </cell>
          <cell r="G406">
            <v>0</v>
          </cell>
        </row>
        <row r="407">
          <cell r="A407" t="str">
            <v>계</v>
          </cell>
          <cell r="G407">
            <v>0</v>
          </cell>
        </row>
        <row r="408">
          <cell r="A408" t="str">
            <v>합계</v>
          </cell>
          <cell r="G408">
            <v>0</v>
          </cell>
        </row>
        <row r="409">
          <cell r="A409" t="str">
            <v>3.B</v>
          </cell>
          <cell r="B409" t="str">
            <v>이 조 교</v>
          </cell>
          <cell r="C409" t="str">
            <v>(ST.BOX+PSC BEAM)</v>
          </cell>
          <cell r="G409">
            <v>0</v>
          </cell>
        </row>
        <row r="410">
          <cell r="A410" t="str">
            <v>3.01</v>
          </cell>
          <cell r="B410" t="str">
            <v>구조물터파기</v>
          </cell>
        </row>
        <row r="411">
          <cell r="A411" t="str">
            <v>1)</v>
          </cell>
          <cell r="B411" t="str">
            <v>육상토사</v>
          </cell>
          <cell r="G411">
            <v>0</v>
          </cell>
        </row>
        <row r="412">
          <cell r="A412" t="str">
            <v>-1</v>
          </cell>
          <cell r="B412" t="str">
            <v>구조물터파기</v>
          </cell>
          <cell r="C412" t="str">
            <v>(육상토사0∼4 M)</v>
          </cell>
          <cell r="D412">
            <v>6603</v>
          </cell>
          <cell r="E412" t="str">
            <v>M3</v>
          </cell>
          <cell r="F412">
            <v>3864</v>
          </cell>
          <cell r="G412">
            <v>25513992</v>
          </cell>
        </row>
        <row r="413">
          <cell r="A413" t="str">
            <v>-2</v>
          </cell>
          <cell r="B413" t="str">
            <v>구조물터파기</v>
          </cell>
          <cell r="C413" t="str">
            <v>(육상토사 4M이상)</v>
          </cell>
          <cell r="D413">
            <v>603</v>
          </cell>
          <cell r="E413" t="str">
            <v>M3</v>
          </cell>
          <cell r="F413">
            <v>6941</v>
          </cell>
          <cell r="G413">
            <v>4185423</v>
          </cell>
        </row>
        <row r="414">
          <cell r="A414" t="str">
            <v>소계</v>
          </cell>
          <cell r="G414">
            <v>0</v>
          </cell>
        </row>
        <row r="415">
          <cell r="A415" t="str">
            <v>2)</v>
          </cell>
          <cell r="B415" t="str">
            <v>수중토사</v>
          </cell>
          <cell r="G415">
            <v>0</v>
          </cell>
        </row>
        <row r="416">
          <cell r="A416" t="str">
            <v>-1</v>
          </cell>
          <cell r="B416" t="str">
            <v>구조물터파기</v>
          </cell>
          <cell r="C416" t="str">
            <v>(수중토사 0∼4M)</v>
          </cell>
          <cell r="D416">
            <v>2356</v>
          </cell>
          <cell r="E416" t="str">
            <v>M3</v>
          </cell>
          <cell r="F416">
            <v>7561</v>
          </cell>
          <cell r="G416">
            <v>17813716</v>
          </cell>
        </row>
        <row r="417">
          <cell r="A417" t="str">
            <v>소계</v>
          </cell>
          <cell r="G417">
            <v>0</v>
          </cell>
        </row>
        <row r="418">
          <cell r="A418" t="str">
            <v>3)</v>
          </cell>
          <cell r="B418" t="str">
            <v>육상리핑암</v>
          </cell>
          <cell r="G418">
            <v>0</v>
          </cell>
        </row>
        <row r="419">
          <cell r="A419" t="str">
            <v>-1</v>
          </cell>
          <cell r="B419" t="str">
            <v>구조물터파기</v>
          </cell>
          <cell r="C419" t="str">
            <v>(육상리핑암0∼4M)</v>
          </cell>
          <cell r="D419">
            <v>986</v>
          </cell>
          <cell r="E419" t="str">
            <v>M3</v>
          </cell>
          <cell r="F419">
            <v>56530</v>
          </cell>
          <cell r="G419">
            <v>55738580</v>
          </cell>
        </row>
        <row r="420">
          <cell r="A420" t="str">
            <v>-2</v>
          </cell>
          <cell r="B420" t="str">
            <v>구조물터파기</v>
          </cell>
          <cell r="C420" t="str">
            <v>(육상리핑암4M이상)</v>
          </cell>
          <cell r="D420">
            <v>208</v>
          </cell>
          <cell r="E420" t="str">
            <v>M3</v>
          </cell>
          <cell r="F420">
            <v>71079</v>
          </cell>
          <cell r="G420">
            <v>14784432</v>
          </cell>
        </row>
        <row r="421">
          <cell r="A421" t="str">
            <v>소계</v>
          </cell>
          <cell r="G421">
            <v>0</v>
          </cell>
        </row>
        <row r="422">
          <cell r="A422" t="str">
            <v>4)</v>
          </cell>
          <cell r="B422" t="str">
            <v>수중 발파암</v>
          </cell>
          <cell r="G422">
            <v>0</v>
          </cell>
        </row>
        <row r="423">
          <cell r="A423" t="str">
            <v>-1</v>
          </cell>
          <cell r="B423" t="str">
            <v>구조물터파기</v>
          </cell>
          <cell r="C423" t="str">
            <v>(수중발파암0∼4M)</v>
          </cell>
          <cell r="D423">
            <v>2875</v>
          </cell>
          <cell r="E423" t="str">
            <v>M3</v>
          </cell>
          <cell r="F423">
            <v>199778</v>
          </cell>
          <cell r="G423">
            <v>574361750</v>
          </cell>
        </row>
        <row r="424">
          <cell r="A424" t="str">
            <v>-2</v>
          </cell>
          <cell r="B424" t="str">
            <v>구조물터파기</v>
          </cell>
          <cell r="C424" t="str">
            <v>(수중발파암4M이상)</v>
          </cell>
          <cell r="D424">
            <v>287</v>
          </cell>
          <cell r="E424" t="str">
            <v>M3</v>
          </cell>
          <cell r="F424">
            <v>298584</v>
          </cell>
          <cell r="G424">
            <v>85693608</v>
          </cell>
        </row>
        <row r="425">
          <cell r="A425" t="str">
            <v>소계</v>
          </cell>
          <cell r="G425">
            <v>0</v>
          </cell>
        </row>
        <row r="426">
          <cell r="A426" t="str">
            <v>5)</v>
          </cell>
          <cell r="B426" t="str">
            <v>면정리및청소</v>
          </cell>
          <cell r="D426">
            <v>969</v>
          </cell>
          <cell r="E426" t="str">
            <v>M2</v>
          </cell>
          <cell r="F426">
            <v>25554</v>
          </cell>
          <cell r="G426">
            <v>24761826</v>
          </cell>
        </row>
        <row r="427">
          <cell r="A427" t="str">
            <v>계</v>
          </cell>
          <cell r="G427">
            <v>0</v>
          </cell>
        </row>
        <row r="428">
          <cell r="A428" t="str">
            <v>3.02</v>
          </cell>
          <cell r="B428" t="str">
            <v>되메우기및다짐</v>
          </cell>
          <cell r="C428" t="str">
            <v>(인력30%+백호우70%)</v>
          </cell>
          <cell r="D428">
            <v>6672</v>
          </cell>
          <cell r="E428" t="str">
            <v>M3</v>
          </cell>
          <cell r="F428">
            <v>4985</v>
          </cell>
          <cell r="G428">
            <v>33259920</v>
          </cell>
        </row>
        <row r="429">
          <cell r="A429" t="str">
            <v>3.03</v>
          </cell>
          <cell r="B429" t="str">
            <v>강관말뚝공</v>
          </cell>
        </row>
        <row r="430">
          <cell r="A430" t="str">
            <v>1)</v>
          </cell>
          <cell r="B430" t="str">
            <v>자 재 비</v>
          </cell>
          <cell r="G430">
            <v>0</v>
          </cell>
        </row>
        <row r="431">
          <cell r="A431" t="str">
            <v>-1</v>
          </cell>
          <cell r="B431" t="str">
            <v>강관파일구입</v>
          </cell>
          <cell r="C431" t="str">
            <v>(D=406mm*9t)</v>
          </cell>
          <cell r="D431">
            <v>270</v>
          </cell>
          <cell r="E431" t="str">
            <v>M</v>
          </cell>
          <cell r="F431">
            <v>40378</v>
          </cell>
          <cell r="G431">
            <v>10902060</v>
          </cell>
        </row>
        <row r="432">
          <cell r="A432" t="str">
            <v>-2</v>
          </cell>
          <cell r="B432" t="str">
            <v>강관파일구입</v>
          </cell>
          <cell r="C432" t="str">
            <v>(D=508.0*9t)</v>
          </cell>
          <cell r="D432">
            <v>242</v>
          </cell>
          <cell r="E432" t="str">
            <v>M</v>
          </cell>
          <cell r="F432">
            <v>50815</v>
          </cell>
          <cell r="G432">
            <v>12297230</v>
          </cell>
        </row>
        <row r="433">
          <cell r="A433" t="str">
            <v>소계</v>
          </cell>
          <cell r="G433">
            <v>0</v>
          </cell>
        </row>
        <row r="434">
          <cell r="A434" t="str">
            <v>2)</v>
          </cell>
          <cell r="B434" t="str">
            <v>파일항타</v>
          </cell>
          <cell r="C434" t="str">
            <v>(디젤함마)</v>
          </cell>
          <cell r="G434">
            <v>0</v>
          </cell>
        </row>
        <row r="435">
          <cell r="A435" t="str">
            <v>1)</v>
          </cell>
          <cell r="B435" t="str">
            <v>수 직 항</v>
          </cell>
          <cell r="G435">
            <v>0</v>
          </cell>
        </row>
        <row r="436">
          <cell r="A436" t="str">
            <v>-1</v>
          </cell>
          <cell r="B436" t="str">
            <v>파일항타 직항</v>
          </cell>
          <cell r="C436" t="str">
            <v>(15M미만 D=406MM)</v>
          </cell>
          <cell r="D436">
            <v>249</v>
          </cell>
          <cell r="E436" t="str">
            <v>M</v>
          </cell>
          <cell r="F436">
            <v>10308</v>
          </cell>
          <cell r="G436">
            <v>2566692</v>
          </cell>
        </row>
        <row r="437">
          <cell r="A437" t="str">
            <v>-2</v>
          </cell>
          <cell r="B437" t="str">
            <v>파일항타 직항</v>
          </cell>
          <cell r="C437" t="str">
            <v>(15M미만 D=508MM)</v>
          </cell>
          <cell r="D437">
            <v>136</v>
          </cell>
          <cell r="E437" t="str">
            <v>M</v>
          </cell>
          <cell r="F437">
            <v>13674</v>
          </cell>
          <cell r="G437">
            <v>1859664</v>
          </cell>
        </row>
        <row r="438">
          <cell r="A438" t="str">
            <v>2)</v>
          </cell>
          <cell r="B438" t="str">
            <v>경 사 항</v>
          </cell>
        </row>
        <row r="439">
          <cell r="A439" t="str">
            <v>-1</v>
          </cell>
          <cell r="B439" t="str">
            <v>파일항타 사항</v>
          </cell>
          <cell r="C439" t="str">
            <v>(D=508MM)</v>
          </cell>
          <cell r="D439">
            <v>88</v>
          </cell>
          <cell r="E439" t="str">
            <v>M</v>
          </cell>
          <cell r="F439">
            <v>15725</v>
          </cell>
          <cell r="G439">
            <v>1383800</v>
          </cell>
        </row>
        <row r="440">
          <cell r="A440" t="str">
            <v>3)</v>
          </cell>
          <cell r="B440" t="str">
            <v>두부및선단보강</v>
          </cell>
        </row>
        <row r="441">
          <cell r="A441" t="str">
            <v>-1</v>
          </cell>
          <cell r="B441" t="str">
            <v>두부및선단보강</v>
          </cell>
          <cell r="C441" t="str">
            <v>(D=406MM)</v>
          </cell>
          <cell r="D441">
            <v>43</v>
          </cell>
          <cell r="E441" t="str">
            <v>EA</v>
          </cell>
          <cell r="F441">
            <v>136782</v>
          </cell>
          <cell r="G441">
            <v>5881626</v>
          </cell>
        </row>
        <row r="442">
          <cell r="A442" t="str">
            <v>-2</v>
          </cell>
          <cell r="B442" t="str">
            <v>두부및선단보강</v>
          </cell>
          <cell r="C442" t="str">
            <v>(D=508MM)</v>
          </cell>
          <cell r="D442">
            <v>33</v>
          </cell>
          <cell r="E442" t="str">
            <v>EA</v>
          </cell>
          <cell r="F442">
            <v>175432</v>
          </cell>
          <cell r="G442">
            <v>5789256</v>
          </cell>
        </row>
        <row r="443">
          <cell r="A443" t="str">
            <v>소계</v>
          </cell>
          <cell r="G443">
            <v>0</v>
          </cell>
        </row>
        <row r="444">
          <cell r="A444" t="str">
            <v>계</v>
          </cell>
          <cell r="G444">
            <v>0</v>
          </cell>
        </row>
        <row r="445">
          <cell r="A445" t="str">
            <v>3.04</v>
          </cell>
          <cell r="B445" t="str">
            <v>거 푸 집</v>
          </cell>
          <cell r="D445" t="str">
            <v xml:space="preserve"> </v>
          </cell>
        </row>
        <row r="446">
          <cell r="A446" t="str">
            <v>1)</v>
          </cell>
          <cell r="B446" t="str">
            <v>거푸집</v>
          </cell>
          <cell r="C446" t="str">
            <v>(3회)</v>
          </cell>
          <cell r="D446" t="str">
            <v xml:space="preserve"> </v>
          </cell>
        </row>
        <row r="447">
          <cell r="A447" t="str">
            <v>-1</v>
          </cell>
          <cell r="B447" t="str">
            <v>합판거푸집</v>
          </cell>
          <cell r="C447" t="str">
            <v>(3 회 0∼7 m)</v>
          </cell>
          <cell r="D447">
            <v>10242</v>
          </cell>
          <cell r="E447" t="str">
            <v>M2</v>
          </cell>
          <cell r="F447">
            <v>17238</v>
          </cell>
          <cell r="G447">
            <v>176551596</v>
          </cell>
        </row>
        <row r="448">
          <cell r="A448" t="str">
            <v>-2</v>
          </cell>
          <cell r="B448" t="str">
            <v>합판거푸집</v>
          </cell>
          <cell r="C448" t="str">
            <v>(3 회 7∼10m)</v>
          </cell>
          <cell r="D448">
            <v>329</v>
          </cell>
          <cell r="E448" t="str">
            <v>M2</v>
          </cell>
          <cell r="F448">
            <v>18429</v>
          </cell>
          <cell r="G448">
            <v>6063141</v>
          </cell>
        </row>
        <row r="449">
          <cell r="A449" t="str">
            <v>-3</v>
          </cell>
          <cell r="B449" t="str">
            <v>합판거푸집</v>
          </cell>
          <cell r="C449" t="str">
            <v>(3 회10∼13m)</v>
          </cell>
          <cell r="D449">
            <v>671</v>
          </cell>
          <cell r="E449" t="str">
            <v>M2</v>
          </cell>
          <cell r="F449">
            <v>19620</v>
          </cell>
          <cell r="G449">
            <v>13165020</v>
          </cell>
        </row>
        <row r="450">
          <cell r="A450" t="str">
            <v>-4</v>
          </cell>
          <cell r="B450" t="str">
            <v>합판거푸집</v>
          </cell>
          <cell r="C450" t="str">
            <v>(3 회13∼16 m)</v>
          </cell>
          <cell r="D450">
            <v>70</v>
          </cell>
          <cell r="E450" t="str">
            <v>M2</v>
          </cell>
          <cell r="F450">
            <v>20812</v>
          </cell>
          <cell r="G450">
            <v>1456840</v>
          </cell>
        </row>
        <row r="451">
          <cell r="A451" t="str">
            <v>소계</v>
          </cell>
          <cell r="G451">
            <v>0</v>
          </cell>
        </row>
        <row r="452">
          <cell r="A452" t="str">
            <v>2)</v>
          </cell>
          <cell r="B452" t="str">
            <v>거푸집</v>
          </cell>
          <cell r="C452" t="str">
            <v>(4회)</v>
          </cell>
          <cell r="D452">
            <v>453</v>
          </cell>
          <cell r="G452">
            <v>0</v>
          </cell>
        </row>
        <row r="453">
          <cell r="A453" t="str">
            <v>-1</v>
          </cell>
          <cell r="B453" t="str">
            <v>합판거푸집</v>
          </cell>
          <cell r="C453" t="str">
            <v>(4 회 0∼7 m)</v>
          </cell>
          <cell r="D453">
            <v>1308</v>
          </cell>
          <cell r="E453" t="str">
            <v>M2</v>
          </cell>
          <cell r="F453">
            <v>14804</v>
          </cell>
          <cell r="G453">
            <v>19363632</v>
          </cell>
        </row>
        <row r="454">
          <cell r="A454" t="str">
            <v>소계</v>
          </cell>
          <cell r="G454">
            <v>0</v>
          </cell>
        </row>
        <row r="455">
          <cell r="A455" t="str">
            <v>3)</v>
          </cell>
          <cell r="B455" t="str">
            <v>거푸집</v>
          </cell>
          <cell r="C455" t="str">
            <v>(6회)</v>
          </cell>
          <cell r="D455">
            <v>456</v>
          </cell>
          <cell r="G455">
            <v>0</v>
          </cell>
        </row>
        <row r="456">
          <cell r="A456" t="str">
            <v>-1</v>
          </cell>
          <cell r="B456" t="str">
            <v>합판거푸집</v>
          </cell>
          <cell r="C456" t="str">
            <v>(6 회 0∼7 m)</v>
          </cell>
          <cell r="D456">
            <v>93</v>
          </cell>
          <cell r="E456" t="str">
            <v>M2</v>
          </cell>
          <cell r="F456">
            <v>12206</v>
          </cell>
          <cell r="G456">
            <v>1135158</v>
          </cell>
        </row>
        <row r="457">
          <cell r="A457" t="str">
            <v>소계</v>
          </cell>
          <cell r="G457">
            <v>0</v>
          </cell>
        </row>
        <row r="458">
          <cell r="A458" t="str">
            <v>4)</v>
          </cell>
          <cell r="B458" t="str">
            <v>무뉘거푸집</v>
          </cell>
          <cell r="C458" t="str">
            <v>(폼타이)</v>
          </cell>
          <cell r="G458">
            <v>0</v>
          </cell>
        </row>
        <row r="459">
          <cell r="A459" t="str">
            <v>-1</v>
          </cell>
          <cell r="B459" t="str">
            <v>무늬거푸집</v>
          </cell>
          <cell r="C459" t="str">
            <v>(폼타이 0-7M)</v>
          </cell>
          <cell r="D459">
            <v>261</v>
          </cell>
          <cell r="E459" t="str">
            <v>M2</v>
          </cell>
          <cell r="F459">
            <v>26256</v>
          </cell>
          <cell r="G459">
            <v>6852816</v>
          </cell>
        </row>
        <row r="460">
          <cell r="A460" t="str">
            <v>소계</v>
          </cell>
          <cell r="G460">
            <v>0</v>
          </cell>
        </row>
        <row r="461">
          <cell r="A461" t="str">
            <v>5)</v>
          </cell>
          <cell r="B461" t="str">
            <v>거푸집</v>
          </cell>
          <cell r="C461" t="str">
            <v>(3회 폼타이)</v>
          </cell>
          <cell r="D461" t="str">
            <v xml:space="preserve"> </v>
          </cell>
        </row>
        <row r="462">
          <cell r="A462" t="str">
            <v>-1</v>
          </cell>
          <cell r="B462" t="str">
            <v>거푸집</v>
          </cell>
          <cell r="C462" t="str">
            <v>(폼타이3회 0∼7 m)</v>
          </cell>
          <cell r="D462">
            <v>974</v>
          </cell>
          <cell r="E462" t="str">
            <v>M2</v>
          </cell>
          <cell r="F462">
            <v>17814</v>
          </cell>
          <cell r="G462">
            <v>17350836</v>
          </cell>
        </row>
        <row r="463">
          <cell r="A463" t="str">
            <v>-2</v>
          </cell>
          <cell r="B463" t="str">
            <v>거푸집</v>
          </cell>
          <cell r="C463" t="str">
            <v>(폼타이3회 7∼10 m)</v>
          </cell>
          <cell r="D463">
            <v>64</v>
          </cell>
          <cell r="E463" t="str">
            <v>M2</v>
          </cell>
          <cell r="F463">
            <v>19005</v>
          </cell>
          <cell r="G463">
            <v>1216320</v>
          </cell>
        </row>
        <row r="464">
          <cell r="A464" t="str">
            <v>소계</v>
          </cell>
          <cell r="G464">
            <v>0</v>
          </cell>
        </row>
        <row r="465">
          <cell r="A465" t="str">
            <v>6)</v>
          </cell>
          <cell r="B465" t="str">
            <v>강재원형거푸집</v>
          </cell>
          <cell r="D465" t="str">
            <v xml:space="preserve"> </v>
          </cell>
        </row>
        <row r="466">
          <cell r="A466" t="str">
            <v>-1</v>
          </cell>
          <cell r="B466" t="str">
            <v>TYPE-1</v>
          </cell>
          <cell r="C466" t="str">
            <v>(D=2.0M)</v>
          </cell>
          <cell r="D466">
            <v>469</v>
          </cell>
          <cell r="G466">
            <v>0</v>
          </cell>
        </row>
        <row r="467">
          <cell r="A467" t="str">
            <v>a</v>
          </cell>
          <cell r="B467" t="str">
            <v>원형강재거푸집</v>
          </cell>
          <cell r="C467" t="str">
            <v>(D=2.0 H=0-7)</v>
          </cell>
          <cell r="D467">
            <v>1312</v>
          </cell>
          <cell r="E467" t="str">
            <v>M2</v>
          </cell>
          <cell r="F467">
            <v>1060859</v>
          </cell>
          <cell r="G467">
            <v>1391847008</v>
          </cell>
        </row>
        <row r="468">
          <cell r="A468" t="str">
            <v>b</v>
          </cell>
          <cell r="B468" t="str">
            <v>원형강재거푸집</v>
          </cell>
          <cell r="C468" t="str">
            <v>(D=2.0 H=7-10)</v>
          </cell>
          <cell r="D468">
            <v>330</v>
          </cell>
          <cell r="E468" t="str">
            <v>M2</v>
          </cell>
          <cell r="F468">
            <v>19910</v>
          </cell>
          <cell r="G468">
            <v>6570300</v>
          </cell>
        </row>
        <row r="469">
          <cell r="A469" t="str">
            <v>c</v>
          </cell>
          <cell r="B469" t="str">
            <v>원형강재거푸집</v>
          </cell>
          <cell r="C469" t="str">
            <v>(D=2.0 H=10-13)</v>
          </cell>
          <cell r="D469">
            <v>65</v>
          </cell>
          <cell r="E469" t="str">
            <v>M2</v>
          </cell>
          <cell r="F469">
            <v>21302</v>
          </cell>
          <cell r="G469">
            <v>1384630</v>
          </cell>
        </row>
        <row r="470">
          <cell r="A470" t="str">
            <v>소계</v>
          </cell>
          <cell r="G470">
            <v>0</v>
          </cell>
        </row>
        <row r="471">
          <cell r="A471" t="str">
            <v>계</v>
          </cell>
          <cell r="G471">
            <v>0</v>
          </cell>
        </row>
        <row r="472">
          <cell r="A472" t="str">
            <v>3.05</v>
          </cell>
          <cell r="B472" t="str">
            <v>강관비계공</v>
          </cell>
        </row>
        <row r="473">
          <cell r="A473" t="str">
            <v>1)</v>
          </cell>
          <cell r="B473" t="str">
            <v>비계</v>
          </cell>
          <cell r="C473" t="str">
            <v>(0∼30 M 강관)</v>
          </cell>
          <cell r="D473">
            <v>5449</v>
          </cell>
          <cell r="E473" t="str">
            <v>M2</v>
          </cell>
          <cell r="F473">
            <v>10019</v>
          </cell>
          <cell r="G473">
            <v>54593531</v>
          </cell>
        </row>
        <row r="474">
          <cell r="A474" t="str">
            <v>계</v>
          </cell>
          <cell r="G474">
            <v>0</v>
          </cell>
        </row>
        <row r="475">
          <cell r="A475" t="str">
            <v>3.06</v>
          </cell>
          <cell r="B475" t="str">
            <v>동바리공</v>
          </cell>
        </row>
        <row r="476">
          <cell r="A476" t="str">
            <v>1)</v>
          </cell>
          <cell r="B476" t="str">
            <v>동바리</v>
          </cell>
          <cell r="C476" t="str">
            <v>(목재 4회)</v>
          </cell>
          <cell r="D476">
            <v>9717</v>
          </cell>
          <cell r="E476" t="str">
            <v>공/M3</v>
          </cell>
          <cell r="F476">
            <v>20523</v>
          </cell>
          <cell r="G476">
            <v>199421991</v>
          </cell>
        </row>
        <row r="477">
          <cell r="A477" t="str">
            <v>2)</v>
          </cell>
          <cell r="B477" t="str">
            <v>강관동바리</v>
          </cell>
          <cell r="C477" t="str">
            <v>(교량용)</v>
          </cell>
          <cell r="D477">
            <v>3080</v>
          </cell>
          <cell r="E477" t="str">
            <v>공/M3</v>
          </cell>
          <cell r="F477">
            <v>15648</v>
          </cell>
          <cell r="G477">
            <v>48195840</v>
          </cell>
        </row>
        <row r="478">
          <cell r="A478" t="str">
            <v>계</v>
          </cell>
          <cell r="G478">
            <v>0</v>
          </cell>
        </row>
        <row r="479">
          <cell r="A479" t="str">
            <v>3.07</v>
          </cell>
          <cell r="B479" t="str">
            <v>시공이음</v>
          </cell>
          <cell r="G479">
            <v>0</v>
          </cell>
        </row>
        <row r="480">
          <cell r="A480" t="str">
            <v>1)</v>
          </cell>
          <cell r="B480" t="str">
            <v>스치로폴설치</v>
          </cell>
          <cell r="C480" t="str">
            <v>(T=20 m/m)</v>
          </cell>
          <cell r="D480">
            <v>38</v>
          </cell>
          <cell r="E480" t="str">
            <v>M2</v>
          </cell>
          <cell r="F480">
            <v>2209</v>
          </cell>
          <cell r="G480">
            <v>83942</v>
          </cell>
        </row>
        <row r="481">
          <cell r="A481" t="str">
            <v>계</v>
          </cell>
          <cell r="G481">
            <v>0</v>
          </cell>
        </row>
        <row r="482">
          <cell r="A482" t="str">
            <v>3.08</v>
          </cell>
          <cell r="B482" t="str">
            <v>물 푸 기</v>
          </cell>
          <cell r="C482" t="str">
            <v>(교량및대형구조물)</v>
          </cell>
          <cell r="D482">
            <v>2748</v>
          </cell>
          <cell r="E482" t="str">
            <v>HR</v>
          </cell>
          <cell r="F482">
            <v>10072</v>
          </cell>
          <cell r="G482">
            <v>27677856</v>
          </cell>
        </row>
        <row r="483">
          <cell r="A483" t="str">
            <v>3.09</v>
          </cell>
          <cell r="B483" t="str">
            <v>철근가공조립</v>
          </cell>
          <cell r="G483">
            <v>0</v>
          </cell>
        </row>
        <row r="484">
          <cell r="A484" t="str">
            <v>1)</v>
          </cell>
          <cell r="B484" t="str">
            <v>철근가공조립</v>
          </cell>
          <cell r="C484" t="str">
            <v>(간단)</v>
          </cell>
          <cell r="D484">
            <v>0.79200000000000004</v>
          </cell>
          <cell r="E484" t="str">
            <v>TON</v>
          </cell>
          <cell r="F484">
            <v>289989</v>
          </cell>
          <cell r="G484">
            <v>229671</v>
          </cell>
        </row>
        <row r="485">
          <cell r="A485" t="str">
            <v>2)</v>
          </cell>
          <cell r="B485" t="str">
            <v>철근가공조립</v>
          </cell>
          <cell r="C485" t="str">
            <v>(보통)</v>
          </cell>
          <cell r="D485">
            <v>13.462</v>
          </cell>
          <cell r="E485" t="str">
            <v>TON</v>
          </cell>
          <cell r="F485">
            <v>327481</v>
          </cell>
          <cell r="G485">
            <v>4408549</v>
          </cell>
        </row>
        <row r="486">
          <cell r="A486" t="str">
            <v>3)</v>
          </cell>
          <cell r="B486" t="str">
            <v>철근가공조립</v>
          </cell>
          <cell r="C486" t="str">
            <v>(복잡)</v>
          </cell>
          <cell r="D486">
            <v>1866.0340000000001</v>
          </cell>
          <cell r="E486" t="str">
            <v>TON</v>
          </cell>
          <cell r="F486">
            <v>361597</v>
          </cell>
          <cell r="G486">
            <v>674752296</v>
          </cell>
        </row>
        <row r="487">
          <cell r="A487" t="str">
            <v>계</v>
          </cell>
          <cell r="G487">
            <v>0</v>
          </cell>
        </row>
        <row r="488">
          <cell r="A488" t="str">
            <v>3.10</v>
          </cell>
          <cell r="B488" t="str">
            <v>거푸집간격재</v>
          </cell>
        </row>
        <row r="489">
          <cell r="A489" t="str">
            <v>1)</v>
          </cell>
          <cell r="B489" t="str">
            <v>스페이서설치</v>
          </cell>
          <cell r="C489" t="str">
            <v>(슬래브용)</v>
          </cell>
          <cell r="D489">
            <v>10113</v>
          </cell>
          <cell r="E489" t="str">
            <v>M2</v>
          </cell>
          <cell r="F489">
            <v>210</v>
          </cell>
          <cell r="G489">
            <v>2123730</v>
          </cell>
        </row>
        <row r="490">
          <cell r="A490" t="str">
            <v>2)</v>
          </cell>
          <cell r="B490" t="str">
            <v>스페이서설치</v>
          </cell>
          <cell r="C490" t="str">
            <v>(벽  체)</v>
          </cell>
          <cell r="D490">
            <v>2748</v>
          </cell>
          <cell r="E490" t="str">
            <v>M2</v>
          </cell>
          <cell r="F490">
            <v>294</v>
          </cell>
          <cell r="G490">
            <v>807912</v>
          </cell>
        </row>
        <row r="491">
          <cell r="A491" t="str">
            <v>계</v>
          </cell>
          <cell r="G491">
            <v>0</v>
          </cell>
        </row>
        <row r="492">
          <cell r="A492" t="str">
            <v>3.11</v>
          </cell>
          <cell r="B492" t="str">
            <v>콘크리트타설</v>
          </cell>
          <cell r="C492" t="str">
            <v>(레미콘)</v>
          </cell>
          <cell r="G492">
            <v>0</v>
          </cell>
        </row>
        <row r="493">
          <cell r="A493" t="str">
            <v>1)</v>
          </cell>
          <cell r="B493" t="str">
            <v>레미콘</v>
          </cell>
        </row>
        <row r="494">
          <cell r="A494" t="str">
            <v>2)</v>
          </cell>
          <cell r="B494" t="str">
            <v>콘크리트타설</v>
          </cell>
          <cell r="C494" t="str">
            <v>(무근 VIB제외)</v>
          </cell>
          <cell r="D494">
            <v>202</v>
          </cell>
          <cell r="E494" t="str">
            <v>M3</v>
          </cell>
          <cell r="F494">
            <v>18203</v>
          </cell>
          <cell r="G494">
            <v>3677006</v>
          </cell>
        </row>
        <row r="495">
          <cell r="A495" t="str">
            <v>소계</v>
          </cell>
          <cell r="G495">
            <v>0</v>
          </cell>
        </row>
        <row r="496">
          <cell r="A496" t="str">
            <v>3)</v>
          </cell>
          <cell r="B496" t="str">
            <v>펌프카타설</v>
          </cell>
          <cell r="G496">
            <v>0</v>
          </cell>
        </row>
        <row r="497">
          <cell r="A497" t="str">
            <v>4)</v>
          </cell>
          <cell r="B497" t="str">
            <v>콘크리트타설</v>
          </cell>
          <cell r="C497" t="str">
            <v>(철근 펌프카)</v>
          </cell>
          <cell r="D497">
            <v>10449</v>
          </cell>
          <cell r="E497" t="str">
            <v>M3</v>
          </cell>
          <cell r="F497">
            <v>10343</v>
          </cell>
          <cell r="G497">
            <v>108074007</v>
          </cell>
        </row>
        <row r="498">
          <cell r="A498" t="str">
            <v>소계</v>
          </cell>
          <cell r="G498">
            <v>0</v>
          </cell>
        </row>
        <row r="499">
          <cell r="A499" t="str">
            <v>계</v>
          </cell>
          <cell r="G499">
            <v>0</v>
          </cell>
        </row>
        <row r="500">
          <cell r="A500" t="str">
            <v>3.11</v>
          </cell>
          <cell r="B500" t="str">
            <v>표면처리</v>
          </cell>
          <cell r="G500">
            <v>0</v>
          </cell>
        </row>
        <row r="501">
          <cell r="A501" t="str">
            <v>1)</v>
          </cell>
          <cell r="B501" t="str">
            <v>슬래브양생</v>
          </cell>
          <cell r="C501" t="str">
            <v>(피막양성)</v>
          </cell>
          <cell r="D501">
            <v>7736</v>
          </cell>
          <cell r="E501" t="str">
            <v>M2</v>
          </cell>
          <cell r="F501">
            <v>346</v>
          </cell>
          <cell r="G501">
            <v>2676656</v>
          </cell>
        </row>
        <row r="502">
          <cell r="A502" t="str">
            <v>2)</v>
          </cell>
          <cell r="B502" t="str">
            <v>슬래브면고르기</v>
          </cell>
          <cell r="C502" t="str">
            <v>(데크휘니샤)</v>
          </cell>
          <cell r="D502">
            <v>7736</v>
          </cell>
          <cell r="E502" t="str">
            <v>M2</v>
          </cell>
          <cell r="F502">
            <v>521</v>
          </cell>
          <cell r="G502">
            <v>4030456</v>
          </cell>
        </row>
        <row r="503">
          <cell r="A503" t="str">
            <v>계</v>
          </cell>
          <cell r="G503">
            <v>0</v>
          </cell>
        </row>
        <row r="504">
          <cell r="A504" t="str">
            <v>3.13</v>
          </cell>
          <cell r="B504" t="str">
            <v>교량받침</v>
          </cell>
        </row>
        <row r="505">
          <cell r="A505" t="str">
            <v>1)</v>
          </cell>
          <cell r="B505" t="str">
            <v>강교용POT받침</v>
          </cell>
          <cell r="C505" t="str">
            <v>(POT)</v>
          </cell>
          <cell r="D505" t="str">
            <v xml:space="preserve"> </v>
          </cell>
        </row>
        <row r="506">
          <cell r="A506" t="str">
            <v>-1</v>
          </cell>
          <cell r="B506" t="str">
            <v>고 정 단</v>
          </cell>
          <cell r="C506" t="str">
            <v>(POT)</v>
          </cell>
        </row>
        <row r="507">
          <cell r="A507" t="str">
            <v>a</v>
          </cell>
          <cell r="B507" t="str">
            <v>교좌장치 POT</v>
          </cell>
          <cell r="C507" t="str">
            <v>(고정단 400TON)</v>
          </cell>
          <cell r="D507">
            <v>1</v>
          </cell>
          <cell r="E507" t="str">
            <v>EA</v>
          </cell>
          <cell r="F507">
            <v>1563142</v>
          </cell>
          <cell r="G507">
            <v>1563142</v>
          </cell>
        </row>
        <row r="508">
          <cell r="A508" t="str">
            <v>-2</v>
          </cell>
          <cell r="B508" t="str">
            <v>일 방 향</v>
          </cell>
          <cell r="C508" t="str">
            <v>(POT)</v>
          </cell>
          <cell r="D508">
            <v>0</v>
          </cell>
          <cell r="G508">
            <v>0</v>
          </cell>
        </row>
        <row r="509">
          <cell r="A509" t="str">
            <v>a</v>
          </cell>
          <cell r="B509" t="str">
            <v>교좌장치 POT</v>
          </cell>
          <cell r="C509" t="str">
            <v>(일방향 250TON)</v>
          </cell>
          <cell r="D509">
            <v>2</v>
          </cell>
          <cell r="E509" t="str">
            <v>EA</v>
          </cell>
          <cell r="F509">
            <v>2026142</v>
          </cell>
          <cell r="G509">
            <v>4052284</v>
          </cell>
        </row>
        <row r="510">
          <cell r="A510" t="str">
            <v>b</v>
          </cell>
          <cell r="B510" t="str">
            <v>교좌장치 POT</v>
          </cell>
          <cell r="C510" t="str">
            <v>(일방향 400 Ton)</v>
          </cell>
          <cell r="D510">
            <v>8</v>
          </cell>
          <cell r="E510" t="str">
            <v>EA</v>
          </cell>
          <cell r="F510">
            <v>2770142</v>
          </cell>
          <cell r="G510">
            <v>22161136</v>
          </cell>
        </row>
        <row r="511">
          <cell r="A511" t="str">
            <v>-3</v>
          </cell>
          <cell r="B511" t="str">
            <v>양 방 향</v>
          </cell>
          <cell r="G511">
            <v>0</v>
          </cell>
        </row>
        <row r="512">
          <cell r="A512" t="str">
            <v>a</v>
          </cell>
          <cell r="B512" t="str">
            <v>교좌장치 POT</v>
          </cell>
          <cell r="C512" t="str">
            <v>(양방향 250 Ton)</v>
          </cell>
          <cell r="D512">
            <v>6</v>
          </cell>
          <cell r="E512" t="str">
            <v>EA</v>
          </cell>
          <cell r="F512">
            <v>1074142</v>
          </cell>
          <cell r="G512">
            <v>6444852</v>
          </cell>
        </row>
        <row r="513">
          <cell r="A513" t="str">
            <v>b</v>
          </cell>
          <cell r="B513" t="str">
            <v>교좌장치 POT</v>
          </cell>
          <cell r="C513" t="str">
            <v>(양방향 400 Ton)</v>
          </cell>
          <cell r="D513">
            <v>7</v>
          </cell>
          <cell r="E513" t="str">
            <v>EA</v>
          </cell>
          <cell r="F513">
            <v>1500142</v>
          </cell>
          <cell r="G513">
            <v>10500994</v>
          </cell>
        </row>
        <row r="514">
          <cell r="A514" t="str">
            <v>소계</v>
          </cell>
          <cell r="G514">
            <v>0</v>
          </cell>
        </row>
        <row r="515">
          <cell r="A515" t="str">
            <v>2)</v>
          </cell>
          <cell r="B515" t="str">
            <v>탄성받침</v>
          </cell>
          <cell r="C515" t="str">
            <v>(RC 및 PC)</v>
          </cell>
          <cell r="D515">
            <v>523</v>
          </cell>
          <cell r="G515">
            <v>0</v>
          </cell>
        </row>
        <row r="516">
          <cell r="A516" t="str">
            <v>-1</v>
          </cell>
          <cell r="B516" t="str">
            <v>고 정 단</v>
          </cell>
        </row>
        <row r="517">
          <cell r="A517" t="str">
            <v>a</v>
          </cell>
          <cell r="B517" t="str">
            <v>교좌장치 탄성</v>
          </cell>
          <cell r="C517" t="str">
            <v>(고정단 135TON)</v>
          </cell>
          <cell r="D517">
            <v>3</v>
          </cell>
          <cell r="E517" t="str">
            <v>EA</v>
          </cell>
          <cell r="F517">
            <v>2007427</v>
          </cell>
          <cell r="G517">
            <v>6022281</v>
          </cell>
        </row>
        <row r="518">
          <cell r="A518" t="str">
            <v>-2</v>
          </cell>
          <cell r="B518" t="str">
            <v>종 방 향</v>
          </cell>
          <cell r="G518">
            <v>0</v>
          </cell>
        </row>
        <row r="519">
          <cell r="A519" t="str">
            <v>a</v>
          </cell>
          <cell r="B519" t="str">
            <v>교좌장치 탄성</v>
          </cell>
          <cell r="C519" t="str">
            <v>(종방향 135TON)</v>
          </cell>
          <cell r="D519">
            <v>15</v>
          </cell>
          <cell r="E519" t="str">
            <v>EA</v>
          </cell>
          <cell r="F519">
            <v>1989427</v>
          </cell>
          <cell r="G519">
            <v>29841405</v>
          </cell>
        </row>
        <row r="520">
          <cell r="A520" t="str">
            <v>-3</v>
          </cell>
          <cell r="B520" t="str">
            <v>횡 방 향</v>
          </cell>
          <cell r="G520">
            <v>0</v>
          </cell>
        </row>
        <row r="521">
          <cell r="A521" t="str">
            <v>a</v>
          </cell>
          <cell r="B521" t="str">
            <v>교좌장치 탄성</v>
          </cell>
          <cell r="C521" t="str">
            <v>(횡방향 135TON)</v>
          </cell>
          <cell r="D521">
            <v>21</v>
          </cell>
          <cell r="E521" t="str">
            <v>EA</v>
          </cell>
          <cell r="F521">
            <v>1989427</v>
          </cell>
          <cell r="G521">
            <v>41777967</v>
          </cell>
        </row>
        <row r="522">
          <cell r="A522" t="str">
            <v>-4</v>
          </cell>
          <cell r="B522" t="str">
            <v>양 방 향</v>
          </cell>
          <cell r="G522">
            <v>0</v>
          </cell>
        </row>
        <row r="523">
          <cell r="A523" t="str">
            <v>a</v>
          </cell>
          <cell r="B523" t="str">
            <v>교좌장치 탄성</v>
          </cell>
          <cell r="C523" t="str">
            <v>(양방향 135TON)</v>
          </cell>
          <cell r="D523">
            <v>105</v>
          </cell>
          <cell r="E523" t="str">
            <v>EA</v>
          </cell>
          <cell r="F523">
            <v>1669427</v>
          </cell>
          <cell r="G523">
            <v>175289835</v>
          </cell>
        </row>
        <row r="524">
          <cell r="A524" t="str">
            <v>소계</v>
          </cell>
          <cell r="G524">
            <v>0</v>
          </cell>
        </row>
        <row r="525">
          <cell r="A525" t="str">
            <v>계</v>
          </cell>
          <cell r="G525">
            <v>0</v>
          </cell>
        </row>
        <row r="526">
          <cell r="A526" t="str">
            <v>3.14</v>
          </cell>
          <cell r="B526" t="str">
            <v>신 축 이 음</v>
          </cell>
          <cell r="G526">
            <v>0</v>
          </cell>
        </row>
        <row r="527">
          <cell r="A527" t="str">
            <v>1)</v>
          </cell>
          <cell r="B527" t="str">
            <v>신축이음장치</v>
          </cell>
          <cell r="C527" t="str">
            <v>(NB 80)</v>
          </cell>
          <cell r="D527">
            <v>19</v>
          </cell>
          <cell r="E527" t="str">
            <v>M</v>
          </cell>
          <cell r="F527">
            <v>456101</v>
          </cell>
          <cell r="G527">
            <v>8665919</v>
          </cell>
        </row>
        <row r="528">
          <cell r="A528" t="str">
            <v>2)</v>
          </cell>
          <cell r="B528" t="str">
            <v>신축이음장치</v>
          </cell>
          <cell r="C528" t="str">
            <v>(NB 120)</v>
          </cell>
          <cell r="D528">
            <v>77</v>
          </cell>
          <cell r="E528" t="str">
            <v>M</v>
          </cell>
          <cell r="F528">
            <v>716101</v>
          </cell>
          <cell r="G528">
            <v>55139777</v>
          </cell>
        </row>
        <row r="529">
          <cell r="A529" t="str">
            <v>계</v>
          </cell>
          <cell r="G529">
            <v>0</v>
          </cell>
        </row>
        <row r="530">
          <cell r="A530" t="str">
            <v>3.15</v>
          </cell>
          <cell r="B530" t="str">
            <v>방 수 공</v>
          </cell>
          <cell r="G530">
            <v>0</v>
          </cell>
        </row>
        <row r="531">
          <cell r="A531" t="str">
            <v>1)</v>
          </cell>
          <cell r="B531" t="str">
            <v>교면방수</v>
          </cell>
          <cell r="C531" t="str">
            <v>(도막방수)</v>
          </cell>
          <cell r="D531">
            <v>7736</v>
          </cell>
          <cell r="E531" t="str">
            <v>M2</v>
          </cell>
          <cell r="F531">
            <v>23506</v>
          </cell>
          <cell r="G531">
            <v>181842416</v>
          </cell>
        </row>
        <row r="532">
          <cell r="A532" t="str">
            <v>2)</v>
          </cell>
          <cell r="B532" t="str">
            <v>아스팔트 방수</v>
          </cell>
          <cell r="C532" t="str">
            <v>(2 회)</v>
          </cell>
          <cell r="D532">
            <v>382</v>
          </cell>
          <cell r="E532" t="str">
            <v>M2</v>
          </cell>
          <cell r="F532">
            <v>4799</v>
          </cell>
          <cell r="G532">
            <v>1833218</v>
          </cell>
        </row>
        <row r="533">
          <cell r="A533" t="str">
            <v>계</v>
          </cell>
          <cell r="G533">
            <v>0</v>
          </cell>
        </row>
        <row r="534">
          <cell r="A534" t="str">
            <v>3.16</v>
          </cell>
          <cell r="B534" t="str">
            <v>다웰바 설치</v>
          </cell>
          <cell r="C534" t="str">
            <v>(D=25m/m, L=600)</v>
          </cell>
          <cell r="D534">
            <v>94</v>
          </cell>
          <cell r="E534" t="str">
            <v>EA</v>
          </cell>
          <cell r="F534">
            <v>11131</v>
          </cell>
          <cell r="G534">
            <v>1046314</v>
          </cell>
        </row>
        <row r="535">
          <cell r="A535" t="str">
            <v>3.17</v>
          </cell>
          <cell r="B535" t="str">
            <v>무수축콘크리트공</v>
          </cell>
          <cell r="G535">
            <v>0</v>
          </cell>
        </row>
        <row r="536">
          <cell r="A536" t="str">
            <v>1)</v>
          </cell>
          <cell r="B536" t="str">
            <v>무수축몰탈</v>
          </cell>
          <cell r="C536" t="str">
            <v>(1:1)</v>
          </cell>
          <cell r="D536">
            <v>7.38</v>
          </cell>
          <cell r="E536" t="str">
            <v>M3</v>
          </cell>
          <cell r="F536">
            <v>92073</v>
          </cell>
          <cell r="G536">
            <v>679498</v>
          </cell>
        </row>
        <row r="537">
          <cell r="A537" t="str">
            <v>2)</v>
          </cell>
          <cell r="B537" t="str">
            <v>무수축콘크리트</v>
          </cell>
          <cell r="D537">
            <v>10.848000000000001</v>
          </cell>
          <cell r="E537" t="str">
            <v>M3</v>
          </cell>
          <cell r="F537">
            <v>144475</v>
          </cell>
          <cell r="G537">
            <v>1567264</v>
          </cell>
        </row>
        <row r="538">
          <cell r="A538" t="str">
            <v>계</v>
          </cell>
          <cell r="G538">
            <v>0</v>
          </cell>
        </row>
        <row r="539">
          <cell r="A539" t="str">
            <v>3.18</v>
          </cell>
          <cell r="B539" t="str">
            <v>배 수 시 설 공</v>
          </cell>
          <cell r="G539">
            <v>0</v>
          </cell>
        </row>
        <row r="540">
          <cell r="A540" t="str">
            <v>1)</v>
          </cell>
          <cell r="B540" t="str">
            <v>하 천 용</v>
          </cell>
          <cell r="G540">
            <v>0</v>
          </cell>
        </row>
        <row r="541">
          <cell r="A541" t="str">
            <v>-1</v>
          </cell>
          <cell r="B541" t="str">
            <v>배수시설 집수구</v>
          </cell>
          <cell r="C541" t="str">
            <v>(주철)</v>
          </cell>
          <cell r="D541">
            <v>29</v>
          </cell>
          <cell r="E541" t="str">
            <v>EA</v>
          </cell>
          <cell r="F541">
            <v>30973</v>
          </cell>
          <cell r="G541">
            <v>898217</v>
          </cell>
        </row>
        <row r="542">
          <cell r="A542" t="str">
            <v>-2</v>
          </cell>
          <cell r="B542" t="str">
            <v>배수시설(하천용)</v>
          </cell>
          <cell r="C542" t="str">
            <v>(Φ150 스텐레스)</v>
          </cell>
          <cell r="D542">
            <v>87</v>
          </cell>
          <cell r="E542" t="str">
            <v>M</v>
          </cell>
          <cell r="F542">
            <v>52472</v>
          </cell>
          <cell r="G542">
            <v>4565064</v>
          </cell>
        </row>
        <row r="543">
          <cell r="A543" t="str">
            <v>소계</v>
          </cell>
          <cell r="G543">
            <v>0</v>
          </cell>
        </row>
        <row r="544">
          <cell r="A544" t="str">
            <v>2)</v>
          </cell>
          <cell r="B544" t="str">
            <v>육 교 용</v>
          </cell>
          <cell r="G544">
            <v>0</v>
          </cell>
        </row>
        <row r="545">
          <cell r="A545" t="str">
            <v>-1</v>
          </cell>
          <cell r="B545" t="str">
            <v>집수구</v>
          </cell>
          <cell r="C545" t="str">
            <v>(주철)</v>
          </cell>
          <cell r="D545">
            <v>2</v>
          </cell>
          <cell r="E545" t="str">
            <v>EA</v>
          </cell>
          <cell r="F545">
            <v>78013</v>
          </cell>
          <cell r="G545">
            <v>156026</v>
          </cell>
        </row>
        <row r="546">
          <cell r="A546" t="str">
            <v>a</v>
          </cell>
          <cell r="B546" t="str">
            <v>배수시설 연결집수구</v>
          </cell>
          <cell r="C546" t="str">
            <v>(스텐레스)</v>
          </cell>
          <cell r="D546">
            <v>2</v>
          </cell>
          <cell r="E546" t="str">
            <v>EA</v>
          </cell>
          <cell r="F546">
            <v>79403</v>
          </cell>
          <cell r="G546">
            <v>158806</v>
          </cell>
        </row>
        <row r="547">
          <cell r="A547" t="str">
            <v>b</v>
          </cell>
          <cell r="B547" t="str">
            <v>배수시설 직관</v>
          </cell>
          <cell r="C547" t="str">
            <v>(육교용:#150)</v>
          </cell>
          <cell r="D547">
            <v>59</v>
          </cell>
          <cell r="E547" t="str">
            <v>M</v>
          </cell>
          <cell r="F547">
            <v>68365</v>
          </cell>
          <cell r="G547">
            <v>4033535</v>
          </cell>
        </row>
        <row r="548">
          <cell r="A548" t="str">
            <v>c</v>
          </cell>
          <cell r="B548" t="str">
            <v>배수시설 연결부</v>
          </cell>
          <cell r="C548" t="str">
            <v>(스텐레스)</v>
          </cell>
          <cell r="D548">
            <v>2</v>
          </cell>
          <cell r="E548" t="str">
            <v>EA</v>
          </cell>
          <cell r="F548">
            <v>14716</v>
          </cell>
          <cell r="G548">
            <v>29432</v>
          </cell>
        </row>
        <row r="549">
          <cell r="A549" t="str">
            <v>소계</v>
          </cell>
          <cell r="G549">
            <v>0</v>
          </cell>
        </row>
        <row r="550">
          <cell r="A550" t="str">
            <v>계</v>
          </cell>
          <cell r="G550">
            <v>0</v>
          </cell>
        </row>
        <row r="551">
          <cell r="A551" t="str">
            <v>3.19</v>
          </cell>
          <cell r="B551" t="str">
            <v>교량명판공</v>
          </cell>
        </row>
        <row r="552">
          <cell r="A552" t="str">
            <v>1)</v>
          </cell>
          <cell r="B552" t="str">
            <v>교명판</v>
          </cell>
          <cell r="C552" t="str">
            <v>(450x200x10)</v>
          </cell>
          <cell r="D552">
            <v>2</v>
          </cell>
          <cell r="E552" t="str">
            <v>EA</v>
          </cell>
          <cell r="F552">
            <v>157500</v>
          </cell>
          <cell r="G552">
            <v>315000</v>
          </cell>
        </row>
        <row r="553">
          <cell r="A553" t="str">
            <v>2)</v>
          </cell>
          <cell r="B553" t="str">
            <v>설명판</v>
          </cell>
          <cell r="C553" t="str">
            <v>(350x500x10)</v>
          </cell>
          <cell r="D553">
            <v>2</v>
          </cell>
          <cell r="E553" t="str">
            <v>EA</v>
          </cell>
          <cell r="F553">
            <v>178500</v>
          </cell>
          <cell r="G553">
            <v>357000</v>
          </cell>
        </row>
        <row r="554">
          <cell r="A554" t="str">
            <v>3)</v>
          </cell>
          <cell r="B554" t="str">
            <v>교명주</v>
          </cell>
          <cell r="C554" t="str">
            <v>(화강석)</v>
          </cell>
          <cell r="D554">
            <v>4</v>
          </cell>
          <cell r="E554" t="str">
            <v>EA</v>
          </cell>
          <cell r="F554">
            <v>1285903</v>
          </cell>
          <cell r="G554">
            <v>5143612</v>
          </cell>
        </row>
        <row r="555">
          <cell r="A555" t="str">
            <v>계</v>
          </cell>
          <cell r="G555">
            <v>0</v>
          </cell>
        </row>
        <row r="556">
          <cell r="A556" t="str">
            <v>3.20</v>
          </cell>
          <cell r="B556" t="str">
            <v>측량기준점</v>
          </cell>
          <cell r="D556">
            <v>2</v>
          </cell>
          <cell r="E556" t="str">
            <v>EA</v>
          </cell>
          <cell r="F556">
            <v>26250</v>
          </cell>
          <cell r="G556">
            <v>52500</v>
          </cell>
        </row>
        <row r="557">
          <cell r="A557" t="str">
            <v>3.21</v>
          </cell>
          <cell r="B557" t="str">
            <v>교대보호공</v>
          </cell>
        </row>
        <row r="558">
          <cell r="A558" t="str">
            <v>1)</v>
          </cell>
          <cell r="B558" t="str">
            <v>세굴방지용사석채움</v>
          </cell>
          <cell r="C558" t="str">
            <v>(발파암유용)</v>
          </cell>
          <cell r="D558">
            <v>4080</v>
          </cell>
          <cell r="E558" t="str">
            <v>M3</v>
          </cell>
          <cell r="F558">
            <v>22919</v>
          </cell>
          <cell r="G558">
            <v>93509520</v>
          </cell>
        </row>
        <row r="559">
          <cell r="A559" t="str">
            <v>20</v>
          </cell>
          <cell r="B559" t="str">
            <v>점검용계단</v>
          </cell>
          <cell r="D559">
            <v>2</v>
          </cell>
          <cell r="E559" t="str">
            <v>개</v>
          </cell>
          <cell r="F559">
            <v>945560</v>
          </cell>
          <cell r="G559">
            <v>1891120</v>
          </cell>
        </row>
        <row r="560">
          <cell r="A560" t="str">
            <v>계</v>
          </cell>
          <cell r="G560">
            <v>0</v>
          </cell>
        </row>
        <row r="561">
          <cell r="A561" t="str">
            <v>3.22</v>
          </cell>
          <cell r="B561" t="str">
            <v>교량난간및전선관설치</v>
          </cell>
        </row>
        <row r="562">
          <cell r="A562" t="str">
            <v>1)</v>
          </cell>
          <cell r="B562" t="str">
            <v>난간</v>
          </cell>
          <cell r="C562" t="str">
            <v>(H=400)</v>
          </cell>
          <cell r="D562">
            <v>831</v>
          </cell>
          <cell r="E562" t="str">
            <v>M</v>
          </cell>
          <cell r="F562">
            <v>129000</v>
          </cell>
          <cell r="G562">
            <v>107199000</v>
          </cell>
        </row>
        <row r="563">
          <cell r="A563" t="str">
            <v>2)</v>
          </cell>
          <cell r="B563" t="str">
            <v>전 선 관</v>
          </cell>
          <cell r="C563" t="str">
            <v>(P.V.C Φ100 m/m)</v>
          </cell>
          <cell r="D563">
            <v>1663</v>
          </cell>
          <cell r="E563" t="str">
            <v>M</v>
          </cell>
          <cell r="F563">
            <v>5512</v>
          </cell>
          <cell r="G563">
            <v>9166456</v>
          </cell>
        </row>
        <row r="564">
          <cell r="A564" t="str">
            <v>계</v>
          </cell>
          <cell r="G564">
            <v>0</v>
          </cell>
        </row>
        <row r="565">
          <cell r="A565" t="str">
            <v>3.23</v>
          </cell>
          <cell r="B565" t="str">
            <v>P.C 빔</v>
          </cell>
          <cell r="C565" t="str">
            <v>(L=30M)</v>
          </cell>
          <cell r="G565">
            <v>0</v>
          </cell>
        </row>
        <row r="566">
          <cell r="A566" t="str">
            <v>1)</v>
          </cell>
          <cell r="B566" t="str">
            <v>P.C 빔 제작</v>
          </cell>
          <cell r="C566" t="str">
            <v>(L=30M DB24)</v>
          </cell>
          <cell r="D566">
            <v>72</v>
          </cell>
          <cell r="E566" t="str">
            <v>본</v>
          </cell>
          <cell r="F566">
            <v>8440974</v>
          </cell>
          <cell r="G566">
            <v>607750128</v>
          </cell>
        </row>
        <row r="567">
          <cell r="A567" t="str">
            <v>2)</v>
          </cell>
          <cell r="B567" t="str">
            <v>P.C 빔 설치</v>
          </cell>
          <cell r="C567" t="str">
            <v>(L=30M DB24)</v>
          </cell>
          <cell r="D567">
            <v>72</v>
          </cell>
          <cell r="E567" t="str">
            <v>본</v>
          </cell>
          <cell r="F567">
            <v>999025</v>
          </cell>
          <cell r="G567">
            <v>71929800</v>
          </cell>
        </row>
        <row r="568">
          <cell r="A568" t="str">
            <v>계</v>
          </cell>
          <cell r="G568">
            <v>0</v>
          </cell>
        </row>
        <row r="569">
          <cell r="A569" t="str">
            <v>3.24</v>
          </cell>
          <cell r="B569" t="str">
            <v>강교제작및설치</v>
          </cell>
          <cell r="D569" t="str">
            <v xml:space="preserve"> </v>
          </cell>
        </row>
        <row r="570">
          <cell r="A570" t="str">
            <v>1)</v>
          </cell>
          <cell r="B570" t="str">
            <v>강교제작</v>
          </cell>
          <cell r="C570" t="str">
            <v>(이조교)</v>
          </cell>
          <cell r="D570">
            <v>1033.2629999999999</v>
          </cell>
          <cell r="E570" t="str">
            <v>TON</v>
          </cell>
          <cell r="F570">
            <v>1107466</v>
          </cell>
          <cell r="G570">
            <v>1144303641</v>
          </cell>
        </row>
        <row r="571">
          <cell r="A571" t="str">
            <v>2)</v>
          </cell>
          <cell r="B571" t="str">
            <v>강교운반</v>
          </cell>
          <cell r="C571" t="str">
            <v>(이조교)</v>
          </cell>
          <cell r="D571">
            <v>1033.2629999999999</v>
          </cell>
          <cell r="E571" t="str">
            <v>TON</v>
          </cell>
          <cell r="F571">
            <v>27533</v>
          </cell>
          <cell r="G571">
            <v>28448830</v>
          </cell>
        </row>
        <row r="572">
          <cell r="A572" t="str">
            <v>3)</v>
          </cell>
          <cell r="B572" t="str">
            <v>강교가설</v>
          </cell>
          <cell r="C572" t="str">
            <v>(이조교)</v>
          </cell>
          <cell r="D572">
            <v>1033.2629999999999</v>
          </cell>
          <cell r="E572" t="str">
            <v>Ton</v>
          </cell>
          <cell r="F572">
            <v>164252</v>
          </cell>
          <cell r="G572">
            <v>169715514</v>
          </cell>
        </row>
        <row r="573">
          <cell r="A573" t="str">
            <v>계</v>
          </cell>
          <cell r="G573">
            <v>0</v>
          </cell>
        </row>
        <row r="574">
          <cell r="A574" t="str">
            <v>3.25</v>
          </cell>
          <cell r="B574" t="str">
            <v>강교도장</v>
          </cell>
          <cell r="D574" t="str">
            <v xml:space="preserve"> </v>
          </cell>
          <cell r="G574" t="str">
            <v xml:space="preserve"> </v>
          </cell>
        </row>
        <row r="575">
          <cell r="A575" t="str">
            <v>1)</v>
          </cell>
          <cell r="B575" t="str">
            <v>내부도장</v>
          </cell>
          <cell r="D575" t="str">
            <v xml:space="preserve"> </v>
          </cell>
          <cell r="G575" t="str">
            <v xml:space="preserve"> </v>
          </cell>
        </row>
        <row r="576">
          <cell r="A576" t="str">
            <v>-1</v>
          </cell>
          <cell r="B576" t="str">
            <v>강교내부도장</v>
          </cell>
          <cell r="C576" t="str">
            <v>(공장)</v>
          </cell>
          <cell r="D576">
            <v>10612</v>
          </cell>
          <cell r="E576" t="str">
            <v>M2</v>
          </cell>
          <cell r="F576">
            <v>12347</v>
          </cell>
          <cell r="G576">
            <v>131026364</v>
          </cell>
        </row>
        <row r="577">
          <cell r="A577" t="str">
            <v>-2</v>
          </cell>
          <cell r="B577" t="str">
            <v>강교SPLICE도장</v>
          </cell>
          <cell r="C577" t="str">
            <v>(공장)</v>
          </cell>
          <cell r="D577">
            <v>1451</v>
          </cell>
          <cell r="E577" t="str">
            <v>M2</v>
          </cell>
          <cell r="F577">
            <v>8930</v>
          </cell>
          <cell r="G577">
            <v>12957430</v>
          </cell>
        </row>
        <row r="578">
          <cell r="A578" t="str">
            <v>-3</v>
          </cell>
          <cell r="B578" t="str">
            <v>내부볼트및SPLICE도장</v>
          </cell>
          <cell r="C578" t="str">
            <v>(현장)</v>
          </cell>
          <cell r="D578">
            <v>208</v>
          </cell>
          <cell r="E578" t="str">
            <v>M2</v>
          </cell>
          <cell r="F578">
            <v>12571</v>
          </cell>
          <cell r="G578">
            <v>2614768</v>
          </cell>
        </row>
        <row r="579">
          <cell r="A579" t="str">
            <v>소계</v>
          </cell>
          <cell r="G579">
            <v>0</v>
          </cell>
        </row>
        <row r="580">
          <cell r="A580" t="str">
            <v>2)</v>
          </cell>
          <cell r="B580" t="str">
            <v>외부도장</v>
          </cell>
          <cell r="G580">
            <v>0</v>
          </cell>
        </row>
        <row r="581">
          <cell r="A581" t="str">
            <v>-1</v>
          </cell>
          <cell r="B581" t="str">
            <v>강교외부도장</v>
          </cell>
          <cell r="C581" t="str">
            <v>(공장)</v>
          </cell>
          <cell r="D581">
            <v>5651</v>
          </cell>
          <cell r="E581" t="str">
            <v>M2</v>
          </cell>
          <cell r="F581">
            <v>16828</v>
          </cell>
          <cell r="G581">
            <v>95095028</v>
          </cell>
        </row>
        <row r="582">
          <cell r="A582" t="str">
            <v>-2</v>
          </cell>
          <cell r="B582" t="str">
            <v>강교외부도장</v>
          </cell>
          <cell r="C582" t="str">
            <v>(현장)</v>
          </cell>
          <cell r="D582">
            <v>5623</v>
          </cell>
          <cell r="E582" t="str">
            <v>M2</v>
          </cell>
          <cell r="F582">
            <v>2081</v>
          </cell>
          <cell r="G582">
            <v>11701463</v>
          </cell>
        </row>
        <row r="583">
          <cell r="A583" t="str">
            <v>-3</v>
          </cell>
          <cell r="B583" t="str">
            <v>외부볼트및SPLICE도장</v>
          </cell>
          <cell r="C583" t="str">
            <v>(현장)</v>
          </cell>
          <cell r="D583">
            <v>502</v>
          </cell>
          <cell r="E583" t="str">
            <v>M2</v>
          </cell>
          <cell r="F583">
            <v>9823</v>
          </cell>
          <cell r="G583">
            <v>4931146</v>
          </cell>
        </row>
        <row r="584">
          <cell r="A584" t="str">
            <v>-4</v>
          </cell>
          <cell r="B584" t="str">
            <v>외부포장면도장</v>
          </cell>
          <cell r="C584" t="str">
            <v>(공장)</v>
          </cell>
          <cell r="D584">
            <v>1615</v>
          </cell>
          <cell r="E584" t="str">
            <v>M2</v>
          </cell>
          <cell r="F584">
            <v>12163</v>
          </cell>
          <cell r="G584">
            <v>19643245</v>
          </cell>
        </row>
        <row r="585">
          <cell r="A585" t="str">
            <v>소계</v>
          </cell>
          <cell r="G585">
            <v>0</v>
          </cell>
        </row>
        <row r="586">
          <cell r="A586" t="str">
            <v>계</v>
          </cell>
          <cell r="G586">
            <v>0</v>
          </cell>
        </row>
        <row r="587">
          <cell r="A587" t="str">
            <v>3.26</v>
          </cell>
          <cell r="B587" t="str">
            <v>가설 BENT</v>
          </cell>
          <cell r="C587" t="str">
            <v>(이조교)</v>
          </cell>
          <cell r="D587">
            <v>1</v>
          </cell>
          <cell r="E587" t="str">
            <v>식</v>
          </cell>
          <cell r="F587">
            <v>26504052</v>
          </cell>
          <cell r="G587">
            <v>26504052</v>
          </cell>
        </row>
        <row r="588">
          <cell r="A588" t="str">
            <v>3.27</v>
          </cell>
          <cell r="B588" t="str">
            <v>비파괴검사</v>
          </cell>
          <cell r="G588">
            <v>0</v>
          </cell>
        </row>
        <row r="589">
          <cell r="A589" t="str">
            <v>1)</v>
          </cell>
          <cell r="B589" t="str">
            <v>탐상검사</v>
          </cell>
          <cell r="C589" t="str">
            <v>(교량)</v>
          </cell>
          <cell r="D589">
            <v>489</v>
          </cell>
          <cell r="E589" t="str">
            <v>M</v>
          </cell>
          <cell r="F589">
            <v>27000</v>
          </cell>
          <cell r="G589">
            <v>13203000</v>
          </cell>
        </row>
        <row r="590">
          <cell r="A590" t="str">
            <v>2)</v>
          </cell>
          <cell r="B590" t="str">
            <v>투과검사</v>
          </cell>
          <cell r="C590" t="str">
            <v>(교량)</v>
          </cell>
          <cell r="D590">
            <v>1540</v>
          </cell>
          <cell r="E590" t="str">
            <v>M</v>
          </cell>
          <cell r="F590">
            <v>25000</v>
          </cell>
          <cell r="G590">
            <v>38500000</v>
          </cell>
        </row>
        <row r="591">
          <cell r="A591" t="str">
            <v>계</v>
          </cell>
          <cell r="G591">
            <v>0</v>
          </cell>
        </row>
        <row r="592">
          <cell r="A592" t="str">
            <v>3.28</v>
          </cell>
          <cell r="B592" t="str">
            <v>옹벽배수시설</v>
          </cell>
          <cell r="G592">
            <v>0</v>
          </cell>
        </row>
        <row r="593">
          <cell r="A593" t="str">
            <v>1)</v>
          </cell>
          <cell r="B593" t="str">
            <v>PVC PIPE 설치</v>
          </cell>
          <cell r="C593" t="str">
            <v>(D=100 m/m)</v>
          </cell>
          <cell r="D593">
            <v>84</v>
          </cell>
          <cell r="E593" t="str">
            <v>M</v>
          </cell>
          <cell r="F593">
            <v>5677</v>
          </cell>
          <cell r="G593">
            <v>476868</v>
          </cell>
        </row>
        <row r="594">
          <cell r="A594" t="str">
            <v>2)</v>
          </cell>
          <cell r="B594" t="str">
            <v>뒷채움 잡석</v>
          </cell>
          <cell r="C594" t="str">
            <v>(발파암유용)</v>
          </cell>
          <cell r="D594">
            <v>1117</v>
          </cell>
          <cell r="E594" t="str">
            <v>M3</v>
          </cell>
          <cell r="F594">
            <v>14343</v>
          </cell>
          <cell r="G594">
            <v>16021131</v>
          </cell>
        </row>
        <row r="595">
          <cell r="A595" t="str">
            <v>3)</v>
          </cell>
          <cell r="B595" t="str">
            <v>부직포설치</v>
          </cell>
          <cell r="D595">
            <v>209</v>
          </cell>
          <cell r="E595" t="str">
            <v>M2</v>
          </cell>
          <cell r="F595">
            <v>1025</v>
          </cell>
          <cell r="G595">
            <v>214225</v>
          </cell>
        </row>
        <row r="596">
          <cell r="A596" t="str">
            <v>4)</v>
          </cell>
          <cell r="B596" t="str">
            <v>드레인 보드</v>
          </cell>
          <cell r="D596">
            <v>156</v>
          </cell>
          <cell r="E596" t="str">
            <v>M2</v>
          </cell>
          <cell r="F596">
            <v>5991</v>
          </cell>
          <cell r="G596">
            <v>934596</v>
          </cell>
        </row>
        <row r="597">
          <cell r="A597" t="str">
            <v>계</v>
          </cell>
          <cell r="G597">
            <v>0</v>
          </cell>
        </row>
        <row r="598">
          <cell r="A598" t="str">
            <v>3.29</v>
          </cell>
          <cell r="B598" t="str">
            <v>옹벽신축공</v>
          </cell>
          <cell r="G598">
            <v>0</v>
          </cell>
        </row>
        <row r="599">
          <cell r="A599" t="str">
            <v>1)</v>
          </cell>
          <cell r="B599" t="str">
            <v>다웰바 설치(옹벽용)</v>
          </cell>
          <cell r="C599" t="str">
            <v>(D=32m/m, L=800)</v>
          </cell>
          <cell r="D599">
            <v>24</v>
          </cell>
          <cell r="E599" t="str">
            <v>EA</v>
          </cell>
          <cell r="F599">
            <v>8055</v>
          </cell>
          <cell r="G599">
            <v>193320</v>
          </cell>
        </row>
        <row r="600">
          <cell r="A600" t="str">
            <v>2)</v>
          </cell>
          <cell r="B600" t="str">
            <v>실란트</v>
          </cell>
          <cell r="D600">
            <v>40</v>
          </cell>
          <cell r="E600" t="str">
            <v>M2</v>
          </cell>
          <cell r="F600">
            <v>1984</v>
          </cell>
          <cell r="G600">
            <v>79360</v>
          </cell>
        </row>
        <row r="601">
          <cell r="A601" t="str">
            <v>3)</v>
          </cell>
          <cell r="B601" t="str">
            <v>지수판설치</v>
          </cell>
          <cell r="C601" t="str">
            <v>(200x5 m/m)</v>
          </cell>
          <cell r="D601">
            <v>21</v>
          </cell>
          <cell r="E601" t="str">
            <v>M</v>
          </cell>
          <cell r="F601">
            <v>20499</v>
          </cell>
          <cell r="G601">
            <v>430479</v>
          </cell>
        </row>
        <row r="602">
          <cell r="A602" t="str">
            <v>계</v>
          </cell>
          <cell r="G602">
            <v>0</v>
          </cell>
        </row>
        <row r="603">
          <cell r="A603" t="str">
            <v>3.30</v>
          </cell>
          <cell r="B603" t="str">
            <v>낙교방지시설</v>
          </cell>
          <cell r="D603" t="str">
            <v xml:space="preserve"> </v>
          </cell>
          <cell r="G603" t="str">
            <v xml:space="preserve"> </v>
          </cell>
        </row>
        <row r="604">
          <cell r="A604" t="str">
            <v>1)</v>
          </cell>
          <cell r="B604" t="str">
            <v>낙교방지책</v>
          </cell>
          <cell r="C604" t="str">
            <v>(이조교)</v>
          </cell>
          <cell r="D604">
            <v>8</v>
          </cell>
          <cell r="E604" t="str">
            <v>개소</v>
          </cell>
          <cell r="F604">
            <v>530858</v>
          </cell>
          <cell r="G604">
            <v>4246864</v>
          </cell>
        </row>
        <row r="605">
          <cell r="A605" t="str">
            <v>계</v>
          </cell>
          <cell r="G605">
            <v>0</v>
          </cell>
        </row>
        <row r="606">
          <cell r="A606" t="str">
            <v>3.31</v>
          </cell>
          <cell r="B606" t="str">
            <v>교량유지관리 표지판</v>
          </cell>
          <cell r="C606" t="str">
            <v>(교각용)</v>
          </cell>
          <cell r="D606">
            <v>11</v>
          </cell>
          <cell r="E606" t="str">
            <v>EA</v>
          </cell>
          <cell r="F606">
            <v>46302</v>
          </cell>
          <cell r="G606">
            <v>509322</v>
          </cell>
        </row>
        <row r="607">
          <cell r="A607" t="str">
            <v>3.32</v>
          </cell>
          <cell r="B607" t="str">
            <v>가도및축도</v>
          </cell>
        </row>
        <row r="608">
          <cell r="A608" t="str">
            <v>1)</v>
          </cell>
          <cell r="B608" t="str">
            <v>가도및축도철거포함</v>
          </cell>
          <cell r="C608" t="str">
            <v>(TYPE-1 이조교)</v>
          </cell>
          <cell r="D608">
            <v>1</v>
          </cell>
          <cell r="E608" t="str">
            <v>식</v>
          </cell>
          <cell r="F608">
            <v>36793324</v>
          </cell>
          <cell r="G608">
            <v>36793324</v>
          </cell>
        </row>
        <row r="609">
          <cell r="A609" t="str">
            <v>2)</v>
          </cell>
          <cell r="B609" t="str">
            <v>가배수관부설</v>
          </cell>
          <cell r="C609" t="str">
            <v>(D=1200 m/m)</v>
          </cell>
          <cell r="D609">
            <v>275</v>
          </cell>
          <cell r="E609" t="str">
            <v>본</v>
          </cell>
          <cell r="F609">
            <v>495582</v>
          </cell>
          <cell r="G609">
            <v>136285050</v>
          </cell>
        </row>
        <row r="610">
          <cell r="A610" t="str">
            <v>계</v>
          </cell>
          <cell r="G610">
            <v>0</v>
          </cell>
        </row>
        <row r="611">
          <cell r="A611" t="str">
            <v>3.33</v>
          </cell>
          <cell r="B611" t="str">
            <v>임시제방설치및철거</v>
          </cell>
          <cell r="G611">
            <v>0</v>
          </cell>
        </row>
        <row r="612">
          <cell r="A612" t="str">
            <v>1)</v>
          </cell>
          <cell r="B612" t="str">
            <v>임시제방설치및철거</v>
          </cell>
          <cell r="C612" t="str">
            <v>(TYPE-1 이조교)</v>
          </cell>
          <cell r="D612">
            <v>1</v>
          </cell>
          <cell r="E612" t="str">
            <v>식</v>
          </cell>
          <cell r="F612">
            <v>24378306</v>
          </cell>
          <cell r="G612">
            <v>24378306</v>
          </cell>
        </row>
        <row r="613">
          <cell r="A613" t="str">
            <v>계</v>
          </cell>
          <cell r="G613">
            <v>0</v>
          </cell>
        </row>
        <row r="614">
          <cell r="A614" t="str">
            <v>3.34</v>
          </cell>
          <cell r="B614" t="str">
            <v>사급자재대</v>
          </cell>
          <cell r="G614">
            <v>0</v>
          </cell>
        </row>
        <row r="615">
          <cell r="A615" t="str">
            <v>1)</v>
          </cell>
          <cell r="B615" t="str">
            <v>레미콘</v>
          </cell>
        </row>
        <row r="616">
          <cell r="A616" t="str">
            <v>-1</v>
          </cell>
          <cell r="B616" t="str">
            <v>레미콘</v>
          </cell>
          <cell r="C616" t="str">
            <v>(19-400-15)</v>
          </cell>
          <cell r="D616">
            <v>1759</v>
          </cell>
          <cell r="E616" t="str">
            <v>M3</v>
          </cell>
          <cell r="F616">
            <v>64436</v>
          </cell>
          <cell r="G616">
            <v>113342924</v>
          </cell>
        </row>
        <row r="617">
          <cell r="A617" t="str">
            <v>-2</v>
          </cell>
          <cell r="B617" t="str">
            <v>레미콘</v>
          </cell>
          <cell r="C617" t="str">
            <v>(25-270-15)</v>
          </cell>
          <cell r="D617">
            <v>506</v>
          </cell>
          <cell r="E617" t="str">
            <v>M3</v>
          </cell>
          <cell r="F617">
            <v>46254</v>
          </cell>
          <cell r="G617">
            <v>23404524</v>
          </cell>
        </row>
        <row r="618">
          <cell r="A618" t="str">
            <v>-3</v>
          </cell>
          <cell r="B618" t="str">
            <v>섬유보강레미콘</v>
          </cell>
          <cell r="C618" t="str">
            <v>(25-270-15)</v>
          </cell>
          <cell r="D618">
            <v>2255</v>
          </cell>
          <cell r="E618" t="str">
            <v>M3</v>
          </cell>
          <cell r="F618">
            <v>46254</v>
          </cell>
          <cell r="G618">
            <v>104302770</v>
          </cell>
        </row>
        <row r="619">
          <cell r="A619" t="str">
            <v>-4</v>
          </cell>
          <cell r="B619" t="str">
            <v>레미콘</v>
          </cell>
          <cell r="C619" t="str">
            <v>(25-240-15)</v>
          </cell>
          <cell r="D619">
            <v>6032</v>
          </cell>
          <cell r="E619" t="str">
            <v>M3</v>
          </cell>
          <cell r="F619">
            <v>45063</v>
          </cell>
          <cell r="G619">
            <v>271820016</v>
          </cell>
        </row>
        <row r="620">
          <cell r="A620" t="str">
            <v>-5</v>
          </cell>
          <cell r="B620" t="str">
            <v>레미콘</v>
          </cell>
          <cell r="C620" t="str">
            <v>(40-240-15)</v>
          </cell>
          <cell r="D620">
            <v>12</v>
          </cell>
          <cell r="E620" t="str">
            <v>M3</v>
          </cell>
          <cell r="F620">
            <v>43045</v>
          </cell>
          <cell r="G620">
            <v>516540</v>
          </cell>
        </row>
        <row r="621">
          <cell r="A621" t="str">
            <v>-6</v>
          </cell>
          <cell r="B621" t="str">
            <v>레미콘</v>
          </cell>
          <cell r="C621" t="str">
            <v>(40-160-15)</v>
          </cell>
          <cell r="D621">
            <v>194</v>
          </cell>
          <cell r="E621" t="str">
            <v>M3</v>
          </cell>
          <cell r="F621">
            <v>37672</v>
          </cell>
          <cell r="G621">
            <v>7308368</v>
          </cell>
        </row>
        <row r="622">
          <cell r="A622" t="str">
            <v>소계</v>
          </cell>
          <cell r="G622">
            <v>0</v>
          </cell>
        </row>
        <row r="623">
          <cell r="A623" t="str">
            <v>2)</v>
          </cell>
          <cell r="B623" t="str">
            <v>철근구입</v>
          </cell>
          <cell r="G623">
            <v>0</v>
          </cell>
        </row>
        <row r="624">
          <cell r="A624" t="str">
            <v>-1</v>
          </cell>
          <cell r="B624" t="str">
            <v>철근(SD35,40A)</v>
          </cell>
          <cell r="C624" t="str">
            <v>(D=13MM)</v>
          </cell>
          <cell r="D624">
            <v>79.959999999999994</v>
          </cell>
          <cell r="E624" t="str">
            <v>TON</v>
          </cell>
          <cell r="F624">
            <v>325527</v>
          </cell>
          <cell r="G624">
            <v>26029138</v>
          </cell>
        </row>
        <row r="625">
          <cell r="A625" t="str">
            <v>-2</v>
          </cell>
          <cell r="B625" t="str">
            <v>철근(SD35,40A)</v>
          </cell>
          <cell r="C625" t="str">
            <v>(D=16MM-32MM)</v>
          </cell>
          <cell r="D625">
            <v>520.577</v>
          </cell>
          <cell r="E625" t="str">
            <v>TON</v>
          </cell>
          <cell r="F625">
            <v>320033</v>
          </cell>
          <cell r="G625">
            <v>166601819</v>
          </cell>
        </row>
        <row r="626">
          <cell r="A626" t="str">
            <v>-3</v>
          </cell>
          <cell r="B626" t="str">
            <v>철근(SD30A)</v>
          </cell>
          <cell r="C626" t="str">
            <v>(D=13MM)</v>
          </cell>
          <cell r="D626">
            <v>51.302</v>
          </cell>
          <cell r="E626" t="str">
            <v>TON</v>
          </cell>
          <cell r="F626">
            <v>310880</v>
          </cell>
          <cell r="G626">
            <v>15948765</v>
          </cell>
        </row>
        <row r="627">
          <cell r="A627" t="str">
            <v>-4</v>
          </cell>
          <cell r="B627" t="str">
            <v>철근(SD30A)</v>
          </cell>
          <cell r="C627" t="str">
            <v>(D=16MM-32MM)</v>
          </cell>
          <cell r="D627">
            <v>1284.8579999999999</v>
          </cell>
          <cell r="E627" t="str">
            <v>TON</v>
          </cell>
          <cell r="F627">
            <v>306790</v>
          </cell>
          <cell r="G627">
            <v>394181585</v>
          </cell>
        </row>
        <row r="628">
          <cell r="A628" t="str">
            <v>-5</v>
          </cell>
          <cell r="B628" t="str">
            <v>고    철</v>
          </cell>
          <cell r="D628">
            <v>56.408000000000001</v>
          </cell>
          <cell r="E628" t="str">
            <v>TON</v>
          </cell>
          <cell r="F628">
            <v>-84000</v>
          </cell>
          <cell r="G628">
            <v>-4738272</v>
          </cell>
        </row>
        <row r="629">
          <cell r="A629" t="str">
            <v>소계</v>
          </cell>
          <cell r="G629">
            <v>0</v>
          </cell>
        </row>
        <row r="630">
          <cell r="A630" t="str">
            <v>3)</v>
          </cell>
          <cell r="B630" t="str">
            <v>강판 구입</v>
          </cell>
          <cell r="D630" t="str">
            <v xml:space="preserve"> </v>
          </cell>
        </row>
        <row r="631">
          <cell r="A631" t="str">
            <v>a</v>
          </cell>
          <cell r="B631" t="str">
            <v>SM 490B</v>
          </cell>
          <cell r="G631">
            <v>0</v>
          </cell>
        </row>
        <row r="632">
          <cell r="A632" t="str">
            <v>-1</v>
          </cell>
          <cell r="B632" t="str">
            <v>강판</v>
          </cell>
          <cell r="C632" t="str">
            <v>(SM490B T=10MM)</v>
          </cell>
          <cell r="D632">
            <v>23.315999999999999</v>
          </cell>
          <cell r="E632" t="str">
            <v>TON</v>
          </cell>
          <cell r="F632">
            <v>387100</v>
          </cell>
          <cell r="G632">
            <v>9025623</v>
          </cell>
        </row>
        <row r="633">
          <cell r="A633" t="str">
            <v>-2</v>
          </cell>
          <cell r="B633" t="str">
            <v>강판</v>
          </cell>
          <cell r="C633" t="str">
            <v>(SM490B T=12MM)</v>
          </cell>
          <cell r="D633">
            <v>366.15699999999998</v>
          </cell>
          <cell r="E633" t="str">
            <v>TON</v>
          </cell>
          <cell r="F633">
            <v>387100</v>
          </cell>
          <cell r="G633">
            <v>141739374</v>
          </cell>
        </row>
        <row r="634">
          <cell r="A634" t="str">
            <v>-3</v>
          </cell>
          <cell r="B634" t="str">
            <v>강판</v>
          </cell>
          <cell r="C634" t="str">
            <v>(SM490B T=14MM)</v>
          </cell>
          <cell r="D634">
            <v>175.56</v>
          </cell>
          <cell r="E634" t="str">
            <v>TON</v>
          </cell>
          <cell r="F634">
            <v>387100</v>
          </cell>
          <cell r="G634">
            <v>67959276</v>
          </cell>
        </row>
        <row r="635">
          <cell r="A635" t="str">
            <v>-4</v>
          </cell>
          <cell r="B635" t="str">
            <v>강판</v>
          </cell>
          <cell r="C635" t="str">
            <v>(SM490B T=20MM)</v>
          </cell>
          <cell r="D635">
            <v>232.32400000000001</v>
          </cell>
          <cell r="E635" t="str">
            <v>TON</v>
          </cell>
          <cell r="F635">
            <v>387100</v>
          </cell>
          <cell r="G635">
            <v>89932620</v>
          </cell>
        </row>
        <row r="636">
          <cell r="A636" t="str">
            <v>-5</v>
          </cell>
          <cell r="B636" t="str">
            <v>강판</v>
          </cell>
          <cell r="C636" t="str">
            <v>(SM490B T=28MM)</v>
          </cell>
          <cell r="D636">
            <v>88.009</v>
          </cell>
          <cell r="E636" t="str">
            <v>TON</v>
          </cell>
          <cell r="F636">
            <v>400500</v>
          </cell>
          <cell r="G636">
            <v>35247604</v>
          </cell>
        </row>
        <row r="637">
          <cell r="A637" t="str">
            <v>-6</v>
          </cell>
          <cell r="B637" t="str">
            <v>강판</v>
          </cell>
          <cell r="C637" t="str">
            <v>(SM490B T=35MM)</v>
          </cell>
          <cell r="D637">
            <v>4.1050000000000004</v>
          </cell>
          <cell r="E637" t="str">
            <v>TON</v>
          </cell>
          <cell r="F637">
            <v>400500</v>
          </cell>
          <cell r="G637">
            <v>1644052</v>
          </cell>
        </row>
        <row r="638">
          <cell r="A638" t="str">
            <v>소계</v>
          </cell>
          <cell r="G638">
            <v>0</v>
          </cell>
        </row>
        <row r="639">
          <cell r="A639" t="str">
            <v>b</v>
          </cell>
          <cell r="B639" t="str">
            <v>SM 400B</v>
          </cell>
          <cell r="G639">
            <v>0</v>
          </cell>
        </row>
        <row r="640">
          <cell r="A640" t="str">
            <v>-1</v>
          </cell>
          <cell r="B640" t="str">
            <v>강판</v>
          </cell>
          <cell r="C640" t="str">
            <v>(SM400B T=10MM)</v>
          </cell>
          <cell r="D640">
            <v>40.756999999999998</v>
          </cell>
          <cell r="E640" t="str">
            <v>TON</v>
          </cell>
          <cell r="F640">
            <v>366100</v>
          </cell>
          <cell r="G640">
            <v>14921137</v>
          </cell>
        </row>
        <row r="641">
          <cell r="A641" t="str">
            <v>-2</v>
          </cell>
          <cell r="B641" t="str">
            <v>강판</v>
          </cell>
          <cell r="C641" t="str">
            <v>(SM400B T=12MM)</v>
          </cell>
          <cell r="D641">
            <v>134.50899999999999</v>
          </cell>
          <cell r="E641" t="str">
            <v>TON</v>
          </cell>
          <cell r="F641">
            <v>366100</v>
          </cell>
          <cell r="G641">
            <v>49243744</v>
          </cell>
        </row>
        <row r="642">
          <cell r="A642" t="str">
            <v>-3</v>
          </cell>
          <cell r="B642" t="str">
            <v>강판</v>
          </cell>
          <cell r="C642" t="str">
            <v>(SM400B T=14MM)</v>
          </cell>
          <cell r="D642">
            <v>71.852000000000004</v>
          </cell>
          <cell r="E642" t="str">
            <v>TON</v>
          </cell>
          <cell r="F642">
            <v>366100</v>
          </cell>
          <cell r="G642">
            <v>26305017</v>
          </cell>
        </row>
        <row r="643">
          <cell r="A643" t="str">
            <v>소계</v>
          </cell>
          <cell r="G643">
            <v>0</v>
          </cell>
        </row>
        <row r="644">
          <cell r="A644" t="str">
            <v>계</v>
          </cell>
          <cell r="G644">
            <v>0</v>
          </cell>
        </row>
        <row r="645">
          <cell r="A645" t="str">
            <v>4)</v>
          </cell>
          <cell r="B645" t="str">
            <v>시멘트구입</v>
          </cell>
          <cell r="G645">
            <v>0</v>
          </cell>
        </row>
        <row r="646">
          <cell r="A646" t="str">
            <v>1)</v>
          </cell>
          <cell r="B646" t="str">
            <v>시멘트</v>
          </cell>
          <cell r="C646" t="str">
            <v>(40 Kg/대)</v>
          </cell>
          <cell r="D646">
            <v>1216</v>
          </cell>
          <cell r="E646" t="str">
            <v>대</v>
          </cell>
          <cell r="F646">
            <v>2636</v>
          </cell>
          <cell r="G646">
            <v>3205376</v>
          </cell>
        </row>
        <row r="647">
          <cell r="A647" t="str">
            <v>소계</v>
          </cell>
          <cell r="G647">
            <v>0</v>
          </cell>
        </row>
        <row r="648">
          <cell r="A648" t="str">
            <v>5)</v>
          </cell>
          <cell r="B648" t="str">
            <v>모래구입</v>
          </cell>
          <cell r="G648">
            <v>0</v>
          </cell>
        </row>
        <row r="649">
          <cell r="A649" t="str">
            <v>-1</v>
          </cell>
          <cell r="B649" t="str">
            <v>모 래</v>
          </cell>
          <cell r="D649">
            <v>50</v>
          </cell>
          <cell r="E649" t="str">
            <v>M3</v>
          </cell>
          <cell r="F649">
            <v>17000</v>
          </cell>
          <cell r="G649">
            <v>850000</v>
          </cell>
        </row>
        <row r="650">
          <cell r="A650" t="str">
            <v>소계</v>
          </cell>
          <cell r="G650">
            <v>0</v>
          </cell>
        </row>
        <row r="651">
          <cell r="A651" t="str">
            <v>6)</v>
          </cell>
          <cell r="B651" t="str">
            <v>골재구입</v>
          </cell>
        </row>
        <row r="652">
          <cell r="A652" t="str">
            <v>-1</v>
          </cell>
          <cell r="B652" t="str">
            <v>골재</v>
          </cell>
          <cell r="C652" t="str">
            <v>D=19MM</v>
          </cell>
          <cell r="D652">
            <v>11</v>
          </cell>
          <cell r="E652" t="str">
            <v>M3</v>
          </cell>
          <cell r="F652">
            <v>13000</v>
          </cell>
          <cell r="G652">
            <v>143000</v>
          </cell>
        </row>
        <row r="653">
          <cell r="A653" t="str">
            <v>소계</v>
          </cell>
          <cell r="G653">
            <v>0</v>
          </cell>
        </row>
        <row r="654">
          <cell r="A654" t="str">
            <v>합계</v>
          </cell>
          <cell r="G654">
            <v>0</v>
          </cell>
        </row>
        <row r="655">
          <cell r="A655" t="str">
            <v>3.C</v>
          </cell>
          <cell r="B655" t="str">
            <v>용 장 교</v>
          </cell>
          <cell r="C655" t="str">
            <v>(PSC BEAM)</v>
          </cell>
          <cell r="G655">
            <v>0</v>
          </cell>
        </row>
        <row r="656">
          <cell r="A656" t="str">
            <v>3.01</v>
          </cell>
          <cell r="B656" t="str">
            <v>구조물터파기</v>
          </cell>
        </row>
        <row r="657">
          <cell r="A657" t="str">
            <v>1)</v>
          </cell>
          <cell r="B657" t="str">
            <v>육상토사</v>
          </cell>
          <cell r="G657">
            <v>0</v>
          </cell>
        </row>
        <row r="658">
          <cell r="A658" t="str">
            <v>-1</v>
          </cell>
          <cell r="B658" t="str">
            <v>구조물터파기</v>
          </cell>
          <cell r="C658" t="str">
            <v>(육상토사0∼4 M)</v>
          </cell>
          <cell r="D658">
            <v>351</v>
          </cell>
          <cell r="E658" t="str">
            <v>M3</v>
          </cell>
          <cell r="F658">
            <v>3864</v>
          </cell>
          <cell r="G658">
            <v>1356264</v>
          </cell>
        </row>
        <row r="659">
          <cell r="A659" t="str">
            <v>소계</v>
          </cell>
          <cell r="G659">
            <v>0</v>
          </cell>
        </row>
        <row r="660">
          <cell r="A660" t="str">
            <v>2)</v>
          </cell>
          <cell r="B660" t="str">
            <v>수중토사</v>
          </cell>
          <cell r="G660">
            <v>0</v>
          </cell>
        </row>
        <row r="661">
          <cell r="A661" t="str">
            <v>-2</v>
          </cell>
          <cell r="B661" t="str">
            <v>구조물터파기</v>
          </cell>
          <cell r="C661" t="str">
            <v>(수중토사 0∼4M)</v>
          </cell>
          <cell r="D661">
            <v>14555</v>
          </cell>
          <cell r="E661" t="str">
            <v>M3</v>
          </cell>
          <cell r="F661">
            <v>7561</v>
          </cell>
          <cell r="G661">
            <v>110050355</v>
          </cell>
        </row>
        <row r="662">
          <cell r="A662" t="str">
            <v>-3</v>
          </cell>
          <cell r="B662" t="str">
            <v>구조물터파기</v>
          </cell>
          <cell r="C662" t="str">
            <v>(수중토사4M이상)</v>
          </cell>
          <cell r="D662">
            <v>680</v>
          </cell>
          <cell r="E662" t="str">
            <v>M3</v>
          </cell>
          <cell r="F662">
            <v>13327</v>
          </cell>
          <cell r="G662">
            <v>9062360</v>
          </cell>
        </row>
        <row r="663">
          <cell r="A663" t="str">
            <v>소계</v>
          </cell>
          <cell r="G663">
            <v>0</v>
          </cell>
        </row>
        <row r="664">
          <cell r="A664" t="str">
            <v>계</v>
          </cell>
          <cell r="G664">
            <v>0</v>
          </cell>
        </row>
        <row r="665">
          <cell r="A665" t="str">
            <v>3.02</v>
          </cell>
          <cell r="B665" t="str">
            <v>되메우기및다짐</v>
          </cell>
          <cell r="C665" t="str">
            <v>(인력30%+백호우70%)</v>
          </cell>
          <cell r="D665">
            <v>4698</v>
          </cell>
          <cell r="E665" t="str">
            <v>M3</v>
          </cell>
          <cell r="F665">
            <v>4985</v>
          </cell>
          <cell r="G665">
            <v>23419530</v>
          </cell>
        </row>
        <row r="666">
          <cell r="A666" t="str">
            <v>3.03</v>
          </cell>
          <cell r="B666" t="str">
            <v>강관말뚝공</v>
          </cell>
        </row>
        <row r="667">
          <cell r="A667" t="str">
            <v>1)</v>
          </cell>
          <cell r="B667" t="str">
            <v>자 재 비</v>
          </cell>
          <cell r="G667">
            <v>0</v>
          </cell>
        </row>
        <row r="668">
          <cell r="A668" t="str">
            <v>-1</v>
          </cell>
          <cell r="B668" t="str">
            <v>강관파일구입</v>
          </cell>
          <cell r="C668" t="str">
            <v>(D=508.0*9t)</v>
          </cell>
          <cell r="D668">
            <v>4158</v>
          </cell>
          <cell r="E668" t="str">
            <v>M</v>
          </cell>
          <cell r="F668">
            <v>50815</v>
          </cell>
          <cell r="G668">
            <v>211288770</v>
          </cell>
        </row>
        <row r="669">
          <cell r="A669" t="str">
            <v>소계</v>
          </cell>
          <cell r="G669">
            <v>0</v>
          </cell>
        </row>
        <row r="670">
          <cell r="A670" t="str">
            <v>2)</v>
          </cell>
          <cell r="B670" t="str">
            <v>파일항타</v>
          </cell>
          <cell r="C670" t="str">
            <v>(디젤함마)</v>
          </cell>
          <cell r="G670">
            <v>0</v>
          </cell>
        </row>
        <row r="671">
          <cell r="A671" t="str">
            <v>-1</v>
          </cell>
          <cell r="B671" t="str">
            <v>수 직 항</v>
          </cell>
          <cell r="G671">
            <v>0</v>
          </cell>
        </row>
        <row r="672">
          <cell r="A672" t="str">
            <v>a</v>
          </cell>
          <cell r="B672" t="str">
            <v>파일항타 직항</v>
          </cell>
          <cell r="C672" t="str">
            <v>(15M미만 D=508MM)</v>
          </cell>
          <cell r="D672">
            <v>514</v>
          </cell>
          <cell r="E672" t="str">
            <v>M</v>
          </cell>
          <cell r="F672">
            <v>13674</v>
          </cell>
          <cell r="G672">
            <v>7028436</v>
          </cell>
        </row>
        <row r="673">
          <cell r="A673" t="str">
            <v>-2</v>
          </cell>
          <cell r="B673" t="str">
            <v>천 공 항 타</v>
          </cell>
          <cell r="G673">
            <v>0</v>
          </cell>
        </row>
        <row r="674">
          <cell r="A674" t="str">
            <v>a</v>
          </cell>
          <cell r="B674" t="str">
            <v>파일천공항타</v>
          </cell>
          <cell r="C674" t="str">
            <v>(D=508.0*9t)</v>
          </cell>
          <cell r="D674">
            <v>3317</v>
          </cell>
          <cell r="E674" t="str">
            <v>M</v>
          </cell>
          <cell r="F674">
            <v>73137</v>
          </cell>
          <cell r="G674">
            <v>242595429</v>
          </cell>
        </row>
        <row r="675">
          <cell r="A675" t="str">
            <v>3)</v>
          </cell>
          <cell r="B675" t="str">
            <v>두부및선단보강</v>
          </cell>
        </row>
        <row r="676">
          <cell r="A676" t="str">
            <v>a</v>
          </cell>
          <cell r="B676" t="str">
            <v>두부및선단보강</v>
          </cell>
          <cell r="C676" t="str">
            <v>(D=508MM)</v>
          </cell>
          <cell r="D676">
            <v>638</v>
          </cell>
          <cell r="E676" t="str">
            <v>EA</v>
          </cell>
          <cell r="F676">
            <v>175432</v>
          </cell>
          <cell r="G676">
            <v>111925616</v>
          </cell>
        </row>
        <row r="677">
          <cell r="A677" t="str">
            <v>소계</v>
          </cell>
          <cell r="G677">
            <v>0</v>
          </cell>
        </row>
        <row r="678">
          <cell r="A678" t="str">
            <v>계</v>
          </cell>
          <cell r="G678">
            <v>0</v>
          </cell>
        </row>
        <row r="679">
          <cell r="A679" t="str">
            <v>3.04</v>
          </cell>
          <cell r="B679" t="str">
            <v>거 푸 집</v>
          </cell>
          <cell r="D679" t="str">
            <v xml:space="preserve"> </v>
          </cell>
        </row>
        <row r="680">
          <cell r="A680" t="str">
            <v>1)</v>
          </cell>
          <cell r="B680" t="str">
            <v>합판거푸집</v>
          </cell>
          <cell r="C680" t="str">
            <v>(3회)</v>
          </cell>
          <cell r="G680">
            <v>0</v>
          </cell>
        </row>
        <row r="681">
          <cell r="A681" t="str">
            <v>-1</v>
          </cell>
          <cell r="B681" t="str">
            <v>합판거푸집</v>
          </cell>
          <cell r="C681" t="str">
            <v>(3 회 0∼7 m)</v>
          </cell>
          <cell r="D681">
            <v>11416</v>
          </cell>
          <cell r="E681" t="str">
            <v>M2</v>
          </cell>
          <cell r="F681">
            <v>17238</v>
          </cell>
          <cell r="G681">
            <v>196789008</v>
          </cell>
        </row>
        <row r="682">
          <cell r="A682" t="str">
            <v>-2</v>
          </cell>
          <cell r="B682" t="str">
            <v>합판거푸집</v>
          </cell>
          <cell r="C682" t="str">
            <v>(3 회 7∼10m)</v>
          </cell>
          <cell r="D682">
            <v>378</v>
          </cell>
          <cell r="E682" t="str">
            <v>M2</v>
          </cell>
          <cell r="F682">
            <v>18429</v>
          </cell>
          <cell r="G682">
            <v>6966162</v>
          </cell>
        </row>
        <row r="683">
          <cell r="A683" t="str">
            <v>소계</v>
          </cell>
          <cell r="G683">
            <v>0</v>
          </cell>
        </row>
        <row r="684">
          <cell r="A684" t="str">
            <v>2)</v>
          </cell>
          <cell r="B684" t="str">
            <v>합판거푸집</v>
          </cell>
          <cell r="C684" t="str">
            <v>(3회)</v>
          </cell>
          <cell r="G684">
            <v>0</v>
          </cell>
        </row>
        <row r="685">
          <cell r="A685" t="str">
            <v>-1</v>
          </cell>
          <cell r="B685" t="str">
            <v>합판거푸집</v>
          </cell>
          <cell r="C685" t="str">
            <v>(4 회 0∼7 m)</v>
          </cell>
          <cell r="D685">
            <v>1265</v>
          </cell>
          <cell r="E685" t="str">
            <v>M2</v>
          </cell>
          <cell r="F685">
            <v>14804</v>
          </cell>
          <cell r="G685">
            <v>18727060</v>
          </cell>
        </row>
        <row r="686">
          <cell r="A686" t="str">
            <v>소계</v>
          </cell>
          <cell r="G686">
            <v>0</v>
          </cell>
        </row>
        <row r="687">
          <cell r="A687" t="str">
            <v>3)</v>
          </cell>
          <cell r="B687" t="str">
            <v>합판거푸집</v>
          </cell>
          <cell r="C687" t="str">
            <v>(6회)</v>
          </cell>
          <cell r="G687">
            <v>0</v>
          </cell>
        </row>
        <row r="688">
          <cell r="A688" t="str">
            <v>-1</v>
          </cell>
          <cell r="B688" t="str">
            <v>합판거푸집</v>
          </cell>
          <cell r="C688" t="str">
            <v>(6 회 0∼7 m)</v>
          </cell>
          <cell r="D688">
            <v>199</v>
          </cell>
          <cell r="E688" t="str">
            <v>M2</v>
          </cell>
          <cell r="F688">
            <v>12206</v>
          </cell>
          <cell r="G688">
            <v>2428994</v>
          </cell>
        </row>
        <row r="689">
          <cell r="A689" t="str">
            <v>소계</v>
          </cell>
          <cell r="G689">
            <v>0</v>
          </cell>
        </row>
        <row r="690">
          <cell r="A690" t="str">
            <v>4)</v>
          </cell>
          <cell r="B690" t="str">
            <v>무늬거푸집</v>
          </cell>
          <cell r="C690" t="str">
            <v>(폼타이)</v>
          </cell>
          <cell r="G690">
            <v>0</v>
          </cell>
        </row>
        <row r="691">
          <cell r="A691" t="str">
            <v>-1</v>
          </cell>
          <cell r="B691" t="str">
            <v>무늬거푸집</v>
          </cell>
          <cell r="C691" t="str">
            <v>(폼타이 0-7M)</v>
          </cell>
          <cell r="D691">
            <v>96</v>
          </cell>
          <cell r="E691" t="str">
            <v>M2</v>
          </cell>
          <cell r="F691">
            <v>26256</v>
          </cell>
          <cell r="G691">
            <v>2520576</v>
          </cell>
        </row>
        <row r="692">
          <cell r="A692" t="str">
            <v>소계</v>
          </cell>
          <cell r="G692">
            <v>0</v>
          </cell>
        </row>
        <row r="693">
          <cell r="A693" t="str">
            <v>5)</v>
          </cell>
          <cell r="B693" t="str">
            <v>거푸집</v>
          </cell>
          <cell r="C693" t="str">
            <v>(3회 폼타이)</v>
          </cell>
          <cell r="D693" t="str">
            <v xml:space="preserve"> </v>
          </cell>
        </row>
        <row r="694">
          <cell r="A694" t="str">
            <v>-2</v>
          </cell>
          <cell r="B694" t="str">
            <v>거푸집</v>
          </cell>
          <cell r="C694" t="str">
            <v>(폼타이3회 0∼7 m)</v>
          </cell>
          <cell r="D694">
            <v>715</v>
          </cell>
          <cell r="E694" t="str">
            <v>M2</v>
          </cell>
          <cell r="F694">
            <v>17814</v>
          </cell>
          <cell r="G694">
            <v>12737010</v>
          </cell>
        </row>
        <row r="695">
          <cell r="A695" t="str">
            <v>소계</v>
          </cell>
          <cell r="G695">
            <v>0</v>
          </cell>
        </row>
        <row r="696">
          <cell r="A696" t="str">
            <v>6)</v>
          </cell>
          <cell r="B696" t="str">
            <v>강재원형거푸집</v>
          </cell>
          <cell r="C696" t="str">
            <v>(TYPE-B D=2.0M)</v>
          </cell>
          <cell r="D696" t="str">
            <v xml:space="preserve"> </v>
          </cell>
        </row>
        <row r="697">
          <cell r="A697" t="str">
            <v>-1</v>
          </cell>
          <cell r="B697" t="str">
            <v>원형강재거푸집</v>
          </cell>
          <cell r="C697" t="str">
            <v>(D=2.0 H=0-7)</v>
          </cell>
          <cell r="D697">
            <v>978</v>
          </cell>
          <cell r="E697" t="str">
            <v>M2</v>
          </cell>
          <cell r="F697">
            <v>18518</v>
          </cell>
          <cell r="G697">
            <v>18110604</v>
          </cell>
        </row>
        <row r="698">
          <cell r="A698" t="str">
            <v>-2</v>
          </cell>
          <cell r="B698" t="str">
            <v>원형강재거푸집</v>
          </cell>
          <cell r="C698" t="str">
            <v>(D=2.0 H=7-10)</v>
          </cell>
          <cell r="D698">
            <v>7</v>
          </cell>
          <cell r="E698" t="str">
            <v>M2</v>
          </cell>
          <cell r="F698">
            <v>19910</v>
          </cell>
          <cell r="G698">
            <v>139370</v>
          </cell>
        </row>
        <row r="699">
          <cell r="A699" t="str">
            <v>소계</v>
          </cell>
          <cell r="G699">
            <v>0</v>
          </cell>
        </row>
        <row r="700">
          <cell r="A700" t="str">
            <v>계</v>
          </cell>
          <cell r="G700">
            <v>0</v>
          </cell>
        </row>
        <row r="701">
          <cell r="A701" t="str">
            <v>3.05</v>
          </cell>
          <cell r="B701" t="str">
            <v>강관비계공</v>
          </cell>
        </row>
        <row r="702">
          <cell r="A702" t="str">
            <v>1)</v>
          </cell>
          <cell r="B702" t="str">
            <v>비계</v>
          </cell>
          <cell r="C702" t="str">
            <v>(0∼30 M 강관)</v>
          </cell>
          <cell r="D702">
            <v>3373</v>
          </cell>
          <cell r="E702" t="str">
            <v>M2</v>
          </cell>
          <cell r="F702">
            <v>10019</v>
          </cell>
          <cell r="G702">
            <v>33794087</v>
          </cell>
        </row>
        <row r="703">
          <cell r="A703" t="str">
            <v>계</v>
          </cell>
          <cell r="G703">
            <v>0</v>
          </cell>
        </row>
        <row r="704">
          <cell r="A704" t="str">
            <v>3.06</v>
          </cell>
          <cell r="B704" t="str">
            <v>동바리공</v>
          </cell>
        </row>
        <row r="705">
          <cell r="A705" t="str">
            <v>1)</v>
          </cell>
          <cell r="B705" t="str">
            <v>동바리</v>
          </cell>
          <cell r="C705" t="str">
            <v>(목재 4회)</v>
          </cell>
          <cell r="D705">
            <v>9006</v>
          </cell>
          <cell r="E705" t="str">
            <v>공/M3</v>
          </cell>
          <cell r="F705">
            <v>20523</v>
          </cell>
          <cell r="G705">
            <v>184830138</v>
          </cell>
        </row>
        <row r="706">
          <cell r="A706" t="str">
            <v>2)</v>
          </cell>
          <cell r="B706" t="str">
            <v>강관동바리</v>
          </cell>
          <cell r="C706" t="str">
            <v>(교량용)</v>
          </cell>
          <cell r="D706">
            <v>1683</v>
          </cell>
          <cell r="E706" t="str">
            <v>공/M3</v>
          </cell>
          <cell r="F706">
            <v>15648</v>
          </cell>
          <cell r="G706">
            <v>26335584</v>
          </cell>
        </row>
        <row r="707">
          <cell r="A707" t="str">
            <v>계</v>
          </cell>
          <cell r="G707">
            <v>0</v>
          </cell>
        </row>
        <row r="708">
          <cell r="A708" t="str">
            <v>3.07</v>
          </cell>
          <cell r="B708" t="str">
            <v>시공이음</v>
          </cell>
          <cell r="G708">
            <v>0</v>
          </cell>
        </row>
        <row r="709">
          <cell r="A709" t="str">
            <v>1)</v>
          </cell>
          <cell r="B709" t="str">
            <v>스치로폴설치</v>
          </cell>
          <cell r="C709" t="str">
            <v>(T=20 m/m)</v>
          </cell>
          <cell r="D709">
            <v>35</v>
          </cell>
          <cell r="E709" t="str">
            <v>M2</v>
          </cell>
          <cell r="F709">
            <v>2209</v>
          </cell>
          <cell r="G709">
            <v>77315</v>
          </cell>
        </row>
        <row r="710">
          <cell r="A710" t="str">
            <v>계</v>
          </cell>
          <cell r="G710">
            <v>0</v>
          </cell>
        </row>
        <row r="711">
          <cell r="A711" t="str">
            <v>3.08</v>
          </cell>
          <cell r="B711" t="str">
            <v>물 푸 기</v>
          </cell>
          <cell r="C711" t="str">
            <v>(교량및대형구조물)</v>
          </cell>
          <cell r="D711">
            <v>635</v>
          </cell>
          <cell r="E711" t="str">
            <v>HR</v>
          </cell>
          <cell r="F711">
            <v>10072</v>
          </cell>
          <cell r="G711">
            <v>6395720</v>
          </cell>
        </row>
        <row r="712">
          <cell r="A712" t="str">
            <v>3.09</v>
          </cell>
          <cell r="B712" t="str">
            <v>철근가공조립</v>
          </cell>
          <cell r="G712">
            <v>0</v>
          </cell>
        </row>
        <row r="713">
          <cell r="A713" t="str">
            <v>1)</v>
          </cell>
          <cell r="B713" t="str">
            <v>철근가공조립</v>
          </cell>
          <cell r="C713" t="str">
            <v>(간단)</v>
          </cell>
          <cell r="D713">
            <v>0.79200000000000004</v>
          </cell>
          <cell r="E713" t="str">
            <v>TON</v>
          </cell>
          <cell r="F713">
            <v>289989</v>
          </cell>
          <cell r="G713">
            <v>229671</v>
          </cell>
        </row>
        <row r="714">
          <cell r="A714" t="str">
            <v>2)</v>
          </cell>
          <cell r="B714" t="str">
            <v>철근가공조립</v>
          </cell>
          <cell r="C714" t="str">
            <v>(보통)</v>
          </cell>
          <cell r="D714">
            <v>13.468</v>
          </cell>
          <cell r="E714" t="str">
            <v>TON</v>
          </cell>
          <cell r="F714">
            <v>327481</v>
          </cell>
          <cell r="G714">
            <v>4410514</v>
          </cell>
        </row>
        <row r="715">
          <cell r="A715" t="str">
            <v>3)</v>
          </cell>
          <cell r="B715" t="str">
            <v>철근가공조립</v>
          </cell>
          <cell r="C715" t="str">
            <v>(복잡)</v>
          </cell>
          <cell r="D715">
            <v>1675.828</v>
          </cell>
          <cell r="E715" t="str">
            <v>TON</v>
          </cell>
          <cell r="F715">
            <v>361597</v>
          </cell>
          <cell r="G715">
            <v>605974377</v>
          </cell>
        </row>
        <row r="716">
          <cell r="A716" t="str">
            <v>계</v>
          </cell>
          <cell r="G716">
            <v>0</v>
          </cell>
        </row>
        <row r="717">
          <cell r="A717" t="str">
            <v>3.10</v>
          </cell>
          <cell r="B717" t="str">
            <v>거푸집간격재</v>
          </cell>
        </row>
        <row r="718">
          <cell r="A718" t="str">
            <v>1)</v>
          </cell>
          <cell r="B718" t="str">
            <v>스페이서설치</v>
          </cell>
          <cell r="C718" t="str">
            <v>(슬래브용)</v>
          </cell>
          <cell r="D718">
            <v>9032</v>
          </cell>
          <cell r="E718" t="str">
            <v>M2</v>
          </cell>
          <cell r="F718">
            <v>210</v>
          </cell>
          <cell r="G718">
            <v>1896720</v>
          </cell>
        </row>
        <row r="719">
          <cell r="A719" t="str">
            <v>2)</v>
          </cell>
          <cell r="B719" t="str">
            <v>스페이서설치</v>
          </cell>
          <cell r="C719" t="str">
            <v>(벽  체)</v>
          </cell>
          <cell r="D719">
            <v>1720</v>
          </cell>
          <cell r="E719" t="str">
            <v>M2</v>
          </cell>
          <cell r="F719">
            <v>294</v>
          </cell>
          <cell r="G719">
            <v>505680</v>
          </cell>
        </row>
        <row r="720">
          <cell r="A720" t="str">
            <v>계</v>
          </cell>
          <cell r="G720">
            <v>0</v>
          </cell>
        </row>
        <row r="721">
          <cell r="A721" t="str">
            <v>3.11</v>
          </cell>
          <cell r="B721" t="str">
            <v>콘크리트타설</v>
          </cell>
          <cell r="C721" t="str">
            <v>(레미콘)</v>
          </cell>
          <cell r="G721">
            <v>0</v>
          </cell>
        </row>
        <row r="722">
          <cell r="A722" t="str">
            <v>1)</v>
          </cell>
          <cell r="B722" t="str">
            <v>레미콘</v>
          </cell>
        </row>
        <row r="723">
          <cell r="A723" t="str">
            <v>-1</v>
          </cell>
          <cell r="B723" t="str">
            <v>콘크리트타설</v>
          </cell>
          <cell r="C723" t="str">
            <v>(무근 VIB제외)</v>
          </cell>
          <cell r="D723">
            <v>837</v>
          </cell>
          <cell r="E723" t="str">
            <v>M3</v>
          </cell>
          <cell r="F723">
            <v>18203</v>
          </cell>
          <cell r="G723">
            <v>15235911</v>
          </cell>
        </row>
        <row r="724">
          <cell r="A724" t="str">
            <v>소계</v>
          </cell>
          <cell r="G724">
            <v>0</v>
          </cell>
        </row>
        <row r="725">
          <cell r="A725" t="str">
            <v>2)</v>
          </cell>
          <cell r="B725" t="str">
            <v>펌프카타설</v>
          </cell>
          <cell r="G725">
            <v>0</v>
          </cell>
        </row>
        <row r="726">
          <cell r="A726" t="str">
            <v>-1</v>
          </cell>
          <cell r="B726" t="str">
            <v>콘크리트타설</v>
          </cell>
          <cell r="C726" t="str">
            <v>(철근 펌프카)</v>
          </cell>
          <cell r="D726">
            <v>10118</v>
          </cell>
          <cell r="E726" t="str">
            <v>M3</v>
          </cell>
          <cell r="F726">
            <v>10343</v>
          </cell>
          <cell r="G726">
            <v>104650474</v>
          </cell>
        </row>
        <row r="727">
          <cell r="A727" t="str">
            <v>소계</v>
          </cell>
          <cell r="G727">
            <v>0</v>
          </cell>
        </row>
        <row r="728">
          <cell r="A728" t="str">
            <v>계</v>
          </cell>
          <cell r="G728">
            <v>0</v>
          </cell>
        </row>
        <row r="729">
          <cell r="A729" t="str">
            <v>3.12</v>
          </cell>
          <cell r="B729" t="str">
            <v>표면처리</v>
          </cell>
          <cell r="G729">
            <v>0</v>
          </cell>
        </row>
        <row r="730">
          <cell r="A730" t="str">
            <v>1)</v>
          </cell>
          <cell r="B730" t="str">
            <v>슬래브양생</v>
          </cell>
          <cell r="C730" t="str">
            <v>(피막양성)</v>
          </cell>
          <cell r="D730">
            <v>6751</v>
          </cell>
          <cell r="E730" t="str">
            <v>M2</v>
          </cell>
          <cell r="F730">
            <v>346</v>
          </cell>
          <cell r="G730">
            <v>2335846</v>
          </cell>
        </row>
        <row r="731">
          <cell r="A731" t="str">
            <v>2)</v>
          </cell>
          <cell r="B731" t="str">
            <v>슬래브면고르기</v>
          </cell>
          <cell r="C731" t="str">
            <v>(데크휘니샤)</v>
          </cell>
          <cell r="D731">
            <v>6751</v>
          </cell>
          <cell r="E731" t="str">
            <v>M2</v>
          </cell>
          <cell r="F731">
            <v>521</v>
          </cell>
          <cell r="G731">
            <v>3517271</v>
          </cell>
        </row>
        <row r="732">
          <cell r="A732" t="str">
            <v>계</v>
          </cell>
          <cell r="G732">
            <v>0</v>
          </cell>
        </row>
        <row r="733">
          <cell r="A733" t="str">
            <v>3.13</v>
          </cell>
          <cell r="B733" t="str">
            <v>교량받침</v>
          </cell>
        </row>
        <row r="734">
          <cell r="A734" t="str">
            <v>1)</v>
          </cell>
          <cell r="B734" t="str">
            <v>탄성받침</v>
          </cell>
          <cell r="C734" t="str">
            <v>(RC 및 PC)</v>
          </cell>
          <cell r="D734">
            <v>84856</v>
          </cell>
          <cell r="G734">
            <v>0</v>
          </cell>
        </row>
        <row r="735">
          <cell r="A735" t="str">
            <v>-1</v>
          </cell>
          <cell r="B735" t="str">
            <v>고 정 단</v>
          </cell>
          <cell r="C735" t="str">
            <v>(탄성)</v>
          </cell>
        </row>
        <row r="736">
          <cell r="A736" t="str">
            <v>a</v>
          </cell>
          <cell r="B736" t="str">
            <v>교좌장치 탄성</v>
          </cell>
          <cell r="C736" t="str">
            <v>(고정단 135TON)</v>
          </cell>
          <cell r="D736">
            <v>4</v>
          </cell>
          <cell r="E736" t="str">
            <v>EA</v>
          </cell>
          <cell r="F736">
            <v>2007427</v>
          </cell>
          <cell r="G736">
            <v>8029708</v>
          </cell>
        </row>
        <row r="737">
          <cell r="A737" t="str">
            <v>소계</v>
          </cell>
          <cell r="G737">
            <v>0</v>
          </cell>
        </row>
        <row r="738">
          <cell r="A738" t="str">
            <v>-2</v>
          </cell>
          <cell r="B738" t="str">
            <v>종 방 향</v>
          </cell>
          <cell r="G738">
            <v>0</v>
          </cell>
        </row>
        <row r="739">
          <cell r="A739" t="str">
            <v>a</v>
          </cell>
          <cell r="B739" t="str">
            <v>교좌장치 탄성</v>
          </cell>
          <cell r="C739" t="str">
            <v>(종방향 135TON)</v>
          </cell>
          <cell r="D739">
            <v>20</v>
          </cell>
          <cell r="E739" t="str">
            <v>EA</v>
          </cell>
          <cell r="F739">
            <v>1989427</v>
          </cell>
          <cell r="G739">
            <v>39788540</v>
          </cell>
        </row>
        <row r="740">
          <cell r="A740" t="str">
            <v>소계</v>
          </cell>
          <cell r="G740">
            <v>0</v>
          </cell>
        </row>
        <row r="741">
          <cell r="A741" t="str">
            <v>-3</v>
          </cell>
          <cell r="B741" t="str">
            <v>횡 방 향</v>
          </cell>
          <cell r="G741">
            <v>0</v>
          </cell>
        </row>
        <row r="742">
          <cell r="A742" t="str">
            <v>a</v>
          </cell>
          <cell r="B742" t="str">
            <v>교좌장치 탄성</v>
          </cell>
          <cell r="C742" t="str">
            <v>(횡방향 135TON)</v>
          </cell>
          <cell r="D742">
            <v>28</v>
          </cell>
          <cell r="E742" t="str">
            <v>EA</v>
          </cell>
          <cell r="F742">
            <v>1989427</v>
          </cell>
          <cell r="G742">
            <v>55703956</v>
          </cell>
        </row>
        <row r="743">
          <cell r="A743" t="str">
            <v>소계</v>
          </cell>
          <cell r="G743">
            <v>0</v>
          </cell>
        </row>
        <row r="744">
          <cell r="A744" t="str">
            <v>-4</v>
          </cell>
          <cell r="B744" t="str">
            <v>양 방 향</v>
          </cell>
          <cell r="G744">
            <v>0</v>
          </cell>
        </row>
        <row r="745">
          <cell r="A745" t="str">
            <v>a</v>
          </cell>
          <cell r="B745" t="str">
            <v>교좌장치 탄성</v>
          </cell>
          <cell r="C745" t="str">
            <v>(양방향 135TON)</v>
          </cell>
          <cell r="D745">
            <v>140</v>
          </cell>
          <cell r="E745" t="str">
            <v>EA</v>
          </cell>
          <cell r="F745">
            <v>1669427</v>
          </cell>
          <cell r="G745">
            <v>233719780</v>
          </cell>
        </row>
        <row r="746">
          <cell r="A746" t="str">
            <v>소계</v>
          </cell>
          <cell r="G746">
            <v>0</v>
          </cell>
        </row>
        <row r="747">
          <cell r="A747" t="str">
            <v>계</v>
          </cell>
          <cell r="G747">
            <v>0</v>
          </cell>
        </row>
        <row r="748">
          <cell r="A748" t="str">
            <v>3.14</v>
          </cell>
          <cell r="B748" t="str">
            <v>신 축 이 음</v>
          </cell>
          <cell r="G748">
            <v>0</v>
          </cell>
        </row>
        <row r="749">
          <cell r="A749" t="str">
            <v>1)</v>
          </cell>
          <cell r="B749" t="str">
            <v>신축이음장치</v>
          </cell>
          <cell r="C749" t="str">
            <v>(NB 50)</v>
          </cell>
          <cell r="D749">
            <v>19</v>
          </cell>
          <cell r="E749" t="str">
            <v>M</v>
          </cell>
          <cell r="F749">
            <v>280101</v>
          </cell>
          <cell r="G749">
            <v>5321919</v>
          </cell>
        </row>
        <row r="750">
          <cell r="A750" t="str">
            <v>2)</v>
          </cell>
          <cell r="B750" t="str">
            <v>신축이음장치</v>
          </cell>
          <cell r="C750" t="str">
            <v>(NB 80)</v>
          </cell>
          <cell r="D750">
            <v>19</v>
          </cell>
          <cell r="E750" t="str">
            <v>M</v>
          </cell>
          <cell r="F750">
            <v>456101</v>
          </cell>
          <cell r="G750">
            <v>8665919</v>
          </cell>
        </row>
        <row r="751">
          <cell r="A751" t="str">
            <v>3)</v>
          </cell>
          <cell r="B751" t="str">
            <v>신축이음장치</v>
          </cell>
          <cell r="C751" t="str">
            <v>(NB 120)</v>
          </cell>
          <cell r="D751">
            <v>58</v>
          </cell>
          <cell r="E751" t="str">
            <v>M</v>
          </cell>
          <cell r="F751">
            <v>716101</v>
          </cell>
          <cell r="G751">
            <v>41533858</v>
          </cell>
        </row>
        <row r="752">
          <cell r="A752" t="str">
            <v>계</v>
          </cell>
          <cell r="G752">
            <v>0</v>
          </cell>
        </row>
        <row r="753">
          <cell r="A753" t="str">
            <v>3.15</v>
          </cell>
          <cell r="B753" t="str">
            <v>방 수 공</v>
          </cell>
          <cell r="G753">
            <v>0</v>
          </cell>
        </row>
        <row r="754">
          <cell r="A754" t="str">
            <v>1)</v>
          </cell>
          <cell r="B754" t="str">
            <v>교면방수</v>
          </cell>
          <cell r="C754" t="str">
            <v>(도막방수)</v>
          </cell>
          <cell r="D754">
            <v>6751</v>
          </cell>
          <cell r="E754" t="str">
            <v>M2</v>
          </cell>
          <cell r="F754">
            <v>23506</v>
          </cell>
          <cell r="G754">
            <v>158689006</v>
          </cell>
        </row>
        <row r="755">
          <cell r="A755" t="str">
            <v>2)</v>
          </cell>
          <cell r="B755" t="str">
            <v>아스팔트 방수</v>
          </cell>
          <cell r="C755" t="str">
            <v>(2 회)</v>
          </cell>
          <cell r="D755">
            <v>302</v>
          </cell>
          <cell r="E755" t="str">
            <v>M2</v>
          </cell>
          <cell r="F755">
            <v>4799</v>
          </cell>
          <cell r="G755">
            <v>1449298</v>
          </cell>
        </row>
        <row r="756">
          <cell r="A756" t="str">
            <v>계</v>
          </cell>
          <cell r="G756">
            <v>0</v>
          </cell>
        </row>
        <row r="757">
          <cell r="A757" t="str">
            <v>3.16</v>
          </cell>
          <cell r="B757" t="str">
            <v>다웰바 설치</v>
          </cell>
          <cell r="C757" t="str">
            <v>(D=25m/m, L=600)</v>
          </cell>
          <cell r="D757">
            <v>94</v>
          </cell>
          <cell r="E757" t="str">
            <v>EA</v>
          </cell>
          <cell r="F757">
            <v>11131</v>
          </cell>
          <cell r="G757">
            <v>1046314</v>
          </cell>
        </row>
        <row r="758">
          <cell r="A758" t="str">
            <v>3.17</v>
          </cell>
          <cell r="B758" t="str">
            <v>무수축콘크리트공</v>
          </cell>
          <cell r="G758">
            <v>0</v>
          </cell>
        </row>
        <row r="759">
          <cell r="A759" t="str">
            <v>1)</v>
          </cell>
          <cell r="B759" t="str">
            <v>무수축몰탈</v>
          </cell>
          <cell r="C759" t="str">
            <v>(1:1)</v>
          </cell>
          <cell r="D759">
            <v>8.3870000000000005</v>
          </cell>
          <cell r="E759" t="str">
            <v>M3</v>
          </cell>
          <cell r="F759">
            <v>92703</v>
          </cell>
          <cell r="G759">
            <v>777500</v>
          </cell>
        </row>
        <row r="760">
          <cell r="A760" t="str">
            <v>2)</v>
          </cell>
          <cell r="B760" t="str">
            <v>무수축콘크리트</v>
          </cell>
          <cell r="D760">
            <v>12.529</v>
          </cell>
          <cell r="E760" t="str">
            <v>M3</v>
          </cell>
          <cell r="F760">
            <v>144475</v>
          </cell>
          <cell r="G760">
            <v>1810127</v>
          </cell>
        </row>
        <row r="761">
          <cell r="A761" t="str">
            <v>계</v>
          </cell>
          <cell r="G761">
            <v>0</v>
          </cell>
        </row>
        <row r="762">
          <cell r="A762" t="str">
            <v>3.18</v>
          </cell>
          <cell r="B762" t="str">
            <v>배 수 시 설 공</v>
          </cell>
          <cell r="G762">
            <v>0</v>
          </cell>
        </row>
        <row r="763">
          <cell r="A763" t="str">
            <v>1)</v>
          </cell>
          <cell r="B763" t="str">
            <v>하 천 용</v>
          </cell>
          <cell r="G763">
            <v>0</v>
          </cell>
        </row>
        <row r="764">
          <cell r="A764" t="str">
            <v>-1</v>
          </cell>
          <cell r="B764" t="str">
            <v>배수시설 집수구</v>
          </cell>
          <cell r="C764" t="str">
            <v>(주철)</v>
          </cell>
          <cell r="D764">
            <v>18</v>
          </cell>
          <cell r="E764" t="str">
            <v>EA</v>
          </cell>
          <cell r="F764">
            <v>30973</v>
          </cell>
          <cell r="G764">
            <v>557514</v>
          </cell>
        </row>
        <row r="765">
          <cell r="A765" t="str">
            <v>-2</v>
          </cell>
          <cell r="B765" t="str">
            <v>배수시설(하천용)</v>
          </cell>
          <cell r="C765" t="str">
            <v>(Φ150 스텐레스)</v>
          </cell>
          <cell r="D765">
            <v>84</v>
          </cell>
          <cell r="E765" t="str">
            <v>M</v>
          </cell>
          <cell r="F765">
            <v>52472</v>
          </cell>
          <cell r="G765">
            <v>4407648</v>
          </cell>
        </row>
        <row r="766">
          <cell r="A766" t="str">
            <v>소계</v>
          </cell>
          <cell r="G766">
            <v>0</v>
          </cell>
        </row>
        <row r="767">
          <cell r="A767" t="str">
            <v>계</v>
          </cell>
          <cell r="G767">
            <v>0</v>
          </cell>
        </row>
        <row r="768">
          <cell r="A768" t="str">
            <v>3.19</v>
          </cell>
          <cell r="B768" t="str">
            <v>교량명판공</v>
          </cell>
        </row>
        <row r="769">
          <cell r="A769" t="str">
            <v>1)</v>
          </cell>
          <cell r="B769" t="str">
            <v>교명판</v>
          </cell>
          <cell r="C769" t="str">
            <v>(450x200x10)</v>
          </cell>
          <cell r="D769">
            <v>2</v>
          </cell>
          <cell r="E769" t="str">
            <v>EA</v>
          </cell>
          <cell r="F769">
            <v>157500</v>
          </cell>
          <cell r="G769">
            <v>315000</v>
          </cell>
        </row>
        <row r="770">
          <cell r="A770" t="str">
            <v>2)</v>
          </cell>
          <cell r="B770" t="str">
            <v>설명판</v>
          </cell>
          <cell r="C770" t="str">
            <v>(350x500x10)</v>
          </cell>
          <cell r="D770">
            <v>2</v>
          </cell>
          <cell r="E770" t="str">
            <v>EA</v>
          </cell>
          <cell r="F770">
            <v>178500</v>
          </cell>
          <cell r="G770">
            <v>357000</v>
          </cell>
        </row>
        <row r="771">
          <cell r="A771" t="str">
            <v>3)</v>
          </cell>
          <cell r="B771" t="str">
            <v>교명주</v>
          </cell>
          <cell r="C771" t="str">
            <v>(화강석)</v>
          </cell>
          <cell r="D771">
            <v>4</v>
          </cell>
          <cell r="E771" t="str">
            <v>EA</v>
          </cell>
          <cell r="F771">
            <v>1285903</v>
          </cell>
          <cell r="G771">
            <v>5143612</v>
          </cell>
        </row>
        <row r="772">
          <cell r="A772" t="str">
            <v>계</v>
          </cell>
          <cell r="G772">
            <v>0</v>
          </cell>
        </row>
        <row r="773">
          <cell r="A773" t="str">
            <v>3.20</v>
          </cell>
          <cell r="B773" t="str">
            <v>측량기준점</v>
          </cell>
          <cell r="D773">
            <v>2</v>
          </cell>
          <cell r="E773" t="str">
            <v>EA</v>
          </cell>
          <cell r="F773">
            <v>26250</v>
          </cell>
          <cell r="G773">
            <v>52500</v>
          </cell>
        </row>
        <row r="774">
          <cell r="A774" t="str">
            <v>3.21</v>
          </cell>
          <cell r="B774" t="str">
            <v>교대보호공</v>
          </cell>
        </row>
        <row r="775">
          <cell r="A775" t="str">
            <v>1)</v>
          </cell>
          <cell r="B775" t="str">
            <v>세굴방지용사석채움</v>
          </cell>
          <cell r="C775" t="str">
            <v>(발파암유용)</v>
          </cell>
          <cell r="D775">
            <v>8138</v>
          </cell>
          <cell r="E775" t="str">
            <v>M3</v>
          </cell>
          <cell r="F775">
            <v>22919</v>
          </cell>
          <cell r="G775">
            <v>186514822</v>
          </cell>
        </row>
        <row r="776">
          <cell r="A776" t="str">
            <v>2)</v>
          </cell>
          <cell r="B776" t="str">
            <v>점검용계단</v>
          </cell>
          <cell r="D776">
            <v>2</v>
          </cell>
          <cell r="E776" t="str">
            <v>개</v>
          </cell>
          <cell r="F776">
            <v>945560</v>
          </cell>
          <cell r="G776">
            <v>1891120</v>
          </cell>
        </row>
        <row r="777">
          <cell r="A777" t="str">
            <v>계</v>
          </cell>
          <cell r="G777">
            <v>0</v>
          </cell>
        </row>
        <row r="778">
          <cell r="A778" t="str">
            <v>3.22</v>
          </cell>
          <cell r="B778" t="str">
            <v>교량난간및전선관설치</v>
          </cell>
        </row>
        <row r="779">
          <cell r="A779" t="str">
            <v>1)</v>
          </cell>
          <cell r="B779" t="str">
            <v>난간</v>
          </cell>
          <cell r="C779" t="str">
            <v>(H=400)</v>
          </cell>
          <cell r="D779">
            <v>726</v>
          </cell>
          <cell r="E779" t="str">
            <v>M</v>
          </cell>
          <cell r="F779">
            <v>129000</v>
          </cell>
          <cell r="G779">
            <v>93654000</v>
          </cell>
        </row>
        <row r="780">
          <cell r="A780" t="str">
            <v>2)</v>
          </cell>
          <cell r="B780" t="str">
            <v>전 선 관</v>
          </cell>
          <cell r="C780" t="str">
            <v>(P.V.C Φ100 m/m)</v>
          </cell>
          <cell r="D780">
            <v>1452</v>
          </cell>
          <cell r="E780" t="str">
            <v>M</v>
          </cell>
          <cell r="F780">
            <v>5512</v>
          </cell>
          <cell r="G780">
            <v>8003424</v>
          </cell>
        </row>
        <row r="781">
          <cell r="A781" t="str">
            <v>계</v>
          </cell>
          <cell r="G781">
            <v>0</v>
          </cell>
        </row>
        <row r="782">
          <cell r="A782" t="str">
            <v>3.23</v>
          </cell>
          <cell r="B782" t="str">
            <v>P.C 빔</v>
          </cell>
          <cell r="C782" t="str">
            <v>(L=30M)</v>
          </cell>
          <cell r="G782">
            <v>0</v>
          </cell>
        </row>
        <row r="783">
          <cell r="A783" t="str">
            <v>1)</v>
          </cell>
          <cell r="B783" t="str">
            <v>P.C 빔 제작</v>
          </cell>
          <cell r="C783" t="str">
            <v>(L=30M DB24)</v>
          </cell>
          <cell r="D783">
            <v>96</v>
          </cell>
          <cell r="E783" t="str">
            <v>본</v>
          </cell>
          <cell r="F783">
            <v>8440974</v>
          </cell>
          <cell r="G783">
            <v>810333504</v>
          </cell>
        </row>
        <row r="784">
          <cell r="A784" t="str">
            <v>2)</v>
          </cell>
          <cell r="B784" t="str">
            <v>P.C 빔 설치</v>
          </cell>
          <cell r="C784" t="str">
            <v>(L=30M DB24)</v>
          </cell>
          <cell r="D784">
            <v>96</v>
          </cell>
          <cell r="E784" t="str">
            <v>본</v>
          </cell>
          <cell r="F784">
            <v>999025</v>
          </cell>
          <cell r="G784">
            <v>95906400</v>
          </cell>
        </row>
        <row r="785">
          <cell r="A785" t="str">
            <v>계</v>
          </cell>
          <cell r="G785">
            <v>0</v>
          </cell>
        </row>
        <row r="786">
          <cell r="A786" t="str">
            <v>3.24</v>
          </cell>
          <cell r="B786" t="str">
            <v>옹벽배수시설</v>
          </cell>
          <cell r="G786">
            <v>0</v>
          </cell>
        </row>
        <row r="787">
          <cell r="A787" t="str">
            <v>1)</v>
          </cell>
          <cell r="B787" t="str">
            <v>PVC PIPE 설치</v>
          </cell>
          <cell r="C787" t="str">
            <v>(D=100 m/m)</v>
          </cell>
          <cell r="D787">
            <v>42</v>
          </cell>
          <cell r="E787" t="str">
            <v>M</v>
          </cell>
          <cell r="F787">
            <v>5677</v>
          </cell>
          <cell r="G787">
            <v>238434</v>
          </cell>
        </row>
        <row r="788">
          <cell r="A788" t="str">
            <v>2)</v>
          </cell>
          <cell r="B788" t="str">
            <v>뒷채움 잡석</v>
          </cell>
          <cell r="C788" t="str">
            <v>(발파암유용)</v>
          </cell>
          <cell r="D788">
            <v>629</v>
          </cell>
          <cell r="E788" t="str">
            <v>M3</v>
          </cell>
          <cell r="F788">
            <v>14343</v>
          </cell>
          <cell r="G788">
            <v>9021747</v>
          </cell>
        </row>
        <row r="789">
          <cell r="A789" t="str">
            <v>3)</v>
          </cell>
          <cell r="B789" t="str">
            <v>부직포설치</v>
          </cell>
          <cell r="D789">
            <v>112</v>
          </cell>
          <cell r="E789" t="str">
            <v>M2</v>
          </cell>
          <cell r="F789">
            <v>1025</v>
          </cell>
          <cell r="G789">
            <v>114800</v>
          </cell>
        </row>
        <row r="790">
          <cell r="A790" t="str">
            <v>4)</v>
          </cell>
          <cell r="B790" t="str">
            <v>드레인 보드</v>
          </cell>
          <cell r="D790">
            <v>72</v>
          </cell>
          <cell r="E790" t="str">
            <v>M2</v>
          </cell>
          <cell r="F790">
            <v>5991</v>
          </cell>
          <cell r="G790">
            <v>431352</v>
          </cell>
        </row>
        <row r="791">
          <cell r="A791" t="str">
            <v>계</v>
          </cell>
          <cell r="G791">
            <v>0</v>
          </cell>
        </row>
        <row r="792">
          <cell r="A792" t="str">
            <v>3.25</v>
          </cell>
          <cell r="B792" t="str">
            <v>옹벽신축공</v>
          </cell>
          <cell r="G792">
            <v>0</v>
          </cell>
        </row>
        <row r="793">
          <cell r="A793" t="str">
            <v>1)</v>
          </cell>
          <cell r="B793" t="str">
            <v>다웰바 설치(옹벽용)</v>
          </cell>
          <cell r="C793" t="str">
            <v>(D=32m/m, L=800)</v>
          </cell>
          <cell r="D793">
            <v>24</v>
          </cell>
          <cell r="E793" t="str">
            <v>EA</v>
          </cell>
          <cell r="F793">
            <v>8055</v>
          </cell>
          <cell r="G793">
            <v>193320</v>
          </cell>
        </row>
        <row r="794">
          <cell r="A794" t="str">
            <v>2)</v>
          </cell>
          <cell r="B794" t="str">
            <v>실란트</v>
          </cell>
          <cell r="D794">
            <v>30</v>
          </cell>
          <cell r="E794" t="str">
            <v>M2</v>
          </cell>
          <cell r="F794">
            <v>1984</v>
          </cell>
          <cell r="G794">
            <v>59520</v>
          </cell>
        </row>
        <row r="795">
          <cell r="A795" t="str">
            <v>3)</v>
          </cell>
          <cell r="B795" t="str">
            <v>지수판설치</v>
          </cell>
          <cell r="C795" t="str">
            <v>(200x5 m/m)</v>
          </cell>
          <cell r="D795">
            <v>10</v>
          </cell>
          <cell r="E795" t="str">
            <v>M</v>
          </cell>
          <cell r="F795">
            <v>20499</v>
          </cell>
          <cell r="G795">
            <v>204990</v>
          </cell>
        </row>
        <row r="796">
          <cell r="A796" t="str">
            <v>계</v>
          </cell>
          <cell r="G796">
            <v>0</v>
          </cell>
        </row>
        <row r="797">
          <cell r="A797" t="str">
            <v>3.26</v>
          </cell>
          <cell r="B797" t="str">
            <v>교량유지관리 표지판</v>
          </cell>
          <cell r="C797" t="str">
            <v>(교각용)</v>
          </cell>
          <cell r="D797">
            <v>11</v>
          </cell>
          <cell r="E797" t="str">
            <v>EA</v>
          </cell>
          <cell r="F797">
            <v>46302</v>
          </cell>
          <cell r="G797">
            <v>509322</v>
          </cell>
        </row>
        <row r="798">
          <cell r="A798" t="str">
            <v>3.27</v>
          </cell>
          <cell r="B798" t="str">
            <v>호안블럭설치</v>
          </cell>
          <cell r="G798">
            <v>0</v>
          </cell>
        </row>
        <row r="799">
          <cell r="A799" t="str">
            <v>1)</v>
          </cell>
          <cell r="B799" t="str">
            <v>호안블럭 게다형</v>
          </cell>
          <cell r="C799" t="str">
            <v>(용장교)</v>
          </cell>
          <cell r="D799">
            <v>730</v>
          </cell>
          <cell r="E799" t="str">
            <v>M2</v>
          </cell>
          <cell r="F799">
            <v>32868</v>
          </cell>
          <cell r="G799">
            <v>23993640</v>
          </cell>
        </row>
        <row r="800">
          <cell r="A800" t="str">
            <v>계</v>
          </cell>
          <cell r="G800">
            <v>0</v>
          </cell>
        </row>
        <row r="801">
          <cell r="A801" t="str">
            <v>3.28</v>
          </cell>
          <cell r="B801" t="str">
            <v>가도 및 축도</v>
          </cell>
        </row>
        <row r="802">
          <cell r="A802" t="str">
            <v>1)</v>
          </cell>
          <cell r="B802" t="str">
            <v>가도및축도 철거포함</v>
          </cell>
          <cell r="C802" t="str">
            <v>(TYPE-2 용장교)</v>
          </cell>
          <cell r="D802">
            <v>1</v>
          </cell>
          <cell r="E802" t="str">
            <v>식</v>
          </cell>
          <cell r="F802">
            <v>53839589</v>
          </cell>
          <cell r="G802">
            <v>53839589</v>
          </cell>
        </row>
        <row r="803">
          <cell r="A803" t="str">
            <v>2)</v>
          </cell>
          <cell r="B803" t="str">
            <v>가배수관부설</v>
          </cell>
          <cell r="C803" t="str">
            <v>(D=1200 m/m)</v>
          </cell>
          <cell r="D803">
            <v>314</v>
          </cell>
          <cell r="E803" t="str">
            <v>본</v>
          </cell>
          <cell r="F803">
            <v>495582</v>
          </cell>
          <cell r="G803">
            <v>155612748</v>
          </cell>
        </row>
        <row r="804">
          <cell r="A804" t="str">
            <v>계</v>
          </cell>
          <cell r="G804">
            <v>0</v>
          </cell>
        </row>
        <row r="805">
          <cell r="A805" t="str">
            <v>3.28</v>
          </cell>
          <cell r="B805" t="str">
            <v>임시제방쌓기및철거</v>
          </cell>
          <cell r="C805" t="str">
            <v>(TYPE-2 용장교)</v>
          </cell>
          <cell r="D805">
            <v>1</v>
          </cell>
          <cell r="E805" t="str">
            <v>식</v>
          </cell>
          <cell r="F805">
            <v>17073823</v>
          </cell>
          <cell r="G805">
            <v>17073823</v>
          </cell>
        </row>
        <row r="806">
          <cell r="A806" t="str">
            <v>3.29</v>
          </cell>
          <cell r="B806" t="str">
            <v>사급자재대</v>
          </cell>
          <cell r="G806">
            <v>0</v>
          </cell>
        </row>
        <row r="807">
          <cell r="A807" t="str">
            <v>1)</v>
          </cell>
          <cell r="B807" t="str">
            <v>레미콘</v>
          </cell>
        </row>
        <row r="808">
          <cell r="A808" t="str">
            <v>-1</v>
          </cell>
          <cell r="B808" t="str">
            <v>레미콘</v>
          </cell>
          <cell r="C808" t="str">
            <v>(19-400-8)</v>
          </cell>
          <cell r="D808">
            <v>2346</v>
          </cell>
          <cell r="E808" t="str">
            <v>M3</v>
          </cell>
          <cell r="F808">
            <v>64436</v>
          </cell>
          <cell r="G808">
            <v>151166856</v>
          </cell>
        </row>
        <row r="809">
          <cell r="A809" t="str">
            <v>-2</v>
          </cell>
          <cell r="B809" t="str">
            <v>레미콘</v>
          </cell>
          <cell r="C809" t="str">
            <v>(25-270-15)</v>
          </cell>
          <cell r="D809">
            <v>674</v>
          </cell>
          <cell r="E809" t="str">
            <v>M3</v>
          </cell>
          <cell r="F809">
            <v>46254</v>
          </cell>
          <cell r="G809">
            <v>31175196</v>
          </cell>
        </row>
        <row r="810">
          <cell r="A810" t="str">
            <v>-3</v>
          </cell>
          <cell r="B810" t="str">
            <v>섬유보강레미콘</v>
          </cell>
          <cell r="C810" t="str">
            <v>(25-270-15)</v>
          </cell>
          <cell r="D810">
            <v>1809</v>
          </cell>
          <cell r="E810" t="str">
            <v>M3</v>
          </cell>
          <cell r="F810">
            <v>46254</v>
          </cell>
          <cell r="G810">
            <v>83673486</v>
          </cell>
        </row>
        <row r="811">
          <cell r="A811" t="str">
            <v>-4</v>
          </cell>
          <cell r="B811" t="str">
            <v>레미콘</v>
          </cell>
          <cell r="C811" t="str">
            <v>(25-240-15)</v>
          </cell>
          <cell r="D811">
            <v>5389</v>
          </cell>
          <cell r="E811" t="str">
            <v>M3</v>
          </cell>
          <cell r="F811">
            <v>45063</v>
          </cell>
          <cell r="G811">
            <v>242844507</v>
          </cell>
        </row>
        <row r="812">
          <cell r="A812" t="str">
            <v>-5</v>
          </cell>
          <cell r="B812" t="str">
            <v>레미콘</v>
          </cell>
          <cell r="C812" t="str">
            <v>(40-240-15)</v>
          </cell>
          <cell r="D812">
            <v>672</v>
          </cell>
          <cell r="E812" t="str">
            <v>M3</v>
          </cell>
          <cell r="F812">
            <v>43045</v>
          </cell>
          <cell r="G812">
            <v>28926240</v>
          </cell>
        </row>
        <row r="813">
          <cell r="A813" t="str">
            <v>-6</v>
          </cell>
          <cell r="B813" t="str">
            <v>레미콘</v>
          </cell>
          <cell r="C813" t="str">
            <v>(40-180-15)</v>
          </cell>
          <cell r="D813">
            <v>181</v>
          </cell>
          <cell r="E813" t="str">
            <v>M3</v>
          </cell>
          <cell r="F813">
            <v>39454</v>
          </cell>
          <cell r="G813">
            <v>7141174</v>
          </cell>
        </row>
        <row r="814">
          <cell r="A814" t="str">
            <v>소계</v>
          </cell>
          <cell r="G814">
            <v>0</v>
          </cell>
        </row>
        <row r="815">
          <cell r="A815" t="str">
            <v>2)</v>
          </cell>
          <cell r="B815" t="str">
            <v>철근구입</v>
          </cell>
          <cell r="G815">
            <v>0</v>
          </cell>
        </row>
        <row r="816">
          <cell r="A816" t="str">
            <v>-1</v>
          </cell>
          <cell r="B816" t="str">
            <v>철근(SD35,40A)</v>
          </cell>
          <cell r="C816" t="str">
            <v>(D=13MM)</v>
          </cell>
          <cell r="D816">
            <v>91.941999999999993</v>
          </cell>
          <cell r="E816" t="str">
            <v>TON</v>
          </cell>
          <cell r="F816">
            <v>325527</v>
          </cell>
          <cell r="G816">
            <v>29929603</v>
          </cell>
        </row>
        <row r="817">
          <cell r="A817" t="str">
            <v>-2</v>
          </cell>
          <cell r="B817" t="str">
            <v>철근(SD35,40A)</v>
          </cell>
          <cell r="C817" t="str">
            <v>(D=16MM-32MM)</v>
          </cell>
          <cell r="D817">
            <v>352.995</v>
          </cell>
          <cell r="E817" t="str">
            <v>TON</v>
          </cell>
          <cell r="F817">
            <v>320033</v>
          </cell>
          <cell r="G817">
            <v>112970048</v>
          </cell>
        </row>
        <row r="818">
          <cell r="A818" t="str">
            <v>-3</v>
          </cell>
          <cell r="B818" t="str">
            <v>철근(SD30A)</v>
          </cell>
          <cell r="C818" t="str">
            <v>(D=13MM)</v>
          </cell>
          <cell r="D818">
            <v>31.138999999999999</v>
          </cell>
          <cell r="E818" t="str">
            <v>TON</v>
          </cell>
          <cell r="F818">
            <v>310880</v>
          </cell>
          <cell r="G818">
            <v>9680492</v>
          </cell>
        </row>
        <row r="819">
          <cell r="A819" t="str">
            <v>-4</v>
          </cell>
          <cell r="B819" t="str">
            <v>철근(SD30A)</v>
          </cell>
          <cell r="C819" t="str">
            <v>(D=16MM-32MM)</v>
          </cell>
          <cell r="D819">
            <v>1264.7139999999999</v>
          </cell>
          <cell r="E819" t="str">
            <v>TON</v>
          </cell>
          <cell r="F819">
            <v>306790</v>
          </cell>
          <cell r="G819">
            <v>388001608</v>
          </cell>
        </row>
        <row r="820">
          <cell r="A820" t="str">
            <v>-5</v>
          </cell>
          <cell r="B820" t="str">
            <v>고    철</v>
          </cell>
          <cell r="D820">
            <v>50.701999999999998</v>
          </cell>
          <cell r="E820" t="str">
            <v>TON</v>
          </cell>
          <cell r="F820">
            <v>-84000</v>
          </cell>
          <cell r="G820">
            <v>-4258968</v>
          </cell>
        </row>
        <row r="821">
          <cell r="A821" t="str">
            <v>소계</v>
          </cell>
          <cell r="G821">
            <v>0</v>
          </cell>
        </row>
        <row r="822">
          <cell r="A822" t="str">
            <v>3)</v>
          </cell>
          <cell r="B822" t="str">
            <v>시멘트구입</v>
          </cell>
          <cell r="G822">
            <v>0</v>
          </cell>
        </row>
        <row r="823">
          <cell r="A823" t="str">
            <v>-1</v>
          </cell>
          <cell r="B823" t="str">
            <v>시멘트</v>
          </cell>
          <cell r="C823" t="str">
            <v>(40 Kg/대)</v>
          </cell>
          <cell r="D823">
            <v>1555</v>
          </cell>
          <cell r="E823" t="str">
            <v>대</v>
          </cell>
          <cell r="F823">
            <v>2636</v>
          </cell>
          <cell r="G823">
            <v>4098980</v>
          </cell>
        </row>
        <row r="824">
          <cell r="A824" t="str">
            <v>소계</v>
          </cell>
          <cell r="G824">
            <v>0</v>
          </cell>
        </row>
        <row r="825">
          <cell r="A825" t="str">
            <v>4)</v>
          </cell>
          <cell r="B825" t="str">
            <v>모래구입</v>
          </cell>
          <cell r="G825">
            <v>0</v>
          </cell>
        </row>
        <row r="826">
          <cell r="A826" t="str">
            <v>-1</v>
          </cell>
          <cell r="B826" t="str">
            <v>모 래</v>
          </cell>
          <cell r="D826">
            <v>62</v>
          </cell>
          <cell r="E826" t="str">
            <v>M3</v>
          </cell>
          <cell r="F826">
            <v>17000</v>
          </cell>
          <cell r="G826">
            <v>1054000</v>
          </cell>
        </row>
        <row r="827">
          <cell r="A827" t="str">
            <v>소계</v>
          </cell>
          <cell r="G827">
            <v>0</v>
          </cell>
        </row>
        <row r="828">
          <cell r="A828" t="str">
            <v>5)</v>
          </cell>
          <cell r="B828" t="str">
            <v>골재구입</v>
          </cell>
        </row>
        <row r="829">
          <cell r="A829" t="str">
            <v>-1</v>
          </cell>
          <cell r="B829" t="str">
            <v>골재</v>
          </cell>
          <cell r="C829" t="str">
            <v>D=19MM</v>
          </cell>
          <cell r="D829">
            <v>12</v>
          </cell>
          <cell r="E829" t="str">
            <v>M3</v>
          </cell>
          <cell r="F829">
            <v>13000</v>
          </cell>
          <cell r="G829">
            <v>156000</v>
          </cell>
        </row>
        <row r="830">
          <cell r="A830" t="str">
            <v>소계</v>
          </cell>
          <cell r="G830">
            <v>0</v>
          </cell>
        </row>
        <row r="831">
          <cell r="A831" t="str">
            <v>계</v>
          </cell>
          <cell r="G831">
            <v>0</v>
          </cell>
        </row>
        <row r="832">
          <cell r="A832" t="str">
            <v>합계</v>
          </cell>
          <cell r="G832">
            <v>0</v>
          </cell>
        </row>
        <row r="833">
          <cell r="A833" t="str">
            <v>3.D</v>
          </cell>
          <cell r="B833" t="str">
            <v>삼 릉 1 교</v>
          </cell>
          <cell r="C833" t="str">
            <v>(PC)</v>
          </cell>
          <cell r="G833">
            <v>0</v>
          </cell>
        </row>
        <row r="834">
          <cell r="A834" t="str">
            <v>3.01</v>
          </cell>
          <cell r="B834" t="str">
            <v>구조물터파기</v>
          </cell>
        </row>
        <row r="835">
          <cell r="A835" t="str">
            <v>1)</v>
          </cell>
          <cell r="B835" t="str">
            <v>육상토사</v>
          </cell>
          <cell r="G835">
            <v>0</v>
          </cell>
        </row>
        <row r="836">
          <cell r="A836" t="str">
            <v>-1</v>
          </cell>
          <cell r="B836" t="str">
            <v>구조물터파기</v>
          </cell>
          <cell r="C836" t="str">
            <v>(육상토사0∼4 M)</v>
          </cell>
          <cell r="D836">
            <v>953</v>
          </cell>
          <cell r="E836" t="str">
            <v>M3</v>
          </cell>
          <cell r="F836">
            <v>3864</v>
          </cell>
          <cell r="G836">
            <v>3682392</v>
          </cell>
        </row>
        <row r="837">
          <cell r="A837" t="str">
            <v>소계</v>
          </cell>
          <cell r="G837">
            <v>0</v>
          </cell>
        </row>
        <row r="838">
          <cell r="A838" t="str">
            <v>계</v>
          </cell>
          <cell r="G838">
            <v>0</v>
          </cell>
        </row>
        <row r="839">
          <cell r="A839" t="str">
            <v>3.02</v>
          </cell>
          <cell r="B839" t="str">
            <v>되메우기및다짐</v>
          </cell>
          <cell r="C839" t="str">
            <v>(인력30%+백호우70%)</v>
          </cell>
          <cell r="D839">
            <v>473</v>
          </cell>
          <cell r="E839" t="str">
            <v>M3</v>
          </cell>
          <cell r="F839">
            <v>4985</v>
          </cell>
          <cell r="G839">
            <v>2357905</v>
          </cell>
        </row>
        <row r="840">
          <cell r="A840" t="str">
            <v>3.03</v>
          </cell>
          <cell r="B840" t="str">
            <v>강관말뚝공</v>
          </cell>
        </row>
        <row r="841">
          <cell r="A841" t="str">
            <v>1)</v>
          </cell>
          <cell r="B841" t="str">
            <v>자 재 비</v>
          </cell>
          <cell r="G841">
            <v>0</v>
          </cell>
        </row>
        <row r="842">
          <cell r="A842" t="str">
            <v>-1</v>
          </cell>
          <cell r="B842" t="str">
            <v>강관파일구입</v>
          </cell>
          <cell r="C842" t="str">
            <v>(D=406mm*9t)</v>
          </cell>
          <cell r="D842">
            <v>252</v>
          </cell>
          <cell r="E842" t="str">
            <v>M</v>
          </cell>
          <cell r="F842">
            <v>40378</v>
          </cell>
          <cell r="G842">
            <v>10175256</v>
          </cell>
        </row>
        <row r="843">
          <cell r="A843" t="str">
            <v>-2</v>
          </cell>
          <cell r="B843" t="str">
            <v>강관파일구입</v>
          </cell>
          <cell r="C843" t="str">
            <v>(D=508.0*9t)</v>
          </cell>
          <cell r="D843">
            <v>485</v>
          </cell>
          <cell r="E843" t="str">
            <v>M</v>
          </cell>
          <cell r="F843">
            <v>50815</v>
          </cell>
          <cell r="G843">
            <v>24645275</v>
          </cell>
        </row>
        <row r="844">
          <cell r="A844" t="str">
            <v>소계</v>
          </cell>
          <cell r="G844">
            <v>0</v>
          </cell>
        </row>
        <row r="845">
          <cell r="A845" t="str">
            <v>2)</v>
          </cell>
          <cell r="B845" t="str">
            <v>파일항타</v>
          </cell>
          <cell r="C845" t="str">
            <v>(디젤함마)</v>
          </cell>
          <cell r="G845">
            <v>0</v>
          </cell>
        </row>
        <row r="846">
          <cell r="A846" t="str">
            <v>-1</v>
          </cell>
          <cell r="B846" t="str">
            <v>천공항타</v>
          </cell>
          <cell r="G846">
            <v>0</v>
          </cell>
        </row>
        <row r="847">
          <cell r="A847" t="str">
            <v>a</v>
          </cell>
          <cell r="B847" t="str">
            <v>파일천공항타</v>
          </cell>
          <cell r="C847" t="str">
            <v>(D=406.0*9t)</v>
          </cell>
          <cell r="D847">
            <v>233</v>
          </cell>
          <cell r="E847" t="str">
            <v>M</v>
          </cell>
          <cell r="F847">
            <v>53809</v>
          </cell>
          <cell r="G847">
            <v>12537497</v>
          </cell>
        </row>
        <row r="848">
          <cell r="A848" t="str">
            <v>b</v>
          </cell>
          <cell r="B848" t="str">
            <v>파일천공항타</v>
          </cell>
          <cell r="C848" t="str">
            <v>(D=508.0*9t)</v>
          </cell>
          <cell r="D848">
            <v>448</v>
          </cell>
          <cell r="E848" t="str">
            <v>M</v>
          </cell>
          <cell r="F848">
            <v>73137</v>
          </cell>
          <cell r="G848">
            <v>32765376</v>
          </cell>
        </row>
        <row r="849">
          <cell r="A849" t="str">
            <v>-2</v>
          </cell>
          <cell r="B849" t="str">
            <v>두부및선단보강</v>
          </cell>
        </row>
        <row r="850">
          <cell r="A850" t="str">
            <v>a</v>
          </cell>
          <cell r="B850" t="str">
            <v>두부및선단보강</v>
          </cell>
          <cell r="C850" t="str">
            <v>(D=406MM)</v>
          </cell>
          <cell r="D850">
            <v>37</v>
          </cell>
          <cell r="E850" t="str">
            <v>EA</v>
          </cell>
          <cell r="F850">
            <v>136782</v>
          </cell>
          <cell r="G850">
            <v>5060934</v>
          </cell>
        </row>
        <row r="851">
          <cell r="A851" t="str">
            <v>b</v>
          </cell>
          <cell r="B851" t="str">
            <v>두부및선단보강</v>
          </cell>
          <cell r="C851" t="str">
            <v>(D=508MM)</v>
          </cell>
          <cell r="D851">
            <v>66</v>
          </cell>
          <cell r="E851" t="str">
            <v>EA</v>
          </cell>
          <cell r="F851">
            <v>175432</v>
          </cell>
          <cell r="G851">
            <v>11578512</v>
          </cell>
        </row>
        <row r="852">
          <cell r="A852" t="str">
            <v>소계</v>
          </cell>
          <cell r="G852">
            <v>0</v>
          </cell>
        </row>
        <row r="853">
          <cell r="A853" t="str">
            <v>계</v>
          </cell>
          <cell r="G853">
            <v>0</v>
          </cell>
        </row>
        <row r="854">
          <cell r="A854" t="str">
            <v>3.04</v>
          </cell>
          <cell r="B854" t="str">
            <v>거 푸 집</v>
          </cell>
          <cell r="D854" t="str">
            <v xml:space="preserve"> </v>
          </cell>
        </row>
        <row r="855">
          <cell r="A855" t="str">
            <v>1)</v>
          </cell>
          <cell r="B855" t="str">
            <v>무뉘거푸집</v>
          </cell>
          <cell r="C855" t="str">
            <v>(0-7M)</v>
          </cell>
          <cell r="G855">
            <v>0</v>
          </cell>
        </row>
        <row r="856">
          <cell r="A856" t="str">
            <v>-1</v>
          </cell>
          <cell r="B856" t="str">
            <v>무늬거푸집</v>
          </cell>
          <cell r="C856" t="str">
            <v>(0-7M)</v>
          </cell>
          <cell r="D856">
            <v>23</v>
          </cell>
          <cell r="E856" t="str">
            <v>M2</v>
          </cell>
          <cell r="F856">
            <v>24860</v>
          </cell>
          <cell r="G856">
            <v>571780</v>
          </cell>
        </row>
        <row r="857">
          <cell r="A857" t="str">
            <v>소계</v>
          </cell>
          <cell r="G857">
            <v>0</v>
          </cell>
        </row>
        <row r="858">
          <cell r="A858" t="str">
            <v>2)</v>
          </cell>
          <cell r="B858" t="str">
            <v>합판거푸집</v>
          </cell>
          <cell r="C858" t="str">
            <v>(3회)</v>
          </cell>
          <cell r="G858">
            <v>0</v>
          </cell>
        </row>
        <row r="859">
          <cell r="A859" t="str">
            <v>-1</v>
          </cell>
          <cell r="B859" t="str">
            <v>합판거푸집</v>
          </cell>
          <cell r="C859" t="str">
            <v>(3 회 0∼7 m)</v>
          </cell>
          <cell r="D859">
            <v>895</v>
          </cell>
          <cell r="E859" t="str">
            <v>M2</v>
          </cell>
          <cell r="F859">
            <v>17238</v>
          </cell>
          <cell r="G859">
            <v>15428010</v>
          </cell>
        </row>
        <row r="860">
          <cell r="A860" t="str">
            <v>소계</v>
          </cell>
          <cell r="G860">
            <v>0</v>
          </cell>
        </row>
        <row r="861">
          <cell r="A861" t="str">
            <v>3)</v>
          </cell>
          <cell r="B861" t="str">
            <v>합판거푸집</v>
          </cell>
          <cell r="C861" t="str">
            <v>(4회)</v>
          </cell>
          <cell r="G861">
            <v>0</v>
          </cell>
        </row>
        <row r="862">
          <cell r="A862" t="str">
            <v>-1</v>
          </cell>
          <cell r="B862" t="str">
            <v>합판거푸집</v>
          </cell>
          <cell r="C862" t="str">
            <v>(4 회 0∼7 m)</v>
          </cell>
          <cell r="D862">
            <v>143</v>
          </cell>
          <cell r="E862" t="str">
            <v>M2</v>
          </cell>
          <cell r="F862">
            <v>14804</v>
          </cell>
          <cell r="G862">
            <v>2116972</v>
          </cell>
        </row>
        <row r="863">
          <cell r="A863" t="str">
            <v>소계</v>
          </cell>
          <cell r="G863">
            <v>0</v>
          </cell>
        </row>
        <row r="864">
          <cell r="A864" t="str">
            <v>4)</v>
          </cell>
          <cell r="B864" t="str">
            <v>합판거푸집</v>
          </cell>
          <cell r="C864" t="str">
            <v>(6회)</v>
          </cell>
          <cell r="G864">
            <v>0</v>
          </cell>
        </row>
        <row r="865">
          <cell r="A865" t="str">
            <v>-1</v>
          </cell>
          <cell r="B865" t="str">
            <v>합판거푸집</v>
          </cell>
          <cell r="C865" t="str">
            <v>(6 회 0∼7 m)</v>
          </cell>
          <cell r="D865">
            <v>36</v>
          </cell>
          <cell r="E865" t="str">
            <v>M2</v>
          </cell>
          <cell r="F865">
            <v>12206</v>
          </cell>
          <cell r="G865">
            <v>439416</v>
          </cell>
        </row>
        <row r="866">
          <cell r="A866" t="str">
            <v>소계</v>
          </cell>
          <cell r="G866">
            <v>0</v>
          </cell>
        </row>
        <row r="867">
          <cell r="A867" t="str">
            <v>5)</v>
          </cell>
          <cell r="B867" t="str">
            <v>무뉘거푸집</v>
          </cell>
          <cell r="C867" t="str">
            <v>(폼타이)</v>
          </cell>
          <cell r="G867">
            <v>0</v>
          </cell>
        </row>
        <row r="868">
          <cell r="A868" t="str">
            <v>-1</v>
          </cell>
          <cell r="B868" t="str">
            <v>무늬거푸집</v>
          </cell>
          <cell r="C868" t="str">
            <v>(폼타이 0-7M)</v>
          </cell>
          <cell r="D868">
            <v>68</v>
          </cell>
          <cell r="E868" t="str">
            <v>M2</v>
          </cell>
          <cell r="F868">
            <v>26256</v>
          </cell>
          <cell r="G868">
            <v>1785408</v>
          </cell>
        </row>
        <row r="869">
          <cell r="A869" t="str">
            <v>소계</v>
          </cell>
          <cell r="G869">
            <v>0</v>
          </cell>
        </row>
        <row r="870">
          <cell r="A870" t="str">
            <v>6)</v>
          </cell>
          <cell r="B870" t="str">
            <v>거푸집</v>
          </cell>
          <cell r="C870" t="str">
            <v>(3회 폼타이)</v>
          </cell>
          <cell r="D870" t="str">
            <v xml:space="preserve"> </v>
          </cell>
        </row>
        <row r="871">
          <cell r="A871" t="str">
            <v>-1</v>
          </cell>
          <cell r="B871" t="str">
            <v>거푸집</v>
          </cell>
          <cell r="C871" t="str">
            <v>(폼타이3회 0∼7 m)</v>
          </cell>
          <cell r="D871">
            <v>627</v>
          </cell>
          <cell r="E871" t="str">
            <v>M2</v>
          </cell>
          <cell r="F871">
            <v>17814</v>
          </cell>
          <cell r="G871">
            <v>11169378</v>
          </cell>
        </row>
        <row r="872">
          <cell r="A872" t="str">
            <v>소계</v>
          </cell>
          <cell r="G872">
            <v>0</v>
          </cell>
        </row>
        <row r="873">
          <cell r="A873" t="str">
            <v>계</v>
          </cell>
          <cell r="G873">
            <v>0</v>
          </cell>
        </row>
        <row r="874">
          <cell r="A874" t="str">
            <v>3.05</v>
          </cell>
          <cell r="B874" t="str">
            <v>강관비계공</v>
          </cell>
        </row>
        <row r="875">
          <cell r="A875" t="str">
            <v>-1</v>
          </cell>
          <cell r="B875" t="str">
            <v>비계</v>
          </cell>
          <cell r="C875" t="str">
            <v>(0∼30 M 강관)</v>
          </cell>
          <cell r="D875">
            <v>392</v>
          </cell>
          <cell r="E875" t="str">
            <v>M2</v>
          </cell>
          <cell r="F875">
            <v>10019</v>
          </cell>
          <cell r="G875">
            <v>3927448</v>
          </cell>
        </row>
        <row r="876">
          <cell r="A876" t="str">
            <v>계</v>
          </cell>
          <cell r="G876">
            <v>0</v>
          </cell>
        </row>
        <row r="877">
          <cell r="A877" t="str">
            <v>3.06</v>
          </cell>
          <cell r="B877" t="str">
            <v>동바리공</v>
          </cell>
        </row>
        <row r="878">
          <cell r="A878" t="str">
            <v>1)</v>
          </cell>
          <cell r="B878" t="str">
            <v>동바리</v>
          </cell>
          <cell r="C878" t="str">
            <v>(목재 4회)</v>
          </cell>
          <cell r="D878">
            <v>750</v>
          </cell>
          <cell r="E878" t="str">
            <v>공/M3</v>
          </cell>
          <cell r="F878">
            <v>20523</v>
          </cell>
          <cell r="G878">
            <v>15392250</v>
          </cell>
        </row>
        <row r="879">
          <cell r="A879" t="str">
            <v>2)</v>
          </cell>
          <cell r="B879" t="str">
            <v>강관동바리</v>
          </cell>
          <cell r="C879" t="str">
            <v>(교량용)</v>
          </cell>
          <cell r="D879">
            <v>48</v>
          </cell>
          <cell r="E879" t="str">
            <v>공/M3</v>
          </cell>
          <cell r="F879">
            <v>15648</v>
          </cell>
          <cell r="G879">
            <v>751104</v>
          </cell>
        </row>
        <row r="880">
          <cell r="A880" t="str">
            <v>계</v>
          </cell>
          <cell r="G880">
            <v>0</v>
          </cell>
        </row>
        <row r="881">
          <cell r="A881" t="str">
            <v>3.07</v>
          </cell>
          <cell r="B881" t="str">
            <v>시공이음</v>
          </cell>
          <cell r="G881">
            <v>0</v>
          </cell>
        </row>
        <row r="882">
          <cell r="A882" t="str">
            <v>1)</v>
          </cell>
          <cell r="B882" t="str">
            <v>스치로폴설치</v>
          </cell>
          <cell r="C882" t="str">
            <v>(T=20 m/m)</v>
          </cell>
          <cell r="D882">
            <v>28</v>
          </cell>
          <cell r="E882" t="str">
            <v>M2</v>
          </cell>
          <cell r="F882">
            <v>2209</v>
          </cell>
          <cell r="G882">
            <v>61852</v>
          </cell>
        </row>
        <row r="883">
          <cell r="A883" t="str">
            <v>계</v>
          </cell>
          <cell r="G883">
            <v>0</v>
          </cell>
        </row>
        <row r="884">
          <cell r="A884" t="str">
            <v>3.09</v>
          </cell>
          <cell r="B884" t="str">
            <v>철근가공조립</v>
          </cell>
          <cell r="G884">
            <v>0</v>
          </cell>
        </row>
        <row r="885">
          <cell r="A885" t="str">
            <v>1)</v>
          </cell>
          <cell r="B885" t="str">
            <v>철근가공조립</v>
          </cell>
          <cell r="C885" t="str">
            <v>(간단)</v>
          </cell>
          <cell r="D885">
            <v>0.81</v>
          </cell>
          <cell r="E885" t="str">
            <v>TON</v>
          </cell>
          <cell r="F885">
            <v>289989</v>
          </cell>
          <cell r="G885">
            <v>234891</v>
          </cell>
        </row>
        <row r="886">
          <cell r="A886" t="str">
            <v>2)</v>
          </cell>
          <cell r="B886" t="str">
            <v>철근가공조립</v>
          </cell>
          <cell r="C886" t="str">
            <v>(보통)</v>
          </cell>
          <cell r="D886">
            <v>13.034000000000001</v>
          </cell>
          <cell r="E886" t="str">
            <v>TON</v>
          </cell>
          <cell r="F886">
            <v>327481</v>
          </cell>
          <cell r="G886">
            <v>4268387</v>
          </cell>
        </row>
        <row r="887">
          <cell r="A887" t="str">
            <v>3)</v>
          </cell>
          <cell r="B887" t="str">
            <v>철근가공조립</v>
          </cell>
          <cell r="C887" t="str">
            <v>(복잡)</v>
          </cell>
          <cell r="D887">
            <v>150.136</v>
          </cell>
          <cell r="E887" t="str">
            <v>TON</v>
          </cell>
          <cell r="F887">
            <v>361597</v>
          </cell>
          <cell r="G887">
            <v>54288727</v>
          </cell>
        </row>
        <row r="888">
          <cell r="A888" t="str">
            <v>계</v>
          </cell>
          <cell r="G888">
            <v>0</v>
          </cell>
        </row>
        <row r="889">
          <cell r="A889" t="str">
            <v>3.10</v>
          </cell>
          <cell r="B889" t="str">
            <v>거푸집간격재</v>
          </cell>
        </row>
        <row r="890">
          <cell r="A890" t="str">
            <v>1)</v>
          </cell>
          <cell r="B890" t="str">
            <v>스페이서설치</v>
          </cell>
          <cell r="C890" t="str">
            <v>(슬래브용)</v>
          </cell>
          <cell r="D890">
            <v>821</v>
          </cell>
          <cell r="E890" t="str">
            <v>M2</v>
          </cell>
          <cell r="F890">
            <v>210</v>
          </cell>
          <cell r="G890">
            <v>172410</v>
          </cell>
        </row>
        <row r="891">
          <cell r="A891" t="str">
            <v>2)</v>
          </cell>
          <cell r="B891" t="str">
            <v>스페이서설치</v>
          </cell>
          <cell r="C891" t="str">
            <v>(벽  체)</v>
          </cell>
          <cell r="D891">
            <v>642</v>
          </cell>
          <cell r="E891" t="str">
            <v>M2</v>
          </cell>
          <cell r="F891">
            <v>294</v>
          </cell>
          <cell r="G891">
            <v>188748</v>
          </cell>
        </row>
        <row r="892">
          <cell r="A892" t="str">
            <v>계</v>
          </cell>
          <cell r="G892">
            <v>0</v>
          </cell>
        </row>
        <row r="893">
          <cell r="A893" t="str">
            <v>3.11</v>
          </cell>
          <cell r="B893" t="str">
            <v>콘크리트타설</v>
          </cell>
          <cell r="C893" t="str">
            <v>(레미콘)</v>
          </cell>
          <cell r="G893">
            <v>0</v>
          </cell>
        </row>
        <row r="894">
          <cell r="A894" t="str">
            <v>1)</v>
          </cell>
          <cell r="B894" t="str">
            <v>레미콘</v>
          </cell>
        </row>
        <row r="895">
          <cell r="A895" t="str">
            <v>-1</v>
          </cell>
          <cell r="B895" t="str">
            <v>콘크리트타설</v>
          </cell>
          <cell r="C895" t="str">
            <v>(무근 VIB제외).</v>
          </cell>
          <cell r="D895">
            <v>135</v>
          </cell>
          <cell r="E895" t="str">
            <v>M3</v>
          </cell>
          <cell r="F895">
            <v>18203</v>
          </cell>
          <cell r="G895">
            <v>2457405</v>
          </cell>
        </row>
        <row r="896">
          <cell r="A896" t="str">
            <v>소계</v>
          </cell>
          <cell r="G896">
            <v>0</v>
          </cell>
        </row>
        <row r="897">
          <cell r="A897" t="str">
            <v>2)</v>
          </cell>
          <cell r="B897" t="str">
            <v>펌프카타설</v>
          </cell>
          <cell r="G897">
            <v>0</v>
          </cell>
        </row>
        <row r="898">
          <cell r="A898" t="str">
            <v>-1</v>
          </cell>
          <cell r="B898" t="str">
            <v>콘크리트타설</v>
          </cell>
          <cell r="C898" t="str">
            <v>(철근 펌프카)</v>
          </cell>
          <cell r="D898">
            <v>1025</v>
          </cell>
          <cell r="E898" t="str">
            <v>M3</v>
          </cell>
          <cell r="F898">
            <v>10343</v>
          </cell>
          <cell r="G898">
            <v>10601575</v>
          </cell>
        </row>
        <row r="899">
          <cell r="A899" t="str">
            <v>소계</v>
          </cell>
          <cell r="G899">
            <v>0</v>
          </cell>
        </row>
        <row r="900">
          <cell r="A900" t="str">
            <v>계</v>
          </cell>
          <cell r="G900">
            <v>0</v>
          </cell>
        </row>
        <row r="901">
          <cell r="A901" t="str">
            <v>3.12</v>
          </cell>
          <cell r="B901" t="str">
            <v>표면처리</v>
          </cell>
          <cell r="G901">
            <v>0</v>
          </cell>
        </row>
        <row r="902">
          <cell r="A902" t="str">
            <v>1)</v>
          </cell>
          <cell r="B902" t="str">
            <v>슬래브양생</v>
          </cell>
          <cell r="C902" t="str">
            <v>(피막양성)</v>
          </cell>
          <cell r="D902">
            <v>558</v>
          </cell>
          <cell r="E902" t="str">
            <v>M2</v>
          </cell>
          <cell r="F902">
            <v>346</v>
          </cell>
          <cell r="G902">
            <v>193068</v>
          </cell>
        </row>
        <row r="903">
          <cell r="A903" t="str">
            <v>2)</v>
          </cell>
          <cell r="B903" t="str">
            <v>슬래브면고르기</v>
          </cell>
          <cell r="C903" t="str">
            <v>(데크휘니샤)</v>
          </cell>
          <cell r="D903">
            <v>558</v>
          </cell>
          <cell r="E903" t="str">
            <v>M2</v>
          </cell>
          <cell r="F903">
            <v>521</v>
          </cell>
          <cell r="G903">
            <v>290718</v>
          </cell>
        </row>
        <row r="904">
          <cell r="A904" t="str">
            <v>계</v>
          </cell>
          <cell r="G904">
            <v>0</v>
          </cell>
        </row>
        <row r="905">
          <cell r="A905" t="str">
            <v>3.13</v>
          </cell>
          <cell r="B905" t="str">
            <v>교량받침</v>
          </cell>
        </row>
        <row r="906">
          <cell r="A906" t="str">
            <v>1)</v>
          </cell>
          <cell r="B906" t="str">
            <v>탄성받침</v>
          </cell>
          <cell r="C906" t="str">
            <v>(RC 및 PC)</v>
          </cell>
          <cell r="D906">
            <v>84856</v>
          </cell>
          <cell r="G906">
            <v>0</v>
          </cell>
        </row>
        <row r="907">
          <cell r="A907" t="str">
            <v>-1</v>
          </cell>
          <cell r="B907" t="str">
            <v>고 정 단</v>
          </cell>
          <cell r="C907" t="str">
            <v>(탄성)</v>
          </cell>
        </row>
        <row r="908">
          <cell r="A908" t="str">
            <v>a</v>
          </cell>
          <cell r="B908" t="str">
            <v>교좌장치 탄성</v>
          </cell>
          <cell r="C908" t="str">
            <v>(고정단 135TON)</v>
          </cell>
          <cell r="D908">
            <v>1</v>
          </cell>
          <cell r="E908" t="str">
            <v>EA</v>
          </cell>
          <cell r="F908">
            <v>2007427</v>
          </cell>
          <cell r="G908">
            <v>2007427</v>
          </cell>
        </row>
        <row r="909">
          <cell r="A909" t="str">
            <v>소계</v>
          </cell>
          <cell r="G909">
            <v>0</v>
          </cell>
        </row>
        <row r="910">
          <cell r="A910" t="str">
            <v>-2</v>
          </cell>
          <cell r="B910" t="str">
            <v>종 방 향</v>
          </cell>
          <cell r="G910">
            <v>0</v>
          </cell>
        </row>
        <row r="911">
          <cell r="A911" t="str">
            <v>a</v>
          </cell>
          <cell r="B911" t="str">
            <v>교좌장치 탄성</v>
          </cell>
          <cell r="C911" t="str">
            <v>(종방향 135TON)</v>
          </cell>
          <cell r="D911">
            <v>1</v>
          </cell>
          <cell r="E911" t="str">
            <v>EA</v>
          </cell>
          <cell r="F911">
            <v>1989427</v>
          </cell>
          <cell r="G911">
            <v>1989427</v>
          </cell>
        </row>
        <row r="912">
          <cell r="A912" t="str">
            <v>소계</v>
          </cell>
          <cell r="G912">
            <v>0</v>
          </cell>
        </row>
        <row r="913">
          <cell r="A913" t="str">
            <v>-3</v>
          </cell>
          <cell r="B913" t="str">
            <v>횡 방 향</v>
          </cell>
          <cell r="G913">
            <v>0</v>
          </cell>
        </row>
        <row r="914">
          <cell r="A914" t="str">
            <v>a</v>
          </cell>
          <cell r="B914" t="str">
            <v>교좌장치 탄성</v>
          </cell>
          <cell r="C914" t="str">
            <v>(횡방향 135TON)</v>
          </cell>
          <cell r="D914">
            <v>7</v>
          </cell>
          <cell r="E914" t="str">
            <v>EA</v>
          </cell>
          <cell r="F914">
            <v>1989427</v>
          </cell>
          <cell r="G914">
            <v>13925989</v>
          </cell>
        </row>
        <row r="915">
          <cell r="A915" t="str">
            <v>소계</v>
          </cell>
          <cell r="G915">
            <v>0</v>
          </cell>
        </row>
        <row r="916">
          <cell r="A916" t="str">
            <v>-4</v>
          </cell>
          <cell r="B916" t="str">
            <v>양 방 향</v>
          </cell>
          <cell r="G916">
            <v>0</v>
          </cell>
        </row>
        <row r="917">
          <cell r="A917" t="str">
            <v>a</v>
          </cell>
          <cell r="B917" t="str">
            <v>교좌장치 탄성</v>
          </cell>
          <cell r="C917" t="str">
            <v>(양방향 135TON)</v>
          </cell>
          <cell r="D917">
            <v>7</v>
          </cell>
          <cell r="E917" t="str">
            <v>EA</v>
          </cell>
          <cell r="F917">
            <v>1669427</v>
          </cell>
          <cell r="G917">
            <v>11685989</v>
          </cell>
        </row>
        <row r="918">
          <cell r="A918" t="str">
            <v>소계</v>
          </cell>
          <cell r="G918">
            <v>0</v>
          </cell>
        </row>
        <row r="919">
          <cell r="A919" t="str">
            <v>계</v>
          </cell>
          <cell r="G919">
            <v>0</v>
          </cell>
        </row>
        <row r="920">
          <cell r="A920" t="str">
            <v>3.14</v>
          </cell>
          <cell r="B920" t="str">
            <v>신 축 이 음</v>
          </cell>
          <cell r="G920">
            <v>0</v>
          </cell>
        </row>
        <row r="921">
          <cell r="A921" t="str">
            <v>1)</v>
          </cell>
          <cell r="B921" t="str">
            <v>신축이음장치</v>
          </cell>
          <cell r="C921" t="str">
            <v>(NB 50)</v>
          </cell>
          <cell r="D921">
            <v>37</v>
          </cell>
          <cell r="E921" t="str">
            <v>M</v>
          </cell>
          <cell r="F921">
            <v>280101</v>
          </cell>
          <cell r="G921">
            <v>10363737</v>
          </cell>
        </row>
        <row r="922">
          <cell r="A922" t="str">
            <v>계</v>
          </cell>
          <cell r="G922">
            <v>0</v>
          </cell>
        </row>
        <row r="923">
          <cell r="A923" t="str">
            <v>3.15</v>
          </cell>
          <cell r="B923" t="str">
            <v>방 수 공</v>
          </cell>
          <cell r="G923">
            <v>0</v>
          </cell>
        </row>
        <row r="924">
          <cell r="A924" t="str">
            <v>1)</v>
          </cell>
          <cell r="B924" t="str">
            <v>교면방수</v>
          </cell>
          <cell r="C924" t="str">
            <v>(도막방수)</v>
          </cell>
          <cell r="D924">
            <v>558</v>
          </cell>
          <cell r="E924" t="str">
            <v>M2</v>
          </cell>
          <cell r="F924">
            <v>23506</v>
          </cell>
          <cell r="G924">
            <v>13116348</v>
          </cell>
        </row>
        <row r="925">
          <cell r="A925" t="str">
            <v>2)</v>
          </cell>
          <cell r="B925" t="str">
            <v>아스팔트 방수</v>
          </cell>
          <cell r="C925" t="str">
            <v>(2 회)</v>
          </cell>
          <cell r="D925">
            <v>306</v>
          </cell>
          <cell r="E925" t="str">
            <v>M2</v>
          </cell>
          <cell r="F925">
            <v>4799</v>
          </cell>
          <cell r="G925">
            <v>1468494</v>
          </cell>
        </row>
        <row r="926">
          <cell r="A926" t="str">
            <v>계</v>
          </cell>
          <cell r="G926">
            <v>0</v>
          </cell>
        </row>
        <row r="927">
          <cell r="A927" t="str">
            <v>3.16</v>
          </cell>
          <cell r="B927" t="str">
            <v>다웰바 설치</v>
          </cell>
          <cell r="C927" t="str">
            <v>(D=25m/m, L=600)</v>
          </cell>
          <cell r="D927">
            <v>96</v>
          </cell>
          <cell r="E927" t="str">
            <v>EA</v>
          </cell>
          <cell r="F927">
            <v>11131</v>
          </cell>
          <cell r="G927">
            <v>1068576</v>
          </cell>
        </row>
        <row r="928">
          <cell r="A928" t="str">
            <v>3.17</v>
          </cell>
          <cell r="B928" t="str">
            <v>무수축콘크리트공</v>
          </cell>
          <cell r="G928">
            <v>0</v>
          </cell>
        </row>
        <row r="929">
          <cell r="A929" t="str">
            <v>1)</v>
          </cell>
          <cell r="B929" t="str">
            <v>무수축몰탈</v>
          </cell>
          <cell r="C929" t="str">
            <v>(1:1)</v>
          </cell>
          <cell r="D929">
            <v>0.74099999999999999</v>
          </cell>
          <cell r="E929" t="str">
            <v>M3</v>
          </cell>
          <cell r="F929">
            <v>92703</v>
          </cell>
          <cell r="G929">
            <v>68692</v>
          </cell>
        </row>
        <row r="930">
          <cell r="A930" t="str">
            <v>2)</v>
          </cell>
          <cell r="B930" t="str">
            <v>무수축콘크리트</v>
          </cell>
          <cell r="D930">
            <v>4.7809999999999997</v>
          </cell>
          <cell r="E930" t="str">
            <v>M3</v>
          </cell>
          <cell r="F930">
            <v>144475</v>
          </cell>
          <cell r="G930">
            <v>690734</v>
          </cell>
        </row>
        <row r="931">
          <cell r="A931" t="str">
            <v>계</v>
          </cell>
          <cell r="G931">
            <v>0</v>
          </cell>
        </row>
        <row r="932">
          <cell r="A932" t="str">
            <v>3.18</v>
          </cell>
          <cell r="B932" t="str">
            <v>배 수 시 설 공</v>
          </cell>
          <cell r="G932">
            <v>0</v>
          </cell>
        </row>
        <row r="933">
          <cell r="A933" t="str">
            <v>2)</v>
          </cell>
          <cell r="B933" t="str">
            <v>육 교 용</v>
          </cell>
          <cell r="G933">
            <v>0</v>
          </cell>
        </row>
        <row r="934">
          <cell r="A934" t="str">
            <v>-1</v>
          </cell>
          <cell r="B934" t="str">
            <v>배수시설 연결집수구</v>
          </cell>
          <cell r="C934" t="str">
            <v>(스텐레스)</v>
          </cell>
          <cell r="D934">
            <v>2</v>
          </cell>
          <cell r="E934" t="str">
            <v>EA</v>
          </cell>
          <cell r="F934">
            <v>79403</v>
          </cell>
          <cell r="G934">
            <v>158806</v>
          </cell>
        </row>
        <row r="935">
          <cell r="A935" t="str">
            <v>-2</v>
          </cell>
          <cell r="B935" t="str">
            <v>배수시설 연결부</v>
          </cell>
          <cell r="C935" t="str">
            <v>(스텐레스)</v>
          </cell>
          <cell r="D935">
            <v>2</v>
          </cell>
          <cell r="E935" t="str">
            <v>EA</v>
          </cell>
          <cell r="F935">
            <v>14716</v>
          </cell>
          <cell r="G935">
            <v>29432</v>
          </cell>
        </row>
        <row r="936">
          <cell r="A936" t="str">
            <v>-3</v>
          </cell>
          <cell r="B936" t="str">
            <v>배수시설 직관</v>
          </cell>
          <cell r="C936" t="str">
            <v>(육교용:#150)</v>
          </cell>
          <cell r="D936">
            <v>11</v>
          </cell>
          <cell r="E936" t="str">
            <v>M</v>
          </cell>
          <cell r="F936">
            <v>68365</v>
          </cell>
          <cell r="G936">
            <v>752015</v>
          </cell>
        </row>
        <row r="937">
          <cell r="A937" t="str">
            <v>소계</v>
          </cell>
          <cell r="G937">
            <v>0</v>
          </cell>
        </row>
        <row r="938">
          <cell r="A938" t="str">
            <v>계</v>
          </cell>
          <cell r="G938">
            <v>0</v>
          </cell>
        </row>
        <row r="939">
          <cell r="A939" t="str">
            <v>3.19</v>
          </cell>
          <cell r="B939" t="str">
            <v>교량명판공</v>
          </cell>
        </row>
        <row r="940">
          <cell r="A940" t="str">
            <v>1)</v>
          </cell>
          <cell r="B940" t="str">
            <v>교명판</v>
          </cell>
          <cell r="C940" t="str">
            <v>(450x200x10)</v>
          </cell>
          <cell r="D940">
            <v>2</v>
          </cell>
          <cell r="E940" t="str">
            <v>EA</v>
          </cell>
          <cell r="F940">
            <v>157500</v>
          </cell>
          <cell r="G940">
            <v>315000</v>
          </cell>
        </row>
        <row r="941">
          <cell r="A941" t="str">
            <v>2)</v>
          </cell>
          <cell r="B941" t="str">
            <v>설명판</v>
          </cell>
          <cell r="C941" t="str">
            <v>(350x500x10)</v>
          </cell>
          <cell r="D941">
            <v>2</v>
          </cell>
          <cell r="E941" t="str">
            <v>EA</v>
          </cell>
          <cell r="F941">
            <v>178500</v>
          </cell>
          <cell r="G941">
            <v>357000</v>
          </cell>
        </row>
        <row r="942">
          <cell r="A942" t="str">
            <v>3)</v>
          </cell>
          <cell r="B942" t="str">
            <v>교명주</v>
          </cell>
          <cell r="C942" t="str">
            <v>(화강석)</v>
          </cell>
          <cell r="D942">
            <v>4</v>
          </cell>
          <cell r="E942" t="str">
            <v>EA</v>
          </cell>
          <cell r="F942">
            <v>1285903</v>
          </cell>
          <cell r="G942">
            <v>5143612</v>
          </cell>
        </row>
        <row r="943">
          <cell r="A943" t="str">
            <v>계</v>
          </cell>
          <cell r="G943">
            <v>0</v>
          </cell>
        </row>
        <row r="944">
          <cell r="A944" t="str">
            <v>3.20</v>
          </cell>
          <cell r="B944" t="str">
            <v>측량기준점</v>
          </cell>
          <cell r="D944">
            <v>1</v>
          </cell>
          <cell r="E944" t="str">
            <v>EA</v>
          </cell>
          <cell r="F944">
            <v>26250</v>
          </cell>
          <cell r="G944">
            <v>26250</v>
          </cell>
        </row>
        <row r="945">
          <cell r="A945" t="str">
            <v>3.21</v>
          </cell>
          <cell r="B945" t="str">
            <v>교대보호공</v>
          </cell>
        </row>
        <row r="946">
          <cell r="A946" t="str">
            <v>1)</v>
          </cell>
          <cell r="B946" t="str">
            <v>점검용계단</v>
          </cell>
          <cell r="D946">
            <v>2</v>
          </cell>
          <cell r="E946" t="str">
            <v>개</v>
          </cell>
          <cell r="F946">
            <v>945560</v>
          </cell>
          <cell r="G946">
            <v>1891120</v>
          </cell>
        </row>
        <row r="947">
          <cell r="A947" t="str">
            <v>계</v>
          </cell>
          <cell r="G947">
            <v>0</v>
          </cell>
        </row>
        <row r="948">
          <cell r="A948" t="str">
            <v>3.22</v>
          </cell>
          <cell r="B948" t="str">
            <v>교량난간및전선관설치</v>
          </cell>
        </row>
        <row r="949">
          <cell r="A949" t="str">
            <v>1)</v>
          </cell>
          <cell r="B949" t="str">
            <v>난간</v>
          </cell>
          <cell r="C949" t="str">
            <v>(H=400)</v>
          </cell>
          <cell r="D949">
            <v>30</v>
          </cell>
          <cell r="E949" t="str">
            <v>M</v>
          </cell>
          <cell r="F949">
            <v>129000</v>
          </cell>
          <cell r="G949">
            <v>3870000</v>
          </cell>
        </row>
        <row r="950">
          <cell r="A950" t="str">
            <v>2)</v>
          </cell>
          <cell r="B950" t="str">
            <v>전 선 관</v>
          </cell>
          <cell r="C950" t="str">
            <v>(P.V.C Φ100 m/m)</v>
          </cell>
          <cell r="D950">
            <v>120</v>
          </cell>
          <cell r="E950" t="str">
            <v>M</v>
          </cell>
          <cell r="F950">
            <v>5512</v>
          </cell>
          <cell r="G950">
            <v>661440</v>
          </cell>
        </row>
        <row r="951">
          <cell r="A951" t="str">
            <v>계</v>
          </cell>
          <cell r="G951">
            <v>0</v>
          </cell>
        </row>
        <row r="952">
          <cell r="A952" t="str">
            <v>3.23</v>
          </cell>
          <cell r="B952" t="str">
            <v>P.C 빔</v>
          </cell>
          <cell r="C952" t="str">
            <v>(L=30M)</v>
          </cell>
          <cell r="G952">
            <v>0</v>
          </cell>
        </row>
        <row r="953">
          <cell r="A953" t="str">
            <v>1)</v>
          </cell>
          <cell r="B953" t="str">
            <v>P.C 빔 제작</v>
          </cell>
          <cell r="C953" t="str">
            <v>(L=30M DB24)</v>
          </cell>
          <cell r="D953">
            <v>8</v>
          </cell>
          <cell r="E953" t="str">
            <v>본</v>
          </cell>
          <cell r="F953">
            <v>8440974</v>
          </cell>
          <cell r="G953">
            <v>67527792</v>
          </cell>
        </row>
        <row r="954">
          <cell r="A954" t="str">
            <v>2)</v>
          </cell>
          <cell r="B954" t="str">
            <v>P.C 빔 설치</v>
          </cell>
          <cell r="C954" t="str">
            <v>(L=30M DB24)</v>
          </cell>
          <cell r="D954">
            <v>8</v>
          </cell>
          <cell r="E954" t="str">
            <v>본</v>
          </cell>
          <cell r="F954">
            <v>999025</v>
          </cell>
          <cell r="G954">
            <v>7992200</v>
          </cell>
        </row>
        <row r="955">
          <cell r="A955" t="str">
            <v>계</v>
          </cell>
          <cell r="G955">
            <v>0</v>
          </cell>
        </row>
        <row r="956">
          <cell r="A956" t="str">
            <v>3.24</v>
          </cell>
          <cell r="B956" t="str">
            <v>옹벽배수시설</v>
          </cell>
          <cell r="G956">
            <v>0</v>
          </cell>
        </row>
        <row r="957">
          <cell r="A957" t="str">
            <v>3)</v>
          </cell>
          <cell r="B957" t="str">
            <v>PVC PIPE 설치</v>
          </cell>
          <cell r="C957" t="str">
            <v>(D=100 m/m)</v>
          </cell>
          <cell r="D957">
            <v>14</v>
          </cell>
          <cell r="E957" t="str">
            <v>M</v>
          </cell>
          <cell r="F957">
            <v>5677</v>
          </cell>
          <cell r="G957">
            <v>79478</v>
          </cell>
        </row>
        <row r="958">
          <cell r="A958" t="str">
            <v>4)</v>
          </cell>
          <cell r="B958" t="str">
            <v>뒷채움 잡석</v>
          </cell>
          <cell r="C958" t="str">
            <v>(발파암유용)</v>
          </cell>
          <cell r="D958">
            <v>523</v>
          </cell>
          <cell r="E958" t="str">
            <v>M3</v>
          </cell>
          <cell r="F958">
            <v>14343</v>
          </cell>
          <cell r="G958">
            <v>7501389</v>
          </cell>
        </row>
        <row r="959">
          <cell r="A959" t="str">
            <v>5)</v>
          </cell>
          <cell r="B959" t="str">
            <v>부직포설치</v>
          </cell>
          <cell r="D959">
            <v>55</v>
          </cell>
          <cell r="E959" t="str">
            <v>M2</v>
          </cell>
          <cell r="F959">
            <v>1025</v>
          </cell>
          <cell r="G959">
            <v>56375</v>
          </cell>
        </row>
        <row r="960">
          <cell r="A960" t="str">
            <v>6)</v>
          </cell>
          <cell r="B960" t="str">
            <v>드레인 보드</v>
          </cell>
          <cell r="D960">
            <v>35</v>
          </cell>
          <cell r="E960" t="str">
            <v>M2</v>
          </cell>
          <cell r="F960">
            <v>5991</v>
          </cell>
          <cell r="G960">
            <v>209685</v>
          </cell>
        </row>
        <row r="961">
          <cell r="A961" t="str">
            <v>계</v>
          </cell>
          <cell r="G961">
            <v>0</v>
          </cell>
        </row>
        <row r="962">
          <cell r="A962" t="str">
            <v>3.25</v>
          </cell>
          <cell r="B962" t="str">
            <v>옹벽신축공</v>
          </cell>
          <cell r="G962">
            <v>0</v>
          </cell>
        </row>
        <row r="963">
          <cell r="A963" t="str">
            <v>1)</v>
          </cell>
          <cell r="B963" t="str">
            <v>다웰바 설치(옹벽용)</v>
          </cell>
          <cell r="C963" t="str">
            <v>(D=32m/m, L=800)</v>
          </cell>
          <cell r="D963">
            <v>10</v>
          </cell>
          <cell r="E963" t="str">
            <v>EA</v>
          </cell>
          <cell r="F963">
            <v>8055</v>
          </cell>
          <cell r="G963">
            <v>80550</v>
          </cell>
        </row>
        <row r="964">
          <cell r="A964" t="str">
            <v>2)</v>
          </cell>
          <cell r="B964" t="str">
            <v>실란트</v>
          </cell>
          <cell r="D964">
            <v>16</v>
          </cell>
          <cell r="E964" t="str">
            <v>M2</v>
          </cell>
          <cell r="F964">
            <v>1984</v>
          </cell>
          <cell r="G964">
            <v>31744</v>
          </cell>
        </row>
        <row r="965">
          <cell r="A965" t="str">
            <v>3)</v>
          </cell>
          <cell r="B965" t="str">
            <v>지수판설치</v>
          </cell>
          <cell r="C965" t="str">
            <v>(200x5 m/m)</v>
          </cell>
          <cell r="D965">
            <v>9</v>
          </cell>
          <cell r="E965" t="str">
            <v>M</v>
          </cell>
          <cell r="F965">
            <v>20499</v>
          </cell>
          <cell r="G965">
            <v>184491</v>
          </cell>
        </row>
        <row r="966">
          <cell r="A966" t="str">
            <v>계</v>
          </cell>
          <cell r="G966">
            <v>0</v>
          </cell>
        </row>
        <row r="967">
          <cell r="A967" t="str">
            <v>3.27</v>
          </cell>
          <cell r="B967" t="str">
            <v>호안블럭설치</v>
          </cell>
          <cell r="G967">
            <v>0</v>
          </cell>
        </row>
        <row r="968">
          <cell r="A968" t="str">
            <v>1)</v>
          </cell>
          <cell r="B968" t="str">
            <v>호안블럭 게다형</v>
          </cell>
          <cell r="C968" t="str">
            <v>(삼릉1교)</v>
          </cell>
          <cell r="D968">
            <v>251</v>
          </cell>
          <cell r="E968" t="str">
            <v>M2</v>
          </cell>
          <cell r="F968">
            <v>32371</v>
          </cell>
          <cell r="G968">
            <v>8125121</v>
          </cell>
        </row>
        <row r="969">
          <cell r="A969" t="str">
            <v>계</v>
          </cell>
          <cell r="G969">
            <v>0</v>
          </cell>
        </row>
        <row r="970">
          <cell r="A970" t="str">
            <v>3.29</v>
          </cell>
          <cell r="B970" t="str">
            <v>사급자재대</v>
          </cell>
          <cell r="G970">
            <v>0</v>
          </cell>
        </row>
        <row r="971">
          <cell r="A971" t="str">
            <v>1)</v>
          </cell>
          <cell r="B971" t="str">
            <v>레미콘</v>
          </cell>
        </row>
        <row r="972">
          <cell r="A972" t="str">
            <v>-1</v>
          </cell>
          <cell r="B972" t="str">
            <v>레미콘</v>
          </cell>
          <cell r="C972" t="str">
            <v>(19-400-8)</v>
          </cell>
          <cell r="D972">
            <v>195</v>
          </cell>
          <cell r="E972" t="str">
            <v>M3</v>
          </cell>
          <cell r="F972">
            <v>64436</v>
          </cell>
          <cell r="G972">
            <v>12565020</v>
          </cell>
        </row>
        <row r="973">
          <cell r="A973" t="str">
            <v>-2</v>
          </cell>
          <cell r="B973" t="str">
            <v>레미콘</v>
          </cell>
          <cell r="C973" t="str">
            <v>(25-270-15)</v>
          </cell>
          <cell r="D973">
            <v>36</v>
          </cell>
          <cell r="E973" t="str">
            <v>M3</v>
          </cell>
          <cell r="F973">
            <v>46254</v>
          </cell>
          <cell r="G973">
            <v>1665144</v>
          </cell>
        </row>
        <row r="974">
          <cell r="A974" t="str">
            <v>-3</v>
          </cell>
          <cell r="B974" t="str">
            <v>섬유보강레미콘</v>
          </cell>
          <cell r="C974" t="str">
            <v>(25-270-15)</v>
          </cell>
          <cell r="D974">
            <v>156</v>
          </cell>
          <cell r="E974" t="str">
            <v>M3</v>
          </cell>
          <cell r="F974">
            <v>46254</v>
          </cell>
          <cell r="G974">
            <v>7215624</v>
          </cell>
        </row>
        <row r="975">
          <cell r="A975" t="str">
            <v>-4</v>
          </cell>
          <cell r="B975" t="str">
            <v>레미콘</v>
          </cell>
          <cell r="C975" t="str">
            <v>(25-240-15)</v>
          </cell>
          <cell r="D975">
            <v>647</v>
          </cell>
          <cell r="E975" t="str">
            <v>M3</v>
          </cell>
          <cell r="F975">
            <v>45063</v>
          </cell>
          <cell r="G975">
            <v>29155761</v>
          </cell>
        </row>
        <row r="976">
          <cell r="A976" t="str">
            <v>-5</v>
          </cell>
          <cell r="B976" t="str">
            <v>레미콘</v>
          </cell>
          <cell r="C976" t="str">
            <v>(40-240-15)</v>
          </cell>
          <cell r="D976">
            <v>93</v>
          </cell>
          <cell r="E976" t="str">
            <v>M3</v>
          </cell>
          <cell r="F976">
            <v>43045</v>
          </cell>
          <cell r="G976">
            <v>4003185</v>
          </cell>
        </row>
        <row r="977">
          <cell r="A977" t="str">
            <v>-6</v>
          </cell>
          <cell r="B977" t="str">
            <v>레미콘</v>
          </cell>
          <cell r="C977" t="str">
            <v>(40-160-15)</v>
          </cell>
          <cell r="D977">
            <v>45</v>
          </cell>
          <cell r="E977" t="str">
            <v>M3</v>
          </cell>
          <cell r="F977">
            <v>37672</v>
          </cell>
          <cell r="G977">
            <v>1695240</v>
          </cell>
        </row>
        <row r="978">
          <cell r="A978" t="str">
            <v>소계</v>
          </cell>
          <cell r="G978">
            <v>0</v>
          </cell>
        </row>
        <row r="979">
          <cell r="A979" t="str">
            <v>2)</v>
          </cell>
          <cell r="B979" t="str">
            <v>철근구입</v>
          </cell>
          <cell r="G979">
            <v>0</v>
          </cell>
        </row>
        <row r="980">
          <cell r="A980" t="str">
            <v>-1</v>
          </cell>
          <cell r="B980" t="str">
            <v>철근(SD35,40A)</v>
          </cell>
          <cell r="C980" t="str">
            <v>(D=13MM)</v>
          </cell>
          <cell r="D980">
            <v>10.81</v>
          </cell>
          <cell r="E980" t="str">
            <v>TON</v>
          </cell>
          <cell r="F980">
            <v>325527</v>
          </cell>
          <cell r="G980">
            <v>3518946</v>
          </cell>
        </row>
        <row r="981">
          <cell r="A981" t="str">
            <v>-2</v>
          </cell>
          <cell r="B981" t="str">
            <v>철근(SD35,40A)</v>
          </cell>
          <cell r="C981" t="str">
            <v>(D=16MM-32MM)</v>
          </cell>
          <cell r="D981">
            <v>17.507999999999999</v>
          </cell>
          <cell r="E981" t="str">
            <v>TON</v>
          </cell>
          <cell r="F981">
            <v>320033</v>
          </cell>
          <cell r="G981">
            <v>5603137</v>
          </cell>
        </row>
        <row r="982">
          <cell r="A982" t="str">
            <v>-3</v>
          </cell>
          <cell r="B982" t="str">
            <v>철근(SD30A)</v>
          </cell>
          <cell r="C982" t="str">
            <v>(D=13MM)</v>
          </cell>
          <cell r="D982">
            <v>12.028</v>
          </cell>
          <cell r="E982" t="str">
            <v>TON</v>
          </cell>
          <cell r="F982">
            <v>310880</v>
          </cell>
          <cell r="G982">
            <v>3739264</v>
          </cell>
        </row>
        <row r="983">
          <cell r="A983" t="str">
            <v>-4</v>
          </cell>
          <cell r="B983" t="str">
            <v>철근(SD30A)</v>
          </cell>
          <cell r="C983" t="str">
            <v>(D=16MM-32MM)</v>
          </cell>
          <cell r="D983">
            <v>128.554</v>
          </cell>
          <cell r="E983" t="str">
            <v>TON</v>
          </cell>
          <cell r="F983">
            <v>306790</v>
          </cell>
          <cell r="G983">
            <v>39439081</v>
          </cell>
        </row>
        <row r="984">
          <cell r="A984" t="str">
            <v>-5</v>
          </cell>
          <cell r="B984" t="str">
            <v>고    철</v>
          </cell>
          <cell r="D984">
            <v>4.9189999999999996</v>
          </cell>
          <cell r="E984" t="str">
            <v>TON</v>
          </cell>
          <cell r="F984">
            <v>-84000</v>
          </cell>
          <cell r="G984">
            <v>-413196</v>
          </cell>
        </row>
        <row r="985">
          <cell r="A985" t="str">
            <v>소계</v>
          </cell>
          <cell r="G985">
            <v>0</v>
          </cell>
        </row>
        <row r="986">
          <cell r="A986" t="str">
            <v>3)</v>
          </cell>
          <cell r="B986" t="str">
            <v>시멘트구입</v>
          </cell>
          <cell r="G986">
            <v>0</v>
          </cell>
        </row>
        <row r="987">
          <cell r="A987" t="str">
            <v>-1</v>
          </cell>
          <cell r="B987" t="str">
            <v>시멘트</v>
          </cell>
          <cell r="C987" t="str">
            <v>(40 Kg/대)</v>
          </cell>
          <cell r="D987">
            <v>187</v>
          </cell>
          <cell r="E987" t="str">
            <v>대</v>
          </cell>
          <cell r="F987">
            <v>2636</v>
          </cell>
          <cell r="G987">
            <v>492932</v>
          </cell>
        </row>
        <row r="988">
          <cell r="A988" t="str">
            <v>소계</v>
          </cell>
          <cell r="G988">
            <v>0</v>
          </cell>
        </row>
        <row r="989">
          <cell r="A989" t="str">
            <v>4)</v>
          </cell>
          <cell r="B989" t="str">
            <v>모래구입</v>
          </cell>
          <cell r="G989">
            <v>0</v>
          </cell>
        </row>
        <row r="990">
          <cell r="A990" t="str">
            <v>-1</v>
          </cell>
          <cell r="B990" t="str">
            <v>모 래</v>
          </cell>
          <cell r="D990">
            <v>9</v>
          </cell>
          <cell r="E990" t="str">
            <v>M3</v>
          </cell>
          <cell r="F990">
            <v>17000</v>
          </cell>
          <cell r="G990">
            <v>153000</v>
          </cell>
        </row>
        <row r="991">
          <cell r="A991" t="str">
            <v>소계</v>
          </cell>
          <cell r="G991">
            <v>0</v>
          </cell>
        </row>
        <row r="992">
          <cell r="A992" t="str">
            <v>5)</v>
          </cell>
          <cell r="B992" t="str">
            <v>골재구입</v>
          </cell>
        </row>
        <row r="993">
          <cell r="A993" t="str">
            <v>-1</v>
          </cell>
          <cell r="B993" t="str">
            <v>골재</v>
          </cell>
          <cell r="C993" t="str">
            <v>D=19MM</v>
          </cell>
          <cell r="D993">
            <v>5</v>
          </cell>
          <cell r="E993" t="str">
            <v>M3</v>
          </cell>
          <cell r="F993">
            <v>13000</v>
          </cell>
          <cell r="G993">
            <v>65000</v>
          </cell>
        </row>
        <row r="994">
          <cell r="A994" t="str">
            <v>소계</v>
          </cell>
          <cell r="G994">
            <v>0</v>
          </cell>
        </row>
        <row r="995">
          <cell r="A995" t="str">
            <v>계</v>
          </cell>
          <cell r="G995">
            <v>0</v>
          </cell>
        </row>
        <row r="996">
          <cell r="A996" t="str">
            <v>합계</v>
          </cell>
          <cell r="G996">
            <v>0</v>
          </cell>
        </row>
        <row r="997">
          <cell r="A997" t="str">
            <v>3.E</v>
          </cell>
          <cell r="B997" t="str">
            <v>삼 릉 2 교</v>
          </cell>
          <cell r="C997" t="str">
            <v>(RC)</v>
          </cell>
          <cell r="G997">
            <v>0</v>
          </cell>
        </row>
        <row r="998">
          <cell r="A998" t="str">
            <v>3.01</v>
          </cell>
          <cell r="B998" t="str">
            <v>구조물터파기</v>
          </cell>
        </row>
        <row r="999">
          <cell r="A999" t="str">
            <v>1)</v>
          </cell>
          <cell r="B999" t="str">
            <v>육상토사</v>
          </cell>
          <cell r="G999">
            <v>0</v>
          </cell>
        </row>
        <row r="1000">
          <cell r="A1000" t="str">
            <v>-1</v>
          </cell>
          <cell r="B1000" t="str">
            <v>구조물터파기</v>
          </cell>
          <cell r="C1000" t="str">
            <v>(육상토사0∼4 M)</v>
          </cell>
          <cell r="D1000">
            <v>274</v>
          </cell>
          <cell r="E1000" t="str">
            <v>M3</v>
          </cell>
          <cell r="F1000">
            <v>3864</v>
          </cell>
          <cell r="G1000">
            <v>1058736</v>
          </cell>
        </row>
        <row r="1001">
          <cell r="A1001" t="str">
            <v>소계</v>
          </cell>
          <cell r="G1001">
            <v>0</v>
          </cell>
        </row>
        <row r="1002">
          <cell r="A1002" t="str">
            <v>2)</v>
          </cell>
          <cell r="B1002" t="str">
            <v>수중토사</v>
          </cell>
          <cell r="G1002">
            <v>0</v>
          </cell>
        </row>
        <row r="1003">
          <cell r="A1003" t="str">
            <v>-1</v>
          </cell>
          <cell r="B1003" t="str">
            <v>구조물터파기</v>
          </cell>
          <cell r="C1003" t="str">
            <v>(수중토사 0∼4M)</v>
          </cell>
          <cell r="D1003">
            <v>2195</v>
          </cell>
          <cell r="E1003" t="str">
            <v>M3</v>
          </cell>
          <cell r="F1003">
            <v>7561</v>
          </cell>
          <cell r="G1003">
            <v>16596395</v>
          </cell>
        </row>
        <row r="1004">
          <cell r="A1004" t="str">
            <v>소계</v>
          </cell>
          <cell r="G1004">
            <v>0</v>
          </cell>
        </row>
        <row r="1005">
          <cell r="A1005" t="str">
            <v>계</v>
          </cell>
          <cell r="G1005">
            <v>0</v>
          </cell>
        </row>
        <row r="1006">
          <cell r="A1006" t="str">
            <v>3.02</v>
          </cell>
          <cell r="B1006" t="str">
            <v>되메우기및다짐</v>
          </cell>
          <cell r="C1006" t="str">
            <v>(인력30%+백호우70%)</v>
          </cell>
          <cell r="D1006">
            <v>2008</v>
          </cell>
          <cell r="E1006" t="str">
            <v>M3</v>
          </cell>
          <cell r="F1006">
            <v>4985</v>
          </cell>
          <cell r="G1006">
            <v>10009880</v>
          </cell>
        </row>
        <row r="1007">
          <cell r="A1007" t="str">
            <v>3.03</v>
          </cell>
          <cell r="B1007" t="str">
            <v>강관말뚝공</v>
          </cell>
        </row>
        <row r="1008">
          <cell r="A1008" t="str">
            <v>1)</v>
          </cell>
          <cell r="B1008" t="str">
            <v>자 재 비</v>
          </cell>
          <cell r="G1008">
            <v>0</v>
          </cell>
        </row>
        <row r="1009">
          <cell r="A1009" t="str">
            <v>-1</v>
          </cell>
          <cell r="B1009" t="str">
            <v>강관파일구입</v>
          </cell>
          <cell r="C1009" t="str">
            <v>(D=508.0*9t)</v>
          </cell>
          <cell r="D1009">
            <v>1127</v>
          </cell>
          <cell r="E1009" t="str">
            <v>M</v>
          </cell>
          <cell r="F1009">
            <v>50815</v>
          </cell>
          <cell r="G1009">
            <v>57268505</v>
          </cell>
        </row>
        <row r="1010">
          <cell r="A1010" t="str">
            <v>소계</v>
          </cell>
          <cell r="G1010">
            <v>0</v>
          </cell>
        </row>
        <row r="1011">
          <cell r="A1011" t="str">
            <v>2)</v>
          </cell>
          <cell r="B1011" t="str">
            <v>파일항타</v>
          </cell>
          <cell r="C1011" t="str">
            <v>(디젤함마)</v>
          </cell>
          <cell r="G1011">
            <v>0</v>
          </cell>
        </row>
        <row r="1012">
          <cell r="A1012" t="str">
            <v>-1</v>
          </cell>
          <cell r="B1012" t="str">
            <v>수 직 항</v>
          </cell>
          <cell r="G1012">
            <v>0</v>
          </cell>
        </row>
        <row r="1013">
          <cell r="A1013" t="str">
            <v>a</v>
          </cell>
          <cell r="B1013" t="str">
            <v>파일항타 직항</v>
          </cell>
          <cell r="C1013" t="str">
            <v>(15M미만 D=508MM)</v>
          </cell>
          <cell r="D1013">
            <v>1078</v>
          </cell>
          <cell r="E1013" t="str">
            <v>M</v>
          </cell>
          <cell r="F1013">
            <v>13674</v>
          </cell>
          <cell r="G1013">
            <v>14740572</v>
          </cell>
        </row>
        <row r="1014">
          <cell r="A1014" t="str">
            <v>-2</v>
          </cell>
          <cell r="B1014" t="str">
            <v>두부및선단보강</v>
          </cell>
        </row>
        <row r="1015">
          <cell r="A1015" t="str">
            <v>b</v>
          </cell>
          <cell r="B1015" t="str">
            <v>두부및선단보강</v>
          </cell>
          <cell r="C1015" t="str">
            <v>(D=508MM)</v>
          </cell>
          <cell r="D1015">
            <v>140</v>
          </cell>
          <cell r="E1015" t="str">
            <v>EA</v>
          </cell>
          <cell r="F1015">
            <v>175432</v>
          </cell>
          <cell r="G1015">
            <v>24560480</v>
          </cell>
        </row>
        <row r="1016">
          <cell r="A1016" t="str">
            <v>소계</v>
          </cell>
          <cell r="G1016">
            <v>0</v>
          </cell>
        </row>
        <row r="1017">
          <cell r="A1017" t="str">
            <v>계</v>
          </cell>
          <cell r="G1017">
            <v>0</v>
          </cell>
        </row>
        <row r="1018">
          <cell r="A1018" t="str">
            <v>3.04</v>
          </cell>
          <cell r="B1018" t="str">
            <v>거 푸 집</v>
          </cell>
          <cell r="D1018" t="str">
            <v xml:space="preserve"> </v>
          </cell>
        </row>
        <row r="1019">
          <cell r="A1019" t="str">
            <v>1)</v>
          </cell>
          <cell r="B1019" t="str">
            <v>합판거푸집</v>
          </cell>
          <cell r="C1019" t="str">
            <v>(3회)</v>
          </cell>
          <cell r="G1019">
            <v>0</v>
          </cell>
        </row>
        <row r="1020">
          <cell r="A1020" t="str">
            <v>-1</v>
          </cell>
          <cell r="B1020" t="str">
            <v>합판거푸집</v>
          </cell>
          <cell r="C1020" t="str">
            <v>(3 회 0∼7 m)</v>
          </cell>
          <cell r="D1020">
            <v>1269</v>
          </cell>
          <cell r="E1020" t="str">
            <v>M2</v>
          </cell>
          <cell r="F1020">
            <v>17238</v>
          </cell>
          <cell r="G1020">
            <v>21875022</v>
          </cell>
        </row>
        <row r="1021">
          <cell r="A1021" t="str">
            <v>소계</v>
          </cell>
          <cell r="G1021">
            <v>0</v>
          </cell>
        </row>
        <row r="1022">
          <cell r="A1022" t="str">
            <v>2)</v>
          </cell>
          <cell r="B1022" t="str">
            <v>합판거푸집</v>
          </cell>
          <cell r="C1022" t="str">
            <v>(4회)</v>
          </cell>
          <cell r="G1022">
            <v>0</v>
          </cell>
        </row>
        <row r="1023">
          <cell r="A1023" t="str">
            <v>-1</v>
          </cell>
          <cell r="B1023" t="str">
            <v>합판거푸집</v>
          </cell>
          <cell r="C1023" t="str">
            <v>(4 회 0∼7 m)</v>
          </cell>
          <cell r="D1023">
            <v>256</v>
          </cell>
          <cell r="E1023" t="str">
            <v>M2</v>
          </cell>
          <cell r="F1023">
            <v>14804</v>
          </cell>
          <cell r="G1023">
            <v>3789824</v>
          </cell>
        </row>
        <row r="1024">
          <cell r="A1024" t="str">
            <v>소계</v>
          </cell>
          <cell r="G1024">
            <v>0</v>
          </cell>
        </row>
        <row r="1025">
          <cell r="A1025" t="str">
            <v>3)</v>
          </cell>
          <cell r="B1025" t="str">
            <v>합판거푸집</v>
          </cell>
          <cell r="C1025" t="str">
            <v>(6회)</v>
          </cell>
          <cell r="G1025">
            <v>0</v>
          </cell>
        </row>
        <row r="1026">
          <cell r="A1026" t="str">
            <v>-1</v>
          </cell>
          <cell r="B1026" t="str">
            <v>합판거푸집</v>
          </cell>
          <cell r="C1026" t="str">
            <v>(6 회 0∼7 m)</v>
          </cell>
          <cell r="D1026">
            <v>34</v>
          </cell>
          <cell r="E1026" t="str">
            <v>M2</v>
          </cell>
          <cell r="F1026">
            <v>12206</v>
          </cell>
          <cell r="G1026">
            <v>415004</v>
          </cell>
        </row>
        <row r="1027">
          <cell r="A1027" t="str">
            <v>소계</v>
          </cell>
          <cell r="G1027">
            <v>0</v>
          </cell>
        </row>
        <row r="1028">
          <cell r="A1028" t="str">
            <v>4)</v>
          </cell>
          <cell r="B1028" t="str">
            <v>거푸집</v>
          </cell>
          <cell r="C1028" t="str">
            <v>(3회 폼타이)</v>
          </cell>
          <cell r="D1028" t="str">
            <v xml:space="preserve"> </v>
          </cell>
        </row>
        <row r="1029">
          <cell r="A1029" t="str">
            <v>-1</v>
          </cell>
          <cell r="B1029" t="str">
            <v>거푸집</v>
          </cell>
          <cell r="C1029" t="str">
            <v>(폼타이3회 0∼7 m)</v>
          </cell>
          <cell r="D1029">
            <v>481</v>
          </cell>
          <cell r="E1029" t="str">
            <v>M2</v>
          </cell>
          <cell r="F1029">
            <v>17814</v>
          </cell>
          <cell r="G1029">
            <v>8568534</v>
          </cell>
        </row>
        <row r="1030">
          <cell r="A1030" t="str">
            <v>소계</v>
          </cell>
          <cell r="G1030">
            <v>0</v>
          </cell>
        </row>
        <row r="1031">
          <cell r="A1031" t="str">
            <v>5)</v>
          </cell>
          <cell r="B1031" t="str">
            <v>강재원형거푸집</v>
          </cell>
          <cell r="C1031" t="str">
            <v>(TYPE-A D=1.8M)</v>
          </cell>
          <cell r="D1031" t="str">
            <v xml:space="preserve"> </v>
          </cell>
        </row>
        <row r="1032">
          <cell r="A1032" t="str">
            <v>-1</v>
          </cell>
          <cell r="B1032" t="str">
            <v>원형강재거푸집</v>
          </cell>
          <cell r="C1032" t="str">
            <v>(D=1.8 H=0-7)</v>
          </cell>
          <cell r="D1032">
            <v>141</v>
          </cell>
          <cell r="E1032" t="str">
            <v>M2</v>
          </cell>
          <cell r="F1032">
            <v>18566</v>
          </cell>
          <cell r="G1032">
            <v>2617806</v>
          </cell>
        </row>
        <row r="1033">
          <cell r="A1033" t="str">
            <v>소계</v>
          </cell>
          <cell r="G1033">
            <v>0</v>
          </cell>
        </row>
        <row r="1034">
          <cell r="A1034" t="str">
            <v>6)</v>
          </cell>
          <cell r="B1034" t="str">
            <v>원형거푸집</v>
          </cell>
          <cell r="C1034" t="str">
            <v>(목재)</v>
          </cell>
          <cell r="G1034">
            <v>0</v>
          </cell>
        </row>
        <row r="1035">
          <cell r="A1035" t="str">
            <v>-1</v>
          </cell>
          <cell r="B1035" t="str">
            <v>원형거푸집</v>
          </cell>
          <cell r="C1035" t="str">
            <v>(3 회 0 -7 m)</v>
          </cell>
          <cell r="D1035">
            <v>65</v>
          </cell>
          <cell r="E1035" t="str">
            <v>M2</v>
          </cell>
          <cell r="F1035">
            <v>36934</v>
          </cell>
          <cell r="G1035">
            <v>2400710</v>
          </cell>
        </row>
        <row r="1036">
          <cell r="A1036" t="str">
            <v>소계</v>
          </cell>
          <cell r="G1036">
            <v>0</v>
          </cell>
        </row>
        <row r="1037">
          <cell r="A1037" t="str">
            <v>계</v>
          </cell>
          <cell r="G1037">
            <v>0</v>
          </cell>
        </row>
        <row r="1038">
          <cell r="A1038" t="str">
            <v>3.05</v>
          </cell>
          <cell r="B1038" t="str">
            <v>강관비계공</v>
          </cell>
        </row>
        <row r="1039">
          <cell r="A1039" t="str">
            <v>-1</v>
          </cell>
          <cell r="B1039" t="str">
            <v>비계</v>
          </cell>
          <cell r="C1039" t="str">
            <v>(0∼30 M 강관)</v>
          </cell>
          <cell r="D1039">
            <v>631</v>
          </cell>
          <cell r="E1039" t="str">
            <v>M2</v>
          </cell>
          <cell r="F1039">
            <v>10019</v>
          </cell>
          <cell r="G1039">
            <v>6321989</v>
          </cell>
        </row>
        <row r="1040">
          <cell r="A1040" t="str">
            <v>계</v>
          </cell>
          <cell r="G1040">
            <v>0</v>
          </cell>
        </row>
        <row r="1041">
          <cell r="A1041" t="str">
            <v>3.06</v>
          </cell>
          <cell r="B1041" t="str">
            <v>동바리공</v>
          </cell>
        </row>
        <row r="1042">
          <cell r="A1042" t="str">
            <v>-1</v>
          </cell>
          <cell r="B1042" t="str">
            <v>강관동바리</v>
          </cell>
          <cell r="C1042" t="str">
            <v>(교량용)</v>
          </cell>
          <cell r="D1042">
            <v>3069</v>
          </cell>
          <cell r="E1042" t="str">
            <v>공/M3</v>
          </cell>
          <cell r="F1042">
            <v>15648</v>
          </cell>
          <cell r="G1042">
            <v>48023712</v>
          </cell>
        </row>
        <row r="1043">
          <cell r="A1043" t="str">
            <v>계</v>
          </cell>
          <cell r="G1043">
            <v>0</v>
          </cell>
        </row>
        <row r="1044">
          <cell r="A1044" t="str">
            <v>3.07</v>
          </cell>
          <cell r="B1044" t="str">
            <v>시공이음</v>
          </cell>
          <cell r="G1044">
            <v>0</v>
          </cell>
        </row>
        <row r="1045">
          <cell r="A1045" t="str">
            <v>-1</v>
          </cell>
          <cell r="B1045" t="str">
            <v>스치로폴설치</v>
          </cell>
          <cell r="C1045" t="str">
            <v>(T=20 m/m)</v>
          </cell>
          <cell r="D1045">
            <v>24</v>
          </cell>
          <cell r="E1045" t="str">
            <v>M2</v>
          </cell>
          <cell r="F1045">
            <v>2209</v>
          </cell>
          <cell r="G1045">
            <v>53016</v>
          </cell>
        </row>
        <row r="1046">
          <cell r="A1046" t="str">
            <v>계</v>
          </cell>
          <cell r="G1046">
            <v>0</v>
          </cell>
        </row>
        <row r="1047">
          <cell r="A1047" t="str">
            <v>3.08</v>
          </cell>
          <cell r="B1047" t="str">
            <v>물 푸 기</v>
          </cell>
          <cell r="C1047" t="str">
            <v>(교량및대형구조물)</v>
          </cell>
          <cell r="D1047">
            <v>82</v>
          </cell>
          <cell r="E1047" t="str">
            <v>HR</v>
          </cell>
          <cell r="F1047">
            <v>10072</v>
          </cell>
          <cell r="G1047">
            <v>825904</v>
          </cell>
        </row>
        <row r="1048">
          <cell r="A1048" t="str">
            <v>3.09</v>
          </cell>
          <cell r="B1048" t="str">
            <v>철근가공조립</v>
          </cell>
          <cell r="G1048">
            <v>0</v>
          </cell>
        </row>
        <row r="1049">
          <cell r="A1049" t="str">
            <v>1)</v>
          </cell>
          <cell r="B1049" t="str">
            <v>철근가공조립</v>
          </cell>
          <cell r="C1049" t="str">
            <v>(간단)</v>
          </cell>
          <cell r="D1049">
            <v>0.77600000000000002</v>
          </cell>
          <cell r="E1049" t="str">
            <v>TON</v>
          </cell>
          <cell r="F1049">
            <v>289989</v>
          </cell>
          <cell r="G1049">
            <v>225031</v>
          </cell>
        </row>
        <row r="1050">
          <cell r="A1050" t="str">
            <v>2)</v>
          </cell>
          <cell r="B1050" t="str">
            <v>철근가공조립</v>
          </cell>
          <cell r="C1050" t="str">
            <v>(보통)</v>
          </cell>
          <cell r="D1050">
            <v>13.044</v>
          </cell>
          <cell r="E1050" t="str">
            <v>TON</v>
          </cell>
          <cell r="F1050">
            <v>327481</v>
          </cell>
          <cell r="G1050">
            <v>4271662</v>
          </cell>
        </row>
        <row r="1051">
          <cell r="A1051" t="str">
            <v>3)</v>
          </cell>
          <cell r="B1051" t="str">
            <v>철근가공조립</v>
          </cell>
          <cell r="C1051" t="str">
            <v>(복잡)</v>
          </cell>
          <cell r="D1051">
            <v>249.18</v>
          </cell>
          <cell r="E1051" t="str">
            <v>TON</v>
          </cell>
          <cell r="F1051">
            <v>361597</v>
          </cell>
          <cell r="G1051">
            <v>90102740</v>
          </cell>
        </row>
        <row r="1052">
          <cell r="A1052" t="str">
            <v>계</v>
          </cell>
          <cell r="G1052">
            <v>0</v>
          </cell>
        </row>
        <row r="1053">
          <cell r="A1053" t="str">
            <v>3.10</v>
          </cell>
          <cell r="B1053" t="str">
            <v>거푸집간격재</v>
          </cell>
        </row>
        <row r="1054">
          <cell r="A1054" t="str">
            <v>1)</v>
          </cell>
          <cell r="B1054" t="str">
            <v>스페이서설치</v>
          </cell>
          <cell r="C1054" t="str">
            <v>(슬래브용)</v>
          </cell>
          <cell r="D1054">
            <v>1203</v>
          </cell>
          <cell r="E1054" t="str">
            <v>M2</v>
          </cell>
          <cell r="F1054">
            <v>210</v>
          </cell>
          <cell r="G1054">
            <v>252630</v>
          </cell>
        </row>
        <row r="1055">
          <cell r="A1055" t="str">
            <v>2)</v>
          </cell>
          <cell r="B1055" t="str">
            <v>스페이서설치</v>
          </cell>
          <cell r="C1055" t="str">
            <v>(벽  체)</v>
          </cell>
          <cell r="D1055">
            <v>639</v>
          </cell>
          <cell r="E1055" t="str">
            <v>M2</v>
          </cell>
          <cell r="F1055">
            <v>294</v>
          </cell>
          <cell r="G1055">
            <v>187866</v>
          </cell>
        </row>
        <row r="1056">
          <cell r="A1056" t="str">
            <v>계</v>
          </cell>
          <cell r="G1056">
            <v>0</v>
          </cell>
        </row>
        <row r="1057">
          <cell r="A1057" t="str">
            <v>3.11</v>
          </cell>
          <cell r="B1057" t="str">
            <v>콘크리트타설</v>
          </cell>
          <cell r="C1057" t="str">
            <v>(레미콘)</v>
          </cell>
          <cell r="G1057">
            <v>0</v>
          </cell>
        </row>
        <row r="1058">
          <cell r="A1058" t="str">
            <v>1)</v>
          </cell>
          <cell r="B1058" t="str">
            <v>레미콘</v>
          </cell>
        </row>
        <row r="1059">
          <cell r="A1059" t="str">
            <v>-1</v>
          </cell>
          <cell r="B1059" t="str">
            <v>콘크리트타설</v>
          </cell>
          <cell r="C1059" t="str">
            <v>(무근 VIB제외)</v>
          </cell>
          <cell r="D1059">
            <v>81</v>
          </cell>
          <cell r="E1059" t="str">
            <v>M3</v>
          </cell>
          <cell r="F1059">
            <v>18203</v>
          </cell>
          <cell r="G1059">
            <v>1474443</v>
          </cell>
        </row>
        <row r="1060">
          <cell r="A1060" t="str">
            <v>소계</v>
          </cell>
          <cell r="G1060">
            <v>0</v>
          </cell>
        </row>
        <row r="1061">
          <cell r="A1061" t="str">
            <v>2)</v>
          </cell>
          <cell r="B1061" t="str">
            <v>펌프카타설</v>
          </cell>
          <cell r="G1061">
            <v>0</v>
          </cell>
        </row>
        <row r="1062">
          <cell r="A1062" t="str">
            <v>-1</v>
          </cell>
          <cell r="B1062" t="str">
            <v>콘크리트타설</v>
          </cell>
          <cell r="C1062" t="str">
            <v>(철근 펌프카)</v>
          </cell>
          <cell r="D1062">
            <v>1772</v>
          </cell>
          <cell r="E1062" t="str">
            <v>M3</v>
          </cell>
          <cell r="F1062">
            <v>10343</v>
          </cell>
          <cell r="G1062">
            <v>18327796</v>
          </cell>
        </row>
        <row r="1063">
          <cell r="A1063" t="str">
            <v>소계</v>
          </cell>
          <cell r="G1063">
            <v>0</v>
          </cell>
        </row>
        <row r="1064">
          <cell r="A1064" t="str">
            <v>계</v>
          </cell>
          <cell r="G1064">
            <v>0</v>
          </cell>
        </row>
        <row r="1065">
          <cell r="A1065" t="str">
            <v>3.12</v>
          </cell>
          <cell r="B1065" t="str">
            <v>표면처리</v>
          </cell>
          <cell r="G1065">
            <v>0</v>
          </cell>
        </row>
        <row r="1066">
          <cell r="A1066" t="str">
            <v>1)</v>
          </cell>
          <cell r="B1066" t="str">
            <v>슬래브양생</v>
          </cell>
          <cell r="C1066" t="str">
            <v>(피막양성)</v>
          </cell>
          <cell r="D1066">
            <v>781</v>
          </cell>
          <cell r="E1066" t="str">
            <v>M2</v>
          </cell>
          <cell r="F1066">
            <v>346</v>
          </cell>
          <cell r="G1066">
            <v>270226</v>
          </cell>
        </row>
        <row r="1067">
          <cell r="A1067" t="str">
            <v>2)</v>
          </cell>
          <cell r="B1067" t="str">
            <v>슬래브면고르기</v>
          </cell>
          <cell r="C1067" t="str">
            <v>(데크휘니샤)</v>
          </cell>
          <cell r="D1067">
            <v>781</v>
          </cell>
          <cell r="E1067" t="str">
            <v>M2</v>
          </cell>
          <cell r="F1067">
            <v>521</v>
          </cell>
          <cell r="G1067">
            <v>406901</v>
          </cell>
        </row>
        <row r="1068">
          <cell r="A1068" t="str">
            <v>계</v>
          </cell>
          <cell r="G1068">
            <v>0</v>
          </cell>
        </row>
        <row r="1069">
          <cell r="A1069" t="str">
            <v>3.13</v>
          </cell>
          <cell r="B1069" t="str">
            <v>교량받침</v>
          </cell>
        </row>
        <row r="1070">
          <cell r="A1070" t="str">
            <v>1)</v>
          </cell>
          <cell r="B1070" t="str">
            <v>탄성받침</v>
          </cell>
          <cell r="C1070" t="str">
            <v>(RC 및 PC)</v>
          </cell>
          <cell r="D1070">
            <v>84856</v>
          </cell>
          <cell r="G1070">
            <v>0</v>
          </cell>
        </row>
        <row r="1071">
          <cell r="A1071" t="str">
            <v>-1</v>
          </cell>
          <cell r="B1071" t="str">
            <v>고 정 단</v>
          </cell>
          <cell r="C1071" t="str">
            <v>(탄성)</v>
          </cell>
        </row>
        <row r="1072">
          <cell r="A1072" t="str">
            <v>a</v>
          </cell>
          <cell r="B1072" t="str">
            <v>교좌장치 탄성</v>
          </cell>
          <cell r="C1072" t="str">
            <v>(고정단 175TON)</v>
          </cell>
          <cell r="D1072">
            <v>1</v>
          </cell>
          <cell r="E1072" t="str">
            <v>EA</v>
          </cell>
          <cell r="F1072">
            <v>2368427</v>
          </cell>
          <cell r="G1072">
            <v>2368427</v>
          </cell>
        </row>
        <row r="1073">
          <cell r="A1073" t="str">
            <v>소계</v>
          </cell>
          <cell r="G1073">
            <v>0</v>
          </cell>
        </row>
        <row r="1074">
          <cell r="A1074" t="str">
            <v>-2</v>
          </cell>
          <cell r="B1074" t="str">
            <v>종 방 향</v>
          </cell>
          <cell r="G1074">
            <v>0</v>
          </cell>
        </row>
        <row r="1075">
          <cell r="A1075" t="str">
            <v>a</v>
          </cell>
          <cell r="B1075" t="str">
            <v>교좌장치 탄성</v>
          </cell>
          <cell r="C1075" t="str">
            <v>(종방향 75TON)</v>
          </cell>
          <cell r="D1075">
            <v>2</v>
          </cell>
          <cell r="E1075" t="str">
            <v>EA</v>
          </cell>
          <cell r="F1075">
            <v>1516427</v>
          </cell>
          <cell r="G1075">
            <v>3032854</v>
          </cell>
        </row>
        <row r="1076">
          <cell r="A1076" t="str">
            <v>b</v>
          </cell>
          <cell r="B1076" t="str">
            <v>교좌장치 탄성</v>
          </cell>
          <cell r="C1076" t="str">
            <v>(종방향 175TON)</v>
          </cell>
          <cell r="D1076">
            <v>1</v>
          </cell>
          <cell r="E1076" t="str">
            <v>EA</v>
          </cell>
          <cell r="F1076">
            <v>2351427</v>
          </cell>
          <cell r="G1076">
            <v>2351427</v>
          </cell>
        </row>
        <row r="1077">
          <cell r="A1077" t="str">
            <v>소계</v>
          </cell>
          <cell r="G1077">
            <v>0</v>
          </cell>
        </row>
        <row r="1078">
          <cell r="A1078" t="str">
            <v>-3</v>
          </cell>
          <cell r="B1078" t="str">
            <v>횡 방 향</v>
          </cell>
          <cell r="G1078">
            <v>0</v>
          </cell>
        </row>
        <row r="1079">
          <cell r="A1079" t="str">
            <v>a</v>
          </cell>
          <cell r="B1079" t="str">
            <v>교좌장치 탄성</v>
          </cell>
          <cell r="C1079" t="str">
            <v>(횡방향 175TON)</v>
          </cell>
          <cell r="D1079">
            <v>8</v>
          </cell>
          <cell r="E1079" t="str">
            <v>EA</v>
          </cell>
          <cell r="F1079">
            <v>2440427</v>
          </cell>
          <cell r="G1079">
            <v>19523416</v>
          </cell>
        </row>
        <row r="1080">
          <cell r="A1080" t="str">
            <v>소계</v>
          </cell>
          <cell r="G1080">
            <v>0</v>
          </cell>
        </row>
        <row r="1081">
          <cell r="A1081" t="str">
            <v>-4</v>
          </cell>
          <cell r="B1081" t="str">
            <v>양 방 향</v>
          </cell>
          <cell r="G1081">
            <v>0</v>
          </cell>
        </row>
        <row r="1082">
          <cell r="A1082" t="str">
            <v>a</v>
          </cell>
          <cell r="B1082" t="str">
            <v>교좌장치 탄성</v>
          </cell>
          <cell r="C1082" t="str">
            <v>(양방향 75Ton)</v>
          </cell>
          <cell r="D1082">
            <v>16</v>
          </cell>
          <cell r="E1082" t="str">
            <v>EA</v>
          </cell>
          <cell r="F1082">
            <v>135427</v>
          </cell>
          <cell r="G1082">
            <v>2166832</v>
          </cell>
        </row>
        <row r="1083">
          <cell r="A1083" t="str">
            <v>b</v>
          </cell>
          <cell r="B1083" t="str">
            <v>교좌장치 탄성</v>
          </cell>
          <cell r="C1083" t="str">
            <v>(양방향 175Ton)</v>
          </cell>
          <cell r="D1083">
            <v>8</v>
          </cell>
          <cell r="E1083" t="str">
            <v>EA</v>
          </cell>
          <cell r="F1083">
            <v>2076427</v>
          </cell>
          <cell r="G1083">
            <v>16611416</v>
          </cell>
        </row>
        <row r="1084">
          <cell r="A1084" t="str">
            <v>소계</v>
          </cell>
          <cell r="G1084">
            <v>0</v>
          </cell>
        </row>
        <row r="1085">
          <cell r="A1085" t="str">
            <v>계</v>
          </cell>
          <cell r="G1085">
            <v>0</v>
          </cell>
        </row>
        <row r="1086">
          <cell r="A1086" t="str">
            <v>3.14</v>
          </cell>
          <cell r="B1086" t="str">
            <v>신 축 이 음</v>
          </cell>
          <cell r="G1086">
            <v>0</v>
          </cell>
        </row>
        <row r="1087">
          <cell r="A1087" t="str">
            <v>1)</v>
          </cell>
          <cell r="B1087" t="str">
            <v>신축이음장치</v>
          </cell>
          <cell r="C1087" t="str">
            <v>(NB 50)</v>
          </cell>
          <cell r="D1087">
            <v>37</v>
          </cell>
          <cell r="E1087" t="str">
            <v>M</v>
          </cell>
          <cell r="F1087">
            <v>280101</v>
          </cell>
          <cell r="G1087">
            <v>10363737</v>
          </cell>
        </row>
        <row r="1088">
          <cell r="A1088" t="str">
            <v>계</v>
          </cell>
          <cell r="G1088">
            <v>0</v>
          </cell>
        </row>
        <row r="1089">
          <cell r="A1089" t="str">
            <v>3.15</v>
          </cell>
          <cell r="B1089" t="str">
            <v>방 수 공</v>
          </cell>
          <cell r="G1089">
            <v>0</v>
          </cell>
        </row>
        <row r="1090">
          <cell r="A1090" t="str">
            <v>1)</v>
          </cell>
          <cell r="B1090" t="str">
            <v>교면방수</v>
          </cell>
          <cell r="C1090" t="str">
            <v>(도막방수)</v>
          </cell>
          <cell r="D1090">
            <v>781</v>
          </cell>
          <cell r="E1090" t="str">
            <v>M2</v>
          </cell>
          <cell r="F1090">
            <v>23506</v>
          </cell>
          <cell r="G1090">
            <v>18358186</v>
          </cell>
        </row>
        <row r="1091">
          <cell r="A1091" t="str">
            <v>2)</v>
          </cell>
          <cell r="B1091" t="str">
            <v>아스팔트 방수</v>
          </cell>
          <cell r="C1091" t="str">
            <v>(2 회)</v>
          </cell>
          <cell r="D1091">
            <v>269</v>
          </cell>
          <cell r="E1091" t="str">
            <v>M2</v>
          </cell>
          <cell r="F1091">
            <v>4799</v>
          </cell>
          <cell r="G1091">
            <v>1290931</v>
          </cell>
        </row>
        <row r="1092">
          <cell r="A1092" t="str">
            <v>계</v>
          </cell>
          <cell r="G1092">
            <v>0</v>
          </cell>
        </row>
        <row r="1093">
          <cell r="A1093" t="str">
            <v>3.16</v>
          </cell>
          <cell r="B1093" t="str">
            <v>다웰바 설치</v>
          </cell>
          <cell r="C1093" t="str">
            <v>(D=25m/m, L=600)</v>
          </cell>
          <cell r="D1093">
            <v>92</v>
          </cell>
          <cell r="E1093" t="str">
            <v>EA</v>
          </cell>
          <cell r="F1093">
            <v>11131</v>
          </cell>
          <cell r="G1093">
            <v>1024052</v>
          </cell>
        </row>
        <row r="1094">
          <cell r="A1094" t="str">
            <v>3.17</v>
          </cell>
          <cell r="B1094" t="str">
            <v>무수축콘크리트공</v>
          </cell>
          <cell r="G1094">
            <v>0</v>
          </cell>
        </row>
        <row r="1095">
          <cell r="A1095" t="str">
            <v>1)</v>
          </cell>
          <cell r="B1095" t="str">
            <v>무수축몰탈</v>
          </cell>
          <cell r="C1095" t="str">
            <v>(1:1)</v>
          </cell>
          <cell r="D1095">
            <v>1.65</v>
          </cell>
          <cell r="E1095" t="str">
            <v>M3</v>
          </cell>
          <cell r="F1095">
            <v>92073</v>
          </cell>
          <cell r="G1095">
            <v>151920</v>
          </cell>
        </row>
        <row r="1096">
          <cell r="A1096" t="str">
            <v>2)</v>
          </cell>
          <cell r="B1096" t="str">
            <v>무수축콘크리트</v>
          </cell>
          <cell r="D1096">
            <v>4.7960000000000003</v>
          </cell>
          <cell r="E1096" t="str">
            <v>M3</v>
          </cell>
          <cell r="F1096">
            <v>144475</v>
          </cell>
          <cell r="G1096">
            <v>692902</v>
          </cell>
        </row>
        <row r="1097">
          <cell r="A1097" t="str">
            <v>계</v>
          </cell>
          <cell r="G1097">
            <v>0</v>
          </cell>
        </row>
        <row r="1098">
          <cell r="A1098" t="str">
            <v>3.18</v>
          </cell>
          <cell r="B1098" t="str">
            <v>배 수 시 설 공</v>
          </cell>
          <cell r="G1098">
            <v>0</v>
          </cell>
        </row>
        <row r="1099">
          <cell r="A1099" t="str">
            <v>1)</v>
          </cell>
          <cell r="B1099" t="str">
            <v>하 천 용</v>
          </cell>
          <cell r="G1099">
            <v>0</v>
          </cell>
        </row>
        <row r="1100">
          <cell r="A1100" t="str">
            <v>-1</v>
          </cell>
          <cell r="B1100" t="str">
            <v>배수시설 집수구</v>
          </cell>
          <cell r="C1100" t="str">
            <v>(주철)</v>
          </cell>
          <cell r="D1100">
            <v>8</v>
          </cell>
          <cell r="E1100" t="str">
            <v>EA</v>
          </cell>
          <cell r="F1100">
            <v>30973</v>
          </cell>
          <cell r="G1100">
            <v>247784</v>
          </cell>
        </row>
        <row r="1101">
          <cell r="A1101" t="str">
            <v>-2</v>
          </cell>
          <cell r="B1101" t="str">
            <v>배수시설(하천용)</v>
          </cell>
          <cell r="C1101" t="str">
            <v>(Φ150 스텐레스)</v>
          </cell>
          <cell r="D1101">
            <v>8</v>
          </cell>
          <cell r="E1101" t="str">
            <v>M</v>
          </cell>
          <cell r="F1101">
            <v>52472</v>
          </cell>
          <cell r="G1101">
            <v>419776</v>
          </cell>
        </row>
        <row r="1102">
          <cell r="A1102" t="str">
            <v>소계</v>
          </cell>
          <cell r="G1102">
            <v>0</v>
          </cell>
        </row>
        <row r="1103">
          <cell r="A1103" t="str">
            <v>계</v>
          </cell>
          <cell r="G1103">
            <v>0</v>
          </cell>
        </row>
        <row r="1104">
          <cell r="A1104" t="str">
            <v>3.19</v>
          </cell>
          <cell r="B1104" t="str">
            <v>교량명판공</v>
          </cell>
        </row>
        <row r="1105">
          <cell r="A1105" t="str">
            <v>1)</v>
          </cell>
          <cell r="B1105" t="str">
            <v>교명판</v>
          </cell>
          <cell r="C1105" t="str">
            <v>(450x200x10)</v>
          </cell>
          <cell r="D1105">
            <v>2</v>
          </cell>
          <cell r="E1105" t="str">
            <v>EA</v>
          </cell>
          <cell r="F1105">
            <v>157500</v>
          </cell>
          <cell r="G1105">
            <v>315000</v>
          </cell>
        </row>
        <row r="1106">
          <cell r="A1106" t="str">
            <v>2)</v>
          </cell>
          <cell r="B1106" t="str">
            <v>설명판</v>
          </cell>
          <cell r="C1106" t="str">
            <v>(350x500x10)</v>
          </cell>
          <cell r="D1106">
            <v>2</v>
          </cell>
          <cell r="E1106" t="str">
            <v>EA</v>
          </cell>
          <cell r="F1106">
            <v>178500</v>
          </cell>
          <cell r="G1106">
            <v>357000</v>
          </cell>
        </row>
        <row r="1107">
          <cell r="A1107" t="str">
            <v>3)</v>
          </cell>
          <cell r="B1107" t="str">
            <v>교명주</v>
          </cell>
          <cell r="C1107" t="str">
            <v>(화강석)</v>
          </cell>
          <cell r="D1107">
            <v>4</v>
          </cell>
          <cell r="E1107" t="str">
            <v>EA</v>
          </cell>
          <cell r="F1107">
            <v>1285903</v>
          </cell>
          <cell r="G1107">
            <v>5143612</v>
          </cell>
        </row>
        <row r="1108">
          <cell r="A1108" t="str">
            <v>계</v>
          </cell>
          <cell r="G1108">
            <v>0</v>
          </cell>
        </row>
        <row r="1109">
          <cell r="A1109" t="str">
            <v>3.20</v>
          </cell>
          <cell r="B1109" t="str">
            <v>측량기준점</v>
          </cell>
          <cell r="D1109">
            <v>1</v>
          </cell>
          <cell r="E1109" t="str">
            <v>EA</v>
          </cell>
          <cell r="F1109">
            <v>26250</v>
          </cell>
          <cell r="G1109">
            <v>26250</v>
          </cell>
        </row>
        <row r="1110">
          <cell r="A1110" t="str">
            <v>3.21</v>
          </cell>
          <cell r="B1110" t="str">
            <v>교대보호공</v>
          </cell>
        </row>
        <row r="1111">
          <cell r="A1111" t="str">
            <v>1)</v>
          </cell>
          <cell r="B1111" t="str">
            <v>돌망태설치</v>
          </cell>
          <cell r="C1111" t="str">
            <v>(#8-45*95)</v>
          </cell>
          <cell r="D1111">
            <v>252</v>
          </cell>
          <cell r="E1111" t="str">
            <v>M2</v>
          </cell>
          <cell r="F1111">
            <v>21741</v>
          </cell>
          <cell r="G1111">
            <v>5478732</v>
          </cell>
        </row>
        <row r="1112">
          <cell r="A1112" t="str">
            <v>2)</v>
          </cell>
          <cell r="B1112" t="str">
            <v>점검용계단</v>
          </cell>
          <cell r="D1112">
            <v>2</v>
          </cell>
          <cell r="E1112" t="str">
            <v>개</v>
          </cell>
          <cell r="F1112">
            <v>945560</v>
          </cell>
          <cell r="G1112">
            <v>1891120</v>
          </cell>
        </row>
        <row r="1113">
          <cell r="A1113" t="str">
            <v>계</v>
          </cell>
          <cell r="G1113">
            <v>0</v>
          </cell>
        </row>
        <row r="1114">
          <cell r="A1114" t="str">
            <v>3.22</v>
          </cell>
          <cell r="B1114" t="str">
            <v>교량난간및전선관설치</v>
          </cell>
        </row>
        <row r="1115">
          <cell r="A1115" t="str">
            <v>1)</v>
          </cell>
          <cell r="B1115" t="str">
            <v>난간</v>
          </cell>
          <cell r="C1115" t="str">
            <v>(H=400)</v>
          </cell>
          <cell r="D1115">
            <v>84</v>
          </cell>
          <cell r="E1115" t="str">
            <v>M</v>
          </cell>
          <cell r="F1115">
            <v>129000</v>
          </cell>
          <cell r="G1115">
            <v>10836000</v>
          </cell>
        </row>
        <row r="1116">
          <cell r="A1116" t="str">
            <v>2)</v>
          </cell>
          <cell r="B1116" t="str">
            <v>전 선 관</v>
          </cell>
          <cell r="C1116" t="str">
            <v>(P.V.C Φ100 m/m)</v>
          </cell>
          <cell r="D1116">
            <v>168</v>
          </cell>
          <cell r="E1116" t="str">
            <v>M</v>
          </cell>
          <cell r="F1116">
            <v>5512</v>
          </cell>
          <cell r="G1116">
            <v>926016</v>
          </cell>
        </row>
        <row r="1117">
          <cell r="A1117" t="str">
            <v>계</v>
          </cell>
          <cell r="G1117">
            <v>0</v>
          </cell>
        </row>
        <row r="1118">
          <cell r="A1118" t="str">
            <v>3.23</v>
          </cell>
          <cell r="B1118" t="str">
            <v>옹벽배수시설</v>
          </cell>
          <cell r="G1118">
            <v>0</v>
          </cell>
        </row>
        <row r="1119">
          <cell r="A1119" t="str">
            <v>1)</v>
          </cell>
          <cell r="B1119" t="str">
            <v>구조물 뒷채움</v>
          </cell>
          <cell r="C1119" t="str">
            <v>(발파암유용)</v>
          </cell>
          <cell r="D1119">
            <v>397</v>
          </cell>
          <cell r="E1119" t="str">
            <v>M3</v>
          </cell>
          <cell r="F1119">
            <v>12955</v>
          </cell>
          <cell r="G1119">
            <v>5143135</v>
          </cell>
        </row>
        <row r="1120">
          <cell r="A1120" t="str">
            <v>계</v>
          </cell>
          <cell r="G1120">
            <v>0</v>
          </cell>
        </row>
        <row r="1121">
          <cell r="A1121" t="str">
            <v>3.24</v>
          </cell>
          <cell r="B1121" t="str">
            <v>사급자재대</v>
          </cell>
          <cell r="G1121">
            <v>0</v>
          </cell>
        </row>
        <row r="1122">
          <cell r="A1122" t="str">
            <v>1)</v>
          </cell>
          <cell r="B1122" t="str">
            <v>레미콘</v>
          </cell>
        </row>
        <row r="1123">
          <cell r="A1123" t="str">
            <v>-1</v>
          </cell>
          <cell r="B1123" t="str">
            <v>레미콘</v>
          </cell>
          <cell r="C1123" t="str">
            <v>(25-270-15)</v>
          </cell>
          <cell r="D1123">
            <v>796</v>
          </cell>
          <cell r="E1123" t="str">
            <v>M3</v>
          </cell>
          <cell r="F1123">
            <v>46254</v>
          </cell>
          <cell r="G1123">
            <v>36818184</v>
          </cell>
        </row>
        <row r="1124">
          <cell r="A1124" t="str">
            <v>-2</v>
          </cell>
          <cell r="B1124" t="str">
            <v>레미콘</v>
          </cell>
          <cell r="C1124" t="str">
            <v>(25-240-15)</v>
          </cell>
          <cell r="D1124">
            <v>993</v>
          </cell>
          <cell r="E1124" t="str">
            <v>M3</v>
          </cell>
          <cell r="F1124">
            <v>45063</v>
          </cell>
          <cell r="G1124">
            <v>44747559</v>
          </cell>
        </row>
        <row r="1125">
          <cell r="A1125" t="str">
            <v>-3</v>
          </cell>
          <cell r="B1125" t="str">
            <v>레미콘</v>
          </cell>
          <cell r="C1125" t="str">
            <v>(40-240-15)</v>
          </cell>
          <cell r="D1125">
            <v>27</v>
          </cell>
          <cell r="E1125" t="str">
            <v>M3</v>
          </cell>
          <cell r="F1125">
            <v>43045</v>
          </cell>
          <cell r="G1125">
            <v>1162215</v>
          </cell>
        </row>
        <row r="1126">
          <cell r="A1126" t="str">
            <v>-4</v>
          </cell>
          <cell r="B1126" t="str">
            <v>레미콘</v>
          </cell>
          <cell r="C1126" t="str">
            <v>(40-160-15)</v>
          </cell>
          <cell r="D1126">
            <v>55</v>
          </cell>
          <cell r="E1126" t="str">
            <v>M3</v>
          </cell>
          <cell r="F1126">
            <v>37672</v>
          </cell>
          <cell r="G1126">
            <v>2071960</v>
          </cell>
        </row>
        <row r="1127">
          <cell r="A1127" t="str">
            <v>소계</v>
          </cell>
          <cell r="G1127">
            <v>0</v>
          </cell>
        </row>
        <row r="1128">
          <cell r="A1128" t="str">
            <v>2)</v>
          </cell>
          <cell r="B1128" t="str">
            <v>철근구입</v>
          </cell>
          <cell r="G1128">
            <v>0</v>
          </cell>
        </row>
        <row r="1129">
          <cell r="A1129" t="str">
            <v>-1</v>
          </cell>
          <cell r="B1129" t="str">
            <v>철근(SD35,40A)</v>
          </cell>
          <cell r="C1129" t="str">
            <v>(D=13MM)</v>
          </cell>
          <cell r="D1129">
            <v>3.6749999999999998</v>
          </cell>
          <cell r="E1129" t="str">
            <v>TON</v>
          </cell>
          <cell r="F1129">
            <v>325527</v>
          </cell>
          <cell r="G1129">
            <v>1196311</v>
          </cell>
        </row>
        <row r="1130">
          <cell r="A1130" t="str">
            <v>-2</v>
          </cell>
          <cell r="B1130" t="str">
            <v>철근(SD35,40A)</v>
          </cell>
          <cell r="C1130" t="str">
            <v>(D=16MM-32MM)</v>
          </cell>
          <cell r="D1130">
            <v>128.27000000000001</v>
          </cell>
          <cell r="E1130" t="str">
            <v>TON</v>
          </cell>
          <cell r="F1130">
            <v>320033</v>
          </cell>
          <cell r="G1130">
            <v>41050632</v>
          </cell>
        </row>
        <row r="1131">
          <cell r="A1131" t="str">
            <v>-3</v>
          </cell>
          <cell r="B1131" t="str">
            <v>철근(SD30A)</v>
          </cell>
          <cell r="C1131" t="str">
            <v>(D=13MM)</v>
          </cell>
          <cell r="D1131">
            <v>12.023999999999999</v>
          </cell>
          <cell r="E1131" t="str">
            <v>TON</v>
          </cell>
          <cell r="F1131">
            <v>310880</v>
          </cell>
          <cell r="G1131">
            <v>3738021</v>
          </cell>
        </row>
        <row r="1132">
          <cell r="A1132" t="str">
            <v>-4</v>
          </cell>
          <cell r="B1132" t="str">
            <v>철근(SD30A)</v>
          </cell>
          <cell r="C1132" t="str">
            <v>(D=16MM-32MM)</v>
          </cell>
          <cell r="D1132">
            <v>126.92</v>
          </cell>
          <cell r="E1132" t="str">
            <v>TON</v>
          </cell>
          <cell r="F1132">
            <v>306790</v>
          </cell>
          <cell r="G1132">
            <v>38937786</v>
          </cell>
        </row>
        <row r="1133">
          <cell r="A1133" t="str">
            <v>-5</v>
          </cell>
          <cell r="B1133" t="str">
            <v>고    철</v>
          </cell>
          <cell r="D1133">
            <v>7.8890000000000002</v>
          </cell>
          <cell r="E1133" t="str">
            <v>TON</v>
          </cell>
          <cell r="F1133">
            <v>-84000</v>
          </cell>
          <cell r="G1133">
            <v>-662676</v>
          </cell>
        </row>
        <row r="1134">
          <cell r="A1134" t="str">
            <v>소계</v>
          </cell>
          <cell r="G1134">
            <v>0</v>
          </cell>
        </row>
        <row r="1135">
          <cell r="A1135" t="str">
            <v>3)</v>
          </cell>
          <cell r="B1135" t="str">
            <v>시멘트구입</v>
          </cell>
          <cell r="G1135">
            <v>0</v>
          </cell>
        </row>
        <row r="1136">
          <cell r="A1136" t="str">
            <v>-1</v>
          </cell>
          <cell r="B1136" t="str">
            <v>시멘트</v>
          </cell>
          <cell r="C1136" t="str">
            <v>(40 Kg/대)</v>
          </cell>
          <cell r="D1136">
            <v>114</v>
          </cell>
          <cell r="E1136" t="str">
            <v>대</v>
          </cell>
          <cell r="F1136">
            <v>2636</v>
          </cell>
          <cell r="G1136">
            <v>300504</v>
          </cell>
        </row>
        <row r="1137">
          <cell r="A1137" t="str">
            <v>소계</v>
          </cell>
          <cell r="G1137">
            <v>0</v>
          </cell>
        </row>
        <row r="1138">
          <cell r="A1138" t="str">
            <v>4)</v>
          </cell>
          <cell r="B1138" t="str">
            <v>모래구입</v>
          </cell>
          <cell r="G1138">
            <v>0</v>
          </cell>
        </row>
        <row r="1139">
          <cell r="A1139" t="str">
            <v>-1</v>
          </cell>
          <cell r="B1139" t="str">
            <v>모 래</v>
          </cell>
          <cell r="D1139">
            <v>8</v>
          </cell>
          <cell r="E1139" t="str">
            <v>M3</v>
          </cell>
          <cell r="F1139">
            <v>17000</v>
          </cell>
          <cell r="G1139">
            <v>136000</v>
          </cell>
        </row>
        <row r="1140">
          <cell r="A1140" t="str">
            <v>소계</v>
          </cell>
          <cell r="G1140">
            <v>0</v>
          </cell>
        </row>
        <row r="1141">
          <cell r="A1141" t="str">
            <v>5)</v>
          </cell>
          <cell r="B1141" t="str">
            <v>골재구입</v>
          </cell>
        </row>
        <row r="1142">
          <cell r="A1142" t="str">
            <v>-1</v>
          </cell>
          <cell r="B1142" t="str">
            <v>골재</v>
          </cell>
          <cell r="C1142" t="str">
            <v>D=19MM</v>
          </cell>
          <cell r="D1142">
            <v>5</v>
          </cell>
          <cell r="E1142" t="str">
            <v>M3</v>
          </cell>
          <cell r="F1142">
            <v>13000</v>
          </cell>
          <cell r="G1142">
            <v>65000</v>
          </cell>
        </row>
        <row r="1143">
          <cell r="A1143" t="str">
            <v>소계</v>
          </cell>
          <cell r="G1143">
            <v>0</v>
          </cell>
        </row>
        <row r="1144">
          <cell r="A1144" t="str">
            <v>계</v>
          </cell>
          <cell r="G1144">
            <v>0</v>
          </cell>
        </row>
        <row r="1145">
          <cell r="A1145" t="str">
            <v>합계</v>
          </cell>
          <cell r="G1145">
            <v>0</v>
          </cell>
        </row>
        <row r="1146">
          <cell r="A1146" t="str">
            <v>총계</v>
          </cell>
          <cell r="G1146">
            <v>0</v>
          </cell>
        </row>
        <row r="1147">
          <cell r="A1147" t="str">
            <v>4.</v>
          </cell>
          <cell r="B1147" t="str">
            <v>포    장    공</v>
          </cell>
          <cell r="G1147">
            <v>7273412953</v>
          </cell>
        </row>
        <row r="1148">
          <cell r="A1148" t="str">
            <v>4.01</v>
          </cell>
          <cell r="B1148" t="str">
            <v>보 조 기 층</v>
          </cell>
          <cell r="G1148">
            <v>0</v>
          </cell>
        </row>
        <row r="1149">
          <cell r="A1149" t="str">
            <v>a</v>
          </cell>
          <cell r="B1149" t="str">
            <v>보조기층</v>
          </cell>
          <cell r="C1149" t="str">
            <v>(T=20 Cm)</v>
          </cell>
          <cell r="D1149">
            <v>7566</v>
          </cell>
          <cell r="E1149" t="str">
            <v>M3</v>
          </cell>
          <cell r="F1149">
            <v>2232</v>
          </cell>
          <cell r="G1149">
            <v>16887312</v>
          </cell>
        </row>
        <row r="1150">
          <cell r="A1150" t="str">
            <v>b</v>
          </cell>
          <cell r="B1150" t="str">
            <v>보조기층</v>
          </cell>
          <cell r="C1150" t="str">
            <v>(T=15Cm * 2회)</v>
          </cell>
          <cell r="D1150">
            <v>74355</v>
          </cell>
          <cell r="E1150" t="str">
            <v>M3</v>
          </cell>
          <cell r="F1150">
            <v>2829</v>
          </cell>
          <cell r="G1150">
            <v>210350295</v>
          </cell>
        </row>
        <row r="1151">
          <cell r="A1151" t="str">
            <v>c</v>
          </cell>
          <cell r="B1151" t="str">
            <v>보조기층운반</v>
          </cell>
          <cell r="D1151">
            <v>105183</v>
          </cell>
          <cell r="E1151" t="str">
            <v>M3</v>
          </cell>
          <cell r="F1151">
            <v>8303</v>
          </cell>
          <cell r="G1151">
            <v>873334449</v>
          </cell>
        </row>
        <row r="1152">
          <cell r="A1152" t="str">
            <v>합계</v>
          </cell>
          <cell r="G1152">
            <v>0</v>
          </cell>
        </row>
        <row r="1153">
          <cell r="A1153" t="str">
            <v>4.02</v>
          </cell>
          <cell r="B1153" t="str">
            <v>프라임코팅</v>
          </cell>
          <cell r="G1153">
            <v>0</v>
          </cell>
        </row>
        <row r="1154">
          <cell r="A1154" t="str">
            <v>a</v>
          </cell>
          <cell r="B1154" t="str">
            <v>프라임코팅</v>
          </cell>
          <cell r="C1154" t="str">
            <v>(MC-1 75 L/a)</v>
          </cell>
          <cell r="D1154">
            <v>2149</v>
          </cell>
          <cell r="E1154" t="str">
            <v>a</v>
          </cell>
          <cell r="F1154">
            <v>26786</v>
          </cell>
          <cell r="G1154">
            <v>57563114</v>
          </cell>
        </row>
        <row r="1155">
          <cell r="A1155" t="str">
            <v>합계</v>
          </cell>
          <cell r="G1155">
            <v>0</v>
          </cell>
        </row>
        <row r="1156">
          <cell r="A1156" t="str">
            <v>4.03</v>
          </cell>
          <cell r="B1156" t="str">
            <v>기 층</v>
          </cell>
        </row>
        <row r="1157">
          <cell r="A1157" t="str">
            <v>a</v>
          </cell>
          <cell r="B1157" t="str">
            <v>아스콘 기층</v>
          </cell>
          <cell r="C1157" t="str">
            <v>(포설및다짐 T=14Cm)</v>
          </cell>
          <cell r="D1157">
            <v>2066</v>
          </cell>
          <cell r="E1157" t="str">
            <v>a</v>
          </cell>
          <cell r="F1157">
            <v>125702</v>
          </cell>
          <cell r="G1157">
            <v>259700332</v>
          </cell>
        </row>
        <row r="1158">
          <cell r="A1158" t="str">
            <v>합계</v>
          </cell>
          <cell r="G1158">
            <v>0</v>
          </cell>
        </row>
        <row r="1159">
          <cell r="A1159" t="str">
            <v>4.04</v>
          </cell>
          <cell r="B1159" t="str">
            <v>택코팅</v>
          </cell>
          <cell r="G1159">
            <v>0</v>
          </cell>
        </row>
        <row r="1160">
          <cell r="A1160" t="str">
            <v>a</v>
          </cell>
          <cell r="B1160" t="str">
            <v>택 코 팅</v>
          </cell>
          <cell r="C1160" t="str">
            <v>(RSC-4, 30 L/a)</v>
          </cell>
          <cell r="D1160">
            <v>5847</v>
          </cell>
          <cell r="E1160" t="str">
            <v>a</v>
          </cell>
          <cell r="F1160">
            <v>9479</v>
          </cell>
          <cell r="G1160">
            <v>55423713</v>
          </cell>
        </row>
        <row r="1161">
          <cell r="A1161" t="str">
            <v>합계</v>
          </cell>
          <cell r="G1161">
            <v>0</v>
          </cell>
        </row>
        <row r="1162">
          <cell r="A1162" t="str">
            <v>4.05</v>
          </cell>
          <cell r="B1162" t="str">
            <v>중 간 층</v>
          </cell>
          <cell r="G1162">
            <v>0</v>
          </cell>
        </row>
        <row r="1163">
          <cell r="A1163" t="str">
            <v>a</v>
          </cell>
          <cell r="B1163" t="str">
            <v>아스콘 중간층</v>
          </cell>
          <cell r="C1163" t="str">
            <v>(포설및다짐 T=6CM)</v>
          </cell>
          <cell r="D1163">
            <v>2247</v>
          </cell>
          <cell r="E1163" t="str">
            <v>a</v>
          </cell>
          <cell r="F1163">
            <v>59816</v>
          </cell>
          <cell r="G1163">
            <v>134406552</v>
          </cell>
        </row>
        <row r="1164">
          <cell r="A1164" t="str">
            <v>합계</v>
          </cell>
          <cell r="G1164">
            <v>0</v>
          </cell>
        </row>
        <row r="1165">
          <cell r="A1165" t="str">
            <v>4.06</v>
          </cell>
          <cell r="B1165" t="str">
            <v>표 층</v>
          </cell>
          <cell r="G1165">
            <v>0</v>
          </cell>
        </row>
        <row r="1166">
          <cell r="A1166" t="str">
            <v>a</v>
          </cell>
          <cell r="B1166" t="str">
            <v>아스콘 표층</v>
          </cell>
          <cell r="C1166" t="str">
            <v>(포설다짐 T= 5 Cm)</v>
          </cell>
          <cell r="D1166">
            <v>2244</v>
          </cell>
          <cell r="E1166" t="str">
            <v>a</v>
          </cell>
          <cell r="F1166">
            <v>53020</v>
          </cell>
          <cell r="G1166">
            <v>118976880</v>
          </cell>
        </row>
        <row r="1167">
          <cell r="A1167" t="str">
            <v>b</v>
          </cell>
          <cell r="B1167" t="str">
            <v>아스콘 표층</v>
          </cell>
          <cell r="C1167" t="str">
            <v>(포설다짐 T= 8 Cm)</v>
          </cell>
          <cell r="D1167">
            <v>168</v>
          </cell>
          <cell r="E1167" t="str">
            <v>a</v>
          </cell>
          <cell r="F1167">
            <v>102664</v>
          </cell>
          <cell r="G1167">
            <v>17247552</v>
          </cell>
        </row>
        <row r="1168">
          <cell r="A1168" t="str">
            <v>합계</v>
          </cell>
          <cell r="G1168">
            <v>0</v>
          </cell>
        </row>
        <row r="1169">
          <cell r="A1169" t="str">
            <v>4.07</v>
          </cell>
          <cell r="B1169" t="str">
            <v>부체도로포장</v>
          </cell>
          <cell r="G1169">
            <v>0</v>
          </cell>
        </row>
        <row r="1170">
          <cell r="A1170" t="str">
            <v>a</v>
          </cell>
          <cell r="B1170" t="str">
            <v>콘크리트포장</v>
          </cell>
          <cell r="C1170" t="str">
            <v>(T=20CM)</v>
          </cell>
          <cell r="D1170">
            <v>4959</v>
          </cell>
          <cell r="E1170" t="str">
            <v>M3</v>
          </cell>
          <cell r="F1170">
            <v>20327</v>
          </cell>
          <cell r="G1170">
            <v>100801593</v>
          </cell>
        </row>
        <row r="1171">
          <cell r="A1171" t="str">
            <v>b</v>
          </cell>
          <cell r="B1171" t="str">
            <v>합판거푸집</v>
          </cell>
          <cell r="C1171" t="str">
            <v>(4 회 0∼7 m)</v>
          </cell>
          <cell r="D1171">
            <v>1143</v>
          </cell>
          <cell r="E1171" t="str">
            <v>M2</v>
          </cell>
          <cell r="F1171">
            <v>14804</v>
          </cell>
          <cell r="G1171">
            <v>16920972</v>
          </cell>
        </row>
        <row r="1172">
          <cell r="A1172" t="str">
            <v>c</v>
          </cell>
          <cell r="B1172" t="str">
            <v>비닐깔기</v>
          </cell>
          <cell r="D1172">
            <v>24795</v>
          </cell>
          <cell r="E1172" t="str">
            <v>M2</v>
          </cell>
          <cell r="F1172">
            <v>458</v>
          </cell>
          <cell r="G1172">
            <v>11356110</v>
          </cell>
        </row>
        <row r="1173">
          <cell r="A1173" t="str">
            <v>d</v>
          </cell>
          <cell r="B1173" t="str">
            <v>줄눈설치</v>
          </cell>
          <cell r="C1173" t="str">
            <v>(판재 T=12 m/m)</v>
          </cell>
          <cell r="D1173">
            <v>4959</v>
          </cell>
          <cell r="E1173" t="str">
            <v>M2</v>
          </cell>
          <cell r="F1173">
            <v>37355</v>
          </cell>
          <cell r="G1173">
            <v>185243445</v>
          </cell>
        </row>
        <row r="1174">
          <cell r="A1174" t="str">
            <v>e</v>
          </cell>
          <cell r="B1174" t="str">
            <v>와이어매쉬</v>
          </cell>
          <cell r="C1174" t="str">
            <v>(#8-150x150)</v>
          </cell>
          <cell r="D1174">
            <v>23282</v>
          </cell>
          <cell r="E1174" t="str">
            <v>M2</v>
          </cell>
          <cell r="F1174">
            <v>1776</v>
          </cell>
          <cell r="G1174">
            <v>41348832</v>
          </cell>
        </row>
        <row r="1175">
          <cell r="A1175" t="str">
            <v>계</v>
          </cell>
          <cell r="G1175">
            <v>0</v>
          </cell>
        </row>
        <row r="1176">
          <cell r="A1176" t="str">
            <v>f</v>
          </cell>
          <cell r="B1176" t="str">
            <v>되메우기</v>
          </cell>
          <cell r="C1176" t="str">
            <v>(인력50%+기계50%)</v>
          </cell>
          <cell r="D1176">
            <v>4024</v>
          </cell>
          <cell r="E1176" t="str">
            <v>M3</v>
          </cell>
          <cell r="F1176">
            <v>4550</v>
          </cell>
          <cell r="G1176">
            <v>18309200</v>
          </cell>
        </row>
        <row r="1177">
          <cell r="A1177" t="str">
            <v>g</v>
          </cell>
          <cell r="B1177" t="str">
            <v>노면절삭</v>
          </cell>
          <cell r="C1177" t="str">
            <v>(T=5Cm)</v>
          </cell>
          <cell r="D1177">
            <v>212</v>
          </cell>
          <cell r="E1177" t="str">
            <v>M2</v>
          </cell>
          <cell r="F1177">
            <v>4645</v>
          </cell>
          <cell r="G1177">
            <v>984740</v>
          </cell>
        </row>
        <row r="1178">
          <cell r="A1178" t="str">
            <v>4.10</v>
          </cell>
          <cell r="B1178" t="str">
            <v>사 급 자 재 대</v>
          </cell>
          <cell r="G1178">
            <v>0</v>
          </cell>
        </row>
        <row r="1179">
          <cell r="A1179" t="str">
            <v>a</v>
          </cell>
          <cell r="B1179" t="str">
            <v>아스팔트</v>
          </cell>
          <cell r="G1179">
            <v>0</v>
          </cell>
        </row>
        <row r="1180">
          <cell r="A1180" t="str">
            <v>-1</v>
          </cell>
          <cell r="B1180" t="str">
            <v>아스팔트</v>
          </cell>
          <cell r="C1180" t="str">
            <v>(MC-1)</v>
          </cell>
          <cell r="D1180">
            <v>830</v>
          </cell>
          <cell r="E1180" t="str">
            <v>D/M</v>
          </cell>
          <cell r="F1180">
            <v>58000</v>
          </cell>
          <cell r="G1180">
            <v>48140000</v>
          </cell>
        </row>
        <row r="1181">
          <cell r="A1181" t="str">
            <v>-2</v>
          </cell>
          <cell r="B1181" t="str">
            <v>아스팔트</v>
          </cell>
          <cell r="C1181" t="str">
            <v>(RSC-4)</v>
          </cell>
          <cell r="D1181">
            <v>903</v>
          </cell>
          <cell r="E1181" t="str">
            <v>D/M</v>
          </cell>
          <cell r="F1181">
            <v>52000</v>
          </cell>
          <cell r="G1181">
            <v>46956000</v>
          </cell>
        </row>
        <row r="1182">
          <cell r="A1182" t="str">
            <v>소계</v>
          </cell>
          <cell r="G1182">
            <v>0</v>
          </cell>
        </row>
        <row r="1183">
          <cell r="A1183" t="str">
            <v>b</v>
          </cell>
          <cell r="B1183" t="str">
            <v>아스콘 구입</v>
          </cell>
          <cell r="G1183">
            <v>0</v>
          </cell>
        </row>
        <row r="1184">
          <cell r="A1184" t="str">
            <v>-1</v>
          </cell>
          <cell r="B1184" t="str">
            <v>밀입도(D19MM)</v>
          </cell>
          <cell r="C1184" t="str">
            <v>표층용(#78)</v>
          </cell>
          <cell r="D1184">
            <v>29742</v>
          </cell>
          <cell r="E1184" t="str">
            <v>TON</v>
          </cell>
          <cell r="F1184">
            <v>30090</v>
          </cell>
          <cell r="G1184">
            <v>894936780</v>
          </cell>
        </row>
        <row r="1185">
          <cell r="A1185" t="str">
            <v>-2</v>
          </cell>
          <cell r="B1185" t="str">
            <v>조립도(D19MM)</v>
          </cell>
          <cell r="C1185" t="str">
            <v>중간층(＃57)</v>
          </cell>
          <cell r="D1185">
            <v>31863</v>
          </cell>
          <cell r="E1185" t="str">
            <v>TON</v>
          </cell>
          <cell r="F1185">
            <v>26090</v>
          </cell>
          <cell r="G1185">
            <v>831305670</v>
          </cell>
        </row>
        <row r="1186">
          <cell r="A1186" t="str">
            <v>-3</v>
          </cell>
          <cell r="B1186" t="str">
            <v>BB-2</v>
          </cell>
          <cell r="C1186" t="str">
            <v>기층용(#467)</v>
          </cell>
          <cell r="D1186">
            <v>69067</v>
          </cell>
          <cell r="E1186" t="str">
            <v>TON</v>
          </cell>
          <cell r="F1186">
            <v>25636</v>
          </cell>
          <cell r="G1186">
            <v>1770601612</v>
          </cell>
        </row>
        <row r="1187">
          <cell r="A1187" t="str">
            <v>소계</v>
          </cell>
          <cell r="G1187">
            <v>0</v>
          </cell>
        </row>
        <row r="1188">
          <cell r="A1188" t="str">
            <v>c</v>
          </cell>
          <cell r="B1188" t="str">
            <v>골 재</v>
          </cell>
          <cell r="C1188" t="str">
            <v>(혼합석)</v>
          </cell>
          <cell r="D1188">
            <v>1189</v>
          </cell>
          <cell r="G1188">
            <v>0</v>
          </cell>
        </row>
        <row r="1189">
          <cell r="B1189" t="str">
            <v>보조기층</v>
          </cell>
          <cell r="C1189" t="str">
            <v>(D=50MM 혼합석)</v>
          </cell>
          <cell r="D1189">
            <v>105183</v>
          </cell>
          <cell r="E1189" t="str">
            <v>M3</v>
          </cell>
          <cell r="F1189">
            <v>13000</v>
          </cell>
          <cell r="G1189">
            <v>1367379000</v>
          </cell>
        </row>
        <row r="1190">
          <cell r="A1190" t="str">
            <v>소계</v>
          </cell>
          <cell r="G1190">
            <v>0</v>
          </cell>
        </row>
        <row r="1191">
          <cell r="A1191" t="str">
            <v>d</v>
          </cell>
          <cell r="B1191" t="str">
            <v>레미콘구입</v>
          </cell>
        </row>
        <row r="1192">
          <cell r="A1192" t="str">
            <v>-1</v>
          </cell>
          <cell r="B1192" t="str">
            <v>레미콘</v>
          </cell>
          <cell r="C1192" t="str">
            <v>(40-210-8)</v>
          </cell>
          <cell r="D1192">
            <v>5058</v>
          </cell>
          <cell r="E1192" t="str">
            <v>M3</v>
          </cell>
          <cell r="F1192">
            <v>38600</v>
          </cell>
          <cell r="G1192">
            <v>195238800</v>
          </cell>
        </row>
        <row r="1193">
          <cell r="A1193" t="str">
            <v>소계</v>
          </cell>
          <cell r="G1193">
            <v>0</v>
          </cell>
        </row>
        <row r="1194">
          <cell r="A1194" t="str">
            <v>합계</v>
          </cell>
          <cell r="G1194">
            <v>0</v>
          </cell>
        </row>
        <row r="1195">
          <cell r="A1195" t="str">
            <v>총계</v>
          </cell>
          <cell r="G1195">
            <v>0</v>
          </cell>
        </row>
        <row r="1196">
          <cell r="A1196" t="str">
            <v>5.</v>
          </cell>
          <cell r="B1196" t="str">
            <v>부    대    공</v>
          </cell>
          <cell r="G1196">
            <v>7541794154</v>
          </cell>
        </row>
        <row r="1197">
          <cell r="A1197" t="str">
            <v>5.01</v>
          </cell>
          <cell r="B1197" t="str">
            <v>표 지 판</v>
          </cell>
          <cell r="G1197">
            <v>0</v>
          </cell>
        </row>
        <row r="1198">
          <cell r="A1198" t="str">
            <v>a</v>
          </cell>
          <cell r="B1198" t="str">
            <v>교통표지판</v>
          </cell>
        </row>
        <row r="1199">
          <cell r="A1199" t="str">
            <v>-1</v>
          </cell>
          <cell r="B1199" t="str">
            <v>삼각표지판(내민식)</v>
          </cell>
          <cell r="C1199" t="str">
            <v>(삼각 120 Cm)</v>
          </cell>
          <cell r="D1199">
            <v>7</v>
          </cell>
          <cell r="E1199" t="str">
            <v>EA</v>
          </cell>
          <cell r="F1199">
            <v>586200</v>
          </cell>
          <cell r="G1199">
            <v>4103400</v>
          </cell>
        </row>
        <row r="1200">
          <cell r="A1200" t="str">
            <v>-2</v>
          </cell>
          <cell r="B1200" t="str">
            <v>원형표지판(내민식)</v>
          </cell>
          <cell r="C1200" t="str">
            <v>(Φ90Cm)지주포함</v>
          </cell>
          <cell r="D1200">
            <v>13</v>
          </cell>
          <cell r="E1200" t="str">
            <v>EA</v>
          </cell>
          <cell r="F1200">
            <v>584838</v>
          </cell>
          <cell r="G1200">
            <v>7602894</v>
          </cell>
        </row>
        <row r="1201">
          <cell r="A1201" t="str">
            <v>-3</v>
          </cell>
          <cell r="B1201" t="str">
            <v>역삼각표지판(내민식)</v>
          </cell>
          <cell r="C1201" t="str">
            <v>(Φ90 Cm 지주포함)</v>
          </cell>
          <cell r="D1201">
            <v>16</v>
          </cell>
          <cell r="E1201" t="str">
            <v>EA</v>
          </cell>
          <cell r="F1201">
            <v>644200</v>
          </cell>
          <cell r="G1201">
            <v>10307200</v>
          </cell>
        </row>
        <row r="1202">
          <cell r="A1202" t="str">
            <v>-4</v>
          </cell>
          <cell r="B1202" t="str">
            <v>이중표지판(내민식)</v>
          </cell>
          <cell r="C1202" t="str">
            <v>(900*779+1200*450)</v>
          </cell>
          <cell r="D1202">
            <v>9</v>
          </cell>
          <cell r="E1202" t="str">
            <v>EA</v>
          </cell>
          <cell r="F1202">
            <v>670101</v>
          </cell>
          <cell r="G1202">
            <v>6030909</v>
          </cell>
        </row>
        <row r="1203">
          <cell r="A1203" t="str">
            <v>-5</v>
          </cell>
          <cell r="B1203" t="str">
            <v>오각형표지판(단주식)</v>
          </cell>
          <cell r="C1203" t="str">
            <v>(횡단보도)</v>
          </cell>
          <cell r="D1203">
            <v>7</v>
          </cell>
          <cell r="E1203" t="str">
            <v>EA</v>
          </cell>
          <cell r="F1203">
            <v>142368</v>
          </cell>
          <cell r="G1203">
            <v>996576</v>
          </cell>
        </row>
        <row r="1204">
          <cell r="A1204" t="str">
            <v>계</v>
          </cell>
          <cell r="G1204">
            <v>0</v>
          </cell>
        </row>
        <row r="1205">
          <cell r="A1205" t="str">
            <v>b</v>
          </cell>
          <cell r="B1205" t="str">
            <v>안내표지판</v>
          </cell>
          <cell r="G1205">
            <v>0</v>
          </cell>
        </row>
        <row r="1206">
          <cell r="A1206" t="str">
            <v>-1</v>
          </cell>
          <cell r="B1206" t="str">
            <v>버스정차대표지판</v>
          </cell>
          <cell r="C1206" t="str">
            <v>(내민식 2420*2000)</v>
          </cell>
          <cell r="D1206">
            <v>8</v>
          </cell>
          <cell r="E1206" t="str">
            <v>EA</v>
          </cell>
          <cell r="F1206">
            <v>3383255</v>
          </cell>
          <cell r="G1206">
            <v>27066040</v>
          </cell>
        </row>
        <row r="1207">
          <cell r="A1207" t="str">
            <v>-2</v>
          </cell>
          <cell r="B1207" t="str">
            <v>교량예고표지판</v>
          </cell>
          <cell r="C1207" t="str">
            <v>(내민식 2500*1650)</v>
          </cell>
          <cell r="D1207">
            <v>6</v>
          </cell>
          <cell r="E1207" t="str">
            <v>EA</v>
          </cell>
          <cell r="F1207">
            <v>4191130</v>
          </cell>
          <cell r="G1207">
            <v>25146780</v>
          </cell>
        </row>
        <row r="1208">
          <cell r="A1208" t="str">
            <v>-3</v>
          </cell>
          <cell r="B1208" t="str">
            <v>하천표지판</v>
          </cell>
          <cell r="C1208" t="str">
            <v>(내민식 2500*1650)</v>
          </cell>
          <cell r="D1208">
            <v>3</v>
          </cell>
          <cell r="E1208" t="str">
            <v>EA</v>
          </cell>
          <cell r="F1208">
            <v>5067625</v>
          </cell>
          <cell r="G1208">
            <v>15202875</v>
          </cell>
        </row>
        <row r="1209">
          <cell r="A1209" t="str">
            <v>-4</v>
          </cell>
          <cell r="B1209" t="str">
            <v>나가는곳표지판</v>
          </cell>
          <cell r="C1209" t="str">
            <v>(내민식 3000*1200)</v>
          </cell>
          <cell r="D1209">
            <v>1</v>
          </cell>
          <cell r="E1209" t="str">
            <v>EA</v>
          </cell>
          <cell r="F1209">
            <v>2468257</v>
          </cell>
          <cell r="G1209">
            <v>2468257</v>
          </cell>
        </row>
        <row r="1210">
          <cell r="A1210" t="str">
            <v>-5</v>
          </cell>
          <cell r="B1210" t="str">
            <v>비상주차대</v>
          </cell>
          <cell r="C1210" t="str">
            <v>(단주식 700*1100)</v>
          </cell>
          <cell r="D1210">
            <v>15</v>
          </cell>
          <cell r="E1210" t="str">
            <v>EA</v>
          </cell>
          <cell r="F1210">
            <v>362378</v>
          </cell>
          <cell r="G1210">
            <v>5435670</v>
          </cell>
        </row>
        <row r="1211">
          <cell r="A1211" t="str">
            <v>-6</v>
          </cell>
          <cell r="B1211" t="str">
            <v>2방향예고표지판</v>
          </cell>
          <cell r="C1211" t="str">
            <v>(내민식 4000x2500)</v>
          </cell>
          <cell r="D1211">
            <v>7</v>
          </cell>
          <cell r="E1211" t="str">
            <v>EA</v>
          </cell>
          <cell r="F1211">
            <v>7821795</v>
          </cell>
          <cell r="G1211">
            <v>54752565</v>
          </cell>
        </row>
        <row r="1212">
          <cell r="A1212" t="str">
            <v>-7</v>
          </cell>
          <cell r="B1212" t="str">
            <v>2방향표지판</v>
          </cell>
          <cell r="C1212" t="str">
            <v>(내민식 4000*2500)</v>
          </cell>
          <cell r="D1212">
            <v>11</v>
          </cell>
          <cell r="E1212" t="str">
            <v>EA</v>
          </cell>
          <cell r="F1212">
            <v>7821795</v>
          </cell>
          <cell r="G1212">
            <v>86039745</v>
          </cell>
        </row>
        <row r="1213">
          <cell r="A1213" t="str">
            <v>-8</v>
          </cell>
          <cell r="B1213" t="str">
            <v>3방향예고표지판</v>
          </cell>
          <cell r="C1213" t="str">
            <v>(내민식 5000*2500)</v>
          </cell>
          <cell r="D1213">
            <v>5</v>
          </cell>
          <cell r="E1213" t="str">
            <v>EA</v>
          </cell>
          <cell r="F1213">
            <v>8602117</v>
          </cell>
          <cell r="G1213">
            <v>43010585</v>
          </cell>
        </row>
        <row r="1214">
          <cell r="A1214" t="str">
            <v>-9</v>
          </cell>
          <cell r="B1214" t="str">
            <v>3방향표지판</v>
          </cell>
          <cell r="C1214" t="str">
            <v>(내민식 5000*2500)</v>
          </cell>
          <cell r="D1214">
            <v>4</v>
          </cell>
          <cell r="E1214" t="str">
            <v>EA</v>
          </cell>
          <cell r="F1214">
            <v>8602117</v>
          </cell>
          <cell r="G1214">
            <v>34408468</v>
          </cell>
        </row>
        <row r="1215">
          <cell r="A1215" t="str">
            <v>-10</v>
          </cell>
          <cell r="B1215" t="str">
            <v>도경계표지판</v>
          </cell>
          <cell r="C1215" t="str">
            <v>(내민식 3600*2200)</v>
          </cell>
          <cell r="D1215">
            <v>2</v>
          </cell>
          <cell r="E1215" t="str">
            <v>EA</v>
          </cell>
          <cell r="F1215">
            <v>6428427</v>
          </cell>
          <cell r="G1215">
            <v>12856854</v>
          </cell>
        </row>
        <row r="1216">
          <cell r="A1216" t="str">
            <v>-11</v>
          </cell>
          <cell r="B1216" t="str">
            <v>노선표지판</v>
          </cell>
          <cell r="C1216" t="str">
            <v>(내민식 1200*1100)</v>
          </cell>
          <cell r="D1216">
            <v>4</v>
          </cell>
          <cell r="E1216" t="str">
            <v>EA</v>
          </cell>
          <cell r="F1216">
            <v>2101661</v>
          </cell>
          <cell r="G1216">
            <v>8406644</v>
          </cell>
        </row>
        <row r="1217">
          <cell r="A1217" t="str">
            <v>계</v>
          </cell>
          <cell r="G1217">
            <v>0</v>
          </cell>
        </row>
        <row r="1218">
          <cell r="A1218" t="str">
            <v>합계</v>
          </cell>
          <cell r="G1218">
            <v>0</v>
          </cell>
        </row>
        <row r="1219">
          <cell r="A1219" t="str">
            <v>5.02</v>
          </cell>
          <cell r="B1219" t="str">
            <v>시선유도표지</v>
          </cell>
          <cell r="G1219">
            <v>0</v>
          </cell>
        </row>
        <row r="1220">
          <cell r="A1220" t="str">
            <v>a</v>
          </cell>
          <cell r="B1220" t="str">
            <v>데리네이터</v>
          </cell>
          <cell r="D1220" t="str">
            <v xml:space="preserve"> </v>
          </cell>
          <cell r="G1220" t="str">
            <v xml:space="preserve"> </v>
          </cell>
        </row>
        <row r="1221">
          <cell r="A1221" t="str">
            <v>-1</v>
          </cell>
          <cell r="B1221" t="str">
            <v>데리네이터</v>
          </cell>
          <cell r="C1221" t="str">
            <v>(토공용)</v>
          </cell>
          <cell r="D1221">
            <v>79</v>
          </cell>
          <cell r="E1221" t="str">
            <v>EA</v>
          </cell>
          <cell r="F1221">
            <v>18767</v>
          </cell>
          <cell r="G1221">
            <v>1482593</v>
          </cell>
        </row>
        <row r="1222">
          <cell r="A1222" t="str">
            <v>-2</v>
          </cell>
          <cell r="B1222" t="str">
            <v>데리네이터</v>
          </cell>
          <cell r="C1222" t="str">
            <v>(가드레일용)</v>
          </cell>
          <cell r="D1222">
            <v>56</v>
          </cell>
          <cell r="E1222" t="str">
            <v>EA</v>
          </cell>
          <cell r="F1222">
            <v>13928</v>
          </cell>
          <cell r="G1222">
            <v>779968</v>
          </cell>
        </row>
        <row r="1223">
          <cell r="A1223" t="str">
            <v>-3</v>
          </cell>
          <cell r="B1223" t="str">
            <v>데리네이터</v>
          </cell>
          <cell r="C1223" t="str">
            <v>(교량용)</v>
          </cell>
          <cell r="D1223">
            <v>43</v>
          </cell>
          <cell r="E1223" t="str">
            <v>EA</v>
          </cell>
          <cell r="F1223">
            <v>12928</v>
          </cell>
          <cell r="G1223">
            <v>555904</v>
          </cell>
        </row>
        <row r="1224">
          <cell r="A1224" t="str">
            <v>-4</v>
          </cell>
          <cell r="B1224" t="str">
            <v>데리네이터</v>
          </cell>
          <cell r="C1224" t="str">
            <v>(옹벽용)</v>
          </cell>
          <cell r="D1224">
            <v>16</v>
          </cell>
          <cell r="E1224" t="str">
            <v>EA</v>
          </cell>
          <cell r="F1224">
            <v>19928</v>
          </cell>
          <cell r="G1224">
            <v>318848</v>
          </cell>
        </row>
        <row r="1225">
          <cell r="A1225" t="str">
            <v>계</v>
          </cell>
          <cell r="G1225">
            <v>0</v>
          </cell>
        </row>
        <row r="1226">
          <cell r="A1226" t="str">
            <v>합계</v>
          </cell>
          <cell r="G1226">
            <v>0</v>
          </cell>
        </row>
        <row r="1227">
          <cell r="A1227" t="str">
            <v>5.03</v>
          </cell>
          <cell r="B1227" t="str">
            <v>가드레일</v>
          </cell>
          <cell r="D1227">
            <v>1239</v>
          </cell>
          <cell r="G1227">
            <v>0</v>
          </cell>
        </row>
        <row r="1228">
          <cell r="A1228" t="str">
            <v>a</v>
          </cell>
          <cell r="B1228" t="str">
            <v>일반 가드레일</v>
          </cell>
          <cell r="G1228">
            <v>0</v>
          </cell>
        </row>
        <row r="1229">
          <cell r="A1229" t="str">
            <v>-1</v>
          </cell>
          <cell r="B1229" t="str">
            <v>가드레일</v>
          </cell>
          <cell r="C1229" t="str">
            <v>(표준레일)</v>
          </cell>
          <cell r="D1229">
            <v>3298</v>
          </cell>
          <cell r="E1229" t="str">
            <v>경간</v>
          </cell>
          <cell r="F1229">
            <v>139583</v>
          </cell>
          <cell r="G1229">
            <v>460344734</v>
          </cell>
        </row>
        <row r="1230">
          <cell r="A1230" t="str">
            <v>-2</v>
          </cell>
          <cell r="B1230" t="str">
            <v>가드레일</v>
          </cell>
          <cell r="C1230" t="str">
            <v>(단부레일)</v>
          </cell>
          <cell r="D1230">
            <v>37</v>
          </cell>
          <cell r="E1230" t="str">
            <v>EA</v>
          </cell>
          <cell r="F1230">
            <v>26456</v>
          </cell>
          <cell r="G1230">
            <v>978872</v>
          </cell>
        </row>
        <row r="1231">
          <cell r="A1231" t="str">
            <v>-3</v>
          </cell>
          <cell r="B1231" t="str">
            <v>가드레일</v>
          </cell>
          <cell r="C1231" t="str">
            <v>(단부콘크리트)</v>
          </cell>
          <cell r="D1231">
            <v>37</v>
          </cell>
          <cell r="E1231" t="str">
            <v>EA</v>
          </cell>
          <cell r="F1231">
            <v>57025</v>
          </cell>
          <cell r="G1231">
            <v>2109925</v>
          </cell>
        </row>
        <row r="1232">
          <cell r="A1232" t="str">
            <v>계</v>
          </cell>
          <cell r="G1232">
            <v>0</v>
          </cell>
        </row>
        <row r="1233">
          <cell r="A1233" t="str">
            <v>b</v>
          </cell>
          <cell r="B1233" t="str">
            <v>이중가드레일</v>
          </cell>
          <cell r="G1233">
            <v>0</v>
          </cell>
        </row>
        <row r="1234">
          <cell r="A1234" t="str">
            <v>-1</v>
          </cell>
          <cell r="B1234" t="str">
            <v>가드레일</v>
          </cell>
          <cell r="C1234" t="str">
            <v>(2단 가드레일)</v>
          </cell>
          <cell r="D1234">
            <v>83</v>
          </cell>
          <cell r="E1234" t="str">
            <v>경간</v>
          </cell>
          <cell r="F1234">
            <v>227774</v>
          </cell>
          <cell r="G1234">
            <v>18905242</v>
          </cell>
        </row>
        <row r="1235">
          <cell r="A1235" t="str">
            <v>-2</v>
          </cell>
          <cell r="B1235" t="str">
            <v>이중가드레일</v>
          </cell>
          <cell r="C1235" t="str">
            <v>(단부레일)</v>
          </cell>
          <cell r="D1235">
            <v>4</v>
          </cell>
          <cell r="E1235" t="str">
            <v>EA</v>
          </cell>
          <cell r="F1235">
            <v>52456</v>
          </cell>
          <cell r="G1235">
            <v>209824</v>
          </cell>
        </row>
        <row r="1236">
          <cell r="A1236" t="str">
            <v>-3</v>
          </cell>
          <cell r="B1236" t="str">
            <v>이중가드레일</v>
          </cell>
          <cell r="C1236" t="str">
            <v>(단부콘크리트)</v>
          </cell>
          <cell r="D1236">
            <v>4</v>
          </cell>
          <cell r="E1236" t="str">
            <v>EA</v>
          </cell>
          <cell r="F1236">
            <v>57025</v>
          </cell>
          <cell r="G1236">
            <v>228100</v>
          </cell>
        </row>
        <row r="1237">
          <cell r="A1237" t="str">
            <v>계</v>
          </cell>
          <cell r="G1237">
            <v>0</v>
          </cell>
        </row>
        <row r="1238">
          <cell r="A1238" t="str">
            <v>c</v>
          </cell>
          <cell r="B1238" t="str">
            <v>가드레일</v>
          </cell>
          <cell r="C1238" t="str">
            <v>(양면)</v>
          </cell>
          <cell r="D1238">
            <v>2800</v>
          </cell>
          <cell r="E1238" t="str">
            <v>경간</v>
          </cell>
          <cell r="F1238">
            <v>358013</v>
          </cell>
          <cell r="G1238">
            <v>1002436400</v>
          </cell>
        </row>
        <row r="1239">
          <cell r="A1239" t="str">
            <v>d</v>
          </cell>
          <cell r="B1239" t="str">
            <v>차광망</v>
          </cell>
          <cell r="C1239" t="str">
            <v>(양면가드레일용)</v>
          </cell>
          <cell r="D1239">
            <v>2800</v>
          </cell>
          <cell r="E1239" t="str">
            <v>경간</v>
          </cell>
          <cell r="F1239">
            <v>75031</v>
          </cell>
          <cell r="G1239">
            <v>210086800</v>
          </cell>
        </row>
        <row r="1240">
          <cell r="A1240" t="str">
            <v>합계</v>
          </cell>
          <cell r="G1240">
            <v>0</v>
          </cell>
        </row>
        <row r="1241">
          <cell r="A1241" t="str">
            <v>5.04</v>
          </cell>
          <cell r="B1241" t="str">
            <v>가드휀스</v>
          </cell>
          <cell r="C1241" t="str">
            <v>(H=1.8 M)토공용</v>
          </cell>
          <cell r="D1241">
            <v>2237</v>
          </cell>
          <cell r="E1241" t="str">
            <v>경간</v>
          </cell>
          <cell r="F1241">
            <v>93592</v>
          </cell>
          <cell r="G1241">
            <v>209365304</v>
          </cell>
        </row>
        <row r="1242">
          <cell r="A1242" t="str">
            <v>5.05</v>
          </cell>
          <cell r="B1242" t="str">
            <v>미끄럼방지시설</v>
          </cell>
          <cell r="D1242">
            <v>100</v>
          </cell>
          <cell r="E1242" t="str">
            <v>M2</v>
          </cell>
          <cell r="F1242">
            <v>30310</v>
          </cell>
          <cell r="G1242">
            <v>3031000</v>
          </cell>
        </row>
        <row r="1243">
          <cell r="A1243" t="str">
            <v>5.06</v>
          </cell>
          <cell r="B1243" t="str">
            <v>도로표지병</v>
          </cell>
          <cell r="D1243" t="str">
            <v xml:space="preserve"> </v>
          </cell>
          <cell r="G1243" t="str">
            <v xml:space="preserve"> </v>
          </cell>
        </row>
        <row r="1244">
          <cell r="A1244" t="str">
            <v>a</v>
          </cell>
          <cell r="B1244" t="str">
            <v>도로표지병</v>
          </cell>
          <cell r="C1244" t="str">
            <v>(양면)</v>
          </cell>
          <cell r="D1244">
            <v>6987</v>
          </cell>
          <cell r="E1244" t="str">
            <v>EA</v>
          </cell>
          <cell r="F1244">
            <v>17931</v>
          </cell>
          <cell r="G1244">
            <v>125283897</v>
          </cell>
        </row>
        <row r="1245">
          <cell r="A1245" t="str">
            <v>b</v>
          </cell>
          <cell r="B1245" t="str">
            <v>도로표지병</v>
          </cell>
          <cell r="C1245" t="str">
            <v>(단면)</v>
          </cell>
          <cell r="D1245">
            <v>7587</v>
          </cell>
          <cell r="E1245" t="str">
            <v>EA</v>
          </cell>
          <cell r="F1245">
            <v>15631</v>
          </cell>
          <cell r="G1245">
            <v>118592397</v>
          </cell>
        </row>
        <row r="1246">
          <cell r="A1246" t="str">
            <v>합계</v>
          </cell>
          <cell r="G1246">
            <v>0</v>
          </cell>
        </row>
        <row r="1247">
          <cell r="A1247" t="str">
            <v>5.07</v>
          </cell>
          <cell r="B1247" t="str">
            <v>보도블럭</v>
          </cell>
          <cell r="G1247">
            <v>0</v>
          </cell>
        </row>
        <row r="1248">
          <cell r="A1248" t="str">
            <v>a</v>
          </cell>
          <cell r="B1248" t="str">
            <v>보도블럭</v>
          </cell>
          <cell r="C1248" t="str">
            <v>(300*300*60)</v>
          </cell>
          <cell r="D1248">
            <v>548</v>
          </cell>
          <cell r="E1248" t="str">
            <v>M2</v>
          </cell>
          <cell r="F1248">
            <v>66887</v>
          </cell>
          <cell r="G1248">
            <v>36654076</v>
          </cell>
        </row>
        <row r="1249">
          <cell r="A1249" t="str">
            <v>b</v>
          </cell>
          <cell r="B1249" t="str">
            <v>보차도경계석</v>
          </cell>
          <cell r="C1249" t="str">
            <v>(250*300*1000)</v>
          </cell>
          <cell r="D1249">
            <v>226</v>
          </cell>
          <cell r="E1249" t="str">
            <v>M</v>
          </cell>
          <cell r="F1249">
            <v>16813</v>
          </cell>
          <cell r="G1249">
            <v>3799738</v>
          </cell>
        </row>
        <row r="1250">
          <cell r="A1250" t="str">
            <v>c</v>
          </cell>
          <cell r="B1250" t="str">
            <v>도로경계블럭</v>
          </cell>
          <cell r="C1250" t="str">
            <v>(150*150*1000)</v>
          </cell>
          <cell r="D1250">
            <v>211</v>
          </cell>
          <cell r="E1250" t="str">
            <v>M</v>
          </cell>
          <cell r="F1250">
            <v>12174</v>
          </cell>
          <cell r="G1250">
            <v>2568714</v>
          </cell>
        </row>
        <row r="1251">
          <cell r="A1251" t="str">
            <v>합계</v>
          </cell>
          <cell r="G1251">
            <v>0</v>
          </cell>
        </row>
        <row r="1252">
          <cell r="A1252" t="str">
            <v>5.08</v>
          </cell>
          <cell r="B1252" t="str">
            <v>차선도색</v>
          </cell>
          <cell r="D1252">
            <v>1257</v>
          </cell>
          <cell r="G1252">
            <v>0</v>
          </cell>
        </row>
        <row r="1253">
          <cell r="A1253" t="str">
            <v>a</v>
          </cell>
          <cell r="B1253" t="str">
            <v>황색</v>
          </cell>
          <cell r="G1253">
            <v>0</v>
          </cell>
        </row>
        <row r="1254">
          <cell r="A1254" t="str">
            <v>-1</v>
          </cell>
          <cell r="B1254" t="str">
            <v>차선도색(융착식)</v>
          </cell>
          <cell r="C1254" t="str">
            <v>(기계식:황색실선)</v>
          </cell>
          <cell r="D1254">
            <v>5595</v>
          </cell>
          <cell r="E1254" t="str">
            <v>M2</v>
          </cell>
          <cell r="F1254">
            <v>9354</v>
          </cell>
          <cell r="G1254">
            <v>52335630</v>
          </cell>
        </row>
        <row r="1255">
          <cell r="A1255" t="str">
            <v>-2</v>
          </cell>
          <cell r="B1255" t="str">
            <v>차선도색(융착식)</v>
          </cell>
          <cell r="C1255" t="str">
            <v>(기계식:백색파선)</v>
          </cell>
          <cell r="D1255">
            <v>3851</v>
          </cell>
          <cell r="E1255" t="str">
            <v>M2</v>
          </cell>
          <cell r="F1255">
            <v>7112</v>
          </cell>
          <cell r="G1255">
            <v>27388312</v>
          </cell>
        </row>
        <row r="1256">
          <cell r="A1256" t="str">
            <v>-3</v>
          </cell>
          <cell r="B1256" t="str">
            <v>차선도색(융착식)</v>
          </cell>
          <cell r="C1256" t="str">
            <v>(기계식:백색실선)</v>
          </cell>
          <cell r="D1256">
            <v>5320</v>
          </cell>
          <cell r="E1256" t="str">
            <v>M2</v>
          </cell>
          <cell r="F1256">
            <v>6998</v>
          </cell>
          <cell r="G1256">
            <v>37229360</v>
          </cell>
        </row>
        <row r="1257">
          <cell r="A1257" t="str">
            <v>계</v>
          </cell>
          <cell r="G1257">
            <v>0</v>
          </cell>
        </row>
        <row r="1258">
          <cell r="A1258" t="str">
            <v>합계</v>
          </cell>
          <cell r="G1258">
            <v>0</v>
          </cell>
        </row>
        <row r="1259">
          <cell r="A1259" t="str">
            <v>5.09</v>
          </cell>
          <cell r="B1259" t="str">
            <v>낙석방지책</v>
          </cell>
          <cell r="D1259" t="str">
            <v xml:space="preserve"> </v>
          </cell>
          <cell r="G1259" t="str">
            <v xml:space="preserve"> </v>
          </cell>
        </row>
        <row r="1260">
          <cell r="A1260" t="str">
            <v>a</v>
          </cell>
          <cell r="B1260" t="str">
            <v>낙석방지책</v>
          </cell>
          <cell r="C1260" t="str">
            <v>(표준구간)</v>
          </cell>
          <cell r="D1260">
            <v>155</v>
          </cell>
          <cell r="E1260" t="str">
            <v>경간</v>
          </cell>
          <cell r="F1260">
            <v>224559</v>
          </cell>
          <cell r="G1260">
            <v>34806645</v>
          </cell>
        </row>
        <row r="1261">
          <cell r="A1261" t="str">
            <v>b</v>
          </cell>
          <cell r="B1261" t="str">
            <v>낙석방지책</v>
          </cell>
          <cell r="C1261" t="str">
            <v>(단부구간)</v>
          </cell>
          <cell r="D1261">
            <v>20</v>
          </cell>
          <cell r="E1261" t="str">
            <v>개소</v>
          </cell>
          <cell r="F1261">
            <v>619071</v>
          </cell>
          <cell r="G1261">
            <v>12381420</v>
          </cell>
        </row>
        <row r="1262">
          <cell r="A1262" t="str">
            <v>c</v>
          </cell>
          <cell r="B1262" t="str">
            <v>낙석방지망</v>
          </cell>
          <cell r="D1262">
            <v>6410</v>
          </cell>
          <cell r="E1262" t="str">
            <v>M2</v>
          </cell>
          <cell r="F1262">
            <v>20825</v>
          </cell>
          <cell r="G1262">
            <v>133488250</v>
          </cell>
        </row>
        <row r="1263">
          <cell r="A1263" t="str">
            <v>d</v>
          </cell>
          <cell r="B1263" t="str">
            <v>암파쇄방호시설</v>
          </cell>
          <cell r="D1263">
            <v>80</v>
          </cell>
          <cell r="E1263" t="str">
            <v>M</v>
          </cell>
          <cell r="F1263">
            <v>1944977</v>
          </cell>
          <cell r="G1263">
            <v>155598160</v>
          </cell>
        </row>
        <row r="1264">
          <cell r="A1264" t="str">
            <v>합계</v>
          </cell>
          <cell r="G1264">
            <v>0</v>
          </cell>
        </row>
        <row r="1265">
          <cell r="A1265" t="str">
            <v>5.10</v>
          </cell>
          <cell r="B1265" t="str">
            <v>법면보호공</v>
          </cell>
          <cell r="G1265">
            <v>0</v>
          </cell>
        </row>
        <row r="1266">
          <cell r="A1266" t="str">
            <v>a</v>
          </cell>
          <cell r="B1266" t="str">
            <v>호안블럭</v>
          </cell>
          <cell r="C1266" t="str">
            <v>(소류지)</v>
          </cell>
          <cell r="D1266">
            <v>147</v>
          </cell>
          <cell r="E1266" t="str">
            <v>M2</v>
          </cell>
          <cell r="F1266">
            <v>97297</v>
          </cell>
          <cell r="G1266">
            <v>14302659</v>
          </cell>
        </row>
        <row r="1267">
          <cell r="A1267" t="str">
            <v>합계</v>
          </cell>
          <cell r="G1267">
            <v>0</v>
          </cell>
        </row>
        <row r="1268">
          <cell r="A1268" t="str">
            <v>5.11</v>
          </cell>
          <cell r="B1268" t="str">
            <v>절토부점검로</v>
          </cell>
          <cell r="G1268">
            <v>0</v>
          </cell>
        </row>
        <row r="1269">
          <cell r="A1269" t="str">
            <v>a</v>
          </cell>
          <cell r="B1269" t="str">
            <v>절토부사면점검로</v>
          </cell>
          <cell r="C1269" t="str">
            <v>(측면부 계단부)</v>
          </cell>
          <cell r="D1269">
            <v>38</v>
          </cell>
          <cell r="E1269" t="str">
            <v>M</v>
          </cell>
          <cell r="F1269">
            <v>44866</v>
          </cell>
          <cell r="G1269">
            <v>1704908</v>
          </cell>
        </row>
        <row r="1270">
          <cell r="A1270" t="str">
            <v>b</v>
          </cell>
          <cell r="B1270" t="str">
            <v>절토부점검로</v>
          </cell>
          <cell r="C1270" t="str">
            <v>(측면부 단부)</v>
          </cell>
          <cell r="D1270">
            <v>1</v>
          </cell>
          <cell r="E1270" t="str">
            <v>EA</v>
          </cell>
          <cell r="F1270">
            <v>82447</v>
          </cell>
          <cell r="G1270">
            <v>82447</v>
          </cell>
        </row>
        <row r="1271">
          <cell r="A1271" t="str">
            <v>c</v>
          </cell>
          <cell r="B1271" t="str">
            <v>절토부점검로</v>
          </cell>
          <cell r="C1271" t="str">
            <v>(전면 소단)</v>
          </cell>
          <cell r="D1271">
            <v>3</v>
          </cell>
          <cell r="E1271" t="str">
            <v>EA</v>
          </cell>
          <cell r="F1271">
            <v>1151820</v>
          </cell>
          <cell r="G1271">
            <v>3455460</v>
          </cell>
        </row>
        <row r="1272">
          <cell r="A1272" t="str">
            <v>d</v>
          </cell>
          <cell r="B1272" t="str">
            <v>절토부점검로</v>
          </cell>
          <cell r="C1272" t="str">
            <v>(전면부 계단 1:0.5)</v>
          </cell>
          <cell r="D1272">
            <v>48</v>
          </cell>
          <cell r="E1272" t="str">
            <v>M</v>
          </cell>
          <cell r="F1272">
            <v>305721</v>
          </cell>
          <cell r="G1272">
            <v>14674608</v>
          </cell>
        </row>
        <row r="1273">
          <cell r="A1273" t="str">
            <v>e</v>
          </cell>
          <cell r="B1273" t="str">
            <v>절토부점검로</v>
          </cell>
          <cell r="C1273" t="str">
            <v>(전면부계단 1:1.0)</v>
          </cell>
          <cell r="D1273">
            <v>15</v>
          </cell>
          <cell r="E1273" t="str">
            <v>M</v>
          </cell>
          <cell r="F1273">
            <v>446183</v>
          </cell>
          <cell r="G1273">
            <v>6692745</v>
          </cell>
        </row>
        <row r="1274">
          <cell r="A1274" t="str">
            <v>합계</v>
          </cell>
          <cell r="G1274">
            <v>0</v>
          </cell>
        </row>
        <row r="1275">
          <cell r="A1275" t="str">
            <v>5.12</v>
          </cell>
          <cell r="B1275" t="str">
            <v>세륜세차시설</v>
          </cell>
          <cell r="G1275">
            <v>0</v>
          </cell>
        </row>
        <row r="1276">
          <cell r="A1276" t="str">
            <v>a</v>
          </cell>
          <cell r="B1276" t="str">
            <v>세륜세차시설</v>
          </cell>
          <cell r="C1276" t="str">
            <v>(자동기계)</v>
          </cell>
          <cell r="D1276">
            <v>2</v>
          </cell>
          <cell r="E1276" t="str">
            <v>EA</v>
          </cell>
          <cell r="F1276">
            <v>13547077</v>
          </cell>
          <cell r="G1276">
            <v>27094154</v>
          </cell>
        </row>
        <row r="1277">
          <cell r="A1277" t="str">
            <v>합계</v>
          </cell>
          <cell r="G1277">
            <v>0</v>
          </cell>
        </row>
        <row r="1278">
          <cell r="A1278" t="str">
            <v>5.13</v>
          </cell>
          <cell r="B1278" t="str">
            <v>버스정류장</v>
          </cell>
          <cell r="G1278">
            <v>0</v>
          </cell>
        </row>
        <row r="1279">
          <cell r="A1279" t="str">
            <v>a</v>
          </cell>
          <cell r="B1279" t="str">
            <v>버스정차대</v>
          </cell>
          <cell r="D1279">
            <v>8</v>
          </cell>
          <cell r="E1279" t="str">
            <v>EA</v>
          </cell>
          <cell r="F1279">
            <v>904741</v>
          </cell>
          <cell r="G1279">
            <v>7237928</v>
          </cell>
        </row>
        <row r="1280">
          <cell r="A1280" t="str">
            <v>합계</v>
          </cell>
          <cell r="G1280">
            <v>0</v>
          </cell>
        </row>
        <row r="1281">
          <cell r="A1281" t="str">
            <v>5.14</v>
          </cell>
          <cell r="B1281" t="str">
            <v>방음벽</v>
          </cell>
          <cell r="G1281">
            <v>0</v>
          </cell>
        </row>
        <row r="1282">
          <cell r="A1282" t="str">
            <v>a</v>
          </cell>
          <cell r="B1282" t="str">
            <v>방음벽</v>
          </cell>
          <cell r="C1282" t="str">
            <v>(반사형 H=3.0M)</v>
          </cell>
          <cell r="D1282">
            <v>260</v>
          </cell>
          <cell r="E1282" t="str">
            <v>M</v>
          </cell>
          <cell r="F1282">
            <v>544045</v>
          </cell>
          <cell r="G1282">
            <v>141451700</v>
          </cell>
        </row>
        <row r="1283">
          <cell r="A1283" t="str">
            <v>b</v>
          </cell>
          <cell r="B1283" t="str">
            <v>방음벽</v>
          </cell>
          <cell r="C1283" t="str">
            <v>(반사형 H=2.0M)</v>
          </cell>
          <cell r="D1283">
            <v>60</v>
          </cell>
          <cell r="E1283" t="str">
            <v>M</v>
          </cell>
          <cell r="F1283">
            <v>451135</v>
          </cell>
          <cell r="G1283">
            <v>27068100</v>
          </cell>
        </row>
        <row r="1284">
          <cell r="A1284" t="str">
            <v>c</v>
          </cell>
          <cell r="B1284" t="str">
            <v>방음벽</v>
          </cell>
          <cell r="C1284" t="str">
            <v>(반사형 교량 H=2.0)</v>
          </cell>
          <cell r="D1284">
            <v>30</v>
          </cell>
          <cell r="E1284" t="str">
            <v>M</v>
          </cell>
          <cell r="F1284">
            <v>80012</v>
          </cell>
          <cell r="G1284">
            <v>2400360</v>
          </cell>
        </row>
        <row r="1285">
          <cell r="A1285" t="str">
            <v>합계</v>
          </cell>
          <cell r="G1285">
            <v>0</v>
          </cell>
        </row>
        <row r="1286">
          <cell r="A1286" t="str">
            <v>5.15</v>
          </cell>
          <cell r="B1286" t="str">
            <v>기존도로유지보수</v>
          </cell>
          <cell r="D1286">
            <v>1</v>
          </cell>
          <cell r="E1286" t="str">
            <v>P.S</v>
          </cell>
          <cell r="F1286">
            <v>3548515587</v>
          </cell>
          <cell r="G1286">
            <v>3548515587</v>
          </cell>
        </row>
        <row r="1287">
          <cell r="A1287" t="str">
            <v>5.16</v>
          </cell>
          <cell r="B1287" t="str">
            <v>접도구역 경계표주</v>
          </cell>
          <cell r="D1287">
            <v>326</v>
          </cell>
          <cell r="E1287" t="str">
            <v>EA</v>
          </cell>
          <cell r="F1287">
            <v>10116</v>
          </cell>
          <cell r="G1287">
            <v>3297816</v>
          </cell>
        </row>
        <row r="1288">
          <cell r="A1288" t="str">
            <v>5.17</v>
          </cell>
          <cell r="B1288" t="str">
            <v>준공표지판</v>
          </cell>
          <cell r="C1288" t="str">
            <v>(화강암)</v>
          </cell>
          <cell r="D1288">
            <v>2</v>
          </cell>
          <cell r="E1288" t="str">
            <v>EA</v>
          </cell>
          <cell r="F1288">
            <v>1087814</v>
          </cell>
          <cell r="G1288">
            <v>2175628</v>
          </cell>
        </row>
        <row r="1289">
          <cell r="A1289" t="str">
            <v>5.18</v>
          </cell>
          <cell r="B1289" t="str">
            <v>가설사무실</v>
          </cell>
          <cell r="C1289" t="str">
            <v>(공사기간 4년)</v>
          </cell>
          <cell r="D1289">
            <v>1</v>
          </cell>
          <cell r="E1289" t="str">
            <v>식</v>
          </cell>
          <cell r="F1289">
            <v>86524728</v>
          </cell>
          <cell r="G1289">
            <v>86524728</v>
          </cell>
        </row>
        <row r="1290">
          <cell r="A1290" t="str">
            <v>5.19</v>
          </cell>
          <cell r="B1290" t="str">
            <v>시 험 비</v>
          </cell>
          <cell r="D1290">
            <v>1</v>
          </cell>
          <cell r="E1290" t="str">
            <v>식</v>
          </cell>
          <cell r="F1290">
            <v>8235580</v>
          </cell>
          <cell r="G1290">
            <v>8235580</v>
          </cell>
        </row>
        <row r="1291">
          <cell r="A1291" t="str">
            <v>5.20</v>
          </cell>
          <cell r="B1291" t="str">
            <v>품질관리차량비</v>
          </cell>
          <cell r="D1291">
            <v>48</v>
          </cell>
          <cell r="E1291" t="str">
            <v>개월</v>
          </cell>
          <cell r="F1291">
            <v>495473</v>
          </cell>
          <cell r="G1291">
            <v>23782704</v>
          </cell>
        </row>
        <row r="1292">
          <cell r="A1292" t="str">
            <v>5.21</v>
          </cell>
          <cell r="B1292" t="str">
            <v>도로대장작성</v>
          </cell>
          <cell r="D1292">
            <v>11.2</v>
          </cell>
          <cell r="E1292" t="str">
            <v>Km</v>
          </cell>
          <cell r="F1292">
            <v>1967101</v>
          </cell>
          <cell r="G1292">
            <v>22031531</v>
          </cell>
        </row>
        <row r="1293">
          <cell r="A1293" t="str">
            <v>5.22</v>
          </cell>
          <cell r="B1293" t="str">
            <v>시공측량비</v>
          </cell>
          <cell r="D1293">
            <v>1</v>
          </cell>
          <cell r="E1293" t="str">
            <v>식</v>
          </cell>
          <cell r="F1293">
            <v>9024861</v>
          </cell>
          <cell r="G1293">
            <v>9024861</v>
          </cell>
        </row>
        <row r="1294">
          <cell r="A1294" t="str">
            <v>5.23</v>
          </cell>
          <cell r="B1294" t="str">
            <v>안전관리비</v>
          </cell>
          <cell r="D1294">
            <v>1</v>
          </cell>
          <cell r="E1294" t="str">
            <v>P.S</v>
          </cell>
          <cell r="F1294">
            <v>23269805</v>
          </cell>
          <cell r="G1294">
            <v>23269805</v>
          </cell>
        </row>
        <row r="1295">
          <cell r="A1295" t="str">
            <v>5.24</v>
          </cell>
          <cell r="B1295" t="str">
            <v>안전관리인</v>
          </cell>
          <cell r="D1295">
            <v>1</v>
          </cell>
          <cell r="E1295" t="str">
            <v>P.S</v>
          </cell>
          <cell r="F1295">
            <v>37130500</v>
          </cell>
          <cell r="G1295">
            <v>37130500</v>
          </cell>
        </row>
        <row r="1296">
          <cell r="A1296" t="str">
            <v>5.25</v>
          </cell>
          <cell r="B1296" t="str">
            <v>보링조사비</v>
          </cell>
          <cell r="D1296">
            <v>1</v>
          </cell>
          <cell r="E1296" t="str">
            <v>P.S</v>
          </cell>
          <cell r="F1296">
            <v>37627529</v>
          </cell>
          <cell r="G1296">
            <v>37627529</v>
          </cell>
        </row>
        <row r="1297">
          <cell r="A1297" t="str">
            <v>5.26</v>
          </cell>
          <cell r="B1297" t="str">
            <v>용지업무지원비</v>
          </cell>
          <cell r="D1297">
            <v>42</v>
          </cell>
          <cell r="E1297" t="str">
            <v>개월</v>
          </cell>
          <cell r="F1297">
            <v>843875</v>
          </cell>
          <cell r="G1297">
            <v>35442750</v>
          </cell>
        </row>
        <row r="1298">
          <cell r="A1298" t="str">
            <v>5.27</v>
          </cell>
          <cell r="B1298" t="str">
            <v>준공도서작성</v>
          </cell>
          <cell r="D1298">
            <v>1</v>
          </cell>
          <cell r="E1298" t="str">
            <v>P.S</v>
          </cell>
          <cell r="F1298">
            <v>9506400</v>
          </cell>
          <cell r="G1298">
            <v>9506400</v>
          </cell>
        </row>
        <row r="1299">
          <cell r="A1299" t="str">
            <v>5.28</v>
          </cell>
          <cell r="B1299" t="str">
            <v>자 재 대</v>
          </cell>
          <cell r="G1299">
            <v>0</v>
          </cell>
        </row>
        <row r="1300">
          <cell r="A1300" t="str">
            <v>a</v>
          </cell>
          <cell r="B1300" t="str">
            <v>레미콘</v>
          </cell>
        </row>
        <row r="1301">
          <cell r="A1301" t="str">
            <v>-1</v>
          </cell>
          <cell r="B1301" t="str">
            <v>레미콘</v>
          </cell>
          <cell r="C1301" t="str">
            <v>(40-180-8)</v>
          </cell>
          <cell r="D1301">
            <v>1243</v>
          </cell>
          <cell r="E1301" t="str">
            <v>M3</v>
          </cell>
          <cell r="F1301">
            <v>37136</v>
          </cell>
          <cell r="G1301">
            <v>46160048</v>
          </cell>
        </row>
        <row r="1302">
          <cell r="A1302" t="str">
            <v>-2</v>
          </cell>
          <cell r="B1302" t="str">
            <v>레미콘</v>
          </cell>
          <cell r="C1302" t="str">
            <v>(40-240-15)</v>
          </cell>
          <cell r="D1302">
            <v>710</v>
          </cell>
          <cell r="E1302" t="str">
            <v>M3</v>
          </cell>
          <cell r="F1302">
            <v>43045</v>
          </cell>
          <cell r="G1302">
            <v>30561950</v>
          </cell>
        </row>
        <row r="1303">
          <cell r="A1303" t="str">
            <v>소계</v>
          </cell>
          <cell r="G1303">
            <v>0</v>
          </cell>
        </row>
        <row r="1304">
          <cell r="A1304" t="str">
            <v>b</v>
          </cell>
          <cell r="B1304" t="str">
            <v>철근</v>
          </cell>
          <cell r="G1304">
            <v>0</v>
          </cell>
        </row>
        <row r="1305">
          <cell r="A1305" t="str">
            <v>-1</v>
          </cell>
          <cell r="B1305" t="str">
            <v>철근(SD30A)</v>
          </cell>
          <cell r="C1305" t="str">
            <v>(D=13MM)</v>
          </cell>
          <cell r="D1305">
            <v>24.321000000000002</v>
          </cell>
          <cell r="E1305" t="str">
            <v>TON</v>
          </cell>
          <cell r="F1305">
            <v>310880</v>
          </cell>
          <cell r="G1305">
            <v>7560912</v>
          </cell>
        </row>
        <row r="1306">
          <cell r="A1306" t="str">
            <v>-2</v>
          </cell>
          <cell r="B1306" t="str">
            <v>철근(SD30A)</v>
          </cell>
          <cell r="C1306" t="str">
            <v>(D=16MM-32MM)</v>
          </cell>
          <cell r="D1306">
            <v>100.97799999999999</v>
          </cell>
          <cell r="E1306" t="str">
            <v>TON</v>
          </cell>
          <cell r="F1306">
            <v>306790</v>
          </cell>
          <cell r="G1306">
            <v>30979040</v>
          </cell>
        </row>
        <row r="1307">
          <cell r="A1307" t="str">
            <v>-3</v>
          </cell>
          <cell r="B1307" t="str">
            <v>고    철</v>
          </cell>
          <cell r="D1307">
            <v>3.6480000000000001</v>
          </cell>
          <cell r="E1307" t="str">
            <v>TON</v>
          </cell>
          <cell r="F1307">
            <v>-84000</v>
          </cell>
          <cell r="G1307">
            <v>-306432</v>
          </cell>
        </row>
        <row r="1308">
          <cell r="A1308" t="str">
            <v>소계</v>
          </cell>
          <cell r="G1308">
            <v>0</v>
          </cell>
        </row>
        <row r="1309">
          <cell r="A1309" t="str">
            <v>c</v>
          </cell>
          <cell r="B1309" t="str">
            <v>모 래</v>
          </cell>
          <cell r="G1309">
            <v>0</v>
          </cell>
        </row>
        <row r="1310">
          <cell r="B1310" t="str">
            <v>모래</v>
          </cell>
          <cell r="D1310">
            <v>34</v>
          </cell>
          <cell r="E1310" t="str">
            <v>M3</v>
          </cell>
          <cell r="F1310">
            <v>17000</v>
          </cell>
          <cell r="G1310">
            <v>578000</v>
          </cell>
        </row>
        <row r="1311">
          <cell r="A1311" t="str">
            <v>소계</v>
          </cell>
          <cell r="G1311">
            <v>0</v>
          </cell>
        </row>
        <row r="1312">
          <cell r="A1312" t="str">
            <v>d</v>
          </cell>
          <cell r="B1312" t="str">
            <v>시멘트</v>
          </cell>
          <cell r="G1312">
            <v>0</v>
          </cell>
        </row>
        <row r="1313">
          <cell r="A1313" t="str">
            <v>-1</v>
          </cell>
          <cell r="B1313" t="str">
            <v>시멘트</v>
          </cell>
          <cell r="C1313" t="str">
            <v>(40 Kg/대)</v>
          </cell>
          <cell r="D1313">
            <v>33</v>
          </cell>
          <cell r="E1313" t="str">
            <v>대</v>
          </cell>
          <cell r="F1313">
            <v>2636</v>
          </cell>
          <cell r="G1313">
            <v>86988</v>
          </cell>
        </row>
        <row r="1314">
          <cell r="A1314" t="str">
            <v>소계</v>
          </cell>
          <cell r="G1314">
            <v>0</v>
          </cell>
        </row>
        <row r="1315">
          <cell r="A1315" t="str">
            <v>계</v>
          </cell>
          <cell r="G1315">
            <v>0</v>
          </cell>
        </row>
        <row r="1316">
          <cell r="A1316" t="str">
            <v>5.29</v>
          </cell>
          <cell r="B1316" t="str">
            <v>자재운반비</v>
          </cell>
          <cell r="G1316">
            <v>0</v>
          </cell>
        </row>
        <row r="1317">
          <cell r="A1317" t="str">
            <v>a</v>
          </cell>
          <cell r="B1317" t="str">
            <v>화약운반</v>
          </cell>
          <cell r="D1317">
            <v>15072</v>
          </cell>
          <cell r="E1317" t="str">
            <v>KG</v>
          </cell>
          <cell r="F1317">
            <v>60</v>
          </cell>
          <cell r="G1317">
            <v>904320</v>
          </cell>
        </row>
        <row r="1318">
          <cell r="A1318" t="str">
            <v>b</v>
          </cell>
          <cell r="B1318" t="str">
            <v>철근운반</v>
          </cell>
          <cell r="D1318">
            <v>5159.5770000000002</v>
          </cell>
          <cell r="E1318" t="str">
            <v>TON</v>
          </cell>
          <cell r="F1318">
            <v>16269</v>
          </cell>
          <cell r="G1318">
            <v>83941158</v>
          </cell>
        </row>
        <row r="1319">
          <cell r="A1319" t="str">
            <v>c</v>
          </cell>
          <cell r="B1319" t="str">
            <v>시멘트운반</v>
          </cell>
          <cell r="C1319" t="str">
            <v>(40 Kg/대)</v>
          </cell>
          <cell r="D1319">
            <v>3287</v>
          </cell>
          <cell r="E1319" t="str">
            <v>대</v>
          </cell>
          <cell r="F1319">
            <v>471</v>
          </cell>
          <cell r="G1319">
            <v>1548177</v>
          </cell>
        </row>
        <row r="1320">
          <cell r="A1320" t="str">
            <v>d</v>
          </cell>
          <cell r="B1320" t="str">
            <v>아스팔트운반</v>
          </cell>
          <cell r="C1320" t="str">
            <v>(RSC-4, MC-1)</v>
          </cell>
          <cell r="D1320">
            <v>1733</v>
          </cell>
          <cell r="E1320" t="str">
            <v>D/M</v>
          </cell>
          <cell r="F1320">
            <v>2088</v>
          </cell>
          <cell r="G1320">
            <v>3618504</v>
          </cell>
        </row>
        <row r="1321">
          <cell r="A1321" t="str">
            <v>e</v>
          </cell>
          <cell r="B1321" t="str">
            <v>모래운반</v>
          </cell>
          <cell r="D1321">
            <v>397</v>
          </cell>
          <cell r="E1321" t="str">
            <v>M3</v>
          </cell>
          <cell r="F1321">
            <v>4959</v>
          </cell>
          <cell r="G1321">
            <v>1968723</v>
          </cell>
        </row>
        <row r="1322">
          <cell r="A1322" t="str">
            <v>h</v>
          </cell>
          <cell r="B1322" t="str">
            <v>중기운반비</v>
          </cell>
          <cell r="D1322">
            <v>1</v>
          </cell>
          <cell r="E1322" t="str">
            <v>식</v>
          </cell>
          <cell r="F1322">
            <v>5291941</v>
          </cell>
          <cell r="G1322">
            <v>5291941</v>
          </cell>
        </row>
        <row r="1323">
          <cell r="A1323" t="str">
            <v>합계</v>
          </cell>
          <cell r="G1323">
            <v>0</v>
          </cell>
        </row>
        <row r="1324">
          <cell r="A1324" t="str">
            <v>5.30</v>
          </cell>
          <cell r="B1324" t="str">
            <v>신 호 등 설 치</v>
          </cell>
          <cell r="G1324">
            <v>0</v>
          </cell>
        </row>
        <row r="1325">
          <cell r="A1325" t="str">
            <v>a</v>
          </cell>
          <cell r="B1325" t="str">
            <v>월산교차로공사</v>
          </cell>
          <cell r="D1325">
            <v>1</v>
          </cell>
          <cell r="E1325" t="str">
            <v>P.S</v>
          </cell>
          <cell r="F1325">
            <v>35663228</v>
          </cell>
          <cell r="G1325">
            <v>35663228</v>
          </cell>
        </row>
        <row r="1326">
          <cell r="A1326" t="str">
            <v>b</v>
          </cell>
          <cell r="B1326" t="str">
            <v>노곡1교차로공사</v>
          </cell>
          <cell r="D1326">
            <v>1</v>
          </cell>
          <cell r="E1326" t="str">
            <v>P.S</v>
          </cell>
          <cell r="F1326">
            <v>15737030</v>
          </cell>
          <cell r="G1326">
            <v>15737030</v>
          </cell>
        </row>
        <row r="1327">
          <cell r="A1327" t="str">
            <v>c</v>
          </cell>
          <cell r="B1327" t="str">
            <v>노곡2교차로공사</v>
          </cell>
          <cell r="D1327">
            <v>1</v>
          </cell>
          <cell r="E1327" t="str">
            <v>P.S</v>
          </cell>
          <cell r="F1327">
            <v>28075074</v>
          </cell>
          <cell r="G1327">
            <v>28075074</v>
          </cell>
        </row>
        <row r="1328">
          <cell r="A1328" t="str">
            <v>d</v>
          </cell>
          <cell r="B1328" t="str">
            <v>노곡3교차로공사</v>
          </cell>
          <cell r="D1328">
            <v>1</v>
          </cell>
          <cell r="E1328" t="str">
            <v>P.S</v>
          </cell>
          <cell r="F1328">
            <v>28037741</v>
          </cell>
          <cell r="G1328">
            <v>28037741</v>
          </cell>
        </row>
        <row r="1329">
          <cell r="A1329" t="str">
            <v>e</v>
          </cell>
          <cell r="B1329" t="str">
            <v>부지교차로공사</v>
          </cell>
          <cell r="D1329">
            <v>1</v>
          </cell>
          <cell r="E1329" t="str">
            <v>P.S</v>
          </cell>
          <cell r="F1329">
            <v>41441961</v>
          </cell>
          <cell r="G1329">
            <v>41441961</v>
          </cell>
        </row>
        <row r="1330">
          <cell r="A1330" t="str">
            <v>f</v>
          </cell>
          <cell r="B1330" t="str">
            <v>삼릉교차로공사</v>
          </cell>
          <cell r="D1330">
            <v>1</v>
          </cell>
          <cell r="E1330" t="str">
            <v>P.S</v>
          </cell>
          <cell r="F1330">
            <v>54252525</v>
          </cell>
          <cell r="G1330">
            <v>54252525</v>
          </cell>
        </row>
        <row r="1331">
          <cell r="A1331" t="str">
            <v>g</v>
          </cell>
          <cell r="B1331" t="str">
            <v>탑정교차로공사</v>
          </cell>
          <cell r="D1331">
            <v>1</v>
          </cell>
          <cell r="E1331" t="str">
            <v>P.S</v>
          </cell>
          <cell r="F1331">
            <v>38167203</v>
          </cell>
          <cell r="G1331">
            <v>38167203</v>
          </cell>
        </row>
        <row r="1332">
          <cell r="D1332" t="str">
            <v xml:space="preserve"> </v>
          </cell>
          <cell r="G1332" t="str">
            <v xml:space="preserve"> </v>
          </cell>
        </row>
        <row r="1333">
          <cell r="D1333" t="str">
            <v xml:space="preserve"> </v>
          </cell>
          <cell r="G1333" t="str">
            <v xml:space="preserve"> </v>
          </cell>
        </row>
        <row r="1334">
          <cell r="B1334" t="str">
            <v>순공사비 계</v>
          </cell>
          <cell r="D1334" t="str">
            <v xml:space="preserve"> </v>
          </cell>
          <cell r="G1334">
            <v>43368600005</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98수문일위"/>
      <sheetName val="98자재단가"/>
      <sheetName val="98년도"/>
      <sheetName val="99년도1월 "/>
      <sheetName val="99년도4월 "/>
      <sheetName val="99년도7월"/>
      <sheetName val="99년도9월"/>
      <sheetName val="해평이토변"/>
      <sheetName val="녹동자동비22560"/>
      <sheetName val="녹동자동비22760"/>
      <sheetName val="광양도이자동비"/>
      <sheetName val="도암천자동비"/>
      <sheetName val="광양신아배수문"/>
      <sheetName val="창포지구"/>
      <sheetName val="도양자동비"/>
      <sheetName val="회문지구"/>
      <sheetName val="토기공"/>
      <sheetName val="옥룡제"/>
      <sheetName val="봉덕보"/>
      <sheetName val="봉덕보 1"/>
      <sheetName val="난간"/>
      <sheetName val="마산방향"/>
      <sheetName val="진주방향"/>
      <sheetName val="DATE"/>
      <sheetName val="실행철강하도"/>
      <sheetName val="간지"/>
      <sheetName val="실행"/>
      <sheetName val="C-노임단가"/>
      <sheetName val="공사비99-10"/>
      <sheetName val="#REF"/>
      <sheetName val="가정급수관"/>
      <sheetName val="N賃率-職"/>
      <sheetName val="20관리비율"/>
    </sheetNames>
    <sheetDataSet>
      <sheetData sheetId="0" refreshError="1"/>
      <sheetData sheetId="1" refreshError="1">
        <row r="2">
          <cell r="A2" t="str">
            <v>★ 본 수문용 일위대가표를 수정할때는 아래사항을 유의하기바람</v>
          </cell>
        </row>
        <row r="3">
          <cell r="A3" t="str">
            <v>1. 사용장비 손료는 단가항목이 공란인것은 토목에서 받아 기입하고, 다른것은 시중물가지에서 해당 단가를 찾아  수정할것</v>
          </cell>
        </row>
        <row r="4">
          <cell r="A4" t="str">
            <v xml:space="preserve">2. 도장비 산출 내역중 자재비는 별도 기입할것.          </v>
          </cell>
        </row>
        <row r="11">
          <cell r="G11" t="str">
            <v>'98 년도  노 임  단 가 표</v>
          </cell>
        </row>
        <row r="12">
          <cell r="E12" t="str">
            <v xml:space="preserve"> </v>
          </cell>
        </row>
        <row r="13">
          <cell r="A13" t="str">
            <v>종       별</v>
          </cell>
          <cell r="C13" t="str">
            <v>재 료 또 는</v>
          </cell>
          <cell r="D13" t="str">
            <v>원 수</v>
          </cell>
          <cell r="E13" t="str">
            <v>단위</v>
          </cell>
          <cell r="F13" t="str">
            <v>총   액</v>
          </cell>
          <cell r="G13" t="str">
            <v>노   무   비</v>
          </cell>
          <cell r="I13" t="str">
            <v>재   료   비</v>
          </cell>
          <cell r="K13" t="str">
            <v>경      비</v>
          </cell>
          <cell r="M13" t="str">
            <v>비   고</v>
          </cell>
        </row>
        <row r="14">
          <cell r="C14" t="str">
            <v xml:space="preserve">규       격 </v>
          </cell>
          <cell r="F14" t="str">
            <v>금   액</v>
          </cell>
          <cell r="G14" t="str">
            <v>단  가</v>
          </cell>
          <cell r="H14" t="str">
            <v>금   액</v>
          </cell>
          <cell r="I14" t="str">
            <v>단  가</v>
          </cell>
          <cell r="J14" t="str">
            <v>금   액</v>
          </cell>
          <cell r="K14" t="str">
            <v>단  가</v>
          </cell>
          <cell r="L14" t="str">
            <v>금   액</v>
          </cell>
        </row>
        <row r="15">
          <cell r="A15" t="str">
            <v>형  틀  목  공</v>
          </cell>
          <cell r="C15" t="str">
            <v xml:space="preserve"> </v>
          </cell>
          <cell r="D15">
            <v>1</v>
          </cell>
          <cell r="E15" t="str">
            <v>일</v>
          </cell>
          <cell r="H15">
            <v>75306</v>
          </cell>
        </row>
        <row r="16">
          <cell r="A16" t="str">
            <v>절    단    공</v>
          </cell>
          <cell r="D16">
            <v>1</v>
          </cell>
          <cell r="E16" t="str">
            <v>"</v>
          </cell>
          <cell r="H16">
            <v>65881</v>
          </cell>
        </row>
        <row r="17">
          <cell r="A17" t="str">
            <v>석          공</v>
          </cell>
          <cell r="D17">
            <v>1</v>
          </cell>
          <cell r="E17" t="str">
            <v>"</v>
          </cell>
          <cell r="H17">
            <v>77005</v>
          </cell>
        </row>
        <row r="18">
          <cell r="A18" t="str">
            <v>특 수 비 계 공</v>
          </cell>
          <cell r="D18">
            <v>1</v>
          </cell>
          <cell r="E18" t="str">
            <v>"</v>
          </cell>
          <cell r="H18">
            <v>85884</v>
          </cell>
        </row>
        <row r="19">
          <cell r="A19" t="str">
            <v>비    계    공</v>
          </cell>
          <cell r="D19">
            <v>1</v>
          </cell>
          <cell r="E19" t="str">
            <v>"</v>
          </cell>
          <cell r="H19">
            <v>79467</v>
          </cell>
        </row>
        <row r="20">
          <cell r="A20" t="str">
            <v>도    장    공</v>
          </cell>
          <cell r="D20">
            <v>1</v>
          </cell>
          <cell r="E20" t="str">
            <v>일</v>
          </cell>
          <cell r="H20">
            <v>63038</v>
          </cell>
        </row>
        <row r="21">
          <cell r="A21" t="str">
            <v>플랜트기계설치공</v>
          </cell>
          <cell r="D21">
            <v>1</v>
          </cell>
          <cell r="E21" t="str">
            <v>"</v>
          </cell>
          <cell r="H21">
            <v>80805</v>
          </cell>
        </row>
        <row r="22">
          <cell r="A22" t="str">
            <v>플랜트  용접공</v>
          </cell>
          <cell r="D22">
            <v>1</v>
          </cell>
          <cell r="E22" t="str">
            <v>"</v>
          </cell>
          <cell r="H22">
            <v>95379</v>
          </cell>
        </row>
        <row r="23">
          <cell r="A23" t="str">
            <v>플랜트  제관공</v>
          </cell>
          <cell r="D23">
            <v>1</v>
          </cell>
          <cell r="E23" t="str">
            <v>"</v>
          </cell>
          <cell r="H23">
            <v>81966</v>
          </cell>
        </row>
        <row r="24">
          <cell r="A24" t="str">
            <v>플랜트  배관공</v>
          </cell>
          <cell r="D24">
            <v>1</v>
          </cell>
          <cell r="E24" t="str">
            <v>"</v>
          </cell>
          <cell r="H24">
            <v>97219</v>
          </cell>
        </row>
        <row r="25">
          <cell r="A25" t="str">
            <v>측    량    사</v>
          </cell>
          <cell r="D25">
            <v>1</v>
          </cell>
          <cell r="E25" t="str">
            <v>일</v>
          </cell>
          <cell r="H25">
            <v>58506</v>
          </cell>
        </row>
        <row r="26">
          <cell r="A26" t="str">
            <v>측량사    조수</v>
          </cell>
          <cell r="D26">
            <v>1</v>
          </cell>
          <cell r="E26" t="str">
            <v>"</v>
          </cell>
          <cell r="H26">
            <v>38777</v>
          </cell>
        </row>
        <row r="27">
          <cell r="A27" t="str">
            <v>플랜트    전공</v>
          </cell>
          <cell r="D27">
            <v>1</v>
          </cell>
          <cell r="E27" t="str">
            <v>"</v>
          </cell>
          <cell r="H27">
            <v>64285</v>
          </cell>
        </row>
        <row r="28">
          <cell r="A28" t="str">
            <v>특  별  인  부</v>
          </cell>
          <cell r="D28">
            <v>1</v>
          </cell>
          <cell r="E28" t="str">
            <v>"</v>
          </cell>
          <cell r="H28">
            <v>57379</v>
          </cell>
        </row>
        <row r="29">
          <cell r="A29" t="str">
            <v>보  통  인  부</v>
          </cell>
          <cell r="D29">
            <v>1</v>
          </cell>
          <cell r="E29" t="str">
            <v>"</v>
          </cell>
          <cell r="H29">
            <v>37736</v>
          </cell>
        </row>
        <row r="30">
          <cell r="A30" t="str">
            <v>중기 운전 기사</v>
          </cell>
          <cell r="D30">
            <v>1</v>
          </cell>
          <cell r="E30" t="str">
            <v>일</v>
          </cell>
          <cell r="H30">
            <v>56951</v>
          </cell>
        </row>
        <row r="31">
          <cell r="A31" t="str">
            <v>중  기  조  장</v>
          </cell>
          <cell r="D31">
            <v>1</v>
          </cell>
          <cell r="E31" t="str">
            <v>"</v>
          </cell>
          <cell r="H31">
            <v>55484</v>
          </cell>
        </row>
        <row r="32">
          <cell r="A32" t="str">
            <v>운전수(기  계)</v>
          </cell>
          <cell r="D32">
            <v>1</v>
          </cell>
          <cell r="E32" t="str">
            <v>"</v>
          </cell>
          <cell r="H32">
            <v>54325</v>
          </cell>
        </row>
        <row r="33">
          <cell r="A33" t="str">
            <v>운전사(운반차)</v>
          </cell>
          <cell r="D33">
            <v>1</v>
          </cell>
          <cell r="E33" t="str">
            <v>"</v>
          </cell>
          <cell r="H33">
            <v>51077</v>
          </cell>
        </row>
        <row r="34">
          <cell r="A34" t="str">
            <v>종       별</v>
          </cell>
          <cell r="C34" t="str">
            <v>재 료 또 는</v>
          </cell>
          <cell r="D34" t="str">
            <v xml:space="preserve">원 수 </v>
          </cell>
          <cell r="E34" t="str">
            <v>단 위</v>
          </cell>
          <cell r="F34" t="str">
            <v>총   액</v>
          </cell>
          <cell r="G34" t="str">
            <v>노   무   비</v>
          </cell>
          <cell r="I34" t="str">
            <v>재   료   비</v>
          </cell>
          <cell r="K34" t="str">
            <v>경      비</v>
          </cell>
          <cell r="M34" t="str">
            <v>비   고</v>
          </cell>
        </row>
        <row r="35">
          <cell r="C35" t="str">
            <v xml:space="preserve">규       격 </v>
          </cell>
          <cell r="F35" t="str">
            <v>금   액</v>
          </cell>
          <cell r="G35" t="str">
            <v>단  가</v>
          </cell>
          <cell r="H35" t="str">
            <v>금   액</v>
          </cell>
          <cell r="I35" t="str">
            <v>단  가</v>
          </cell>
          <cell r="J35" t="str">
            <v>금   액</v>
          </cell>
          <cell r="K35" t="str">
            <v>단  가</v>
          </cell>
          <cell r="L35" t="str">
            <v>금   액</v>
          </cell>
        </row>
        <row r="36">
          <cell r="A36" t="str">
            <v>중기 운전 조수</v>
          </cell>
          <cell r="D36">
            <v>1</v>
          </cell>
          <cell r="E36" t="str">
            <v>"</v>
          </cell>
          <cell r="H36">
            <v>42762</v>
          </cell>
        </row>
        <row r="37">
          <cell r="A37" t="str">
            <v>기    계    공</v>
          </cell>
          <cell r="D37">
            <v>1</v>
          </cell>
          <cell r="E37" t="str">
            <v>일</v>
          </cell>
          <cell r="H37">
            <v>58906</v>
          </cell>
        </row>
        <row r="38">
          <cell r="A38" t="str">
            <v>용접공 (일 반)</v>
          </cell>
          <cell r="D38">
            <v>1</v>
          </cell>
          <cell r="E38" t="str">
            <v>"</v>
          </cell>
          <cell r="H38">
            <v>74016</v>
          </cell>
        </row>
        <row r="39">
          <cell r="A39" t="str">
            <v>리    벳    공</v>
          </cell>
          <cell r="D39">
            <v>1</v>
          </cell>
          <cell r="E39" t="str">
            <v>"</v>
          </cell>
          <cell r="H39">
            <v>71579</v>
          </cell>
        </row>
        <row r="40">
          <cell r="A40" t="str">
            <v>계    령    공</v>
          </cell>
          <cell r="D40">
            <v>1</v>
          </cell>
          <cell r="E40" t="str">
            <v>"</v>
          </cell>
          <cell r="H40">
            <v>41937</v>
          </cell>
          <cell r="L40" t="str">
            <v xml:space="preserve"> </v>
          </cell>
        </row>
        <row r="41">
          <cell r="A41" t="str">
            <v>제    도    공</v>
          </cell>
          <cell r="D41">
            <v>1</v>
          </cell>
          <cell r="E41" t="str">
            <v>"</v>
          </cell>
          <cell r="H41">
            <v>32747</v>
          </cell>
        </row>
        <row r="42">
          <cell r="A42" t="str">
            <v>현    도    공</v>
          </cell>
          <cell r="C42" t="str">
            <v xml:space="preserve"> </v>
          </cell>
          <cell r="D42">
            <v>1</v>
          </cell>
          <cell r="E42" t="str">
            <v>일</v>
          </cell>
          <cell r="H42">
            <v>28487</v>
          </cell>
        </row>
        <row r="43">
          <cell r="A43" t="str">
            <v>마    킹    공</v>
          </cell>
          <cell r="D43">
            <v>1</v>
          </cell>
          <cell r="E43" t="str">
            <v>"</v>
          </cell>
          <cell r="H43">
            <v>26924</v>
          </cell>
        </row>
        <row r="44">
          <cell r="A44" t="str">
            <v>산 소 절 단 공</v>
          </cell>
          <cell r="D44">
            <v>1</v>
          </cell>
          <cell r="E44" t="str">
            <v>"</v>
          </cell>
          <cell r="H44">
            <v>31794</v>
          </cell>
        </row>
        <row r="45">
          <cell r="A45" t="str">
            <v>샤    링    공</v>
          </cell>
          <cell r="D45">
            <v>1</v>
          </cell>
          <cell r="E45" t="str">
            <v>"</v>
          </cell>
          <cell r="H45">
            <v>29508</v>
          </cell>
        </row>
        <row r="46">
          <cell r="A46" t="str">
            <v>프  레  스  공</v>
          </cell>
          <cell r="D46">
            <v>1</v>
          </cell>
          <cell r="E46" t="str">
            <v>"</v>
          </cell>
          <cell r="H46">
            <v>26250</v>
          </cell>
        </row>
        <row r="47">
          <cell r="A47" t="str">
            <v>보    링    공</v>
          </cell>
          <cell r="D47">
            <v>1</v>
          </cell>
          <cell r="E47" t="str">
            <v>일</v>
          </cell>
          <cell r="H47">
            <v>28378</v>
          </cell>
        </row>
        <row r="48">
          <cell r="A48" t="str">
            <v>밀    링    공</v>
          </cell>
          <cell r="D48">
            <v>1</v>
          </cell>
          <cell r="E48" t="str">
            <v>"</v>
          </cell>
          <cell r="H48">
            <v>27252</v>
          </cell>
        </row>
        <row r="49">
          <cell r="A49" t="str">
            <v>방 전 절 단 공</v>
          </cell>
          <cell r="D49">
            <v>1</v>
          </cell>
          <cell r="E49" t="str">
            <v>"</v>
          </cell>
          <cell r="H49">
            <v>27047</v>
          </cell>
        </row>
        <row r="50">
          <cell r="A50" t="str">
            <v>드    링    공</v>
          </cell>
          <cell r="D50">
            <v>1</v>
          </cell>
          <cell r="E50" t="str">
            <v>"</v>
          </cell>
          <cell r="H50">
            <v>27215</v>
          </cell>
        </row>
        <row r="51">
          <cell r="A51" t="str">
            <v>수 동 선 반 공</v>
          </cell>
          <cell r="D51">
            <v>1</v>
          </cell>
          <cell r="E51" t="str">
            <v>"</v>
          </cell>
          <cell r="H51">
            <v>27350</v>
          </cell>
        </row>
        <row r="52">
          <cell r="A52" t="str">
            <v>프  레  나  공</v>
          </cell>
          <cell r="D52">
            <v>1</v>
          </cell>
          <cell r="E52" t="str">
            <v>일</v>
          </cell>
          <cell r="H52">
            <v>25035</v>
          </cell>
        </row>
        <row r="53">
          <cell r="A53" t="str">
            <v>3 본  로 라 공</v>
          </cell>
          <cell r="D53">
            <v>1</v>
          </cell>
          <cell r="E53" t="str">
            <v>"</v>
          </cell>
          <cell r="H53">
            <v>34250</v>
          </cell>
        </row>
        <row r="54">
          <cell r="A54" t="str">
            <v>벤 딩 머 쉰 공</v>
          </cell>
          <cell r="D54">
            <v>1</v>
          </cell>
          <cell r="E54" t="str">
            <v>"</v>
          </cell>
          <cell r="H54">
            <v>29076</v>
          </cell>
        </row>
        <row r="55">
          <cell r="A55" t="str">
            <v>열  처  리  공</v>
          </cell>
          <cell r="D55">
            <v>1</v>
          </cell>
          <cell r="E55" t="str">
            <v>"</v>
          </cell>
          <cell r="H55">
            <v>25392</v>
          </cell>
        </row>
        <row r="56">
          <cell r="A56" t="str">
            <v>용    접    공</v>
          </cell>
          <cell r="D56">
            <v>1</v>
          </cell>
          <cell r="E56" t="str">
            <v>"</v>
          </cell>
          <cell r="H56">
            <v>27908</v>
          </cell>
        </row>
        <row r="57">
          <cell r="A57" t="str">
            <v>종       별</v>
          </cell>
          <cell r="C57" t="str">
            <v>재 료 또 는</v>
          </cell>
          <cell r="D57" t="str">
            <v xml:space="preserve">원 수 </v>
          </cell>
          <cell r="E57" t="str">
            <v>단 위</v>
          </cell>
          <cell r="F57" t="str">
            <v>총   액</v>
          </cell>
          <cell r="G57" t="str">
            <v>노   무   비</v>
          </cell>
          <cell r="I57" t="str">
            <v>재   료   비</v>
          </cell>
          <cell r="K57" t="str">
            <v>경      비</v>
          </cell>
          <cell r="M57" t="str">
            <v>비   고</v>
          </cell>
        </row>
        <row r="58">
          <cell r="C58" t="str">
            <v xml:space="preserve">규       격 </v>
          </cell>
          <cell r="F58" t="str">
            <v>금   액</v>
          </cell>
          <cell r="G58" t="str">
            <v>단  가</v>
          </cell>
          <cell r="H58" t="str">
            <v>금   액</v>
          </cell>
          <cell r="I58" t="str">
            <v>단  가</v>
          </cell>
          <cell r="J58" t="str">
            <v>금   액</v>
          </cell>
          <cell r="K58" t="str">
            <v>단  가</v>
          </cell>
          <cell r="L58" t="str">
            <v>금   액</v>
          </cell>
        </row>
        <row r="59">
          <cell r="A59" t="str">
            <v>그 라 인 다 공</v>
          </cell>
          <cell r="D59">
            <v>1</v>
          </cell>
          <cell r="E59" t="str">
            <v>일</v>
          </cell>
          <cell r="H59">
            <v>26032</v>
          </cell>
        </row>
        <row r="60">
          <cell r="A60" t="str">
            <v>비파괴  시험공</v>
          </cell>
          <cell r="D60">
            <v>1</v>
          </cell>
          <cell r="E60" t="str">
            <v>"</v>
          </cell>
          <cell r="H60">
            <v>64472</v>
          </cell>
        </row>
        <row r="61">
          <cell r="A61" t="str">
            <v>기계 기사 1 급</v>
          </cell>
          <cell r="C61" t="str">
            <v>(중급기술자)</v>
          </cell>
          <cell r="D61">
            <v>1</v>
          </cell>
          <cell r="E61" t="str">
            <v>"</v>
          </cell>
          <cell r="H61">
            <v>97488</v>
          </cell>
        </row>
        <row r="62">
          <cell r="A62" t="str">
            <v>기계 기사 2 급</v>
          </cell>
          <cell r="C62" t="str">
            <v>(초급기술자)</v>
          </cell>
          <cell r="D62">
            <v>1</v>
          </cell>
          <cell r="E62" t="str">
            <v>"</v>
          </cell>
          <cell r="H62">
            <v>69405</v>
          </cell>
        </row>
        <row r="63">
          <cell r="A63" t="str">
            <v>철    공</v>
          </cell>
          <cell r="D63">
            <v>1</v>
          </cell>
          <cell r="E63" t="str">
            <v>"</v>
          </cell>
          <cell r="H63">
            <v>72430</v>
          </cell>
        </row>
        <row r="64">
          <cell r="A64" t="str">
            <v>잠 수 부</v>
          </cell>
          <cell r="D64">
            <v>1</v>
          </cell>
          <cell r="E64" t="str">
            <v xml:space="preserve">일 </v>
          </cell>
          <cell r="H64">
            <v>81832</v>
          </cell>
        </row>
        <row r="65">
          <cell r="A65" t="str">
            <v>선    부</v>
          </cell>
          <cell r="D65">
            <v>1</v>
          </cell>
          <cell r="E65" t="str">
            <v xml:space="preserve">일 </v>
          </cell>
          <cell r="H65">
            <v>40088</v>
          </cell>
        </row>
        <row r="66">
          <cell r="A66" t="str">
            <v>조 력 공</v>
          </cell>
          <cell r="D66">
            <v>1</v>
          </cell>
          <cell r="E66" t="str">
            <v xml:space="preserve">일 </v>
          </cell>
          <cell r="H66">
            <v>48912</v>
          </cell>
        </row>
        <row r="67">
          <cell r="A67" t="str">
            <v>품질관리공(시험사1급)</v>
          </cell>
          <cell r="D67">
            <v>1</v>
          </cell>
          <cell r="E67" t="str">
            <v xml:space="preserve">일 </v>
          </cell>
          <cell r="H67">
            <v>47867</v>
          </cell>
          <cell r="L67" t="str">
            <v xml:space="preserve"> </v>
          </cell>
        </row>
        <row r="68">
          <cell r="A68" t="str">
            <v>특급기술자(건설및기타)</v>
          </cell>
          <cell r="D68">
            <v>1</v>
          </cell>
          <cell r="E68" t="str">
            <v xml:space="preserve">일 </v>
          </cell>
          <cell r="H68">
            <v>142203</v>
          </cell>
          <cell r="L68" t="str">
            <v xml:space="preserve"> </v>
          </cell>
        </row>
        <row r="69">
          <cell r="A69" t="str">
            <v>고급기술자(    "     )</v>
          </cell>
          <cell r="D69">
            <v>1</v>
          </cell>
          <cell r="E69" t="str">
            <v xml:space="preserve">일 </v>
          </cell>
          <cell r="H69">
            <v>117410</v>
          </cell>
          <cell r="L69" t="str">
            <v xml:space="preserve"> </v>
          </cell>
        </row>
        <row r="70">
          <cell r="A70" t="str">
            <v>중급기술자(    "     )</v>
          </cell>
          <cell r="D70">
            <v>1</v>
          </cell>
          <cell r="E70" t="str">
            <v xml:space="preserve">일 </v>
          </cell>
          <cell r="H70">
            <v>97488</v>
          </cell>
          <cell r="L70" t="str">
            <v xml:space="preserve"> </v>
          </cell>
        </row>
        <row r="71">
          <cell r="A71" t="str">
            <v>초급기술자(    "     )</v>
          </cell>
          <cell r="D71">
            <v>1</v>
          </cell>
          <cell r="E71" t="str">
            <v xml:space="preserve">일 </v>
          </cell>
          <cell r="H71">
            <v>69405</v>
          </cell>
          <cell r="L71" t="str">
            <v xml:space="preserve"> </v>
          </cell>
        </row>
        <row r="72">
          <cell r="A72" t="str">
            <v>고급기능사(    "     )</v>
          </cell>
          <cell r="D72">
            <v>1</v>
          </cell>
          <cell r="E72" t="str">
            <v xml:space="preserve">일 </v>
          </cell>
          <cell r="H72">
            <v>68094</v>
          </cell>
          <cell r="L72" t="str">
            <v xml:space="preserve"> </v>
          </cell>
        </row>
        <row r="73">
          <cell r="A73" t="str">
            <v>중급기능사(    "     )</v>
          </cell>
          <cell r="D73">
            <v>1</v>
          </cell>
          <cell r="E73" t="str">
            <v xml:space="preserve">일 </v>
          </cell>
          <cell r="H73">
            <v>60249</v>
          </cell>
          <cell r="L73" t="str">
            <v xml:space="preserve"> </v>
          </cell>
        </row>
        <row r="74">
          <cell r="A74" t="str">
            <v>초급기능사(    "     )</v>
          </cell>
          <cell r="D74">
            <v>1</v>
          </cell>
          <cell r="E74" t="str">
            <v xml:space="preserve">일 </v>
          </cell>
          <cell r="H74">
            <v>48652</v>
          </cell>
          <cell r="L74" t="str">
            <v xml:space="preserve"> </v>
          </cell>
        </row>
        <row r="75">
          <cell r="C75" t="str">
            <v xml:space="preserve"> </v>
          </cell>
        </row>
        <row r="76">
          <cell r="C76" t="str">
            <v xml:space="preserve"> </v>
          </cell>
        </row>
        <row r="77">
          <cell r="C77" t="str">
            <v xml:space="preserve"> </v>
          </cell>
        </row>
        <row r="78">
          <cell r="C78" t="str">
            <v xml:space="preserve"> </v>
          </cell>
        </row>
        <row r="79">
          <cell r="C79" t="str">
            <v xml:space="preserve"> </v>
          </cell>
        </row>
        <row r="81">
          <cell r="B81" t="str">
            <v>'98 년도  소 모 자 재  단 가 표</v>
          </cell>
        </row>
        <row r="82">
          <cell r="E82" t="str">
            <v xml:space="preserve"> </v>
          </cell>
        </row>
        <row r="83">
          <cell r="A83" t="str">
            <v>종       별</v>
          </cell>
          <cell r="C83" t="str">
            <v>재 료 또 는</v>
          </cell>
          <cell r="D83" t="str">
            <v xml:space="preserve">원 수 </v>
          </cell>
          <cell r="E83" t="str">
            <v>단 위</v>
          </cell>
          <cell r="F83" t="str">
            <v>총   액</v>
          </cell>
          <cell r="G83" t="str">
            <v>노   무   비</v>
          </cell>
          <cell r="I83" t="str">
            <v>재   료   비</v>
          </cell>
          <cell r="K83" t="str">
            <v>경      비</v>
          </cell>
          <cell r="M83" t="str">
            <v>비   고</v>
          </cell>
        </row>
        <row r="84">
          <cell r="C84" t="str">
            <v xml:space="preserve">규       격 </v>
          </cell>
          <cell r="F84" t="str">
            <v>금   액</v>
          </cell>
          <cell r="G84" t="str">
            <v>단  가</v>
          </cell>
          <cell r="H84" t="str">
            <v>금   액</v>
          </cell>
          <cell r="I84" t="str">
            <v>단  가</v>
          </cell>
          <cell r="J84" t="str">
            <v>금   액</v>
          </cell>
          <cell r="K84" t="str">
            <v>단  가</v>
          </cell>
          <cell r="L84" t="str">
            <v>금   액</v>
          </cell>
        </row>
        <row r="85">
          <cell r="A85" t="str">
            <v>산          소</v>
          </cell>
          <cell r="C85" t="str">
            <v>6,000 L</v>
          </cell>
          <cell r="D85">
            <v>1</v>
          </cell>
          <cell r="E85" t="str">
            <v>병</v>
          </cell>
          <cell r="J85">
            <v>12000</v>
          </cell>
        </row>
        <row r="86">
          <cell r="A86" t="str">
            <v>아  세  치  렌</v>
          </cell>
          <cell r="C86" t="str">
            <v>4,500 L</v>
          </cell>
          <cell r="D86">
            <v>1</v>
          </cell>
          <cell r="E86" t="str">
            <v>"</v>
          </cell>
          <cell r="J86">
            <v>55392</v>
          </cell>
        </row>
        <row r="87">
          <cell r="B87" t="str">
            <v xml:space="preserve">  "</v>
          </cell>
          <cell r="C87" t="str">
            <v>2,100 L</v>
          </cell>
          <cell r="D87">
            <v>1</v>
          </cell>
          <cell r="E87" t="str">
            <v>"</v>
          </cell>
          <cell r="J87">
            <v>25849</v>
          </cell>
        </row>
        <row r="88">
          <cell r="A88" t="str">
            <v>STS 용  접  봉</v>
          </cell>
          <cell r="C88" t="str">
            <v>4Φx350L</v>
          </cell>
          <cell r="D88">
            <v>1</v>
          </cell>
          <cell r="E88" t="str">
            <v>kg</v>
          </cell>
          <cell r="J88">
            <v>5460</v>
          </cell>
        </row>
        <row r="89">
          <cell r="A89" t="str">
            <v>SS400  용 접 봉</v>
          </cell>
          <cell r="C89" t="str">
            <v>"</v>
          </cell>
          <cell r="D89">
            <v>1</v>
          </cell>
          <cell r="E89" t="str">
            <v>"</v>
          </cell>
          <cell r="J89">
            <v>1260</v>
          </cell>
        </row>
        <row r="90">
          <cell r="A90" t="str">
            <v>전  력  요  금</v>
          </cell>
          <cell r="D90">
            <v>1</v>
          </cell>
          <cell r="E90" t="str">
            <v>Kwh</v>
          </cell>
          <cell r="J90">
            <v>61.6</v>
          </cell>
        </row>
        <row r="91">
          <cell r="A91" t="str">
            <v>함          석</v>
          </cell>
          <cell r="C91" t="str">
            <v>#32x3'x6'</v>
          </cell>
          <cell r="D91">
            <v>1</v>
          </cell>
          <cell r="E91" t="str">
            <v>매</v>
          </cell>
          <cell r="J91">
            <v>2597</v>
          </cell>
        </row>
        <row r="92">
          <cell r="B92" t="str">
            <v xml:space="preserve">  "</v>
          </cell>
          <cell r="C92" t="str">
            <v>#31x3'x6'</v>
          </cell>
          <cell r="D92">
            <v>1</v>
          </cell>
          <cell r="E92" t="str">
            <v>"</v>
          </cell>
          <cell r="J92">
            <v>2825</v>
          </cell>
        </row>
        <row r="93">
          <cell r="A93" t="str">
            <v>경          유</v>
          </cell>
          <cell r="D93">
            <v>1</v>
          </cell>
          <cell r="E93" t="str">
            <v>L</v>
          </cell>
          <cell r="J93">
            <v>526.4</v>
          </cell>
        </row>
        <row r="94">
          <cell r="A94" t="str">
            <v>코  크  스</v>
          </cell>
          <cell r="D94">
            <v>1</v>
          </cell>
          <cell r="E94" t="str">
            <v>kg</v>
          </cell>
          <cell r="J94">
            <v>183</v>
          </cell>
        </row>
        <row r="95">
          <cell r="A95" t="str">
            <v>그라인다돌</v>
          </cell>
          <cell r="D95">
            <v>1</v>
          </cell>
          <cell r="E95" t="str">
            <v>개</v>
          </cell>
          <cell r="J95">
            <v>3380</v>
          </cell>
        </row>
        <row r="96">
          <cell r="A96" t="str">
            <v>노   즐</v>
          </cell>
          <cell r="D96">
            <v>1</v>
          </cell>
          <cell r="E96" t="str">
            <v>"</v>
          </cell>
          <cell r="J96">
            <v>32000</v>
          </cell>
        </row>
        <row r="97">
          <cell r="A97" t="str">
            <v>아  세  치  렌</v>
          </cell>
          <cell r="C97" t="str">
            <v>4,500 L</v>
          </cell>
          <cell r="D97">
            <v>1</v>
          </cell>
          <cell r="E97" t="str">
            <v>kg</v>
          </cell>
          <cell r="J97">
            <v>10500</v>
          </cell>
        </row>
        <row r="98">
          <cell r="B98" t="str">
            <v>- 엔진유</v>
          </cell>
          <cell r="E98" t="str">
            <v>L</v>
          </cell>
          <cell r="J98">
            <v>1250</v>
          </cell>
        </row>
        <row r="99">
          <cell r="B99" t="str">
            <v>- 구리이스</v>
          </cell>
          <cell r="E99" t="str">
            <v>KG</v>
          </cell>
          <cell r="J99">
            <v>2323</v>
          </cell>
        </row>
        <row r="100">
          <cell r="B100" t="str">
            <v>- 규사</v>
          </cell>
          <cell r="E100" t="str">
            <v>TON</v>
          </cell>
          <cell r="J100">
            <v>25000</v>
          </cell>
        </row>
        <row r="101">
          <cell r="B101" t="str">
            <v>- SAND</v>
          </cell>
          <cell r="E101" t="str">
            <v>㎥</v>
          </cell>
          <cell r="J101">
            <v>7000</v>
          </cell>
        </row>
        <row r="102">
          <cell r="B102" t="str">
            <v>- POWER BRUSH</v>
          </cell>
          <cell r="E102" t="str">
            <v>KG</v>
          </cell>
          <cell r="J102">
            <v>5000</v>
          </cell>
        </row>
        <row r="103">
          <cell r="A103" t="str">
            <v>종       별</v>
          </cell>
          <cell r="C103" t="str">
            <v>재 료 또 는</v>
          </cell>
          <cell r="D103" t="str">
            <v xml:space="preserve">원 수 </v>
          </cell>
          <cell r="E103" t="str">
            <v>단 위</v>
          </cell>
          <cell r="F103" t="str">
            <v>총   액</v>
          </cell>
          <cell r="G103" t="str">
            <v>노   무   비</v>
          </cell>
          <cell r="I103" t="str">
            <v>재   료   비</v>
          </cell>
          <cell r="K103" t="str">
            <v>경      비</v>
          </cell>
          <cell r="M103" t="str">
            <v>비   고</v>
          </cell>
        </row>
        <row r="104">
          <cell r="C104" t="str">
            <v xml:space="preserve">규       격 </v>
          </cell>
          <cell r="F104" t="str">
            <v>금   액</v>
          </cell>
          <cell r="G104" t="str">
            <v>단  가</v>
          </cell>
          <cell r="H104" t="str">
            <v>금   액</v>
          </cell>
          <cell r="I104" t="str">
            <v>단  가</v>
          </cell>
          <cell r="J104" t="str">
            <v>금   액</v>
          </cell>
          <cell r="K104" t="str">
            <v>단  가</v>
          </cell>
          <cell r="L104" t="str">
            <v>금   액</v>
          </cell>
        </row>
        <row r="105">
          <cell r="B105" t="str">
            <v>- WIRE BRUSH</v>
          </cell>
          <cell r="E105" t="str">
            <v>KG</v>
          </cell>
          <cell r="J105">
            <v>2000</v>
          </cell>
        </row>
        <row r="106">
          <cell r="B106" t="str">
            <v>- 세척제</v>
          </cell>
          <cell r="E106" t="str">
            <v>KG</v>
          </cell>
          <cell r="J106">
            <v>10500</v>
          </cell>
        </row>
        <row r="107">
          <cell r="B107" t="str">
            <v>- 넝마</v>
          </cell>
          <cell r="E107" t="str">
            <v>KG</v>
          </cell>
          <cell r="J107">
            <v>1363</v>
          </cell>
          <cell r="K107" t="str">
            <v>(적산정보 492)</v>
          </cell>
        </row>
        <row r="108">
          <cell r="B108" t="str">
            <v>- 세라믹코팅제</v>
          </cell>
          <cell r="E108" t="str">
            <v>KG</v>
          </cell>
          <cell r="J108">
            <v>168300</v>
          </cell>
        </row>
        <row r="109">
          <cell r="B109" t="str">
            <v>- 희석제</v>
          </cell>
          <cell r="E109" t="str">
            <v>통</v>
          </cell>
          <cell r="J109">
            <v>5120</v>
          </cell>
        </row>
        <row r="110">
          <cell r="B110" t="str">
            <v>ZINC RICH PRIMER</v>
          </cell>
          <cell r="E110" t="str">
            <v>L</v>
          </cell>
          <cell r="J110">
            <v>7945</v>
          </cell>
        </row>
        <row r="111">
          <cell r="B111" t="str">
            <v>신      나</v>
          </cell>
          <cell r="J111">
            <v>2111</v>
          </cell>
        </row>
        <row r="112">
          <cell r="B112" t="str">
            <v>방 오 도 료</v>
          </cell>
          <cell r="J112">
            <v>9231</v>
          </cell>
        </row>
        <row r="113">
          <cell r="B113" t="str">
            <v>신  나(ANTI FAULING)</v>
          </cell>
          <cell r="J113">
            <v>1530</v>
          </cell>
        </row>
        <row r="114">
          <cell r="B114" t="str">
            <v>TAL EPOXY</v>
          </cell>
          <cell r="J114">
            <v>3570</v>
          </cell>
        </row>
        <row r="115">
          <cell r="B115" t="str">
            <v>PURE EPOXY</v>
          </cell>
          <cell r="J115">
            <v>4010</v>
          </cell>
        </row>
        <row r="127">
          <cell r="B127" t="str">
            <v>'98 년도  사 용 장 비 경 비  단 가 표</v>
          </cell>
        </row>
        <row r="128">
          <cell r="E128" t="str">
            <v xml:space="preserve"> </v>
          </cell>
        </row>
        <row r="129">
          <cell r="A129" t="str">
            <v>종       별</v>
          </cell>
          <cell r="C129" t="str">
            <v>재 료 또 는</v>
          </cell>
          <cell r="D129" t="str">
            <v xml:space="preserve">원 수 </v>
          </cell>
          <cell r="E129" t="str">
            <v>단 위</v>
          </cell>
          <cell r="F129" t="str">
            <v>총   액</v>
          </cell>
          <cell r="G129" t="str">
            <v>노   무   비</v>
          </cell>
          <cell r="I129" t="str">
            <v>재   료   비</v>
          </cell>
          <cell r="K129" t="str">
            <v>경      비</v>
          </cell>
          <cell r="M129" t="str">
            <v>비   고</v>
          </cell>
        </row>
        <row r="130">
          <cell r="C130" t="str">
            <v xml:space="preserve">규       격 </v>
          </cell>
          <cell r="F130" t="str">
            <v>금   액</v>
          </cell>
          <cell r="G130" t="str">
            <v>단  가</v>
          </cell>
          <cell r="H130" t="str">
            <v>금   액</v>
          </cell>
          <cell r="I130" t="str">
            <v>단  가</v>
          </cell>
          <cell r="J130" t="str">
            <v>금   액</v>
          </cell>
          <cell r="K130" t="str">
            <v>단  가</v>
          </cell>
          <cell r="L130" t="str">
            <v>금   액</v>
          </cell>
        </row>
        <row r="131">
          <cell r="A131" t="str">
            <v>Lathe</v>
          </cell>
          <cell r="C131" t="str">
            <v>12ftx7.5Hp</v>
          </cell>
          <cell r="D131">
            <v>1</v>
          </cell>
          <cell r="E131" t="str">
            <v>hr</v>
          </cell>
          <cell r="H131">
            <v>3418</v>
          </cell>
          <cell r="L131">
            <v>3775</v>
          </cell>
        </row>
        <row r="132">
          <cell r="A132" t="str">
            <v>Planer</v>
          </cell>
          <cell r="C132" t="str">
            <v>4ftx8ft</v>
          </cell>
          <cell r="D132">
            <v>1</v>
          </cell>
          <cell r="E132" t="str">
            <v>"</v>
          </cell>
          <cell r="H132">
            <v>3129</v>
          </cell>
          <cell r="L132">
            <v>2743</v>
          </cell>
        </row>
        <row r="133">
          <cell r="A133" t="str">
            <v>Boring Machine</v>
          </cell>
          <cell r="C133" t="str">
            <v>horizontal type 3Hp</v>
          </cell>
        </row>
        <row r="134">
          <cell r="D134">
            <v>1</v>
          </cell>
          <cell r="E134" t="str">
            <v>"</v>
          </cell>
          <cell r="H134">
            <v>3547</v>
          </cell>
          <cell r="L134">
            <v>8928</v>
          </cell>
        </row>
        <row r="135">
          <cell r="A135" t="str">
            <v>Union Melt Welder</v>
          </cell>
          <cell r="C135" t="str">
            <v>5.5 KVA</v>
          </cell>
          <cell r="D135">
            <v>1</v>
          </cell>
          <cell r="E135" t="str">
            <v>"</v>
          </cell>
          <cell r="H135">
            <v>3488</v>
          </cell>
          <cell r="L135">
            <v>1797</v>
          </cell>
        </row>
        <row r="136">
          <cell r="A136" t="str">
            <v>Gouging Machine</v>
          </cell>
          <cell r="C136" t="str">
            <v>중형</v>
          </cell>
          <cell r="D136">
            <v>1</v>
          </cell>
          <cell r="E136" t="str">
            <v>"</v>
          </cell>
          <cell r="H136">
            <v>3380</v>
          </cell>
          <cell r="L136">
            <v>670</v>
          </cell>
        </row>
        <row r="137">
          <cell r="A137" t="str">
            <v>Gas Cutting Machine</v>
          </cell>
        </row>
        <row r="138">
          <cell r="C138" t="str">
            <v>auto 중형</v>
          </cell>
          <cell r="D138">
            <v>1</v>
          </cell>
          <cell r="E138" t="str">
            <v>hr</v>
          </cell>
          <cell r="H138">
            <v>11922</v>
          </cell>
          <cell r="L138">
            <v>119</v>
          </cell>
        </row>
        <row r="139">
          <cell r="B139" t="str">
            <v xml:space="preserve">  "</v>
          </cell>
          <cell r="C139" t="str">
            <v>manual 중형</v>
          </cell>
          <cell r="D139">
            <v>1</v>
          </cell>
          <cell r="E139" t="str">
            <v>"</v>
          </cell>
          <cell r="H139">
            <v>3974</v>
          </cell>
          <cell r="L139">
            <v>115</v>
          </cell>
        </row>
        <row r="140">
          <cell r="A140" t="str">
            <v>Gas Heating Touch</v>
          </cell>
          <cell r="C140" t="str">
            <v>중형</v>
          </cell>
          <cell r="D140">
            <v>1</v>
          </cell>
          <cell r="E140" t="str">
            <v>"</v>
          </cell>
          <cell r="H140">
            <v>3174</v>
          </cell>
          <cell r="L140">
            <v>115</v>
          </cell>
        </row>
        <row r="141">
          <cell r="A141" t="str">
            <v>A.C Welder</v>
          </cell>
          <cell r="C141" t="str">
            <v>5.5 KVA</v>
          </cell>
          <cell r="D141">
            <v>1</v>
          </cell>
          <cell r="E141" t="str">
            <v>"</v>
          </cell>
          <cell r="L141">
            <v>107</v>
          </cell>
        </row>
        <row r="142">
          <cell r="B142" t="str">
            <v xml:space="preserve"> "</v>
          </cell>
          <cell r="C142" t="str">
            <v>10 KVA</v>
          </cell>
          <cell r="D142">
            <v>1</v>
          </cell>
          <cell r="E142" t="str">
            <v>"</v>
          </cell>
          <cell r="L142">
            <v>155</v>
          </cell>
        </row>
        <row r="143">
          <cell r="A143" t="str">
            <v>D.C Welder</v>
          </cell>
          <cell r="C143" t="str">
            <v>300A  5.5KW</v>
          </cell>
          <cell r="D143">
            <v>1</v>
          </cell>
          <cell r="E143" t="str">
            <v>hr</v>
          </cell>
          <cell r="L143">
            <v>359</v>
          </cell>
        </row>
        <row r="144">
          <cell r="A144" t="str">
            <v>Gas Welder</v>
          </cell>
          <cell r="C144" t="str">
            <v>대형</v>
          </cell>
          <cell r="D144">
            <v>1</v>
          </cell>
          <cell r="E144" t="str">
            <v>"</v>
          </cell>
          <cell r="L144">
            <v>149.5</v>
          </cell>
        </row>
        <row r="145">
          <cell r="B145" t="str">
            <v xml:space="preserve"> "</v>
          </cell>
          <cell r="C145" t="str">
            <v>중형</v>
          </cell>
          <cell r="D145">
            <v>1</v>
          </cell>
          <cell r="E145" t="str">
            <v>"</v>
          </cell>
          <cell r="L145">
            <v>115</v>
          </cell>
        </row>
        <row r="146">
          <cell r="A146" t="str">
            <v>Hydro Press</v>
          </cell>
          <cell r="C146" t="str">
            <v>300ton</v>
          </cell>
          <cell r="D146">
            <v>1</v>
          </cell>
          <cell r="E146" t="str">
            <v>"</v>
          </cell>
          <cell r="H146">
            <v>3281</v>
          </cell>
          <cell r="L146">
            <v>8463</v>
          </cell>
        </row>
        <row r="147">
          <cell r="B147" t="str">
            <v xml:space="preserve"> "</v>
          </cell>
          <cell r="C147" t="str">
            <v>100ton</v>
          </cell>
          <cell r="D147">
            <v>1</v>
          </cell>
          <cell r="E147" t="str">
            <v>"</v>
          </cell>
          <cell r="H147">
            <v>3281</v>
          </cell>
          <cell r="L147">
            <v>6045</v>
          </cell>
        </row>
        <row r="148">
          <cell r="A148" t="str">
            <v>Bending Roller</v>
          </cell>
          <cell r="C148" t="str">
            <v>23ft</v>
          </cell>
          <cell r="D148">
            <v>1</v>
          </cell>
          <cell r="E148" t="str">
            <v>hr</v>
          </cell>
          <cell r="H148">
            <v>4281</v>
          </cell>
          <cell r="L148">
            <v>6323</v>
          </cell>
        </row>
        <row r="149">
          <cell r="A149" t="str">
            <v>종       별</v>
          </cell>
          <cell r="C149" t="str">
            <v>재 료 또 는</v>
          </cell>
          <cell r="D149" t="str">
            <v xml:space="preserve">원 수 </v>
          </cell>
          <cell r="E149" t="str">
            <v>단 위</v>
          </cell>
          <cell r="F149" t="str">
            <v>총   액</v>
          </cell>
          <cell r="G149" t="str">
            <v>노   무   비</v>
          </cell>
          <cell r="I149" t="str">
            <v>재   료   비</v>
          </cell>
          <cell r="K149" t="str">
            <v>경      비</v>
          </cell>
          <cell r="M149" t="str">
            <v>비   고</v>
          </cell>
        </row>
        <row r="150">
          <cell r="C150" t="str">
            <v xml:space="preserve">규       격 </v>
          </cell>
          <cell r="F150" t="str">
            <v>금   액</v>
          </cell>
          <cell r="G150" t="str">
            <v>단  가</v>
          </cell>
          <cell r="H150" t="str">
            <v>금   액</v>
          </cell>
          <cell r="I150" t="str">
            <v>단  가</v>
          </cell>
          <cell r="J150" t="str">
            <v>금   액</v>
          </cell>
          <cell r="K150" t="str">
            <v>단  가</v>
          </cell>
          <cell r="L150" t="str">
            <v>금   액</v>
          </cell>
        </row>
        <row r="151">
          <cell r="A151" t="str">
            <v>Edge Bending Roller</v>
          </cell>
        </row>
        <row r="152">
          <cell r="C152" t="str">
            <v>23ft</v>
          </cell>
          <cell r="D152">
            <v>1</v>
          </cell>
          <cell r="E152" t="str">
            <v>"</v>
          </cell>
          <cell r="H152">
            <v>4281</v>
          </cell>
          <cell r="L152">
            <v>9484.5</v>
          </cell>
        </row>
        <row r="153">
          <cell r="A153" t="str">
            <v>Shearing Machine</v>
          </cell>
          <cell r="D153">
            <v>1</v>
          </cell>
          <cell r="E153" t="str">
            <v>"</v>
          </cell>
          <cell r="H153">
            <v>3688</v>
          </cell>
          <cell r="L153">
            <v>3209</v>
          </cell>
        </row>
        <row r="154">
          <cell r="A154" t="str">
            <v>Drilling Machine</v>
          </cell>
          <cell r="C154" t="str">
            <v xml:space="preserve"> 3 Hp</v>
          </cell>
          <cell r="D154">
            <v>1</v>
          </cell>
          <cell r="E154" t="str">
            <v>"</v>
          </cell>
          <cell r="H154">
            <v>3401</v>
          </cell>
          <cell r="L154">
            <v>576</v>
          </cell>
        </row>
        <row r="155">
          <cell r="B155" t="str">
            <v xml:space="preserve">  "</v>
          </cell>
          <cell r="C155" t="str">
            <v>radial 5Hp</v>
          </cell>
          <cell r="D155">
            <v>1</v>
          </cell>
          <cell r="E155" t="str">
            <v>"</v>
          </cell>
          <cell r="H155">
            <v>3401</v>
          </cell>
          <cell r="L155">
            <v>1720</v>
          </cell>
        </row>
        <row r="156">
          <cell r="A156" t="str">
            <v>Portable Drill</v>
          </cell>
          <cell r="C156" t="str">
            <v>0.5 Hp</v>
          </cell>
          <cell r="D156">
            <v>1</v>
          </cell>
          <cell r="E156" t="str">
            <v>hr</v>
          </cell>
          <cell r="H156" t="str">
            <v xml:space="preserve"> </v>
          </cell>
          <cell r="L156">
            <v>12</v>
          </cell>
        </row>
        <row r="157">
          <cell r="B157" t="str">
            <v xml:space="preserve">  "</v>
          </cell>
          <cell r="C157" t="str">
            <v>1.5 Hp</v>
          </cell>
          <cell r="D157">
            <v>1</v>
          </cell>
          <cell r="E157" t="str">
            <v>"</v>
          </cell>
          <cell r="H157" t="str">
            <v xml:space="preserve"> </v>
          </cell>
          <cell r="L157">
            <v>14</v>
          </cell>
        </row>
        <row r="158">
          <cell r="A158" t="str">
            <v>Portable Grinder</v>
          </cell>
          <cell r="C158" t="str">
            <v>0.5 Hp</v>
          </cell>
          <cell r="D158">
            <v>1</v>
          </cell>
          <cell r="E158" t="str">
            <v>hr</v>
          </cell>
          <cell r="L158">
            <v>22</v>
          </cell>
        </row>
        <row r="159">
          <cell r="A159" t="str">
            <v>Air Compressor</v>
          </cell>
          <cell r="C159" t="str">
            <v>5.9㎥/min</v>
          </cell>
          <cell r="D159">
            <v>1</v>
          </cell>
          <cell r="E159" t="str">
            <v>"</v>
          </cell>
          <cell r="H159">
            <v>9681</v>
          </cell>
          <cell r="J159">
            <v>6189</v>
          </cell>
          <cell r="L159">
            <v>3137</v>
          </cell>
        </row>
        <row r="160">
          <cell r="B160" t="str">
            <v xml:space="preserve">  "</v>
          </cell>
          <cell r="C160" t="str">
            <v>8.9㎥/min</v>
          </cell>
          <cell r="D160">
            <v>1</v>
          </cell>
          <cell r="E160" t="str">
            <v>"</v>
          </cell>
          <cell r="H160">
            <v>9681</v>
          </cell>
          <cell r="J160">
            <v>8779</v>
          </cell>
          <cell r="L160">
            <v>6250</v>
          </cell>
        </row>
        <row r="161">
          <cell r="A161" t="str">
            <v>Over Head Crane</v>
          </cell>
          <cell r="C161" t="str">
            <v>20ton</v>
          </cell>
          <cell r="D161">
            <v>1</v>
          </cell>
          <cell r="E161" t="str">
            <v>"</v>
          </cell>
          <cell r="H161">
            <v>9681</v>
          </cell>
          <cell r="L161">
            <v>3338</v>
          </cell>
        </row>
        <row r="162">
          <cell r="B162" t="str">
            <v xml:space="preserve">  "</v>
          </cell>
          <cell r="C162" t="str">
            <v>30ton</v>
          </cell>
          <cell r="D162">
            <v>1</v>
          </cell>
          <cell r="E162" t="str">
            <v>hr</v>
          </cell>
          <cell r="H162">
            <v>9681</v>
          </cell>
          <cell r="L162">
            <v>4123</v>
          </cell>
        </row>
        <row r="163">
          <cell r="A163" t="str">
            <v>Truck Crane</v>
          </cell>
          <cell r="C163" t="str">
            <v>10ton</v>
          </cell>
          <cell r="D163">
            <v>1</v>
          </cell>
          <cell r="E163" t="str">
            <v>"</v>
          </cell>
          <cell r="H163">
            <v>18615</v>
          </cell>
          <cell r="J163">
            <v>3486</v>
          </cell>
          <cell r="L163">
            <v>20487</v>
          </cell>
        </row>
        <row r="164">
          <cell r="B164" t="str">
            <v xml:space="preserve">  "</v>
          </cell>
          <cell r="C164" t="str">
            <v>15ton</v>
          </cell>
          <cell r="D164">
            <v>1</v>
          </cell>
          <cell r="E164" t="str">
            <v>"</v>
          </cell>
          <cell r="H164">
            <v>18615</v>
          </cell>
          <cell r="J164">
            <v>4285</v>
          </cell>
          <cell r="L164">
            <v>30731</v>
          </cell>
        </row>
        <row r="165">
          <cell r="B165" t="str">
            <v xml:space="preserve">  "</v>
          </cell>
          <cell r="C165" t="str">
            <v>20ton</v>
          </cell>
          <cell r="D165">
            <v>1</v>
          </cell>
          <cell r="E165" t="str">
            <v>"</v>
          </cell>
          <cell r="H165">
            <v>18615</v>
          </cell>
          <cell r="J165">
            <v>4939</v>
          </cell>
          <cell r="L165">
            <v>40975</v>
          </cell>
        </row>
        <row r="166">
          <cell r="B166" t="str">
            <v xml:space="preserve">  "</v>
          </cell>
          <cell r="C166" t="str">
            <v>30ton</v>
          </cell>
          <cell r="D166">
            <v>1</v>
          </cell>
          <cell r="E166" t="str">
            <v>"</v>
          </cell>
          <cell r="H166">
            <v>18615</v>
          </cell>
          <cell r="J166">
            <v>7046</v>
          </cell>
          <cell r="L166">
            <v>44939</v>
          </cell>
        </row>
        <row r="167">
          <cell r="B167" t="str">
            <v xml:space="preserve">  "</v>
          </cell>
          <cell r="C167" t="str">
            <v>40ton</v>
          </cell>
          <cell r="D167">
            <v>1</v>
          </cell>
          <cell r="E167" t="str">
            <v>"</v>
          </cell>
          <cell r="H167">
            <v>18615</v>
          </cell>
          <cell r="J167">
            <v>8730</v>
          </cell>
          <cell r="L167">
            <v>55621</v>
          </cell>
        </row>
        <row r="168">
          <cell r="A168" t="str">
            <v>Winch</v>
          </cell>
          <cell r="C168" t="str">
            <v>10Hp</v>
          </cell>
          <cell r="D168">
            <v>1</v>
          </cell>
          <cell r="E168" t="str">
            <v>hr</v>
          </cell>
          <cell r="H168">
            <v>9235</v>
          </cell>
          <cell r="L168">
            <v>850</v>
          </cell>
        </row>
        <row r="169">
          <cell r="A169" t="str">
            <v>"</v>
          </cell>
          <cell r="C169" t="str">
            <v>50Hp</v>
          </cell>
          <cell r="D169">
            <v>1</v>
          </cell>
          <cell r="E169" t="str">
            <v>"</v>
          </cell>
          <cell r="H169">
            <v>9235</v>
          </cell>
          <cell r="L169">
            <v>5209</v>
          </cell>
        </row>
        <row r="170">
          <cell r="A170" t="str">
            <v>Truck</v>
          </cell>
          <cell r="C170" t="str">
            <v>6ton</v>
          </cell>
          <cell r="D170">
            <v>1</v>
          </cell>
          <cell r="E170" t="str">
            <v>"</v>
          </cell>
          <cell r="H170">
            <v>8683</v>
          </cell>
          <cell r="J170">
            <v>8110</v>
          </cell>
          <cell r="L170">
            <v>4902</v>
          </cell>
        </row>
        <row r="171">
          <cell r="A171" t="str">
            <v>Trailer</v>
          </cell>
          <cell r="C171" t="str">
            <v>20ton</v>
          </cell>
          <cell r="D171">
            <v>1</v>
          </cell>
          <cell r="E171" t="str">
            <v>"</v>
          </cell>
          <cell r="H171">
            <v>9681</v>
          </cell>
          <cell r="J171">
            <v>15109</v>
          </cell>
          <cell r="L171">
            <v>20345</v>
          </cell>
        </row>
        <row r="172">
          <cell r="A172" t="str">
            <v>종       별</v>
          </cell>
          <cell r="C172" t="str">
            <v>재 료 또 는</v>
          </cell>
          <cell r="D172" t="str">
            <v xml:space="preserve">원 수 </v>
          </cell>
          <cell r="E172" t="str">
            <v>단 위</v>
          </cell>
          <cell r="F172" t="str">
            <v>총   액</v>
          </cell>
          <cell r="G172" t="str">
            <v>노   무   비</v>
          </cell>
          <cell r="I172" t="str">
            <v>재   료   비</v>
          </cell>
          <cell r="K172" t="str">
            <v>경      비</v>
          </cell>
          <cell r="M172" t="str">
            <v>비   고</v>
          </cell>
        </row>
        <row r="173">
          <cell r="C173" t="str">
            <v xml:space="preserve">규       격 </v>
          </cell>
          <cell r="F173" t="str">
            <v>금   액</v>
          </cell>
          <cell r="G173" t="str">
            <v>단  가</v>
          </cell>
          <cell r="H173" t="str">
            <v>금   액</v>
          </cell>
          <cell r="I173" t="str">
            <v>단  가</v>
          </cell>
          <cell r="J173" t="str">
            <v>금   액</v>
          </cell>
          <cell r="K173" t="str">
            <v>단  가</v>
          </cell>
          <cell r="L173" t="str">
            <v>금   액</v>
          </cell>
        </row>
        <row r="174">
          <cell r="A174" t="str">
            <v>Trailer</v>
          </cell>
          <cell r="C174" t="str">
            <v>30ton</v>
          </cell>
          <cell r="D174">
            <v>1</v>
          </cell>
          <cell r="E174" t="str">
            <v>"</v>
          </cell>
          <cell r="H174">
            <v>8683</v>
          </cell>
          <cell r="J174">
            <v>15763</v>
          </cell>
          <cell r="L174">
            <v>27414</v>
          </cell>
        </row>
        <row r="175">
          <cell r="A175" t="str">
            <v>Fork Lift</v>
          </cell>
          <cell r="C175" t="str">
            <v>3.5ton</v>
          </cell>
          <cell r="D175">
            <v>1</v>
          </cell>
          <cell r="E175" t="str">
            <v>hr</v>
          </cell>
          <cell r="H175">
            <v>9681</v>
          </cell>
          <cell r="J175">
            <v>5116</v>
          </cell>
          <cell r="L175">
            <v>3470</v>
          </cell>
        </row>
        <row r="176">
          <cell r="B176" t="str">
            <v xml:space="preserve"> "</v>
          </cell>
          <cell r="C176" t="str">
            <v>5.0ton</v>
          </cell>
          <cell r="D176">
            <v>1</v>
          </cell>
          <cell r="E176" t="str">
            <v>"</v>
          </cell>
          <cell r="H176">
            <v>9681</v>
          </cell>
          <cell r="J176">
            <v>5116.08</v>
          </cell>
          <cell r="L176">
            <v>4863</v>
          </cell>
        </row>
        <row r="177">
          <cell r="B177" t="str">
            <v xml:space="preserve"> "</v>
          </cell>
          <cell r="C177" t="str">
            <v>7.5ton</v>
          </cell>
          <cell r="D177">
            <v>1</v>
          </cell>
          <cell r="E177" t="str">
            <v>"</v>
          </cell>
          <cell r="H177">
            <v>9681</v>
          </cell>
          <cell r="J177">
            <v>5898</v>
          </cell>
          <cell r="L177">
            <v>5845</v>
          </cell>
        </row>
        <row r="178">
          <cell r="A178" t="str">
            <v>발 전 기</v>
          </cell>
          <cell r="C178" t="str">
            <v>50 kw</v>
          </cell>
          <cell r="D178">
            <v>1</v>
          </cell>
          <cell r="E178" t="str">
            <v>"</v>
          </cell>
          <cell r="H178">
            <v>9235</v>
          </cell>
          <cell r="J178">
            <v>8338</v>
          </cell>
          <cell r="L178">
            <v>4912</v>
          </cell>
        </row>
        <row r="179">
          <cell r="A179" t="str">
            <v>AIR HOSE</v>
          </cell>
          <cell r="C179" t="str">
            <v>3/4 "</v>
          </cell>
          <cell r="D179">
            <v>1</v>
          </cell>
          <cell r="E179" t="str">
            <v>"</v>
          </cell>
          <cell r="L179">
            <v>48</v>
          </cell>
        </row>
        <row r="180">
          <cell r="A180" t="str">
            <v>브라스트기</v>
          </cell>
          <cell r="D180">
            <v>1</v>
          </cell>
          <cell r="E180" t="str">
            <v>"</v>
          </cell>
          <cell r="L180">
            <v>659</v>
          </cell>
        </row>
        <row r="181">
          <cell r="A181" t="str">
            <v>건  조  기</v>
          </cell>
          <cell r="D181">
            <v>1</v>
          </cell>
          <cell r="E181" t="str">
            <v>"</v>
          </cell>
          <cell r="L181">
            <v>211</v>
          </cell>
        </row>
        <row r="182">
          <cell r="A182" t="str">
            <v>방  진  복</v>
          </cell>
          <cell r="D182">
            <v>1</v>
          </cell>
          <cell r="E182" t="str">
            <v>"</v>
          </cell>
          <cell r="L182">
            <v>107</v>
          </cell>
        </row>
        <row r="183">
          <cell r="A183" t="str">
            <v>방  진  모</v>
          </cell>
          <cell r="D183">
            <v>1</v>
          </cell>
          <cell r="E183" t="str">
            <v>"</v>
          </cell>
          <cell r="L183">
            <v>21</v>
          </cell>
        </row>
        <row r="196">
          <cell r="B196" t="str">
            <v>'98 년도  사 용 장 비 경 비  산 출 표</v>
          </cell>
        </row>
        <row r="197">
          <cell r="E197" t="str">
            <v xml:space="preserve"> </v>
          </cell>
        </row>
        <row r="198">
          <cell r="A198" t="str">
            <v>종       별</v>
          </cell>
          <cell r="C198" t="str">
            <v>재 료 또 는</v>
          </cell>
          <cell r="D198" t="str">
            <v xml:space="preserve">원 수 </v>
          </cell>
          <cell r="E198" t="str">
            <v>단 위</v>
          </cell>
          <cell r="F198" t="str">
            <v>총   액</v>
          </cell>
          <cell r="G198" t="str">
            <v>노   무   비</v>
          </cell>
          <cell r="I198" t="str">
            <v>재   료   비</v>
          </cell>
          <cell r="K198" t="str">
            <v>경      비</v>
          </cell>
          <cell r="M198" t="str">
            <v>비   고</v>
          </cell>
        </row>
        <row r="199">
          <cell r="C199" t="str">
            <v xml:space="preserve">규       격 </v>
          </cell>
          <cell r="F199" t="str">
            <v>금   액</v>
          </cell>
          <cell r="G199" t="str">
            <v>단  가</v>
          </cell>
          <cell r="H199" t="str">
            <v>금   액</v>
          </cell>
          <cell r="I199" t="str">
            <v>단  가</v>
          </cell>
          <cell r="J199" t="str">
            <v>금   액</v>
          </cell>
          <cell r="K199" t="str">
            <v>단  가</v>
          </cell>
          <cell r="L199" t="str">
            <v>금   액</v>
          </cell>
        </row>
        <row r="200">
          <cell r="A200" t="str">
            <v>Truck</v>
          </cell>
          <cell r="C200" t="str">
            <v>6ton</v>
          </cell>
          <cell r="D200">
            <v>1</v>
          </cell>
          <cell r="E200" t="str">
            <v>hr</v>
          </cell>
          <cell r="H200">
            <v>8683</v>
          </cell>
          <cell r="J200">
            <v>8110</v>
          </cell>
        </row>
        <row r="202">
          <cell r="B202" t="str">
            <v>- 경유</v>
          </cell>
          <cell r="D202">
            <v>10.7</v>
          </cell>
          <cell r="E202" t="str">
            <v>L</v>
          </cell>
          <cell r="I202">
            <v>526.4</v>
          </cell>
          <cell r="J202">
            <v>5632</v>
          </cell>
        </row>
        <row r="203">
          <cell r="B203" t="str">
            <v>- 잡유</v>
          </cell>
          <cell r="C203" t="str">
            <v>주연료*44%</v>
          </cell>
          <cell r="D203">
            <v>1</v>
          </cell>
          <cell r="E203" t="str">
            <v>식</v>
          </cell>
          <cell r="J203">
            <v>2478</v>
          </cell>
        </row>
        <row r="204">
          <cell r="B204" t="str">
            <v>- 조종원</v>
          </cell>
          <cell r="D204">
            <v>0.17</v>
          </cell>
          <cell r="E204" t="str">
            <v>인</v>
          </cell>
          <cell r="G204">
            <v>51077</v>
          </cell>
          <cell r="H204">
            <v>8683</v>
          </cell>
        </row>
        <row r="206">
          <cell r="A206" t="str">
            <v>Truck Crane</v>
          </cell>
          <cell r="C206" t="str">
            <v>15ton</v>
          </cell>
          <cell r="D206">
            <v>1</v>
          </cell>
          <cell r="E206" t="str">
            <v>hr</v>
          </cell>
          <cell r="H206">
            <v>18615</v>
          </cell>
          <cell r="J206">
            <v>4285</v>
          </cell>
        </row>
        <row r="208">
          <cell r="B208" t="str">
            <v>- 경유</v>
          </cell>
          <cell r="D208">
            <v>5.9</v>
          </cell>
          <cell r="E208" t="str">
            <v>L</v>
          </cell>
          <cell r="I208">
            <v>526.4</v>
          </cell>
          <cell r="J208">
            <v>3105.76</v>
          </cell>
        </row>
        <row r="209">
          <cell r="B209" t="str">
            <v>- 잡유</v>
          </cell>
          <cell r="C209" t="str">
            <v>주연료*38%</v>
          </cell>
          <cell r="D209">
            <v>1</v>
          </cell>
          <cell r="E209" t="str">
            <v>식</v>
          </cell>
          <cell r="J209">
            <v>1180.1888000000001</v>
          </cell>
        </row>
        <row r="210">
          <cell r="B210" t="str">
            <v>- 조종원</v>
          </cell>
          <cell r="D210">
            <v>0.17</v>
          </cell>
          <cell r="E210" t="str">
            <v>인</v>
          </cell>
          <cell r="G210">
            <v>56951</v>
          </cell>
          <cell r="H210">
            <v>9681.67</v>
          </cell>
        </row>
        <row r="211">
          <cell r="B211" t="str">
            <v>- 조수</v>
          </cell>
          <cell r="D211">
            <v>0.17</v>
          </cell>
          <cell r="E211" t="str">
            <v>"</v>
          </cell>
          <cell r="G211">
            <v>42762</v>
          </cell>
          <cell r="H211">
            <v>7269.5400000000009</v>
          </cell>
        </row>
        <row r="212">
          <cell r="B212" t="str">
            <v>- 중기조장</v>
          </cell>
          <cell r="D212">
            <v>0.03</v>
          </cell>
          <cell r="E212" t="str">
            <v>"</v>
          </cell>
          <cell r="G212">
            <v>55484</v>
          </cell>
          <cell r="H212">
            <v>1664.52</v>
          </cell>
        </row>
        <row r="214">
          <cell r="A214" t="str">
            <v>Truck Crane</v>
          </cell>
          <cell r="C214" t="str">
            <v>20ton</v>
          </cell>
          <cell r="D214">
            <v>1</v>
          </cell>
          <cell r="E214" t="str">
            <v>hr</v>
          </cell>
          <cell r="H214">
            <v>18615</v>
          </cell>
          <cell r="J214">
            <v>4939</v>
          </cell>
        </row>
        <row r="216">
          <cell r="B216" t="str">
            <v>- 경유</v>
          </cell>
          <cell r="D216">
            <v>6.8</v>
          </cell>
          <cell r="E216" t="str">
            <v>L</v>
          </cell>
          <cell r="I216">
            <v>526.4</v>
          </cell>
          <cell r="J216">
            <v>3579.5199999999995</v>
          </cell>
        </row>
        <row r="217">
          <cell r="B217" t="str">
            <v>- 잡유</v>
          </cell>
          <cell r="C217" t="str">
            <v>주연료*38%</v>
          </cell>
          <cell r="D217">
            <v>1</v>
          </cell>
          <cell r="E217" t="str">
            <v>식</v>
          </cell>
          <cell r="J217">
            <v>1360.2175999999997</v>
          </cell>
        </row>
        <row r="218">
          <cell r="A218" t="str">
            <v>종       별</v>
          </cell>
          <cell r="C218" t="str">
            <v>재 료 또 는</v>
          </cell>
          <cell r="D218" t="str">
            <v xml:space="preserve">원 수 </v>
          </cell>
          <cell r="E218" t="str">
            <v>단 위</v>
          </cell>
          <cell r="F218" t="str">
            <v>총   액</v>
          </cell>
          <cell r="G218" t="str">
            <v>노   무   비</v>
          </cell>
          <cell r="I218" t="str">
            <v>재   료   비</v>
          </cell>
          <cell r="K218" t="str">
            <v>경      비</v>
          </cell>
          <cell r="M218" t="str">
            <v>비   고</v>
          </cell>
        </row>
        <row r="219">
          <cell r="C219" t="str">
            <v xml:space="preserve">규       격 </v>
          </cell>
          <cell r="F219" t="str">
            <v>금   액</v>
          </cell>
          <cell r="G219" t="str">
            <v>단  가</v>
          </cell>
          <cell r="H219" t="str">
            <v>금   액</v>
          </cell>
          <cell r="I219" t="str">
            <v>단  가</v>
          </cell>
          <cell r="J219" t="str">
            <v>금   액</v>
          </cell>
          <cell r="K219" t="str">
            <v>단  가</v>
          </cell>
          <cell r="L219" t="str">
            <v>금   액</v>
          </cell>
        </row>
        <row r="220">
          <cell r="B220" t="str">
            <v>- 조종원</v>
          </cell>
          <cell r="D220">
            <v>0.17</v>
          </cell>
          <cell r="E220" t="str">
            <v>인</v>
          </cell>
          <cell r="G220">
            <v>56951</v>
          </cell>
          <cell r="H220">
            <v>9681.67</v>
          </cell>
        </row>
        <row r="221">
          <cell r="B221" t="str">
            <v>- 조수</v>
          </cell>
          <cell r="D221">
            <v>0.17</v>
          </cell>
          <cell r="E221" t="str">
            <v>"</v>
          </cell>
          <cell r="G221">
            <v>42762</v>
          </cell>
          <cell r="H221">
            <v>7269.5400000000009</v>
          </cell>
        </row>
        <row r="222">
          <cell r="B222" t="str">
            <v>- 중기조장</v>
          </cell>
          <cell r="D222">
            <v>0.03</v>
          </cell>
          <cell r="E222" t="str">
            <v>"</v>
          </cell>
          <cell r="G222">
            <v>55484</v>
          </cell>
          <cell r="H222">
            <v>1664.52</v>
          </cell>
        </row>
        <row r="224">
          <cell r="A224" t="str">
            <v>Truck Crane</v>
          </cell>
          <cell r="C224" t="str">
            <v>30ton</v>
          </cell>
          <cell r="D224">
            <v>1</v>
          </cell>
          <cell r="E224" t="str">
            <v>hr</v>
          </cell>
          <cell r="H224">
            <v>18615</v>
          </cell>
          <cell r="J224">
            <v>7046</v>
          </cell>
        </row>
        <row r="226">
          <cell r="B226" t="str">
            <v>- 경유</v>
          </cell>
          <cell r="D226">
            <v>9.6999999999999993</v>
          </cell>
          <cell r="E226" t="str">
            <v>L</v>
          </cell>
          <cell r="I226">
            <v>526.4</v>
          </cell>
          <cell r="J226">
            <v>5106.079999999999</v>
          </cell>
          <cell r="L226" t="str">
            <v xml:space="preserve"> </v>
          </cell>
        </row>
        <row r="227">
          <cell r="B227" t="str">
            <v>- 잡유</v>
          </cell>
          <cell r="C227" t="str">
            <v>주연료*38%</v>
          </cell>
          <cell r="D227">
            <v>1</v>
          </cell>
          <cell r="E227" t="str">
            <v>식</v>
          </cell>
          <cell r="J227">
            <v>1940.3103999999994</v>
          </cell>
        </row>
        <row r="228">
          <cell r="B228" t="str">
            <v>- 조종원</v>
          </cell>
          <cell r="D228">
            <v>0.17</v>
          </cell>
          <cell r="E228" t="str">
            <v>인</v>
          </cell>
          <cell r="G228">
            <v>56951</v>
          </cell>
          <cell r="H228">
            <v>9681.67</v>
          </cell>
        </row>
        <row r="229">
          <cell r="B229" t="str">
            <v>- 조수</v>
          </cell>
          <cell r="D229">
            <v>0.17</v>
          </cell>
          <cell r="E229" t="str">
            <v>"</v>
          </cell>
          <cell r="G229">
            <v>42762</v>
          </cell>
          <cell r="H229">
            <v>7269.5400000000009</v>
          </cell>
        </row>
        <row r="230">
          <cell r="B230" t="str">
            <v>- 중기조장</v>
          </cell>
          <cell r="D230">
            <v>0.03</v>
          </cell>
          <cell r="E230" t="str">
            <v>"</v>
          </cell>
          <cell r="G230">
            <v>55484</v>
          </cell>
          <cell r="H230">
            <v>1664.52</v>
          </cell>
        </row>
        <row r="232">
          <cell r="A232" t="str">
            <v>Truck Crane</v>
          </cell>
          <cell r="C232" t="str">
            <v>40ton</v>
          </cell>
          <cell r="D232">
            <v>1</v>
          </cell>
          <cell r="E232" t="str">
            <v>hr</v>
          </cell>
          <cell r="H232">
            <v>18615</v>
          </cell>
          <cell r="J232">
            <v>8730</v>
          </cell>
        </row>
        <row r="234">
          <cell r="B234" t="str">
            <v>- 경유</v>
          </cell>
          <cell r="D234">
            <v>10.7</v>
          </cell>
          <cell r="E234" t="str">
            <v>L</v>
          </cell>
          <cell r="I234">
            <v>526.4</v>
          </cell>
          <cell r="J234">
            <v>5632.48</v>
          </cell>
          <cell r="L234" t="str">
            <v xml:space="preserve"> </v>
          </cell>
        </row>
        <row r="235">
          <cell r="B235" t="str">
            <v>- 잡유</v>
          </cell>
          <cell r="C235" t="str">
            <v>주연료*55%</v>
          </cell>
          <cell r="D235">
            <v>1</v>
          </cell>
          <cell r="E235" t="str">
            <v>식</v>
          </cell>
          <cell r="J235">
            <v>3097.8639999999996</v>
          </cell>
        </row>
        <row r="236">
          <cell r="B236" t="str">
            <v>- 조종원</v>
          </cell>
          <cell r="D236">
            <v>0.17</v>
          </cell>
          <cell r="E236" t="str">
            <v>인</v>
          </cell>
          <cell r="G236">
            <v>56951</v>
          </cell>
          <cell r="H236">
            <v>9681.67</v>
          </cell>
        </row>
        <row r="237">
          <cell r="B237" t="str">
            <v>- 조수</v>
          </cell>
          <cell r="D237">
            <v>0.17</v>
          </cell>
          <cell r="E237" t="str">
            <v>"</v>
          </cell>
          <cell r="G237">
            <v>42762</v>
          </cell>
          <cell r="H237">
            <v>7269.5400000000009</v>
          </cell>
        </row>
        <row r="238">
          <cell r="B238" t="str">
            <v>- 중기조장</v>
          </cell>
          <cell r="D238">
            <v>0.03</v>
          </cell>
          <cell r="E238" t="str">
            <v>"</v>
          </cell>
          <cell r="G238">
            <v>55484</v>
          </cell>
          <cell r="H238">
            <v>1664.52</v>
          </cell>
        </row>
        <row r="241">
          <cell r="A241" t="str">
            <v>종       별</v>
          </cell>
          <cell r="C241" t="str">
            <v>재 료 또 는</v>
          </cell>
          <cell r="D241" t="str">
            <v xml:space="preserve">원 수 </v>
          </cell>
          <cell r="E241" t="str">
            <v>단 위</v>
          </cell>
          <cell r="F241" t="str">
            <v>총   액</v>
          </cell>
          <cell r="G241" t="str">
            <v>노   무   비</v>
          </cell>
          <cell r="I241" t="str">
            <v>재   료   비</v>
          </cell>
          <cell r="K241" t="str">
            <v>경      비</v>
          </cell>
          <cell r="M241" t="str">
            <v>비   고</v>
          </cell>
        </row>
        <row r="242">
          <cell r="C242" t="str">
            <v xml:space="preserve">규       격 </v>
          </cell>
          <cell r="F242" t="str">
            <v>금   액</v>
          </cell>
          <cell r="G242" t="str">
            <v>단  가</v>
          </cell>
          <cell r="H242" t="str">
            <v>금   액</v>
          </cell>
          <cell r="I242" t="str">
            <v>단  가</v>
          </cell>
          <cell r="J242" t="str">
            <v>금   액</v>
          </cell>
          <cell r="K242" t="str">
            <v>단  가</v>
          </cell>
          <cell r="L242" t="str">
            <v>금   액</v>
          </cell>
        </row>
        <row r="243">
          <cell r="A243" t="str">
            <v>Tower Crane</v>
          </cell>
          <cell r="C243" t="str">
            <v>5ton</v>
          </cell>
          <cell r="D243">
            <v>1</v>
          </cell>
          <cell r="E243" t="str">
            <v>hr</v>
          </cell>
          <cell r="J243">
            <v>543</v>
          </cell>
        </row>
        <row r="245">
          <cell r="B245" t="str">
            <v xml:space="preserve">- Wire Rope </v>
          </cell>
          <cell r="C245" t="str">
            <v>18m/mΦ</v>
          </cell>
          <cell r="D245">
            <v>0.36</v>
          </cell>
          <cell r="E245" t="str">
            <v>m</v>
          </cell>
          <cell r="I245">
            <v>1509</v>
          </cell>
          <cell r="J245">
            <v>543</v>
          </cell>
        </row>
        <row r="246">
          <cell r="A246" t="str">
            <v>Fork Lift Truck</v>
          </cell>
          <cell r="C246" t="str">
            <v>3.5ton</v>
          </cell>
          <cell r="D246">
            <v>1</v>
          </cell>
          <cell r="E246" t="str">
            <v>hr</v>
          </cell>
          <cell r="H246">
            <v>9681</v>
          </cell>
          <cell r="J246">
            <v>5116</v>
          </cell>
        </row>
        <row r="248">
          <cell r="B248" t="str">
            <v>- 경유</v>
          </cell>
          <cell r="D248">
            <v>7.2</v>
          </cell>
          <cell r="E248" t="str">
            <v>L</v>
          </cell>
          <cell r="I248">
            <v>526.4</v>
          </cell>
          <cell r="J248">
            <v>3790.08</v>
          </cell>
        </row>
        <row r="249">
          <cell r="B249" t="str">
            <v>- 잡유</v>
          </cell>
          <cell r="C249" t="str">
            <v>주연료*35%</v>
          </cell>
          <cell r="D249">
            <v>1</v>
          </cell>
          <cell r="E249" t="str">
            <v>식</v>
          </cell>
          <cell r="J249">
            <v>1326.5279999999998</v>
          </cell>
        </row>
        <row r="250">
          <cell r="B250" t="str">
            <v>- 조종원</v>
          </cell>
          <cell r="D250">
            <v>0.17</v>
          </cell>
          <cell r="E250" t="str">
            <v>인</v>
          </cell>
          <cell r="G250">
            <v>56951</v>
          </cell>
          <cell r="H250">
            <v>9681</v>
          </cell>
        </row>
        <row r="251">
          <cell r="A251" t="str">
            <v>Fork Lift Truck</v>
          </cell>
          <cell r="C251" t="str">
            <v>5.0ton</v>
          </cell>
          <cell r="D251">
            <v>1</v>
          </cell>
          <cell r="E251" t="str">
            <v>hr</v>
          </cell>
          <cell r="H251">
            <v>9681</v>
          </cell>
          <cell r="J251">
            <v>5116.08</v>
          </cell>
        </row>
        <row r="253">
          <cell r="B253" t="str">
            <v>- 경유</v>
          </cell>
          <cell r="D253">
            <v>7.2</v>
          </cell>
          <cell r="E253" t="str">
            <v>L</v>
          </cell>
          <cell r="I253">
            <v>526.4</v>
          </cell>
          <cell r="J253">
            <v>3790.08</v>
          </cell>
        </row>
        <row r="254">
          <cell r="B254" t="str">
            <v>- 잡유</v>
          </cell>
          <cell r="C254" t="str">
            <v>주연료*35%</v>
          </cell>
          <cell r="D254">
            <v>1</v>
          </cell>
          <cell r="E254" t="str">
            <v>식</v>
          </cell>
          <cell r="J254">
            <v>1326</v>
          </cell>
        </row>
        <row r="255">
          <cell r="B255" t="str">
            <v>- 조종원</v>
          </cell>
          <cell r="D255">
            <v>0.17</v>
          </cell>
          <cell r="E255" t="str">
            <v>인</v>
          </cell>
          <cell r="G255">
            <v>56951</v>
          </cell>
          <cell r="H255">
            <v>9681</v>
          </cell>
        </row>
        <row r="257">
          <cell r="A257" t="str">
            <v>Fork Lift Truck</v>
          </cell>
          <cell r="C257" t="str">
            <v>7.5ton</v>
          </cell>
          <cell r="D257">
            <v>1</v>
          </cell>
          <cell r="E257" t="str">
            <v>hr</v>
          </cell>
          <cell r="H257">
            <v>9681</v>
          </cell>
          <cell r="J257">
            <v>5898</v>
          </cell>
        </row>
        <row r="259">
          <cell r="B259" t="str">
            <v>- 경유</v>
          </cell>
          <cell r="D259">
            <v>8.3000000000000007</v>
          </cell>
          <cell r="E259" t="str">
            <v>L</v>
          </cell>
          <cell r="I259">
            <v>526.4</v>
          </cell>
          <cell r="J259">
            <v>4369.12</v>
          </cell>
        </row>
        <row r="260">
          <cell r="B260" t="str">
            <v>- 잡유</v>
          </cell>
          <cell r="C260" t="str">
            <v>주연료*35%</v>
          </cell>
          <cell r="D260">
            <v>1</v>
          </cell>
          <cell r="E260" t="str">
            <v>식</v>
          </cell>
          <cell r="J260">
            <v>1529.1919999999998</v>
          </cell>
        </row>
        <row r="261">
          <cell r="B261" t="str">
            <v>- 조종원</v>
          </cell>
          <cell r="D261">
            <v>0.17</v>
          </cell>
          <cell r="E261" t="str">
            <v>인</v>
          </cell>
          <cell r="G261">
            <v>56951</v>
          </cell>
          <cell r="H261">
            <v>9681</v>
          </cell>
        </row>
        <row r="264">
          <cell r="A264" t="str">
            <v>종       별</v>
          </cell>
          <cell r="C264" t="str">
            <v>재 료 또 는</v>
          </cell>
          <cell r="D264" t="str">
            <v xml:space="preserve">원 수 </v>
          </cell>
          <cell r="E264" t="str">
            <v>단 위</v>
          </cell>
          <cell r="F264" t="str">
            <v>총   액</v>
          </cell>
          <cell r="G264" t="str">
            <v>노   무   비</v>
          </cell>
          <cell r="I264" t="str">
            <v>재   료   비</v>
          </cell>
          <cell r="K264" t="str">
            <v>경      비</v>
          </cell>
          <cell r="M264" t="str">
            <v>비   고</v>
          </cell>
        </row>
        <row r="265">
          <cell r="C265" t="str">
            <v xml:space="preserve">규       격 </v>
          </cell>
          <cell r="F265" t="str">
            <v>금   액</v>
          </cell>
          <cell r="G265" t="str">
            <v>단  가</v>
          </cell>
          <cell r="H265" t="str">
            <v>금   액</v>
          </cell>
          <cell r="I265" t="str">
            <v>단  가</v>
          </cell>
          <cell r="J265" t="str">
            <v>금   액</v>
          </cell>
          <cell r="K265" t="str">
            <v>단  가</v>
          </cell>
          <cell r="L265" t="str">
            <v>금   액</v>
          </cell>
        </row>
        <row r="266">
          <cell r="A266" t="str">
            <v>Trailer</v>
          </cell>
          <cell r="C266" t="str">
            <v>30ton</v>
          </cell>
          <cell r="D266">
            <v>1</v>
          </cell>
          <cell r="E266" t="str">
            <v>hr</v>
          </cell>
          <cell r="H266">
            <v>8683</v>
          </cell>
          <cell r="J266">
            <v>15763</v>
          </cell>
        </row>
        <row r="268">
          <cell r="B268" t="str">
            <v>- 경유</v>
          </cell>
          <cell r="D268">
            <v>21.7</v>
          </cell>
          <cell r="E268" t="str">
            <v>L</v>
          </cell>
          <cell r="I268">
            <v>526.4</v>
          </cell>
          <cell r="J268">
            <v>11422.88</v>
          </cell>
        </row>
        <row r="269">
          <cell r="B269" t="str">
            <v>- 잡유</v>
          </cell>
          <cell r="C269" t="str">
            <v>주연료*38%</v>
          </cell>
          <cell r="D269">
            <v>1</v>
          </cell>
          <cell r="E269" t="str">
            <v>식</v>
          </cell>
          <cell r="J269">
            <v>4340.6943999999994</v>
          </cell>
        </row>
        <row r="270">
          <cell r="B270" t="str">
            <v>- 조종원</v>
          </cell>
          <cell r="D270">
            <v>0.17</v>
          </cell>
          <cell r="E270" t="str">
            <v>인</v>
          </cell>
          <cell r="G270">
            <v>51077</v>
          </cell>
          <cell r="H270">
            <v>8683</v>
          </cell>
        </row>
        <row r="272">
          <cell r="A272" t="str">
            <v>Air Compressor</v>
          </cell>
          <cell r="C272" t="str">
            <v>7.1㎥/min</v>
          </cell>
          <cell r="H272">
            <v>9681</v>
          </cell>
          <cell r="J272">
            <v>6189</v>
          </cell>
        </row>
        <row r="274">
          <cell r="B274" t="str">
            <v>- 경유</v>
          </cell>
          <cell r="D274">
            <v>9.8000000000000007</v>
          </cell>
          <cell r="E274" t="str">
            <v>L</v>
          </cell>
          <cell r="I274">
            <v>526.4</v>
          </cell>
          <cell r="J274">
            <v>5158</v>
          </cell>
        </row>
        <row r="275">
          <cell r="B275" t="str">
            <v>- 잡유</v>
          </cell>
          <cell r="C275" t="str">
            <v>주연료*20%</v>
          </cell>
          <cell r="D275">
            <v>1</v>
          </cell>
          <cell r="E275" t="str">
            <v>식</v>
          </cell>
          <cell r="J275">
            <v>1031</v>
          </cell>
        </row>
        <row r="276">
          <cell r="B276" t="str">
            <v>- 조종원</v>
          </cell>
          <cell r="D276">
            <v>0.17</v>
          </cell>
          <cell r="E276" t="str">
            <v>인</v>
          </cell>
          <cell r="G276">
            <v>56951</v>
          </cell>
          <cell r="H276">
            <v>9681</v>
          </cell>
        </row>
        <row r="278">
          <cell r="A278" t="str">
            <v>Air Compressor</v>
          </cell>
          <cell r="C278" t="str">
            <v>10.3㎥/min</v>
          </cell>
          <cell r="H278">
            <v>9681</v>
          </cell>
          <cell r="J278">
            <v>8779</v>
          </cell>
        </row>
        <row r="280">
          <cell r="B280" t="str">
            <v>- 경유</v>
          </cell>
          <cell r="D280">
            <v>13.9</v>
          </cell>
          <cell r="E280" t="str">
            <v>L</v>
          </cell>
          <cell r="I280">
            <v>526.4</v>
          </cell>
          <cell r="J280">
            <v>7316</v>
          </cell>
        </row>
        <row r="281">
          <cell r="B281" t="str">
            <v>- 잡유</v>
          </cell>
          <cell r="C281" t="str">
            <v>주연료*20%</v>
          </cell>
          <cell r="D281">
            <v>1</v>
          </cell>
          <cell r="E281" t="str">
            <v>식</v>
          </cell>
          <cell r="J281">
            <v>1463</v>
          </cell>
        </row>
        <row r="282">
          <cell r="B282" t="str">
            <v>- 조종원</v>
          </cell>
          <cell r="D282">
            <v>0.17</v>
          </cell>
          <cell r="E282" t="str">
            <v>인</v>
          </cell>
          <cell r="G282">
            <v>56951</v>
          </cell>
          <cell r="H282">
            <v>9681</v>
          </cell>
        </row>
        <row r="284">
          <cell r="A284" t="str">
            <v>Trailer</v>
          </cell>
          <cell r="C284" t="str">
            <v>20ton</v>
          </cell>
          <cell r="D284">
            <v>1</v>
          </cell>
          <cell r="E284" t="str">
            <v>hr</v>
          </cell>
          <cell r="H284">
            <v>9681</v>
          </cell>
          <cell r="J284">
            <v>15109</v>
          </cell>
        </row>
        <row r="286">
          <cell r="B286" t="str">
            <v>- 경유</v>
          </cell>
          <cell r="D286">
            <v>20.8</v>
          </cell>
          <cell r="E286" t="str">
            <v>L</v>
          </cell>
          <cell r="I286">
            <v>526.4</v>
          </cell>
          <cell r="J286">
            <v>10949.12</v>
          </cell>
        </row>
        <row r="287">
          <cell r="A287" t="str">
            <v>종       별</v>
          </cell>
          <cell r="C287" t="str">
            <v>재 료 또 는</v>
          </cell>
          <cell r="D287" t="str">
            <v xml:space="preserve">원 수 </v>
          </cell>
          <cell r="E287" t="str">
            <v>단 위</v>
          </cell>
          <cell r="F287" t="str">
            <v>총   액</v>
          </cell>
          <cell r="G287" t="str">
            <v>노   무   비</v>
          </cell>
          <cell r="I287" t="str">
            <v>재   료   비</v>
          </cell>
          <cell r="K287" t="str">
            <v>경      비</v>
          </cell>
          <cell r="M287" t="str">
            <v>비   고</v>
          </cell>
        </row>
        <row r="288">
          <cell r="C288" t="str">
            <v xml:space="preserve">규       격 </v>
          </cell>
          <cell r="F288" t="str">
            <v>금   액</v>
          </cell>
          <cell r="G288" t="str">
            <v>단  가</v>
          </cell>
          <cell r="H288" t="str">
            <v>금   액</v>
          </cell>
          <cell r="I288" t="str">
            <v>단  가</v>
          </cell>
          <cell r="J288" t="str">
            <v>금   액</v>
          </cell>
          <cell r="K288" t="str">
            <v>단  가</v>
          </cell>
          <cell r="L288" t="str">
            <v>금   액</v>
          </cell>
        </row>
        <row r="289">
          <cell r="B289" t="str">
            <v>- 잡유</v>
          </cell>
          <cell r="C289" t="str">
            <v>주연료*38%</v>
          </cell>
          <cell r="D289">
            <v>1</v>
          </cell>
          <cell r="E289" t="str">
            <v>식</v>
          </cell>
          <cell r="J289">
            <v>4160.6656000000003</v>
          </cell>
        </row>
        <row r="290">
          <cell r="B290" t="str">
            <v>- 조종원</v>
          </cell>
          <cell r="D290">
            <v>0.17</v>
          </cell>
          <cell r="E290" t="str">
            <v>인</v>
          </cell>
          <cell r="G290">
            <v>56951</v>
          </cell>
          <cell r="H290">
            <v>9681</v>
          </cell>
        </row>
        <row r="292">
          <cell r="A292" t="str">
            <v>발 전 기</v>
          </cell>
          <cell r="C292" t="str">
            <v>50 kw</v>
          </cell>
          <cell r="D292">
            <v>1</v>
          </cell>
          <cell r="E292" t="str">
            <v>hr</v>
          </cell>
          <cell r="H292">
            <v>9235</v>
          </cell>
          <cell r="J292">
            <v>8338</v>
          </cell>
        </row>
        <row r="294">
          <cell r="B294" t="str">
            <v>- 경유</v>
          </cell>
          <cell r="D294">
            <v>13.2</v>
          </cell>
          <cell r="E294" t="str">
            <v>L</v>
          </cell>
          <cell r="I294">
            <v>526.4</v>
          </cell>
          <cell r="J294">
            <v>6948.48</v>
          </cell>
        </row>
        <row r="295">
          <cell r="B295" t="str">
            <v>- 잡유</v>
          </cell>
          <cell r="C295" t="str">
            <v>주연료*20%</v>
          </cell>
          <cell r="D295">
            <v>1</v>
          </cell>
          <cell r="E295" t="str">
            <v>식</v>
          </cell>
          <cell r="J295">
            <v>1389.6959999999997</v>
          </cell>
        </row>
        <row r="296">
          <cell r="B296" t="str">
            <v>- 조종원</v>
          </cell>
          <cell r="D296">
            <v>0.17</v>
          </cell>
          <cell r="E296" t="str">
            <v>인</v>
          </cell>
          <cell r="G296">
            <v>54325</v>
          </cell>
          <cell r="H296">
            <v>9235</v>
          </cell>
        </row>
        <row r="297">
          <cell r="A297" t="str">
            <v>Truck Crane</v>
          </cell>
          <cell r="C297" t="str">
            <v>10ton</v>
          </cell>
          <cell r="D297">
            <v>1</v>
          </cell>
          <cell r="E297" t="str">
            <v>hr</v>
          </cell>
          <cell r="H297">
            <v>18615</v>
          </cell>
          <cell r="J297">
            <v>3486</v>
          </cell>
        </row>
        <row r="299">
          <cell r="B299" t="str">
            <v>- 경유</v>
          </cell>
          <cell r="D299">
            <v>4.8</v>
          </cell>
          <cell r="E299" t="str">
            <v>L</v>
          </cell>
          <cell r="I299">
            <v>526.4</v>
          </cell>
          <cell r="J299">
            <v>2526.7199999999998</v>
          </cell>
          <cell r="L299" t="str">
            <v xml:space="preserve"> </v>
          </cell>
        </row>
        <row r="300">
          <cell r="B300" t="str">
            <v>- 잡유</v>
          </cell>
          <cell r="C300" t="str">
            <v>주연료*38%</v>
          </cell>
          <cell r="D300">
            <v>1</v>
          </cell>
          <cell r="E300" t="str">
            <v>식</v>
          </cell>
          <cell r="J300">
            <v>960.15359999999987</v>
          </cell>
        </row>
        <row r="301">
          <cell r="B301" t="str">
            <v>- 조종원</v>
          </cell>
          <cell r="D301">
            <v>0.17</v>
          </cell>
          <cell r="E301" t="str">
            <v>인</v>
          </cell>
          <cell r="G301">
            <v>56951</v>
          </cell>
          <cell r="H301">
            <v>9681.67</v>
          </cell>
        </row>
        <row r="302">
          <cell r="B302" t="str">
            <v>- 조수</v>
          </cell>
          <cell r="D302">
            <v>0.17</v>
          </cell>
          <cell r="E302" t="str">
            <v>"</v>
          </cell>
          <cell r="G302">
            <v>42762</v>
          </cell>
          <cell r="H302">
            <v>7269.54</v>
          </cell>
        </row>
        <row r="303">
          <cell r="B303" t="str">
            <v>- 중기조장</v>
          </cell>
          <cell r="D303">
            <v>0.03</v>
          </cell>
          <cell r="E303" t="str">
            <v>"</v>
          </cell>
          <cell r="G303">
            <v>55484</v>
          </cell>
          <cell r="H303">
            <v>1664.52</v>
          </cell>
        </row>
        <row r="311">
          <cell r="E311" t="str">
            <v xml:space="preserve"> </v>
          </cell>
        </row>
        <row r="312">
          <cell r="B312" t="str">
            <v>'98 년 도  수 문 일 위 대 가 표  총 괄</v>
          </cell>
        </row>
        <row r="314">
          <cell r="A314" t="str">
            <v>종       별</v>
          </cell>
          <cell r="C314" t="str">
            <v>재 료 또 는</v>
          </cell>
          <cell r="D314" t="str">
            <v xml:space="preserve">원 수 </v>
          </cell>
          <cell r="E314" t="str">
            <v>단 위</v>
          </cell>
          <cell r="F314" t="str">
            <v>총   액</v>
          </cell>
          <cell r="G314" t="str">
            <v>노   무   비</v>
          </cell>
          <cell r="I314" t="str">
            <v>재   료   비</v>
          </cell>
          <cell r="K314" t="str">
            <v>경      비</v>
          </cell>
          <cell r="M314" t="str">
            <v>비   고</v>
          </cell>
        </row>
        <row r="315">
          <cell r="C315" t="str">
            <v xml:space="preserve">규       격 </v>
          </cell>
          <cell r="F315" t="str">
            <v>금   액</v>
          </cell>
          <cell r="G315" t="str">
            <v>단  가</v>
          </cell>
          <cell r="H315" t="str">
            <v>금   액</v>
          </cell>
          <cell r="I315" t="str">
            <v>단  가</v>
          </cell>
          <cell r="J315" t="str">
            <v>금   액</v>
          </cell>
          <cell r="K315" t="str">
            <v>단  가</v>
          </cell>
          <cell r="L315" t="str">
            <v>금   액</v>
          </cell>
        </row>
        <row r="316">
          <cell r="A316" t="str">
            <v xml:space="preserve">◈ROLLER GATE </v>
          </cell>
          <cell r="C316" t="str">
            <v xml:space="preserve"> </v>
          </cell>
        </row>
        <row r="317">
          <cell r="A317" t="str">
            <v xml:space="preserve"> </v>
          </cell>
          <cell r="B317" t="str">
            <v>⊙ 제작 가공비</v>
          </cell>
        </row>
        <row r="318">
          <cell r="A318" t="str">
            <v xml:space="preserve"> </v>
          </cell>
          <cell r="B318" t="str">
            <v>▷GATE LEAF</v>
          </cell>
          <cell r="C318" t="str">
            <v>소   계</v>
          </cell>
          <cell r="F318">
            <v>1668518</v>
          </cell>
          <cell r="H318">
            <v>1322330</v>
          </cell>
          <cell r="J318">
            <v>237292</v>
          </cell>
          <cell r="L318">
            <v>108896</v>
          </cell>
        </row>
        <row r="319">
          <cell r="A319" t="str">
            <v xml:space="preserve"> </v>
          </cell>
          <cell r="C319" t="str">
            <v>인 건 비</v>
          </cell>
          <cell r="D319">
            <v>1</v>
          </cell>
          <cell r="E319" t="str">
            <v>TON</v>
          </cell>
          <cell r="F319">
            <v>1195828</v>
          </cell>
          <cell r="H319">
            <v>1195828</v>
          </cell>
        </row>
        <row r="320">
          <cell r="A320" t="str">
            <v xml:space="preserve"> </v>
          </cell>
          <cell r="C320" t="str">
            <v>사용장비경비</v>
          </cell>
          <cell r="D320">
            <v>1</v>
          </cell>
          <cell r="E320" t="str">
            <v>TON</v>
          </cell>
          <cell r="F320">
            <v>247732</v>
          </cell>
          <cell r="H320">
            <v>126502</v>
          </cell>
          <cell r="J320">
            <v>31430</v>
          </cell>
          <cell r="L320">
            <v>89800</v>
          </cell>
        </row>
        <row r="321">
          <cell r="A321" t="str">
            <v xml:space="preserve"> </v>
          </cell>
          <cell r="C321" t="str">
            <v>소모자재비</v>
          </cell>
          <cell r="D321">
            <v>1</v>
          </cell>
          <cell r="E321" t="str">
            <v>TON</v>
          </cell>
          <cell r="F321">
            <v>224958</v>
          </cell>
          <cell r="J321">
            <v>205862</v>
          </cell>
          <cell r="L321">
            <v>19096</v>
          </cell>
        </row>
        <row r="323">
          <cell r="A323" t="str">
            <v xml:space="preserve"> </v>
          </cell>
          <cell r="B323" t="str">
            <v>▷GUIDE FRAME</v>
          </cell>
          <cell r="C323" t="str">
            <v>소   계</v>
          </cell>
          <cell r="F323">
            <v>4324511</v>
          </cell>
          <cell r="H323">
            <v>3911039</v>
          </cell>
          <cell r="J323">
            <v>289792</v>
          </cell>
          <cell r="L323">
            <v>123680</v>
          </cell>
        </row>
        <row r="324">
          <cell r="A324" t="str">
            <v xml:space="preserve"> </v>
          </cell>
          <cell r="C324" t="str">
            <v>인 건 비</v>
          </cell>
          <cell r="D324">
            <v>1</v>
          </cell>
          <cell r="E324" t="str">
            <v>TON</v>
          </cell>
          <cell r="F324">
            <v>3784537</v>
          </cell>
          <cell r="H324">
            <v>3784537</v>
          </cell>
        </row>
        <row r="325">
          <cell r="A325" t="str">
            <v xml:space="preserve"> </v>
          </cell>
          <cell r="C325" t="str">
            <v>사용장비경비</v>
          </cell>
          <cell r="D325">
            <v>1</v>
          </cell>
          <cell r="E325" t="str">
            <v>TON</v>
          </cell>
          <cell r="F325">
            <v>247732</v>
          </cell>
          <cell r="H325">
            <v>126502</v>
          </cell>
          <cell r="J325">
            <v>31430</v>
          </cell>
          <cell r="L325">
            <v>89800</v>
          </cell>
          <cell r="M325" t="str">
            <v>ROLLER GATE
LEAF 적용</v>
          </cell>
        </row>
        <row r="326">
          <cell r="A326" t="str">
            <v xml:space="preserve"> </v>
          </cell>
          <cell r="C326" t="str">
            <v>소모자재비</v>
          </cell>
          <cell r="D326">
            <v>1</v>
          </cell>
          <cell r="E326" t="str">
            <v>TON</v>
          </cell>
          <cell r="F326">
            <v>292242</v>
          </cell>
          <cell r="J326">
            <v>258362</v>
          </cell>
          <cell r="L326">
            <v>33880</v>
          </cell>
        </row>
        <row r="328">
          <cell r="A328" t="str">
            <v xml:space="preserve"> </v>
          </cell>
          <cell r="B328" t="str">
            <v>⊙ 설  치  비</v>
          </cell>
        </row>
        <row r="329">
          <cell r="A329" t="str">
            <v xml:space="preserve"> </v>
          </cell>
          <cell r="B329" t="str">
            <v>▷GATE LEAF</v>
          </cell>
          <cell r="C329" t="str">
            <v>소   계</v>
          </cell>
          <cell r="F329">
            <v>2471576</v>
          </cell>
          <cell r="H329">
            <v>1670029</v>
          </cell>
          <cell r="J329">
            <v>226123</v>
          </cell>
          <cell r="L329">
            <v>575424</v>
          </cell>
        </row>
        <row r="330">
          <cell r="A330" t="str">
            <v>종       별</v>
          </cell>
          <cell r="C330" t="str">
            <v>재 료 또 는</v>
          </cell>
          <cell r="D330" t="str">
            <v xml:space="preserve">원 수 </v>
          </cell>
          <cell r="E330" t="str">
            <v>단 위</v>
          </cell>
          <cell r="F330" t="str">
            <v>총   액</v>
          </cell>
          <cell r="G330" t="str">
            <v>노   무   비</v>
          </cell>
          <cell r="I330" t="str">
            <v>재   료   비</v>
          </cell>
          <cell r="K330" t="str">
            <v>경      비</v>
          </cell>
          <cell r="M330" t="str">
            <v>비   고</v>
          </cell>
        </row>
        <row r="331">
          <cell r="C331" t="str">
            <v xml:space="preserve">규       격 </v>
          </cell>
          <cell r="F331" t="str">
            <v>금   액</v>
          </cell>
          <cell r="G331" t="str">
            <v>단  가</v>
          </cell>
          <cell r="H331" t="str">
            <v>금   액</v>
          </cell>
          <cell r="I331" t="str">
            <v>단  가</v>
          </cell>
          <cell r="J331" t="str">
            <v>금   액</v>
          </cell>
          <cell r="K331" t="str">
            <v>단  가</v>
          </cell>
          <cell r="L331" t="str">
            <v>금   액</v>
          </cell>
        </row>
        <row r="332">
          <cell r="A332" t="str">
            <v xml:space="preserve"> </v>
          </cell>
          <cell r="C332" t="str">
            <v>인 건 비</v>
          </cell>
          <cell r="D332">
            <v>1</v>
          </cell>
          <cell r="E332" t="str">
            <v>TON</v>
          </cell>
          <cell r="F332">
            <v>1091285</v>
          </cell>
          <cell r="H332">
            <v>1091285</v>
          </cell>
        </row>
        <row r="333">
          <cell r="A333" t="str">
            <v xml:space="preserve"> </v>
          </cell>
          <cell r="C333" t="str">
            <v>사용장비경비</v>
          </cell>
          <cell r="D333">
            <v>1</v>
          </cell>
          <cell r="E333" t="str">
            <v>TON</v>
          </cell>
          <cell r="F333">
            <v>1341424</v>
          </cell>
          <cell r="H333">
            <v>578744</v>
          </cell>
          <cell r="J333">
            <v>187256</v>
          </cell>
          <cell r="L333">
            <v>575424</v>
          </cell>
        </row>
        <row r="334">
          <cell r="A334" t="str">
            <v xml:space="preserve"> </v>
          </cell>
          <cell r="C334" t="str">
            <v>소모자재비</v>
          </cell>
          <cell r="D334">
            <v>1</v>
          </cell>
          <cell r="E334" t="str">
            <v>TON</v>
          </cell>
          <cell r="F334">
            <v>38867</v>
          </cell>
          <cell r="J334">
            <v>38867</v>
          </cell>
        </row>
        <row r="336">
          <cell r="A336" t="str">
            <v xml:space="preserve"> </v>
          </cell>
          <cell r="B336" t="str">
            <v>▷GUIDE FRAME</v>
          </cell>
          <cell r="C336" t="str">
            <v>소   계</v>
          </cell>
          <cell r="F336">
            <v>5148432</v>
          </cell>
          <cell r="H336">
            <v>4267975</v>
          </cell>
          <cell r="J336">
            <v>305033</v>
          </cell>
          <cell r="L336">
            <v>575424</v>
          </cell>
        </row>
        <row r="337">
          <cell r="A337" t="str">
            <v xml:space="preserve"> </v>
          </cell>
          <cell r="C337" t="str">
            <v>인 건 비</v>
          </cell>
          <cell r="D337">
            <v>1</v>
          </cell>
          <cell r="E337" t="str">
            <v>TON</v>
          </cell>
          <cell r="F337">
            <v>3689231</v>
          </cell>
          <cell r="H337">
            <v>3689231</v>
          </cell>
        </row>
        <row r="338">
          <cell r="A338" t="str">
            <v xml:space="preserve"> </v>
          </cell>
          <cell r="C338" t="str">
            <v>사용장비경비</v>
          </cell>
          <cell r="D338">
            <v>1</v>
          </cell>
          <cell r="E338" t="str">
            <v>TON</v>
          </cell>
          <cell r="F338">
            <v>1341424</v>
          </cell>
          <cell r="H338">
            <v>578744</v>
          </cell>
          <cell r="J338">
            <v>187256</v>
          </cell>
          <cell r="L338">
            <v>575424</v>
          </cell>
        </row>
        <row r="339">
          <cell r="A339" t="str">
            <v xml:space="preserve"> </v>
          </cell>
          <cell r="C339" t="str">
            <v>소모자재비</v>
          </cell>
          <cell r="D339">
            <v>1</v>
          </cell>
          <cell r="E339" t="str">
            <v>TON</v>
          </cell>
          <cell r="F339">
            <v>117777</v>
          </cell>
          <cell r="J339">
            <v>117777</v>
          </cell>
        </row>
        <row r="341">
          <cell r="A341" t="str">
            <v xml:space="preserve"> </v>
          </cell>
          <cell r="B341" t="str">
            <v>▷ HOIST</v>
          </cell>
          <cell r="C341" t="str">
            <v>소   계</v>
          </cell>
          <cell r="F341">
            <v>2100502</v>
          </cell>
          <cell r="H341">
            <v>1186896</v>
          </cell>
          <cell r="J341">
            <v>275550</v>
          </cell>
          <cell r="L341">
            <v>638056</v>
          </cell>
        </row>
        <row r="342">
          <cell r="A342" t="str">
            <v xml:space="preserve"> </v>
          </cell>
          <cell r="C342" t="str">
            <v>인 건 비</v>
          </cell>
          <cell r="D342">
            <v>1</v>
          </cell>
          <cell r="E342" t="str">
            <v>TON</v>
          </cell>
          <cell r="F342">
            <v>687704</v>
          </cell>
          <cell r="H342">
            <v>687704</v>
          </cell>
        </row>
        <row r="343">
          <cell r="A343" t="str">
            <v xml:space="preserve"> </v>
          </cell>
          <cell r="C343" t="str">
            <v>사용장비경비</v>
          </cell>
          <cell r="D343">
            <v>1</v>
          </cell>
          <cell r="E343" t="str">
            <v>TON</v>
          </cell>
          <cell r="F343">
            <v>1384600</v>
          </cell>
          <cell r="H343">
            <v>499192</v>
          </cell>
          <cell r="J343">
            <v>247352</v>
          </cell>
          <cell r="L343">
            <v>638056</v>
          </cell>
        </row>
        <row r="344">
          <cell r="A344" t="str">
            <v xml:space="preserve"> </v>
          </cell>
          <cell r="C344" t="str">
            <v>소모자재비</v>
          </cell>
          <cell r="D344">
            <v>1</v>
          </cell>
          <cell r="E344" t="str">
            <v>TON</v>
          </cell>
          <cell r="F344">
            <v>28198</v>
          </cell>
          <cell r="J344">
            <v>28198</v>
          </cell>
        </row>
        <row r="345">
          <cell r="A345" t="str">
            <v>◈ STOP LOG</v>
          </cell>
        </row>
        <row r="346">
          <cell r="B346" t="str">
            <v>⊙ 제작 가공비</v>
          </cell>
        </row>
        <row r="347">
          <cell r="B347" t="str">
            <v>▷GATE LEAF</v>
          </cell>
          <cell r="C347" t="str">
            <v>소   계</v>
          </cell>
          <cell r="F347">
            <v>1301484.2280000001</v>
          </cell>
          <cell r="H347">
            <v>1137185</v>
          </cell>
          <cell r="J347">
            <v>65315</v>
          </cell>
          <cell r="L347">
            <v>98984.228000000003</v>
          </cell>
        </row>
        <row r="348">
          <cell r="C348" t="str">
            <v>인 건 비</v>
          </cell>
          <cell r="E348" t="str">
            <v>TON</v>
          </cell>
          <cell r="F348">
            <v>985817</v>
          </cell>
          <cell r="H348">
            <v>985817</v>
          </cell>
        </row>
        <row r="349">
          <cell r="A349" t="str">
            <v>종       별</v>
          </cell>
          <cell r="C349" t="str">
            <v>재 료 또 는</v>
          </cell>
          <cell r="D349" t="str">
            <v xml:space="preserve">원 수 </v>
          </cell>
          <cell r="E349" t="str">
            <v>단 위</v>
          </cell>
          <cell r="F349" t="str">
            <v>총   액</v>
          </cell>
          <cell r="G349" t="str">
            <v>노   무   비</v>
          </cell>
          <cell r="I349" t="str">
            <v>재   료   비</v>
          </cell>
          <cell r="K349" t="str">
            <v>경      비</v>
          </cell>
          <cell r="M349" t="str">
            <v>비   고</v>
          </cell>
        </row>
        <row r="350">
          <cell r="C350" t="str">
            <v xml:space="preserve">규       격 </v>
          </cell>
          <cell r="F350" t="str">
            <v>금   액</v>
          </cell>
          <cell r="G350" t="str">
            <v>단  가</v>
          </cell>
          <cell r="H350" t="str">
            <v>금   액</v>
          </cell>
          <cell r="I350" t="str">
            <v>단  가</v>
          </cell>
          <cell r="J350" t="str">
            <v>금   액</v>
          </cell>
          <cell r="K350" t="str">
            <v>단  가</v>
          </cell>
          <cell r="L350" t="str">
            <v>금   액</v>
          </cell>
        </row>
        <row r="351">
          <cell r="C351" t="str">
            <v>사용장비경비</v>
          </cell>
          <cell r="E351" t="str">
            <v>TON</v>
          </cell>
          <cell r="F351">
            <v>289048.228</v>
          </cell>
          <cell r="H351">
            <v>151368</v>
          </cell>
          <cell r="J351">
            <v>38696</v>
          </cell>
          <cell r="L351">
            <v>98984.228000000003</v>
          </cell>
        </row>
        <row r="352">
          <cell r="A352" t="str">
            <v xml:space="preserve"> </v>
          </cell>
          <cell r="C352" t="str">
            <v>소모자재비</v>
          </cell>
          <cell r="E352" t="str">
            <v>TON</v>
          </cell>
          <cell r="F352">
            <v>26619</v>
          </cell>
          <cell r="J352">
            <v>26619</v>
          </cell>
        </row>
        <row r="354">
          <cell r="A354" t="str">
            <v xml:space="preserve"> </v>
          </cell>
          <cell r="B354" t="str">
            <v>▷GUIDE FRAME</v>
          </cell>
          <cell r="C354" t="str">
            <v>소   계</v>
          </cell>
          <cell r="F354">
            <v>4324511</v>
          </cell>
          <cell r="H354">
            <v>3911039</v>
          </cell>
          <cell r="J354">
            <v>289792</v>
          </cell>
          <cell r="L354">
            <v>123680</v>
          </cell>
          <cell r="M354" t="str">
            <v>ROLLER GATE 
GUIDE FRAME적용</v>
          </cell>
        </row>
        <row r="355">
          <cell r="A355" t="str">
            <v xml:space="preserve"> </v>
          </cell>
          <cell r="C355" t="str">
            <v>인 건 비</v>
          </cell>
          <cell r="E355" t="str">
            <v>TON</v>
          </cell>
          <cell r="F355">
            <v>3784537</v>
          </cell>
          <cell r="H355">
            <v>3784537</v>
          </cell>
          <cell r="M355" t="str">
            <v>"</v>
          </cell>
        </row>
        <row r="356">
          <cell r="A356" t="str">
            <v xml:space="preserve"> </v>
          </cell>
          <cell r="C356" t="str">
            <v>사용장비경비</v>
          </cell>
          <cell r="E356" t="str">
            <v>TON</v>
          </cell>
          <cell r="F356">
            <v>247732</v>
          </cell>
          <cell r="H356">
            <v>126502</v>
          </cell>
          <cell r="J356">
            <v>31430</v>
          </cell>
          <cell r="L356">
            <v>89800</v>
          </cell>
          <cell r="M356" t="str">
            <v>"</v>
          </cell>
        </row>
        <row r="357">
          <cell r="C357" t="str">
            <v>소모자재비</v>
          </cell>
          <cell r="E357" t="str">
            <v>TON</v>
          </cell>
          <cell r="F357">
            <v>292242</v>
          </cell>
          <cell r="J357">
            <v>258362</v>
          </cell>
          <cell r="L357">
            <v>33880</v>
          </cell>
          <cell r="M357" t="str">
            <v>"</v>
          </cell>
        </row>
        <row r="359">
          <cell r="B359" t="str">
            <v>▷LIFTING BEAM</v>
          </cell>
          <cell r="C359" t="str">
            <v>소   계</v>
          </cell>
          <cell r="F359">
            <v>1301484.2280000001</v>
          </cell>
          <cell r="H359">
            <v>1137185</v>
          </cell>
          <cell r="J359">
            <v>65315</v>
          </cell>
          <cell r="L359">
            <v>98984.228000000003</v>
          </cell>
          <cell r="M359" t="str">
            <v>STOP LOG LEAF
적용</v>
          </cell>
        </row>
        <row r="360">
          <cell r="C360" t="str">
            <v>인 건 비</v>
          </cell>
          <cell r="E360" t="str">
            <v>TON</v>
          </cell>
          <cell r="F360">
            <v>985817</v>
          </cell>
          <cell r="H360">
            <v>985817</v>
          </cell>
          <cell r="M360" t="str">
            <v>"</v>
          </cell>
        </row>
        <row r="361">
          <cell r="C361" t="str">
            <v>사용장비경비</v>
          </cell>
          <cell r="E361" t="str">
            <v>TON</v>
          </cell>
          <cell r="F361">
            <v>289048.228</v>
          </cell>
          <cell r="H361">
            <v>151368</v>
          </cell>
          <cell r="J361">
            <v>38696</v>
          </cell>
          <cell r="L361">
            <v>98984.228000000003</v>
          </cell>
          <cell r="M361" t="str">
            <v>"</v>
          </cell>
        </row>
        <row r="362">
          <cell r="C362" t="str">
            <v>소모자재비</v>
          </cell>
          <cell r="E362" t="str">
            <v>TON</v>
          </cell>
          <cell r="F362">
            <v>26619</v>
          </cell>
          <cell r="J362">
            <v>26619</v>
          </cell>
          <cell r="M362" t="str">
            <v>"</v>
          </cell>
        </row>
        <row r="363">
          <cell r="B363" t="str">
            <v>⊙ 설  치  비</v>
          </cell>
        </row>
        <row r="364">
          <cell r="B364" t="str">
            <v>▷GATE LEAF</v>
          </cell>
          <cell r="C364" t="str">
            <v>소   계</v>
          </cell>
          <cell r="F364">
            <v>1483011</v>
          </cell>
          <cell r="H364">
            <v>862692</v>
          </cell>
          <cell r="J364">
            <v>237294</v>
          </cell>
          <cell r="L364">
            <v>383025</v>
          </cell>
        </row>
        <row r="365">
          <cell r="C365" t="str">
            <v>인 건 비</v>
          </cell>
          <cell r="E365" t="str">
            <v>TON</v>
          </cell>
          <cell r="F365">
            <v>562444</v>
          </cell>
          <cell r="H365">
            <v>562444</v>
          </cell>
        </row>
        <row r="366">
          <cell r="C366" t="str">
            <v>사용장비경비</v>
          </cell>
          <cell r="E366" t="str">
            <v>TON</v>
          </cell>
          <cell r="F366">
            <v>744864</v>
          </cell>
          <cell r="H366">
            <v>300248</v>
          </cell>
          <cell r="J366">
            <v>80440</v>
          </cell>
          <cell r="L366">
            <v>364176</v>
          </cell>
        </row>
        <row r="367">
          <cell r="C367" t="str">
            <v>소모자재비</v>
          </cell>
          <cell r="E367" t="str">
            <v>TON</v>
          </cell>
          <cell r="F367">
            <v>175703</v>
          </cell>
          <cell r="J367">
            <v>156854</v>
          </cell>
          <cell r="L367">
            <v>18849</v>
          </cell>
        </row>
        <row r="368">
          <cell r="A368" t="str">
            <v>종       별</v>
          </cell>
          <cell r="C368" t="str">
            <v>재 료 또 는</v>
          </cell>
          <cell r="D368" t="str">
            <v xml:space="preserve">원 수 </v>
          </cell>
          <cell r="E368" t="str">
            <v>단 위</v>
          </cell>
          <cell r="F368" t="str">
            <v>총   액</v>
          </cell>
          <cell r="G368" t="str">
            <v>노   무   비</v>
          </cell>
          <cell r="I368" t="str">
            <v>재   료   비</v>
          </cell>
          <cell r="K368" t="str">
            <v>경      비</v>
          </cell>
          <cell r="M368" t="str">
            <v>비   고</v>
          </cell>
        </row>
        <row r="369">
          <cell r="C369" t="str">
            <v xml:space="preserve">규       격 </v>
          </cell>
          <cell r="F369" t="str">
            <v>금   액</v>
          </cell>
          <cell r="G369" t="str">
            <v>단  가</v>
          </cell>
          <cell r="H369" t="str">
            <v>금   액</v>
          </cell>
          <cell r="I369" t="str">
            <v>단  가</v>
          </cell>
          <cell r="J369" t="str">
            <v>금   액</v>
          </cell>
          <cell r="K369" t="str">
            <v>단  가</v>
          </cell>
          <cell r="L369" t="str">
            <v>금   액</v>
          </cell>
        </row>
        <row r="370">
          <cell r="B370" t="str">
            <v>▷GUIDE FRAME</v>
          </cell>
          <cell r="C370" t="str">
            <v>⇒ ROLLER GATE 적용</v>
          </cell>
        </row>
        <row r="371">
          <cell r="A371" t="str">
            <v xml:space="preserve"> </v>
          </cell>
          <cell r="B371" t="str">
            <v>▷LIFTING BEAM</v>
          </cell>
          <cell r="C371" t="str">
            <v>⇒ STOP LOG LEAF 적용</v>
          </cell>
        </row>
        <row r="373">
          <cell r="A373" t="str">
            <v>◈ RADIAL GATE</v>
          </cell>
        </row>
        <row r="374">
          <cell r="A374" t="str">
            <v xml:space="preserve"> </v>
          </cell>
          <cell r="B374" t="str">
            <v>⊙ 제작 가공비</v>
          </cell>
        </row>
        <row r="376">
          <cell r="A376" t="str">
            <v xml:space="preserve"> </v>
          </cell>
          <cell r="B376" t="str">
            <v>▷GATE LEAF</v>
          </cell>
          <cell r="C376" t="str">
            <v>소   계</v>
          </cell>
          <cell r="F376">
            <v>2124730</v>
          </cell>
          <cell r="H376">
            <v>1660499</v>
          </cell>
          <cell r="J376">
            <v>304929</v>
          </cell>
          <cell r="L376">
            <v>159302</v>
          </cell>
        </row>
        <row r="377">
          <cell r="A377" t="str">
            <v xml:space="preserve"> </v>
          </cell>
          <cell r="C377" t="str">
            <v>인 건 비</v>
          </cell>
          <cell r="E377" t="str">
            <v>TON</v>
          </cell>
          <cell r="F377">
            <v>1502694</v>
          </cell>
          <cell r="H377">
            <v>1502694</v>
          </cell>
        </row>
        <row r="378">
          <cell r="A378" t="str">
            <v xml:space="preserve"> </v>
          </cell>
          <cell r="C378" t="str">
            <v>사용장비경비</v>
          </cell>
          <cell r="E378" t="str">
            <v>TON</v>
          </cell>
          <cell r="F378">
            <v>341716</v>
          </cell>
          <cell r="H378">
            <v>157805</v>
          </cell>
          <cell r="J378">
            <v>47401</v>
          </cell>
          <cell r="L378">
            <v>136510</v>
          </cell>
        </row>
        <row r="379">
          <cell r="A379" t="str">
            <v xml:space="preserve"> </v>
          </cell>
          <cell r="C379" t="str">
            <v>소모자재비</v>
          </cell>
          <cell r="E379" t="str">
            <v>TON</v>
          </cell>
          <cell r="F379">
            <v>280320</v>
          </cell>
          <cell r="J379">
            <v>257528</v>
          </cell>
          <cell r="L379">
            <v>22792</v>
          </cell>
        </row>
        <row r="381">
          <cell r="A381" t="str">
            <v xml:space="preserve"> </v>
          </cell>
          <cell r="B381" t="str">
            <v>▷GUIDE FRAME</v>
          </cell>
          <cell r="C381" t="str">
            <v>소   계</v>
          </cell>
          <cell r="F381">
            <v>4842008</v>
          </cell>
          <cell r="H381">
            <v>4473673</v>
          </cell>
          <cell r="J381">
            <v>195173</v>
          </cell>
          <cell r="L381">
            <v>173162</v>
          </cell>
        </row>
        <row r="382">
          <cell r="A382" t="str">
            <v xml:space="preserve"> </v>
          </cell>
          <cell r="B382" t="str">
            <v xml:space="preserve"> </v>
          </cell>
          <cell r="C382" t="str">
            <v>인 건 비</v>
          </cell>
          <cell r="E382" t="str">
            <v>TON</v>
          </cell>
          <cell r="F382">
            <v>4315868</v>
          </cell>
          <cell r="H382">
            <v>4315868</v>
          </cell>
        </row>
        <row r="383">
          <cell r="A383" t="str">
            <v xml:space="preserve"> </v>
          </cell>
          <cell r="B383" t="str">
            <v xml:space="preserve"> </v>
          </cell>
          <cell r="C383" t="str">
            <v>사용장비경비</v>
          </cell>
          <cell r="E383" t="str">
            <v>TON</v>
          </cell>
          <cell r="F383">
            <v>341716</v>
          </cell>
          <cell r="H383">
            <v>157805</v>
          </cell>
          <cell r="J383">
            <v>47401</v>
          </cell>
          <cell r="L383">
            <v>136510</v>
          </cell>
          <cell r="M383" t="str">
            <v>RADIAL GATE
LEAF 적용</v>
          </cell>
        </row>
        <row r="384">
          <cell r="A384" t="str">
            <v xml:space="preserve"> </v>
          </cell>
          <cell r="C384" t="str">
            <v>소모자재비</v>
          </cell>
          <cell r="E384" t="str">
            <v>TON</v>
          </cell>
          <cell r="F384">
            <v>184424</v>
          </cell>
          <cell r="J384">
            <v>147772</v>
          </cell>
          <cell r="L384">
            <v>36652</v>
          </cell>
        </row>
        <row r="388">
          <cell r="A388" t="str">
            <v>종       별</v>
          </cell>
          <cell r="C388" t="str">
            <v>재 료 또 는</v>
          </cell>
          <cell r="D388" t="str">
            <v xml:space="preserve">원 수 </v>
          </cell>
          <cell r="E388" t="str">
            <v>단 위</v>
          </cell>
          <cell r="F388" t="str">
            <v>총   액</v>
          </cell>
          <cell r="G388" t="str">
            <v>노   무   비</v>
          </cell>
          <cell r="I388" t="str">
            <v>재   료   비</v>
          </cell>
          <cell r="K388" t="str">
            <v>경      비</v>
          </cell>
          <cell r="M388" t="str">
            <v>비   고</v>
          </cell>
        </row>
        <row r="389">
          <cell r="C389" t="str">
            <v xml:space="preserve">규       격 </v>
          </cell>
          <cell r="F389" t="str">
            <v>금   액</v>
          </cell>
          <cell r="G389" t="str">
            <v>단  가</v>
          </cell>
          <cell r="H389" t="str">
            <v>금   액</v>
          </cell>
          <cell r="I389" t="str">
            <v>단  가</v>
          </cell>
          <cell r="J389" t="str">
            <v>금   액</v>
          </cell>
          <cell r="K389" t="str">
            <v>단  가</v>
          </cell>
          <cell r="L389" t="str">
            <v>금   액</v>
          </cell>
        </row>
        <row r="390">
          <cell r="B390" t="str">
            <v>▷ANCHORAGE</v>
          </cell>
          <cell r="C390" t="str">
            <v>소   계</v>
          </cell>
          <cell r="F390">
            <v>3706842</v>
          </cell>
          <cell r="H390">
            <v>3389225</v>
          </cell>
          <cell r="J390">
            <v>155235</v>
          </cell>
          <cell r="L390">
            <v>162382</v>
          </cell>
        </row>
        <row r="391">
          <cell r="C391" t="str">
            <v>인 건 비</v>
          </cell>
          <cell r="E391" t="str">
            <v>TON</v>
          </cell>
          <cell r="F391">
            <v>3231420</v>
          </cell>
          <cell r="H391">
            <v>3231420</v>
          </cell>
        </row>
        <row r="392">
          <cell r="C392" t="str">
            <v>사용장비경비</v>
          </cell>
          <cell r="E392" t="str">
            <v>TON</v>
          </cell>
          <cell r="F392">
            <v>341716</v>
          </cell>
          <cell r="H392">
            <v>157805</v>
          </cell>
          <cell r="J392">
            <v>47401</v>
          </cell>
          <cell r="L392">
            <v>136510</v>
          </cell>
          <cell r="M392" t="str">
            <v>RADIAL GATE
LEAF 적용</v>
          </cell>
        </row>
        <row r="393">
          <cell r="C393" t="str">
            <v>소모자재비</v>
          </cell>
          <cell r="E393" t="str">
            <v>TON</v>
          </cell>
          <cell r="F393">
            <v>133706</v>
          </cell>
          <cell r="J393">
            <v>107834</v>
          </cell>
          <cell r="L393">
            <v>25872</v>
          </cell>
        </row>
        <row r="395">
          <cell r="B395" t="str">
            <v>⊙ 설  치  비</v>
          </cell>
        </row>
        <row r="397">
          <cell r="B397" t="str">
            <v>▷GATE LEAF</v>
          </cell>
          <cell r="C397" t="str">
            <v>소   계</v>
          </cell>
          <cell r="F397">
            <v>3544844.4</v>
          </cell>
          <cell r="H397">
            <v>2061690</v>
          </cell>
          <cell r="J397">
            <v>360170.4</v>
          </cell>
          <cell r="L397">
            <v>1122984</v>
          </cell>
        </row>
        <row r="398">
          <cell r="C398" t="str">
            <v>인 건 비</v>
          </cell>
          <cell r="E398" t="str">
            <v>TON</v>
          </cell>
          <cell r="F398">
            <v>1192994</v>
          </cell>
          <cell r="H398">
            <v>1192994</v>
          </cell>
        </row>
        <row r="399">
          <cell r="A399" t="str">
            <v xml:space="preserve"> </v>
          </cell>
          <cell r="C399" t="str">
            <v>사용장비경비</v>
          </cell>
          <cell r="E399" t="str">
            <v>TON</v>
          </cell>
          <cell r="F399">
            <v>2312752</v>
          </cell>
          <cell r="H399">
            <v>868696</v>
          </cell>
          <cell r="J399">
            <v>321072</v>
          </cell>
          <cell r="K399" t="str">
            <v xml:space="preserve"> </v>
          </cell>
          <cell r="L399">
            <v>1122984</v>
          </cell>
        </row>
        <row r="400">
          <cell r="C400" t="str">
            <v>소모자재비</v>
          </cell>
          <cell r="E400" t="str">
            <v>TON</v>
          </cell>
          <cell r="F400">
            <v>39098.400000000001</v>
          </cell>
          <cell r="J400">
            <v>39098.400000000001</v>
          </cell>
        </row>
        <row r="401">
          <cell r="A401" t="str">
            <v xml:space="preserve"> </v>
          </cell>
        </row>
        <row r="402">
          <cell r="A402" t="str">
            <v xml:space="preserve"> </v>
          </cell>
          <cell r="B402" t="str">
            <v>▷GUIDE FRAME</v>
          </cell>
          <cell r="C402" t="str">
            <v>소   계</v>
          </cell>
          <cell r="F402">
            <v>11345142</v>
          </cell>
          <cell r="H402">
            <v>10426754</v>
          </cell>
          <cell r="J402">
            <v>282044</v>
          </cell>
          <cell r="L402">
            <v>636344</v>
          </cell>
        </row>
        <row r="403">
          <cell r="A403" t="str">
            <v xml:space="preserve"> </v>
          </cell>
          <cell r="C403" t="str">
            <v>인 건 비</v>
          </cell>
          <cell r="E403" t="str">
            <v>TON</v>
          </cell>
          <cell r="F403">
            <v>9780858</v>
          </cell>
          <cell r="H403">
            <v>9780858</v>
          </cell>
        </row>
        <row r="404">
          <cell r="A404" t="str">
            <v xml:space="preserve"> </v>
          </cell>
          <cell r="C404" t="str">
            <v>사용장비경비</v>
          </cell>
          <cell r="E404" t="str">
            <v>TON</v>
          </cell>
          <cell r="F404">
            <v>1533472</v>
          </cell>
          <cell r="H404">
            <v>645896</v>
          </cell>
          <cell r="J404">
            <v>251232</v>
          </cell>
          <cell r="K404" t="str">
            <v xml:space="preserve"> </v>
          </cell>
          <cell r="L404">
            <v>636344</v>
          </cell>
        </row>
        <row r="405">
          <cell r="A405" t="str">
            <v xml:space="preserve"> </v>
          </cell>
          <cell r="C405" t="str">
            <v>소모자재비</v>
          </cell>
          <cell r="E405" t="str">
            <v>TON</v>
          </cell>
          <cell r="F405">
            <v>30812</v>
          </cell>
          <cell r="J405">
            <v>30812</v>
          </cell>
        </row>
        <row r="407">
          <cell r="A407" t="str">
            <v>종       별</v>
          </cell>
          <cell r="C407" t="str">
            <v>재 료 또 는</v>
          </cell>
          <cell r="D407" t="str">
            <v xml:space="preserve">원 수 </v>
          </cell>
          <cell r="E407" t="str">
            <v>단 위</v>
          </cell>
          <cell r="F407" t="str">
            <v>총   액</v>
          </cell>
          <cell r="G407" t="str">
            <v>노   무   비</v>
          </cell>
          <cell r="I407" t="str">
            <v>재   료   비</v>
          </cell>
          <cell r="K407" t="str">
            <v>경      비</v>
          </cell>
          <cell r="M407" t="str">
            <v>비   고</v>
          </cell>
        </row>
        <row r="408">
          <cell r="C408" t="str">
            <v xml:space="preserve">규       격 </v>
          </cell>
          <cell r="F408" t="str">
            <v>금   액</v>
          </cell>
          <cell r="G408" t="str">
            <v>단  가</v>
          </cell>
          <cell r="H408" t="str">
            <v>금   액</v>
          </cell>
          <cell r="I408" t="str">
            <v>단  가</v>
          </cell>
          <cell r="J408" t="str">
            <v>금   액</v>
          </cell>
          <cell r="K408" t="str">
            <v>단  가</v>
          </cell>
          <cell r="L408" t="str">
            <v>금   액</v>
          </cell>
        </row>
        <row r="409">
          <cell r="A409" t="str">
            <v xml:space="preserve"> </v>
          </cell>
          <cell r="B409" t="str">
            <v>▷ANCHORAGE</v>
          </cell>
          <cell r="C409" t="str">
            <v>소   계</v>
          </cell>
          <cell r="F409">
            <v>3544844.4</v>
          </cell>
          <cell r="H409">
            <v>2061690</v>
          </cell>
          <cell r="J409">
            <v>360170.4</v>
          </cell>
          <cell r="L409">
            <v>1122984</v>
          </cell>
        </row>
        <row r="410">
          <cell r="A410" t="str">
            <v xml:space="preserve"> </v>
          </cell>
          <cell r="C410" t="str">
            <v>인 건 비</v>
          </cell>
          <cell r="E410" t="str">
            <v>TON</v>
          </cell>
          <cell r="F410">
            <v>1192994</v>
          </cell>
          <cell r="H410">
            <v>1192994</v>
          </cell>
          <cell r="M410" t="str">
            <v>RADIAL GATE 
LEAF 적용</v>
          </cell>
        </row>
        <row r="411">
          <cell r="A411" t="str">
            <v xml:space="preserve"> </v>
          </cell>
          <cell r="C411" t="str">
            <v>사용장비경비</v>
          </cell>
          <cell r="E411" t="str">
            <v>TON</v>
          </cell>
          <cell r="F411">
            <v>2312752</v>
          </cell>
          <cell r="H411">
            <v>868696</v>
          </cell>
          <cell r="J411">
            <v>321072</v>
          </cell>
          <cell r="L411">
            <v>1122984</v>
          </cell>
          <cell r="M411" t="str">
            <v>"</v>
          </cell>
        </row>
        <row r="412">
          <cell r="A412" t="str">
            <v xml:space="preserve"> </v>
          </cell>
          <cell r="C412" t="str">
            <v>소모자재비</v>
          </cell>
          <cell r="E412" t="str">
            <v>TON</v>
          </cell>
          <cell r="F412">
            <v>39098.400000000001</v>
          </cell>
          <cell r="J412">
            <v>39098.400000000001</v>
          </cell>
          <cell r="M412" t="str">
            <v>"</v>
          </cell>
        </row>
        <row r="414">
          <cell r="B414" t="str">
            <v>▷ HOIST</v>
          </cell>
          <cell r="C414" t="str">
            <v>소   계</v>
          </cell>
          <cell r="F414">
            <v>1509190</v>
          </cell>
          <cell r="H414">
            <v>1047968</v>
          </cell>
          <cell r="J414">
            <v>84566</v>
          </cell>
          <cell r="L414">
            <v>376656</v>
          </cell>
        </row>
        <row r="415">
          <cell r="A415" t="str">
            <v xml:space="preserve"> </v>
          </cell>
          <cell r="C415" t="str">
            <v>인 건 비</v>
          </cell>
          <cell r="E415" t="str">
            <v>TON</v>
          </cell>
          <cell r="F415">
            <v>687704</v>
          </cell>
          <cell r="H415">
            <v>687704</v>
          </cell>
          <cell r="M415" t="str">
            <v>ROLLER HOIST와
동일</v>
          </cell>
        </row>
        <row r="416">
          <cell r="A416" t="str">
            <v xml:space="preserve"> </v>
          </cell>
          <cell r="C416" t="str">
            <v>사용장비경비</v>
          </cell>
          <cell r="E416" t="str">
            <v>TON</v>
          </cell>
          <cell r="F416">
            <v>793288</v>
          </cell>
          <cell r="H416">
            <v>360264</v>
          </cell>
          <cell r="J416">
            <v>56368</v>
          </cell>
          <cell r="L416">
            <v>376656</v>
          </cell>
        </row>
        <row r="417">
          <cell r="A417" t="str">
            <v xml:space="preserve"> </v>
          </cell>
          <cell r="C417" t="str">
            <v>소모자재비</v>
          </cell>
          <cell r="E417" t="str">
            <v>TON</v>
          </cell>
          <cell r="F417">
            <v>28198</v>
          </cell>
          <cell r="J417">
            <v>28198</v>
          </cell>
          <cell r="M417" t="str">
            <v>ROLLER HOIST와
동일</v>
          </cell>
        </row>
        <row r="418">
          <cell r="A418" t="str">
            <v xml:space="preserve"> </v>
          </cell>
        </row>
        <row r="419">
          <cell r="A419" t="str">
            <v>◈ TRASH RACK</v>
          </cell>
        </row>
        <row r="420">
          <cell r="B420" t="str">
            <v>⊙ 제작가공비</v>
          </cell>
          <cell r="C420" t="str">
            <v>소   계</v>
          </cell>
          <cell r="F420">
            <v>8169306</v>
          </cell>
          <cell r="H420">
            <v>7960762</v>
          </cell>
          <cell r="J420">
            <v>118744</v>
          </cell>
          <cell r="L420">
            <v>89800</v>
          </cell>
        </row>
        <row r="421">
          <cell r="C421" t="str">
            <v>인  건  비</v>
          </cell>
          <cell r="E421" t="str">
            <v>TON</v>
          </cell>
          <cell r="F421">
            <v>7834260</v>
          </cell>
          <cell r="H421">
            <v>7834260</v>
          </cell>
        </row>
        <row r="422">
          <cell r="C422" t="str">
            <v>사용장비경비</v>
          </cell>
          <cell r="E422" t="str">
            <v>TON</v>
          </cell>
          <cell r="F422">
            <v>247732</v>
          </cell>
          <cell r="H422">
            <v>126502</v>
          </cell>
          <cell r="J422">
            <v>31430</v>
          </cell>
          <cell r="L422">
            <v>89800</v>
          </cell>
          <cell r="M422" t="str">
            <v>ROLLER GATE
LEAF 적용</v>
          </cell>
        </row>
        <row r="423">
          <cell r="A423" t="str">
            <v xml:space="preserve"> </v>
          </cell>
          <cell r="C423" t="str">
            <v>소모자재비</v>
          </cell>
          <cell r="E423" t="str">
            <v>TON</v>
          </cell>
          <cell r="F423">
            <v>87314</v>
          </cell>
          <cell r="J423">
            <v>87314</v>
          </cell>
        </row>
        <row r="425">
          <cell r="A425" t="str">
            <v xml:space="preserve"> </v>
          </cell>
          <cell r="B425" t="str">
            <v>⊙ 설  치  비</v>
          </cell>
          <cell r="C425" t="str">
            <v>소   계</v>
          </cell>
          <cell r="F425">
            <v>2369875</v>
          </cell>
          <cell r="H425">
            <v>1599040</v>
          </cell>
          <cell r="J425">
            <v>195411</v>
          </cell>
          <cell r="L425">
            <v>575424</v>
          </cell>
        </row>
        <row r="426">
          <cell r="A426" t="str">
            <v>종       별</v>
          </cell>
          <cell r="C426" t="str">
            <v>재 료 또 는</v>
          </cell>
          <cell r="D426" t="str">
            <v xml:space="preserve">원 수 </v>
          </cell>
          <cell r="E426" t="str">
            <v>단 위</v>
          </cell>
          <cell r="F426" t="str">
            <v>총   액</v>
          </cell>
          <cell r="G426" t="str">
            <v>노   무   비</v>
          </cell>
          <cell r="I426" t="str">
            <v>재   료   비</v>
          </cell>
          <cell r="K426" t="str">
            <v>경      비</v>
          </cell>
          <cell r="M426" t="str">
            <v>비   고</v>
          </cell>
        </row>
        <row r="427">
          <cell r="C427" t="str">
            <v xml:space="preserve">규       격 </v>
          </cell>
          <cell r="F427" t="str">
            <v>금   액</v>
          </cell>
          <cell r="G427" t="str">
            <v>단  가</v>
          </cell>
          <cell r="H427" t="str">
            <v>금   액</v>
          </cell>
          <cell r="I427" t="str">
            <v>단  가</v>
          </cell>
          <cell r="J427" t="str">
            <v>금   액</v>
          </cell>
          <cell r="K427" t="str">
            <v>단  가</v>
          </cell>
          <cell r="L427" t="str">
            <v>금   액</v>
          </cell>
        </row>
        <row r="428">
          <cell r="A428" t="str">
            <v xml:space="preserve"> </v>
          </cell>
          <cell r="C428" t="str">
            <v>인  건  비</v>
          </cell>
          <cell r="E428" t="str">
            <v>TON</v>
          </cell>
          <cell r="F428">
            <v>1020296</v>
          </cell>
          <cell r="H428">
            <v>1020296</v>
          </cell>
        </row>
        <row r="429">
          <cell r="A429" t="str">
            <v xml:space="preserve"> </v>
          </cell>
          <cell r="C429" t="str">
            <v>사용장비경비</v>
          </cell>
          <cell r="E429" t="str">
            <v>TON</v>
          </cell>
          <cell r="F429">
            <v>1341424</v>
          </cell>
          <cell r="H429">
            <v>578744</v>
          </cell>
          <cell r="J429">
            <v>187256</v>
          </cell>
          <cell r="L429">
            <v>575424</v>
          </cell>
          <cell r="M429" t="str">
            <v>ROLLER GATE
LEAF 적용</v>
          </cell>
        </row>
        <row r="430">
          <cell r="A430" t="str">
            <v xml:space="preserve"> </v>
          </cell>
          <cell r="C430" t="str">
            <v>소모자재비</v>
          </cell>
          <cell r="E430" t="str">
            <v>TON</v>
          </cell>
          <cell r="F430">
            <v>8155</v>
          </cell>
          <cell r="J430">
            <v>8155</v>
          </cell>
        </row>
        <row r="431">
          <cell r="A431" t="str">
            <v xml:space="preserve"> </v>
          </cell>
        </row>
        <row r="432">
          <cell r="A432" t="str">
            <v>◈ 잡철물 제작,설치 (SCREEN등)</v>
          </cell>
        </row>
        <row r="433">
          <cell r="B433" t="str">
            <v>▷ 간단한 구조</v>
          </cell>
          <cell r="C433" t="str">
            <v>100 %</v>
          </cell>
          <cell r="F433">
            <v>2792160</v>
          </cell>
          <cell r="H433">
            <v>2636784</v>
          </cell>
          <cell r="J433">
            <v>65284</v>
          </cell>
          <cell r="L433">
            <v>90092</v>
          </cell>
        </row>
        <row r="434">
          <cell r="B434" t="str">
            <v>▷ 복잡한 구조</v>
          </cell>
          <cell r="C434" t="str">
            <v>140 %</v>
          </cell>
          <cell r="F434">
            <v>3909022</v>
          </cell>
          <cell r="H434">
            <v>3691497</v>
          </cell>
          <cell r="J434">
            <v>91397</v>
          </cell>
          <cell r="L434">
            <v>126128</v>
          </cell>
        </row>
        <row r="435">
          <cell r="A435" t="str">
            <v xml:space="preserve"> </v>
          </cell>
        </row>
        <row r="436">
          <cell r="A436" t="str">
            <v>◈ 도   장   비 - Ⅰ- (기존 도장 방식)</v>
          </cell>
        </row>
        <row r="437">
          <cell r="A437">
            <v>1</v>
          </cell>
          <cell r="B437" t="str">
            <v>▷ SAND BLASTING</v>
          </cell>
          <cell r="E437" t="str">
            <v>㎡</v>
          </cell>
          <cell r="F437">
            <v>9436</v>
          </cell>
          <cell r="H437">
            <v>4928</v>
          </cell>
          <cell r="J437">
            <v>2852</v>
          </cell>
          <cell r="L437">
            <v>1656</v>
          </cell>
        </row>
        <row r="438">
          <cell r="A438">
            <v>2</v>
          </cell>
          <cell r="B438" t="str">
            <v>▷ PRIMERY COATING (유기질)</v>
          </cell>
          <cell r="D438" t="str">
            <v>(  20μ)</v>
          </cell>
          <cell r="E438" t="str">
            <v>㎡</v>
          </cell>
          <cell r="F438">
            <v>1627</v>
          </cell>
          <cell r="H438">
            <v>945</v>
          </cell>
          <cell r="J438">
            <v>664</v>
          </cell>
          <cell r="L438">
            <v>18</v>
          </cell>
        </row>
        <row r="439">
          <cell r="A439">
            <v>3</v>
          </cell>
          <cell r="B439" t="str">
            <v>▷ COVER COATING(PURE EPOXY)</v>
          </cell>
          <cell r="D439" t="str">
            <v>( 280μ)</v>
          </cell>
          <cell r="E439" t="str">
            <v>㎡</v>
          </cell>
          <cell r="F439">
            <v>8981</v>
          </cell>
          <cell r="H439">
            <v>6808</v>
          </cell>
          <cell r="J439">
            <v>2037</v>
          </cell>
          <cell r="L439">
            <v>136</v>
          </cell>
        </row>
        <row r="440">
          <cell r="A440">
            <v>4</v>
          </cell>
          <cell r="B440" t="str">
            <v>▷ COVER COATING(TAL EPOXY)</v>
          </cell>
          <cell r="D440" t="str">
            <v>( 280μ)</v>
          </cell>
          <cell r="E440" t="str">
            <v>㎡</v>
          </cell>
          <cell r="F440">
            <v>8769</v>
          </cell>
          <cell r="H440">
            <v>6808</v>
          </cell>
          <cell r="J440">
            <v>1825</v>
          </cell>
          <cell r="L440">
            <v>136</v>
          </cell>
        </row>
        <row r="441">
          <cell r="A441">
            <v>5</v>
          </cell>
          <cell r="B441" t="str">
            <v>▷ 방 오 도 료</v>
          </cell>
          <cell r="D441" t="str">
            <v>(  80μ)</v>
          </cell>
          <cell r="E441" t="str">
            <v>㎡</v>
          </cell>
          <cell r="F441">
            <v>20722</v>
          </cell>
          <cell r="H441">
            <v>18911</v>
          </cell>
          <cell r="J441">
            <v>1433</v>
          </cell>
          <cell r="L441">
            <v>378</v>
          </cell>
        </row>
        <row r="442">
          <cell r="A442" t="str">
            <v xml:space="preserve"> </v>
          </cell>
        </row>
        <row r="443">
          <cell r="A443" t="str">
            <v>◈ 도   장   비 - Ⅱ- (신공법 도장방식)  ㎡ 당</v>
          </cell>
        </row>
        <row r="444">
          <cell r="A444">
            <v>1</v>
          </cell>
          <cell r="B444" t="str">
            <v>▷ 전처리 (육상용)(WATER SAND JET 공법)</v>
          </cell>
          <cell r="F444">
            <v>14435</v>
          </cell>
          <cell r="H444">
            <v>8755</v>
          </cell>
          <cell r="J444">
            <v>3405</v>
          </cell>
          <cell r="L444">
            <v>2275</v>
          </cell>
        </row>
        <row r="445">
          <cell r="A445">
            <v>2</v>
          </cell>
          <cell r="B445" t="str">
            <v>▷ 전처리 (수중용)(WATER SAND JET 공법)</v>
          </cell>
          <cell r="F445">
            <v>141391</v>
          </cell>
          <cell r="H445">
            <v>111758</v>
          </cell>
          <cell r="J445">
            <v>4458</v>
          </cell>
          <cell r="L445">
            <v>25175</v>
          </cell>
        </row>
        <row r="446">
          <cell r="A446">
            <v>3</v>
          </cell>
          <cell r="B446" t="str">
            <v>▷ 도장 SYSTEM 1 (상시 물속에 잠기는 구조물)</v>
          </cell>
          <cell r="F446">
            <v>26239</v>
          </cell>
          <cell r="H446">
            <v>10076</v>
          </cell>
          <cell r="J446">
            <v>15962</v>
          </cell>
          <cell r="L446">
            <v>201</v>
          </cell>
        </row>
        <row r="448">
          <cell r="A448" t="str">
            <v>종       별</v>
          </cell>
          <cell r="C448" t="str">
            <v>재 료 또 는</v>
          </cell>
          <cell r="D448" t="str">
            <v xml:space="preserve">원 수 </v>
          </cell>
          <cell r="E448" t="str">
            <v>단 위</v>
          </cell>
          <cell r="F448" t="str">
            <v>총   액</v>
          </cell>
          <cell r="G448" t="str">
            <v>노   무   비</v>
          </cell>
          <cell r="I448" t="str">
            <v>재   료   비</v>
          </cell>
          <cell r="K448" t="str">
            <v>경      비</v>
          </cell>
          <cell r="M448" t="str">
            <v>비   고</v>
          </cell>
        </row>
        <row r="449">
          <cell r="C449" t="str">
            <v xml:space="preserve">규       격 </v>
          </cell>
          <cell r="F449" t="str">
            <v>금   액</v>
          </cell>
          <cell r="G449" t="str">
            <v>단  가</v>
          </cell>
          <cell r="H449" t="str">
            <v>금   액</v>
          </cell>
          <cell r="I449" t="str">
            <v>단  가</v>
          </cell>
          <cell r="J449" t="str">
            <v>금   액</v>
          </cell>
          <cell r="K449" t="str">
            <v>단  가</v>
          </cell>
          <cell r="L449" t="str">
            <v>금   액</v>
          </cell>
        </row>
        <row r="450">
          <cell r="A450">
            <v>4</v>
          </cell>
          <cell r="B450" t="str">
            <v>▷ 도장 SYSTEM 2 (해수 가까이 상시 노출되어있는 구조물)</v>
          </cell>
        </row>
        <row r="451">
          <cell r="F451">
            <v>29188</v>
          </cell>
          <cell r="H451">
            <v>13099</v>
          </cell>
          <cell r="J451">
            <v>15828</v>
          </cell>
          <cell r="L451">
            <v>261</v>
          </cell>
        </row>
        <row r="452">
          <cell r="A452">
            <v>5</v>
          </cell>
          <cell r="B452" t="str">
            <v>▷ 도장 SYSTEM 3 (해중에서 작업해야하는 구조물)</v>
          </cell>
        </row>
        <row r="453">
          <cell r="F453">
            <v>86974</v>
          </cell>
          <cell r="H453">
            <v>40916</v>
          </cell>
          <cell r="J453">
            <v>45240</v>
          </cell>
          <cell r="L453">
            <v>818</v>
          </cell>
        </row>
        <row r="454">
          <cell r="A454">
            <v>6</v>
          </cell>
          <cell r="B454" t="str">
            <v xml:space="preserve">▷ CERAMIC COATING (ATO) 200μ </v>
          </cell>
        </row>
        <row r="455">
          <cell r="B455" t="str">
            <v xml:space="preserve">▷1. 바탕만들기 </v>
          </cell>
          <cell r="F455">
            <v>17788</v>
          </cell>
          <cell r="H455">
            <v>16913</v>
          </cell>
          <cell r="J455">
            <v>537</v>
          </cell>
          <cell r="L455">
            <v>338</v>
          </cell>
        </row>
        <row r="456">
          <cell r="B456" t="str">
            <v>▷2. CERAMIC COATING</v>
          </cell>
          <cell r="F456">
            <v>71178</v>
          </cell>
          <cell r="H456">
            <v>5507</v>
          </cell>
          <cell r="J456">
            <v>63337</v>
          </cell>
          <cell r="L456">
            <v>2334</v>
          </cell>
        </row>
        <row r="458">
          <cell r="A458" t="str">
            <v>◈ 비파괴 검사</v>
          </cell>
        </row>
        <row r="459">
          <cell r="A459" t="str">
            <v>1.초음파 탐상검사(U.T) - 1M당</v>
          </cell>
          <cell r="F459">
            <v>54686</v>
          </cell>
          <cell r="H459">
            <v>21307</v>
          </cell>
          <cell r="J459">
            <v>994</v>
          </cell>
          <cell r="L459">
            <v>32385</v>
          </cell>
        </row>
        <row r="460">
          <cell r="A460" t="str">
            <v>2.방사선 투과검사(R.T) - 1매당</v>
          </cell>
          <cell r="F460">
            <v>55824</v>
          </cell>
          <cell r="H460">
            <v>21230</v>
          </cell>
          <cell r="J460">
            <v>2325</v>
          </cell>
          <cell r="L460">
            <v>32269</v>
          </cell>
        </row>
        <row r="461">
          <cell r="A461" t="str">
            <v>3.자분탐상검사(M.T) - 1M당</v>
          </cell>
          <cell r="F461">
            <v>30165</v>
          </cell>
          <cell r="H461">
            <v>11795</v>
          </cell>
          <cell r="J461">
            <v>443</v>
          </cell>
          <cell r="L461">
            <v>17927</v>
          </cell>
        </row>
        <row r="462">
          <cell r="A462" t="str">
            <v>4.액체침투탐상검사(P.T) - 1M당</v>
          </cell>
          <cell r="F462">
            <v>38002</v>
          </cell>
          <cell r="H462">
            <v>14726</v>
          </cell>
          <cell r="J462">
            <v>894</v>
          </cell>
          <cell r="L462">
            <v>22382</v>
          </cell>
        </row>
        <row r="471">
          <cell r="E471" t="str">
            <v xml:space="preserve"> </v>
          </cell>
        </row>
        <row r="472">
          <cell r="B472" t="str">
            <v>ROLLER GATE 제작 인건비</v>
          </cell>
        </row>
        <row r="473">
          <cell r="A473" t="str">
            <v>종       별</v>
          </cell>
          <cell r="C473" t="str">
            <v>재 료 또 는</v>
          </cell>
          <cell r="D473" t="str">
            <v xml:space="preserve">원 수 </v>
          </cell>
          <cell r="E473" t="str">
            <v>단 위</v>
          </cell>
          <cell r="F473" t="str">
            <v>총   액</v>
          </cell>
          <cell r="G473" t="str">
            <v>노   무   비</v>
          </cell>
          <cell r="I473" t="str">
            <v>재   료   비</v>
          </cell>
          <cell r="K473" t="str">
            <v>경      비</v>
          </cell>
          <cell r="M473" t="str">
            <v>비   고</v>
          </cell>
        </row>
        <row r="474">
          <cell r="C474" t="str">
            <v xml:space="preserve">규       격 </v>
          </cell>
          <cell r="F474" t="str">
            <v>금   액</v>
          </cell>
          <cell r="G474" t="str">
            <v>단  가</v>
          </cell>
          <cell r="H474" t="str">
            <v>금   액</v>
          </cell>
          <cell r="I474" t="str">
            <v>단  가</v>
          </cell>
          <cell r="J474" t="str">
            <v>금   액</v>
          </cell>
          <cell r="K474" t="str">
            <v>단  가</v>
          </cell>
          <cell r="L474" t="str">
            <v>금   액</v>
          </cell>
        </row>
        <row r="475">
          <cell r="A475" t="str">
            <v>기 술 관 리</v>
          </cell>
          <cell r="C475" t="str">
            <v>기계기사1급</v>
          </cell>
          <cell r="D475">
            <v>0.5</v>
          </cell>
          <cell r="E475" t="str">
            <v>인</v>
          </cell>
          <cell r="G475">
            <v>97488</v>
          </cell>
          <cell r="H475">
            <v>48744</v>
          </cell>
        </row>
        <row r="476">
          <cell r="A476" t="str">
            <v>본  뜨  기</v>
          </cell>
          <cell r="C476" t="str">
            <v>프랜트제관공</v>
          </cell>
          <cell r="D476">
            <v>0.437</v>
          </cell>
          <cell r="E476" t="str">
            <v>인</v>
          </cell>
          <cell r="G476">
            <v>81966</v>
          </cell>
          <cell r="H476">
            <v>35819</v>
          </cell>
        </row>
        <row r="477">
          <cell r="A477" t="str">
            <v>금  긋  기</v>
          </cell>
          <cell r="C477" t="str">
            <v>프랜트제관공</v>
          </cell>
          <cell r="D477">
            <v>1.161</v>
          </cell>
          <cell r="E477" t="str">
            <v>인</v>
          </cell>
          <cell r="G477">
            <v>81966</v>
          </cell>
          <cell r="H477">
            <v>95162</v>
          </cell>
        </row>
        <row r="478">
          <cell r="A478" t="str">
            <v>절      단</v>
          </cell>
          <cell r="C478" t="str">
            <v>프랜트제관공</v>
          </cell>
          <cell r="D478">
            <v>0.318</v>
          </cell>
          <cell r="E478" t="str">
            <v>인</v>
          </cell>
          <cell r="G478">
            <v>81966</v>
          </cell>
          <cell r="H478">
            <v>26065</v>
          </cell>
        </row>
        <row r="479">
          <cell r="A479" t="str">
            <v>가      공</v>
          </cell>
          <cell r="C479" t="str">
            <v>프랜트제관공</v>
          </cell>
          <cell r="D479">
            <v>1.359</v>
          </cell>
          <cell r="E479" t="str">
            <v>인</v>
          </cell>
          <cell r="G479">
            <v>81966</v>
          </cell>
          <cell r="H479">
            <v>111391</v>
          </cell>
        </row>
        <row r="481">
          <cell r="A481" t="str">
            <v>구 멍 뚫 기</v>
          </cell>
          <cell r="C481" t="str">
            <v>프랜트제관공</v>
          </cell>
          <cell r="D481">
            <v>0.39700000000000002</v>
          </cell>
          <cell r="E481" t="str">
            <v>인</v>
          </cell>
          <cell r="G481">
            <v>81966</v>
          </cell>
          <cell r="H481">
            <v>32540</v>
          </cell>
        </row>
        <row r="482">
          <cell r="A482" t="str">
            <v>용      접</v>
          </cell>
          <cell r="C482" t="str">
            <v>프랜트용접공</v>
          </cell>
          <cell r="D482">
            <v>2.125</v>
          </cell>
          <cell r="E482" t="str">
            <v>인</v>
          </cell>
          <cell r="G482">
            <v>95379</v>
          </cell>
          <cell r="H482">
            <v>202680</v>
          </cell>
        </row>
        <row r="483">
          <cell r="A483" t="str">
            <v>부 품 조 립</v>
          </cell>
          <cell r="C483" t="str">
            <v>비 계 공</v>
          </cell>
          <cell r="D483">
            <v>1.0900000000000001</v>
          </cell>
          <cell r="E483" t="str">
            <v>인</v>
          </cell>
          <cell r="G483">
            <v>79467</v>
          </cell>
          <cell r="H483">
            <v>86619</v>
          </cell>
        </row>
        <row r="484">
          <cell r="C484" t="str">
            <v>프랜트기계설치공</v>
          </cell>
          <cell r="D484">
            <v>1.0900000000000001</v>
          </cell>
          <cell r="E484" t="str">
            <v>인</v>
          </cell>
          <cell r="G484">
            <v>80805</v>
          </cell>
          <cell r="H484">
            <v>88077</v>
          </cell>
        </row>
        <row r="485">
          <cell r="A485" t="str">
            <v>소운반 조립</v>
          </cell>
          <cell r="C485" t="str">
            <v>산소 절단공</v>
          </cell>
          <cell r="D485">
            <v>0.17</v>
          </cell>
          <cell r="E485" t="str">
            <v>인</v>
          </cell>
          <cell r="G485">
            <v>31794</v>
          </cell>
          <cell r="H485">
            <v>5404</v>
          </cell>
        </row>
        <row r="487">
          <cell r="A487" t="str">
            <v>가   조   립</v>
          </cell>
          <cell r="C487" t="str">
            <v>비   계   공</v>
          </cell>
          <cell r="D487">
            <v>0.86399999999999999</v>
          </cell>
          <cell r="E487" t="str">
            <v>인</v>
          </cell>
          <cell r="G487">
            <v>79467</v>
          </cell>
          <cell r="H487">
            <v>68659</v>
          </cell>
        </row>
        <row r="488">
          <cell r="C488" t="str">
            <v>프랜트 제관공</v>
          </cell>
          <cell r="D488">
            <v>1.766</v>
          </cell>
          <cell r="E488" t="str">
            <v>인</v>
          </cell>
          <cell r="G488">
            <v>81966</v>
          </cell>
          <cell r="H488">
            <v>144751</v>
          </cell>
        </row>
        <row r="489">
          <cell r="C489" t="str">
            <v>프랜트 용접공</v>
          </cell>
          <cell r="D489">
            <v>0.85299999999999998</v>
          </cell>
          <cell r="E489" t="str">
            <v>인</v>
          </cell>
          <cell r="G489">
            <v>95379</v>
          </cell>
          <cell r="H489">
            <v>81358</v>
          </cell>
        </row>
        <row r="490">
          <cell r="C490" t="str">
            <v>측   량   사</v>
          </cell>
          <cell r="D490">
            <v>0.14299999999999999</v>
          </cell>
          <cell r="E490" t="str">
            <v>인</v>
          </cell>
          <cell r="G490">
            <v>58506</v>
          </cell>
          <cell r="H490">
            <v>8366</v>
          </cell>
        </row>
        <row r="491">
          <cell r="C491" t="str">
            <v>프랜트기계설치공</v>
          </cell>
          <cell r="D491">
            <v>0.51800000000000002</v>
          </cell>
          <cell r="E491" t="str">
            <v>인</v>
          </cell>
          <cell r="G491">
            <v>80805</v>
          </cell>
          <cell r="H491">
            <v>41856</v>
          </cell>
        </row>
        <row r="492">
          <cell r="E492" t="str">
            <v xml:space="preserve"> </v>
          </cell>
        </row>
        <row r="493">
          <cell r="C493" t="str">
            <v>특 별 인 부</v>
          </cell>
          <cell r="D493">
            <v>0.245</v>
          </cell>
          <cell r="E493" t="str">
            <v>인</v>
          </cell>
          <cell r="G493">
            <v>57379</v>
          </cell>
          <cell r="H493">
            <v>14057</v>
          </cell>
        </row>
        <row r="494">
          <cell r="A494" t="str">
            <v>검사 및 교정</v>
          </cell>
          <cell r="C494" t="str">
            <v>기술관리 제외한</v>
          </cell>
          <cell r="D494" t="str">
            <v>1</v>
          </cell>
          <cell r="E494" t="str">
            <v>식</v>
          </cell>
          <cell r="H494">
            <v>104280</v>
          </cell>
        </row>
        <row r="495">
          <cell r="C495" t="str">
            <v>10%</v>
          </cell>
        </row>
        <row r="497">
          <cell r="B497" t="str">
            <v>계</v>
          </cell>
          <cell r="F497">
            <v>1195828</v>
          </cell>
          <cell r="H497">
            <v>1195828</v>
          </cell>
        </row>
        <row r="499">
          <cell r="A499" t="str">
            <v>ROLLER GATE 제작 사용장비 경비</v>
          </cell>
        </row>
        <row r="500">
          <cell r="E500" t="str">
            <v xml:space="preserve"> </v>
          </cell>
        </row>
        <row r="501">
          <cell r="A501" t="str">
            <v>종       별</v>
          </cell>
          <cell r="C501" t="str">
            <v>재 료 또 는</v>
          </cell>
          <cell r="D501" t="str">
            <v xml:space="preserve">원 수 </v>
          </cell>
          <cell r="E501" t="str">
            <v>단 위</v>
          </cell>
          <cell r="F501" t="str">
            <v>총   액</v>
          </cell>
          <cell r="G501" t="str">
            <v>노   무   비</v>
          </cell>
          <cell r="I501" t="str">
            <v>재   료   비</v>
          </cell>
          <cell r="K501" t="str">
            <v>경      비</v>
          </cell>
          <cell r="M501" t="str">
            <v>비   고</v>
          </cell>
        </row>
        <row r="502">
          <cell r="C502" t="str">
            <v xml:space="preserve">규       격 </v>
          </cell>
          <cell r="F502" t="str">
            <v>금   액</v>
          </cell>
          <cell r="G502" t="str">
            <v>단  가</v>
          </cell>
          <cell r="H502" t="str">
            <v>금   액</v>
          </cell>
          <cell r="I502" t="str">
            <v>단  가</v>
          </cell>
          <cell r="J502" t="str">
            <v>금   액</v>
          </cell>
          <cell r="K502" t="str">
            <v>단  가</v>
          </cell>
          <cell r="L502" t="str">
            <v>금   액</v>
          </cell>
        </row>
        <row r="503">
          <cell r="A503" t="str">
            <v>LATHE</v>
          </cell>
          <cell r="C503" t="str">
            <v>12FT x 7.5HP</v>
          </cell>
          <cell r="D503">
            <v>0.53600000000000003</v>
          </cell>
          <cell r="E503" t="str">
            <v>Hr</v>
          </cell>
          <cell r="G503">
            <v>3418</v>
          </cell>
          <cell r="H503">
            <v>1832</v>
          </cell>
          <cell r="I503" t="str">
            <v xml:space="preserve"> </v>
          </cell>
          <cell r="J503" t="str">
            <v xml:space="preserve"> </v>
          </cell>
          <cell r="K503">
            <v>3775</v>
          </cell>
          <cell r="L503">
            <v>2023</v>
          </cell>
        </row>
        <row r="504">
          <cell r="A504" t="str">
            <v>PLANER</v>
          </cell>
          <cell r="C504" t="str">
            <v>4FT x 8FT</v>
          </cell>
          <cell r="D504">
            <v>7.5999999999999998E-2</v>
          </cell>
          <cell r="E504" t="str">
            <v>Hr</v>
          </cell>
          <cell r="G504">
            <v>3129</v>
          </cell>
          <cell r="H504">
            <v>237</v>
          </cell>
          <cell r="I504" t="str">
            <v xml:space="preserve"> </v>
          </cell>
          <cell r="J504" t="str">
            <v xml:space="preserve"> </v>
          </cell>
          <cell r="K504">
            <v>2743</v>
          </cell>
          <cell r="L504">
            <v>208</v>
          </cell>
        </row>
        <row r="505">
          <cell r="A505" t="str">
            <v>BORING M/C</v>
          </cell>
          <cell r="C505" t="str">
            <v>Hori.type,3HP</v>
          </cell>
          <cell r="D505">
            <v>1.4359999999999999</v>
          </cell>
          <cell r="E505" t="str">
            <v>Hr</v>
          </cell>
          <cell r="G505">
            <v>3547</v>
          </cell>
          <cell r="H505">
            <v>5093</v>
          </cell>
          <cell r="I505" t="str">
            <v xml:space="preserve"> </v>
          </cell>
          <cell r="J505" t="str">
            <v xml:space="preserve"> </v>
          </cell>
          <cell r="K505">
            <v>8928</v>
          </cell>
          <cell r="L505">
            <v>12820</v>
          </cell>
        </row>
        <row r="506">
          <cell r="A506" t="str">
            <v>UNION MELT WELDER</v>
          </cell>
          <cell r="C506" t="str">
            <v>5.5 KVA</v>
          </cell>
          <cell r="D506">
            <v>2.72</v>
          </cell>
          <cell r="E506" t="str">
            <v>Hr</v>
          </cell>
          <cell r="G506">
            <v>3488</v>
          </cell>
          <cell r="H506">
            <v>9487</v>
          </cell>
          <cell r="I506" t="str">
            <v xml:space="preserve"> </v>
          </cell>
          <cell r="J506" t="str">
            <v xml:space="preserve"> </v>
          </cell>
          <cell r="K506">
            <v>1797</v>
          </cell>
          <cell r="L506">
            <v>4887</v>
          </cell>
        </row>
        <row r="507">
          <cell r="A507" t="str">
            <v>A.C WELDER</v>
          </cell>
          <cell r="C507" t="str">
            <v>10KVA</v>
          </cell>
          <cell r="D507">
            <v>8.16</v>
          </cell>
          <cell r="E507" t="str">
            <v>Hr</v>
          </cell>
          <cell r="I507" t="str">
            <v xml:space="preserve"> </v>
          </cell>
          <cell r="J507" t="str">
            <v xml:space="preserve"> </v>
          </cell>
          <cell r="K507">
            <v>155</v>
          </cell>
          <cell r="L507">
            <v>1264</v>
          </cell>
        </row>
        <row r="508">
          <cell r="E508" t="str">
            <v xml:space="preserve"> </v>
          </cell>
          <cell r="I508" t="str">
            <v xml:space="preserve"> </v>
          </cell>
          <cell r="J508" t="str">
            <v xml:space="preserve"> </v>
          </cell>
        </row>
        <row r="509">
          <cell r="A509" t="str">
            <v>GOUGING M/C</v>
          </cell>
          <cell r="C509" t="str">
            <v>중 형</v>
          </cell>
          <cell r="D509">
            <v>1.7</v>
          </cell>
          <cell r="E509" t="str">
            <v>Hr</v>
          </cell>
          <cell r="G509">
            <v>3380</v>
          </cell>
          <cell r="H509">
            <v>5746</v>
          </cell>
          <cell r="I509" t="str">
            <v xml:space="preserve"> </v>
          </cell>
          <cell r="J509" t="str">
            <v xml:space="preserve"> </v>
          </cell>
          <cell r="K509">
            <v>670</v>
          </cell>
          <cell r="L509">
            <v>1139</v>
          </cell>
        </row>
        <row r="510">
          <cell r="A510" t="str">
            <v>GAS CUTTING M/C</v>
          </cell>
          <cell r="C510" t="str">
            <v>Auto형</v>
          </cell>
          <cell r="D510">
            <v>1.016</v>
          </cell>
          <cell r="E510" t="str">
            <v>Hr</v>
          </cell>
          <cell r="G510">
            <v>11922</v>
          </cell>
          <cell r="H510">
            <v>12112</v>
          </cell>
          <cell r="I510" t="str">
            <v xml:space="preserve"> </v>
          </cell>
          <cell r="J510" t="str">
            <v xml:space="preserve"> </v>
          </cell>
          <cell r="K510">
            <v>119</v>
          </cell>
          <cell r="L510">
            <v>120</v>
          </cell>
        </row>
        <row r="511">
          <cell r="A511" t="str">
            <v>GAS CUTTING M/C</v>
          </cell>
          <cell r="C511" t="str">
            <v>수 동</v>
          </cell>
          <cell r="D511">
            <v>1.016</v>
          </cell>
          <cell r="E511" t="str">
            <v>Hr</v>
          </cell>
          <cell r="G511">
            <v>3974</v>
          </cell>
          <cell r="H511">
            <v>4037</v>
          </cell>
          <cell r="I511" t="str">
            <v xml:space="preserve"> </v>
          </cell>
          <cell r="J511" t="str">
            <v xml:space="preserve"> </v>
          </cell>
          <cell r="K511">
            <v>115</v>
          </cell>
          <cell r="L511">
            <v>116</v>
          </cell>
        </row>
        <row r="512">
          <cell r="A512" t="str">
            <v>GAS HEATING TOUCH</v>
          </cell>
          <cell r="C512" t="str">
            <v>중 형</v>
          </cell>
          <cell r="D512">
            <v>3.3279999999999998</v>
          </cell>
          <cell r="E512" t="str">
            <v>Hr</v>
          </cell>
          <cell r="G512">
            <v>3174</v>
          </cell>
          <cell r="H512">
            <v>10563</v>
          </cell>
          <cell r="I512" t="str">
            <v xml:space="preserve"> </v>
          </cell>
          <cell r="J512" t="str">
            <v xml:space="preserve"> </v>
          </cell>
          <cell r="K512">
            <v>115</v>
          </cell>
          <cell r="L512">
            <v>382</v>
          </cell>
        </row>
        <row r="513">
          <cell r="A513" t="str">
            <v>OVER HEAD CRANE</v>
          </cell>
          <cell r="C513" t="str">
            <v>30 TON</v>
          </cell>
          <cell r="D513">
            <v>1.2689999999999999</v>
          </cell>
          <cell r="E513" t="str">
            <v>Hr</v>
          </cell>
          <cell r="G513">
            <v>9681</v>
          </cell>
          <cell r="H513">
            <v>12285</v>
          </cell>
          <cell r="I513" t="str">
            <v xml:space="preserve"> </v>
          </cell>
          <cell r="J513" t="str">
            <v xml:space="preserve"> </v>
          </cell>
          <cell r="K513">
            <v>4123</v>
          </cell>
          <cell r="L513">
            <v>5232</v>
          </cell>
        </row>
        <row r="514">
          <cell r="E514" t="str">
            <v xml:space="preserve"> </v>
          </cell>
          <cell r="I514" t="str">
            <v xml:space="preserve"> </v>
          </cell>
          <cell r="J514" t="str">
            <v xml:space="preserve"> </v>
          </cell>
        </row>
        <row r="515">
          <cell r="A515" t="str">
            <v>HYDRO PRESS</v>
          </cell>
          <cell r="C515" t="str">
            <v>100 TON</v>
          </cell>
          <cell r="D515">
            <v>1.48</v>
          </cell>
          <cell r="E515" t="str">
            <v>Hr</v>
          </cell>
          <cell r="G515">
            <v>3281</v>
          </cell>
          <cell r="H515">
            <v>4855</v>
          </cell>
          <cell r="I515" t="str">
            <v xml:space="preserve"> </v>
          </cell>
          <cell r="J515" t="str">
            <v xml:space="preserve"> </v>
          </cell>
          <cell r="K515">
            <v>6045</v>
          </cell>
          <cell r="L515">
            <v>8946</v>
          </cell>
        </row>
        <row r="516">
          <cell r="A516" t="str">
            <v>BENDING ROLLER</v>
          </cell>
          <cell r="C516" t="str">
            <v>23 FT</v>
          </cell>
          <cell r="D516">
            <v>1.0880000000000001</v>
          </cell>
          <cell r="E516" t="str">
            <v>Hr</v>
          </cell>
          <cell r="G516">
            <v>4281</v>
          </cell>
          <cell r="H516">
            <v>4657</v>
          </cell>
          <cell r="I516" t="str">
            <v xml:space="preserve"> </v>
          </cell>
          <cell r="J516" t="str">
            <v xml:space="preserve"> </v>
          </cell>
          <cell r="K516">
            <v>6323</v>
          </cell>
          <cell r="L516">
            <v>6879</v>
          </cell>
        </row>
        <row r="517">
          <cell r="A517" t="str">
            <v>SHEARING M/C</v>
          </cell>
          <cell r="D517">
            <v>0.25600000000000001</v>
          </cell>
          <cell r="E517" t="str">
            <v>Hr</v>
          </cell>
          <cell r="G517">
            <v>3688</v>
          </cell>
          <cell r="H517">
            <v>944</v>
          </cell>
          <cell r="I517" t="str">
            <v xml:space="preserve"> </v>
          </cell>
          <cell r="J517" t="str">
            <v xml:space="preserve"> </v>
          </cell>
          <cell r="K517">
            <v>3209</v>
          </cell>
          <cell r="L517">
            <v>821</v>
          </cell>
        </row>
        <row r="518">
          <cell r="A518" t="str">
            <v>DRILLING M/C</v>
          </cell>
          <cell r="C518" t="str">
            <v>3 HP</v>
          </cell>
          <cell r="D518">
            <v>1.6319999999999999</v>
          </cell>
          <cell r="E518" t="str">
            <v>Hr</v>
          </cell>
          <cell r="G518">
            <v>3401</v>
          </cell>
          <cell r="H518">
            <v>5550</v>
          </cell>
          <cell r="I518" t="str">
            <v xml:space="preserve"> </v>
          </cell>
          <cell r="J518" t="str">
            <v xml:space="preserve"> </v>
          </cell>
          <cell r="K518">
            <v>576</v>
          </cell>
          <cell r="L518">
            <v>940</v>
          </cell>
        </row>
        <row r="519">
          <cell r="A519" t="str">
            <v>DRILLING M/C</v>
          </cell>
          <cell r="C519" t="str">
            <v>Radial,5 HP</v>
          </cell>
          <cell r="D519">
            <v>0.81599999999999995</v>
          </cell>
          <cell r="E519" t="str">
            <v>Hr</v>
          </cell>
          <cell r="G519">
            <v>3401</v>
          </cell>
          <cell r="H519">
            <v>2775</v>
          </cell>
          <cell r="I519" t="str">
            <v xml:space="preserve"> </v>
          </cell>
          <cell r="J519" t="str">
            <v xml:space="preserve"> </v>
          </cell>
          <cell r="K519">
            <v>1720</v>
          </cell>
          <cell r="L519">
            <v>1403</v>
          </cell>
        </row>
        <row r="520">
          <cell r="E520" t="str">
            <v xml:space="preserve"> </v>
          </cell>
          <cell r="I520" t="str">
            <v xml:space="preserve"> </v>
          </cell>
          <cell r="J520" t="str">
            <v xml:space="preserve"> </v>
          </cell>
        </row>
        <row r="521">
          <cell r="A521" t="str">
            <v>COMPRESSOR</v>
          </cell>
          <cell r="C521" t="str">
            <v>7.1㎥/min</v>
          </cell>
          <cell r="D521">
            <v>3.17</v>
          </cell>
          <cell r="E521" t="str">
            <v>Hr</v>
          </cell>
          <cell r="G521">
            <v>9681</v>
          </cell>
          <cell r="H521">
            <v>30688</v>
          </cell>
          <cell r="I521">
            <v>6189</v>
          </cell>
          <cell r="J521">
            <v>19619</v>
          </cell>
          <cell r="K521">
            <v>3137</v>
          </cell>
          <cell r="L521">
            <v>9944</v>
          </cell>
        </row>
        <row r="522">
          <cell r="A522" t="str">
            <v>PORTABLE DRILL</v>
          </cell>
          <cell r="C522" t="str">
            <v>0.5 HP</v>
          </cell>
          <cell r="D522">
            <v>1.2210000000000001</v>
          </cell>
          <cell r="E522" t="str">
            <v>Hr</v>
          </cell>
          <cell r="K522">
            <v>12</v>
          </cell>
          <cell r="L522">
            <v>14</v>
          </cell>
        </row>
        <row r="523">
          <cell r="A523" t="str">
            <v>TRUCK CRANE</v>
          </cell>
          <cell r="C523" t="str">
            <v>30 TON</v>
          </cell>
          <cell r="D523">
            <v>0.42299999999999999</v>
          </cell>
          <cell r="E523" t="str">
            <v>Hr</v>
          </cell>
          <cell r="G523">
            <v>18615</v>
          </cell>
          <cell r="H523">
            <v>7874</v>
          </cell>
          <cell r="I523">
            <v>7046</v>
          </cell>
          <cell r="J523">
            <v>2980</v>
          </cell>
          <cell r="K523">
            <v>44939</v>
          </cell>
          <cell r="L523">
            <v>19009</v>
          </cell>
        </row>
        <row r="524">
          <cell r="A524" t="str">
            <v>Fork Lift</v>
          </cell>
          <cell r="C524" t="str">
            <v>5 TON</v>
          </cell>
          <cell r="D524">
            <v>0.42299999999999999</v>
          </cell>
          <cell r="E524" t="str">
            <v>Hr</v>
          </cell>
          <cell r="G524">
            <v>9681</v>
          </cell>
          <cell r="H524">
            <v>4095</v>
          </cell>
          <cell r="I524">
            <v>5116.08</v>
          </cell>
          <cell r="J524">
            <v>2164</v>
          </cell>
          <cell r="K524">
            <v>4863</v>
          </cell>
          <cell r="L524">
            <v>2057</v>
          </cell>
        </row>
        <row r="525">
          <cell r="A525" t="str">
            <v>Trailer</v>
          </cell>
          <cell r="C525" t="str">
            <v>30ton</v>
          </cell>
          <cell r="D525">
            <v>0.42299999999999999</v>
          </cell>
          <cell r="E525" t="str">
            <v>Hr</v>
          </cell>
          <cell r="G525">
            <v>8683</v>
          </cell>
          <cell r="H525">
            <v>3672</v>
          </cell>
          <cell r="I525">
            <v>15763</v>
          </cell>
          <cell r="J525">
            <v>6667</v>
          </cell>
          <cell r="K525">
            <v>27414</v>
          </cell>
          <cell r="L525">
            <v>11596</v>
          </cell>
        </row>
        <row r="527">
          <cell r="B527" t="str">
            <v>계</v>
          </cell>
          <cell r="F527">
            <v>247732</v>
          </cell>
          <cell r="H527">
            <v>126502</v>
          </cell>
          <cell r="J527">
            <v>31430</v>
          </cell>
          <cell r="K527" t="str">
            <v xml:space="preserve"> </v>
          </cell>
          <cell r="L527">
            <v>89800</v>
          </cell>
        </row>
        <row r="528">
          <cell r="A528" t="str">
            <v>ROLLER GATE 제작 소모 자재비</v>
          </cell>
        </row>
        <row r="529">
          <cell r="E529" t="str">
            <v xml:space="preserve"> </v>
          </cell>
        </row>
        <row r="530">
          <cell r="A530" t="str">
            <v>종       별</v>
          </cell>
          <cell r="C530" t="str">
            <v>재 료 또 는</v>
          </cell>
          <cell r="D530" t="str">
            <v xml:space="preserve">원 수 </v>
          </cell>
          <cell r="E530" t="str">
            <v>단 위</v>
          </cell>
          <cell r="F530" t="str">
            <v>총   액</v>
          </cell>
          <cell r="G530" t="str">
            <v>노   무   비</v>
          </cell>
          <cell r="I530" t="str">
            <v>재   료   비</v>
          </cell>
          <cell r="K530" t="str">
            <v>경      비</v>
          </cell>
          <cell r="M530" t="str">
            <v>비   고</v>
          </cell>
        </row>
        <row r="531">
          <cell r="C531" t="str">
            <v xml:space="preserve">규       격 </v>
          </cell>
          <cell r="F531" t="str">
            <v>금   액</v>
          </cell>
          <cell r="G531" t="str">
            <v>단  가</v>
          </cell>
          <cell r="H531" t="str">
            <v>금   액</v>
          </cell>
          <cell r="I531" t="str">
            <v>단  가</v>
          </cell>
          <cell r="J531" t="str">
            <v>금   액</v>
          </cell>
          <cell r="K531" t="str">
            <v>단  가</v>
          </cell>
          <cell r="L531" t="str">
            <v>금   액</v>
          </cell>
        </row>
        <row r="533">
          <cell r="A533" t="str">
            <v>산       소</v>
          </cell>
          <cell r="C533" t="str">
            <v>6,000L용</v>
          </cell>
          <cell r="D533">
            <v>3</v>
          </cell>
          <cell r="E533" t="str">
            <v>병</v>
          </cell>
          <cell r="G533" t="str">
            <v xml:space="preserve"> </v>
          </cell>
          <cell r="I533">
            <v>12000</v>
          </cell>
          <cell r="J533">
            <v>36000</v>
          </cell>
        </row>
        <row r="534">
          <cell r="A534" t="str">
            <v>아 세 치 렌</v>
          </cell>
          <cell r="C534" t="str">
            <v>4,500L용</v>
          </cell>
          <cell r="D534">
            <v>2.58</v>
          </cell>
          <cell r="E534" t="str">
            <v>병</v>
          </cell>
          <cell r="I534">
            <v>55392</v>
          </cell>
          <cell r="J534">
            <v>142911</v>
          </cell>
        </row>
        <row r="535">
          <cell r="A535" t="str">
            <v>함       석</v>
          </cell>
          <cell r="C535" t="str">
            <v>#31 x 3' x 6'</v>
          </cell>
          <cell r="D535">
            <v>0.62</v>
          </cell>
          <cell r="E535" t="str">
            <v>매</v>
          </cell>
          <cell r="I535">
            <v>2825</v>
          </cell>
          <cell r="J535">
            <v>1751</v>
          </cell>
        </row>
        <row r="536">
          <cell r="A536" t="str">
            <v>용   접  봉</v>
          </cell>
          <cell r="C536" t="str">
            <v>SS41, 4M/Mx350L</v>
          </cell>
          <cell r="D536">
            <v>20</v>
          </cell>
          <cell r="E536" t="str">
            <v>KG</v>
          </cell>
          <cell r="I536">
            <v>1260</v>
          </cell>
          <cell r="J536">
            <v>25200</v>
          </cell>
        </row>
        <row r="537">
          <cell r="A537" t="str">
            <v>전       력</v>
          </cell>
          <cell r="D537">
            <v>310</v>
          </cell>
          <cell r="E537" t="str">
            <v>KWH</v>
          </cell>
          <cell r="I537" t="str">
            <v xml:space="preserve"> </v>
          </cell>
          <cell r="K537">
            <v>61.6</v>
          </cell>
          <cell r="L537">
            <v>19096</v>
          </cell>
        </row>
        <row r="538">
          <cell r="E538" t="str">
            <v xml:space="preserve"> </v>
          </cell>
          <cell r="I538" t="str">
            <v xml:space="preserve"> </v>
          </cell>
          <cell r="K538" t="str">
            <v xml:space="preserve"> </v>
          </cell>
        </row>
        <row r="540">
          <cell r="B540" t="str">
            <v>계</v>
          </cell>
          <cell r="F540">
            <v>224958</v>
          </cell>
          <cell r="J540">
            <v>205862</v>
          </cell>
          <cell r="L540">
            <v>19096</v>
          </cell>
        </row>
        <row r="557">
          <cell r="A557" t="str">
            <v>ROLLER GATE GUIDE FRAME 제작 인건비</v>
          </cell>
        </row>
        <row r="558">
          <cell r="E558" t="str">
            <v xml:space="preserve"> </v>
          </cell>
        </row>
        <row r="559">
          <cell r="A559" t="str">
            <v>종       별</v>
          </cell>
          <cell r="C559" t="str">
            <v>재 료 또 는</v>
          </cell>
          <cell r="D559" t="str">
            <v xml:space="preserve">원 수 </v>
          </cell>
          <cell r="E559" t="str">
            <v>단 위</v>
          </cell>
          <cell r="F559" t="str">
            <v>총   액</v>
          </cell>
          <cell r="G559" t="str">
            <v>노   무   비</v>
          </cell>
          <cell r="I559" t="str">
            <v>재   료   비</v>
          </cell>
          <cell r="K559" t="str">
            <v>경      비</v>
          </cell>
          <cell r="M559" t="str">
            <v>비   고</v>
          </cell>
        </row>
        <row r="560">
          <cell r="C560" t="str">
            <v xml:space="preserve">규       격 </v>
          </cell>
          <cell r="F560" t="str">
            <v>금   액</v>
          </cell>
          <cell r="G560" t="str">
            <v>단  가</v>
          </cell>
          <cell r="H560" t="str">
            <v>금   액</v>
          </cell>
          <cell r="I560" t="str">
            <v>단  가</v>
          </cell>
          <cell r="J560" t="str">
            <v>금   액</v>
          </cell>
          <cell r="K560" t="str">
            <v>단  가</v>
          </cell>
          <cell r="L560" t="str">
            <v>금   액</v>
          </cell>
        </row>
        <row r="561">
          <cell r="A561" t="str">
            <v>기 술 관 리</v>
          </cell>
          <cell r="C561" t="str">
            <v>기계기사1급</v>
          </cell>
          <cell r="D561">
            <v>2.5</v>
          </cell>
          <cell r="E561" t="str">
            <v>인</v>
          </cell>
          <cell r="G561">
            <v>97488</v>
          </cell>
          <cell r="H561">
            <v>243720</v>
          </cell>
        </row>
        <row r="562">
          <cell r="A562" t="str">
            <v>사      도</v>
          </cell>
          <cell r="C562" t="str">
            <v>제   도   공</v>
          </cell>
          <cell r="D562">
            <v>1</v>
          </cell>
          <cell r="E562" t="str">
            <v>인</v>
          </cell>
          <cell r="G562">
            <v>32747</v>
          </cell>
          <cell r="H562">
            <v>32747</v>
          </cell>
        </row>
        <row r="563">
          <cell r="A563" t="str">
            <v>재료 절단 현도</v>
          </cell>
          <cell r="C563" t="str">
            <v>현   도   공</v>
          </cell>
          <cell r="D563">
            <v>0.63</v>
          </cell>
          <cell r="E563" t="str">
            <v>인</v>
          </cell>
          <cell r="G563">
            <v>28487</v>
          </cell>
          <cell r="H563">
            <v>17946</v>
          </cell>
        </row>
        <row r="564">
          <cell r="A564" t="str">
            <v xml:space="preserve"> </v>
          </cell>
          <cell r="B564" t="str">
            <v>괘    서</v>
          </cell>
          <cell r="C564" t="str">
            <v>마   킹   공</v>
          </cell>
          <cell r="D564">
            <v>1.26</v>
          </cell>
          <cell r="E564" t="str">
            <v>인</v>
          </cell>
          <cell r="G564">
            <v>26924</v>
          </cell>
          <cell r="H564">
            <v>33924</v>
          </cell>
        </row>
        <row r="565">
          <cell r="A565" t="str">
            <v xml:space="preserve"> </v>
          </cell>
          <cell r="B565" t="str">
            <v>절    단</v>
          </cell>
          <cell r="C565" t="str">
            <v>절   단   공</v>
          </cell>
          <cell r="D565">
            <v>0.33</v>
          </cell>
          <cell r="E565" t="str">
            <v>인</v>
          </cell>
          <cell r="G565">
            <v>65881</v>
          </cell>
          <cell r="H565">
            <v>21740</v>
          </cell>
        </row>
        <row r="567">
          <cell r="B567" t="str">
            <v>교    정</v>
          </cell>
          <cell r="C567" t="str">
            <v>프랜트 제관공</v>
          </cell>
          <cell r="D567">
            <v>0.6</v>
          </cell>
          <cell r="E567" t="str">
            <v>인</v>
          </cell>
          <cell r="G567">
            <v>81966</v>
          </cell>
          <cell r="H567">
            <v>49179</v>
          </cell>
        </row>
        <row r="568">
          <cell r="A568" t="str">
            <v>단재가공 괘서</v>
          </cell>
          <cell r="C568" t="str">
            <v>마   킹   공</v>
          </cell>
          <cell r="D568">
            <v>1.26</v>
          </cell>
          <cell r="E568" t="str">
            <v>인</v>
          </cell>
          <cell r="G568">
            <v>26924</v>
          </cell>
          <cell r="H568">
            <v>33924</v>
          </cell>
        </row>
        <row r="569">
          <cell r="A569" t="str">
            <v xml:space="preserve"> </v>
          </cell>
          <cell r="B569" t="str">
            <v>절    단</v>
          </cell>
          <cell r="C569" t="str">
            <v>절   단   공</v>
          </cell>
          <cell r="D569">
            <v>0.16</v>
          </cell>
          <cell r="E569" t="str">
            <v>인</v>
          </cell>
          <cell r="G569">
            <v>65881</v>
          </cell>
          <cell r="H569">
            <v>10540</v>
          </cell>
        </row>
        <row r="570">
          <cell r="B570" t="str">
            <v>EDGE가공</v>
          </cell>
          <cell r="C570" t="str">
            <v>산소 절단공</v>
          </cell>
          <cell r="D570">
            <v>0.17</v>
          </cell>
          <cell r="E570" t="str">
            <v>인</v>
          </cell>
          <cell r="G570">
            <v>31794</v>
          </cell>
          <cell r="H570">
            <v>5404</v>
          </cell>
        </row>
        <row r="571">
          <cell r="A571" t="str">
            <v xml:space="preserve"> </v>
          </cell>
          <cell r="B571" t="str">
            <v>용    접</v>
          </cell>
          <cell r="C571" t="str">
            <v>프랜트 용접공</v>
          </cell>
          <cell r="D571">
            <v>1.3</v>
          </cell>
          <cell r="E571" t="str">
            <v>인</v>
          </cell>
          <cell r="G571">
            <v>95379</v>
          </cell>
          <cell r="H571">
            <v>123992</v>
          </cell>
        </row>
        <row r="573">
          <cell r="A573" t="str">
            <v xml:space="preserve"> </v>
          </cell>
          <cell r="B573" t="str">
            <v>교    정</v>
          </cell>
          <cell r="C573" t="str">
            <v>프랜트 제관공</v>
          </cell>
          <cell r="D573">
            <v>0.75</v>
          </cell>
          <cell r="E573" t="str">
            <v>인</v>
          </cell>
          <cell r="G573">
            <v>81966</v>
          </cell>
          <cell r="H573">
            <v>61474</v>
          </cell>
        </row>
        <row r="574">
          <cell r="B574" t="str">
            <v>HOLING</v>
          </cell>
          <cell r="C574" t="str">
            <v>프랜트 제관공</v>
          </cell>
          <cell r="D574">
            <v>0.15</v>
          </cell>
          <cell r="E574" t="str">
            <v>인</v>
          </cell>
          <cell r="G574">
            <v>81966</v>
          </cell>
          <cell r="H574">
            <v>12294</v>
          </cell>
        </row>
        <row r="575">
          <cell r="A575" t="str">
            <v>부분조립,취부조정</v>
          </cell>
          <cell r="C575" t="str">
            <v>프랜트기계설치공</v>
          </cell>
          <cell r="D575">
            <v>3.7</v>
          </cell>
          <cell r="E575" t="str">
            <v>인</v>
          </cell>
          <cell r="G575">
            <v>80805</v>
          </cell>
          <cell r="H575">
            <v>298978</v>
          </cell>
        </row>
        <row r="576">
          <cell r="A576" t="str">
            <v>용      접</v>
          </cell>
          <cell r="C576" t="str">
            <v>프랜트 용접공</v>
          </cell>
          <cell r="D576">
            <v>8.4</v>
          </cell>
          <cell r="E576" t="str">
            <v>인</v>
          </cell>
          <cell r="G576">
            <v>95379</v>
          </cell>
          <cell r="H576">
            <v>801183</v>
          </cell>
        </row>
        <row r="577">
          <cell r="A577" t="str">
            <v>절      단</v>
          </cell>
          <cell r="C577" t="str">
            <v>절   단   공</v>
          </cell>
          <cell r="D577">
            <v>0.1</v>
          </cell>
          <cell r="E577" t="str">
            <v>인</v>
          </cell>
          <cell r="G577">
            <v>65881</v>
          </cell>
          <cell r="H577">
            <v>6588</v>
          </cell>
        </row>
        <row r="578">
          <cell r="E578" t="str">
            <v xml:space="preserve"> </v>
          </cell>
        </row>
        <row r="579">
          <cell r="A579" t="str">
            <v>교      정</v>
          </cell>
          <cell r="C579" t="str">
            <v>프랜트 제관공</v>
          </cell>
          <cell r="D579">
            <v>1.75</v>
          </cell>
          <cell r="E579" t="str">
            <v>인</v>
          </cell>
          <cell r="G579">
            <v>81966</v>
          </cell>
          <cell r="H579">
            <v>143440</v>
          </cell>
        </row>
        <row r="580">
          <cell r="A580" t="str">
            <v>기 계 가 공</v>
          </cell>
          <cell r="C580" t="str">
            <v>기   계   공</v>
          </cell>
          <cell r="D580">
            <v>1.26</v>
          </cell>
          <cell r="E580" t="str">
            <v>인</v>
          </cell>
          <cell r="G580">
            <v>58906</v>
          </cell>
          <cell r="H580">
            <v>74221</v>
          </cell>
        </row>
        <row r="581">
          <cell r="C581" t="str">
            <v>기계 연마공</v>
          </cell>
          <cell r="D581">
            <v>0.126</v>
          </cell>
          <cell r="E581" t="str">
            <v>인</v>
          </cell>
          <cell r="G581">
            <v>26032</v>
          </cell>
          <cell r="H581">
            <v>3280</v>
          </cell>
        </row>
        <row r="582">
          <cell r="A582" t="str">
            <v>가 조 립,조 립</v>
          </cell>
          <cell r="C582" t="str">
            <v>프랜트기계설치공</v>
          </cell>
          <cell r="D582">
            <v>2</v>
          </cell>
          <cell r="E582" t="str">
            <v>인</v>
          </cell>
          <cell r="G582">
            <v>80805</v>
          </cell>
          <cell r="H582">
            <v>161610</v>
          </cell>
        </row>
        <row r="583">
          <cell r="A583" t="str">
            <v>가 조 립,해 체</v>
          </cell>
          <cell r="C583" t="str">
            <v>프랜트기계설치공</v>
          </cell>
          <cell r="D583">
            <v>1</v>
          </cell>
          <cell r="E583" t="str">
            <v>인</v>
          </cell>
          <cell r="G583">
            <v>80805</v>
          </cell>
          <cell r="H583">
            <v>80805</v>
          </cell>
        </row>
        <row r="584">
          <cell r="E584" t="str">
            <v xml:space="preserve"> </v>
          </cell>
        </row>
        <row r="585">
          <cell r="A585" t="str">
            <v>운 반 조 작</v>
          </cell>
          <cell r="C585" t="str">
            <v>특수 비계공</v>
          </cell>
          <cell r="D585">
            <v>5</v>
          </cell>
          <cell r="E585" t="str">
            <v>인</v>
          </cell>
          <cell r="G585">
            <v>85884</v>
          </cell>
          <cell r="H585">
            <v>429420</v>
          </cell>
        </row>
        <row r="586">
          <cell r="A586" t="str">
            <v>종       별</v>
          </cell>
          <cell r="C586" t="str">
            <v>재 료 또 는</v>
          </cell>
          <cell r="D586" t="str">
            <v xml:space="preserve">원 수 </v>
          </cell>
          <cell r="E586" t="str">
            <v>단 위</v>
          </cell>
          <cell r="F586" t="str">
            <v>총   액</v>
          </cell>
          <cell r="G586" t="str">
            <v>노   무   비</v>
          </cell>
          <cell r="I586" t="str">
            <v>재   료   비</v>
          </cell>
          <cell r="K586" t="str">
            <v>경      비</v>
          </cell>
          <cell r="M586" t="str">
            <v>비   고</v>
          </cell>
        </row>
        <row r="587">
          <cell r="C587" t="str">
            <v xml:space="preserve">규       격 </v>
          </cell>
          <cell r="F587" t="str">
            <v>금   액</v>
          </cell>
          <cell r="G587" t="str">
            <v>단  가</v>
          </cell>
          <cell r="H587" t="str">
            <v>금   액</v>
          </cell>
          <cell r="I587" t="str">
            <v>단  가</v>
          </cell>
          <cell r="J587" t="str">
            <v>금   액</v>
          </cell>
          <cell r="K587" t="str">
            <v>단  가</v>
          </cell>
          <cell r="L587" t="str">
            <v>금   액</v>
          </cell>
        </row>
        <row r="588">
          <cell r="A588" t="str">
            <v>동 력 조 작</v>
          </cell>
          <cell r="C588" t="str">
            <v>플랜트전공</v>
          </cell>
          <cell r="D588">
            <v>1</v>
          </cell>
          <cell r="E588" t="str">
            <v>인</v>
          </cell>
          <cell r="G588">
            <v>64285</v>
          </cell>
          <cell r="H588">
            <v>64285</v>
          </cell>
        </row>
        <row r="589">
          <cell r="A589" t="str">
            <v>보      조</v>
          </cell>
          <cell r="C589" t="str">
            <v>특 별 인 부</v>
          </cell>
          <cell r="D589">
            <v>14.4</v>
          </cell>
          <cell r="E589" t="str">
            <v>인</v>
          </cell>
          <cell r="G589">
            <v>57379</v>
          </cell>
          <cell r="H589">
            <v>826257</v>
          </cell>
        </row>
        <row r="590">
          <cell r="A590" t="str">
            <v>검      사</v>
          </cell>
          <cell r="C590" t="str">
            <v>인건비 7%</v>
          </cell>
          <cell r="D590" t="str">
            <v>1</v>
          </cell>
          <cell r="E590" t="str">
            <v>식</v>
          </cell>
          <cell r="H590">
            <v>247586</v>
          </cell>
        </row>
        <row r="592">
          <cell r="B592" t="str">
            <v>계</v>
          </cell>
          <cell r="F592">
            <v>3784537</v>
          </cell>
          <cell r="H592">
            <v>3784537</v>
          </cell>
        </row>
        <row r="615">
          <cell r="A615" t="str">
            <v>ROLLER GATE GUIDE FRAME 제작 소모 자재비</v>
          </cell>
        </row>
        <row r="616">
          <cell r="E616" t="str">
            <v xml:space="preserve"> </v>
          </cell>
        </row>
        <row r="617">
          <cell r="A617" t="str">
            <v>종       별</v>
          </cell>
          <cell r="C617" t="str">
            <v>재 료 또 는</v>
          </cell>
          <cell r="D617" t="str">
            <v xml:space="preserve">원 수 </v>
          </cell>
          <cell r="E617" t="str">
            <v>단 위</v>
          </cell>
          <cell r="F617" t="str">
            <v>총   액</v>
          </cell>
          <cell r="G617" t="str">
            <v>노   무   비</v>
          </cell>
          <cell r="I617" t="str">
            <v>재   료   비</v>
          </cell>
          <cell r="K617" t="str">
            <v>경      비</v>
          </cell>
          <cell r="M617" t="str">
            <v>비   고</v>
          </cell>
        </row>
        <row r="618">
          <cell r="C618" t="str">
            <v xml:space="preserve">규       격 </v>
          </cell>
          <cell r="F618" t="str">
            <v>금   액</v>
          </cell>
          <cell r="G618" t="str">
            <v>단  가</v>
          </cell>
          <cell r="H618" t="str">
            <v>금   액</v>
          </cell>
          <cell r="I618" t="str">
            <v>단  가</v>
          </cell>
          <cell r="J618" t="str">
            <v>금   액</v>
          </cell>
          <cell r="K618" t="str">
            <v>단  가</v>
          </cell>
          <cell r="L618" t="str">
            <v>금   액</v>
          </cell>
        </row>
        <row r="619">
          <cell r="A619" t="str">
            <v>산       소</v>
          </cell>
          <cell r="C619" t="str">
            <v>6,000L용</v>
          </cell>
          <cell r="D619">
            <v>2.2999999999999998</v>
          </cell>
          <cell r="E619" t="str">
            <v>병</v>
          </cell>
          <cell r="G619" t="str">
            <v xml:space="preserve"> </v>
          </cell>
          <cell r="I619">
            <v>12000</v>
          </cell>
          <cell r="J619">
            <v>27600</v>
          </cell>
        </row>
        <row r="620">
          <cell r="A620" t="str">
            <v>아 세 치 렌</v>
          </cell>
          <cell r="C620" t="str">
            <v>2,100L용</v>
          </cell>
          <cell r="D620">
            <v>1.6</v>
          </cell>
          <cell r="E620" t="str">
            <v>병</v>
          </cell>
          <cell r="I620">
            <v>25849</v>
          </cell>
          <cell r="J620">
            <v>41358</v>
          </cell>
        </row>
        <row r="621">
          <cell r="A621" t="str">
            <v>함       석</v>
          </cell>
          <cell r="C621" t="str">
            <v>#32 x 3' x 6'</v>
          </cell>
          <cell r="D621">
            <v>1.9</v>
          </cell>
          <cell r="E621" t="str">
            <v>매</v>
          </cell>
          <cell r="I621">
            <v>2597</v>
          </cell>
          <cell r="J621">
            <v>4934</v>
          </cell>
        </row>
        <row r="622">
          <cell r="A622" t="str">
            <v>용   접  봉</v>
          </cell>
          <cell r="C622" t="str">
            <v>SS41+STS304,4M/M</v>
          </cell>
          <cell r="D622">
            <v>54.6</v>
          </cell>
          <cell r="E622" t="str">
            <v>KG</v>
          </cell>
          <cell r="I622">
            <v>3360</v>
          </cell>
          <cell r="J622">
            <v>183456</v>
          </cell>
        </row>
        <row r="623">
          <cell r="A623" t="str">
            <v>전       력</v>
          </cell>
          <cell r="D623">
            <v>550</v>
          </cell>
          <cell r="E623" t="str">
            <v>KWH</v>
          </cell>
          <cell r="K623">
            <v>61.6</v>
          </cell>
          <cell r="L623">
            <v>33880</v>
          </cell>
        </row>
        <row r="624">
          <cell r="A624" t="str">
            <v>그라인다돌</v>
          </cell>
          <cell r="C624" t="str">
            <v>300 M/M</v>
          </cell>
          <cell r="D624">
            <v>0.3</v>
          </cell>
          <cell r="E624" t="str">
            <v>개</v>
          </cell>
          <cell r="I624">
            <v>3380</v>
          </cell>
          <cell r="J624">
            <v>1014</v>
          </cell>
        </row>
        <row r="625">
          <cell r="A625" t="str">
            <v xml:space="preserve"> </v>
          </cell>
        </row>
        <row r="627">
          <cell r="B627" t="str">
            <v>계</v>
          </cell>
          <cell r="F627">
            <v>292242</v>
          </cell>
          <cell r="J627">
            <v>258362</v>
          </cell>
          <cell r="L627">
            <v>33880</v>
          </cell>
        </row>
        <row r="628">
          <cell r="F628" t="str">
            <v xml:space="preserve"> </v>
          </cell>
          <cell r="J628" t="str">
            <v xml:space="preserve"> </v>
          </cell>
          <cell r="L628" t="str">
            <v xml:space="preserve"> </v>
          </cell>
        </row>
        <row r="629">
          <cell r="F629" t="str">
            <v xml:space="preserve"> </v>
          </cell>
          <cell r="J629" t="str">
            <v xml:space="preserve"> </v>
          </cell>
          <cell r="L629" t="str">
            <v xml:space="preserve"> </v>
          </cell>
        </row>
        <row r="630">
          <cell r="F630" t="str">
            <v xml:space="preserve"> </v>
          </cell>
          <cell r="J630" t="str">
            <v xml:space="preserve"> </v>
          </cell>
          <cell r="L630" t="str">
            <v xml:space="preserve"> </v>
          </cell>
        </row>
        <row r="631">
          <cell r="F631" t="str">
            <v xml:space="preserve"> </v>
          </cell>
          <cell r="J631" t="str">
            <v xml:space="preserve"> </v>
          </cell>
          <cell r="L631" t="str">
            <v xml:space="preserve"> </v>
          </cell>
        </row>
        <row r="632">
          <cell r="F632" t="str">
            <v xml:space="preserve"> </v>
          </cell>
          <cell r="J632" t="str">
            <v xml:space="preserve"> </v>
          </cell>
          <cell r="L632" t="str">
            <v xml:space="preserve"> </v>
          </cell>
        </row>
        <row r="633">
          <cell r="F633" t="str">
            <v xml:space="preserve"> </v>
          </cell>
          <cell r="J633" t="str">
            <v xml:space="preserve"> </v>
          </cell>
          <cell r="L633" t="str">
            <v xml:space="preserve"> </v>
          </cell>
        </row>
        <row r="634">
          <cell r="F634" t="str">
            <v xml:space="preserve"> </v>
          </cell>
          <cell r="J634" t="str">
            <v xml:space="preserve"> </v>
          </cell>
          <cell r="L634" t="str">
            <v xml:space="preserve"> </v>
          </cell>
        </row>
        <row r="635">
          <cell r="F635" t="str">
            <v xml:space="preserve"> </v>
          </cell>
          <cell r="J635" t="str">
            <v xml:space="preserve"> </v>
          </cell>
          <cell r="L635" t="str">
            <v xml:space="preserve"> </v>
          </cell>
        </row>
        <row r="636">
          <cell r="F636" t="str">
            <v xml:space="preserve"> </v>
          </cell>
          <cell r="J636" t="str">
            <v xml:space="preserve"> </v>
          </cell>
          <cell r="L636" t="str">
            <v xml:space="preserve"> </v>
          </cell>
        </row>
        <row r="637">
          <cell r="F637" t="str">
            <v xml:space="preserve"> </v>
          </cell>
          <cell r="J637" t="str">
            <v xml:space="preserve"> </v>
          </cell>
          <cell r="L637" t="str">
            <v xml:space="preserve"> </v>
          </cell>
        </row>
        <row r="638">
          <cell r="F638" t="str">
            <v xml:space="preserve"> </v>
          </cell>
          <cell r="J638" t="str">
            <v xml:space="preserve"> </v>
          </cell>
          <cell r="L638" t="str">
            <v xml:space="preserve"> </v>
          </cell>
        </row>
        <row r="639">
          <cell r="F639" t="str">
            <v xml:space="preserve"> </v>
          </cell>
          <cell r="J639" t="str">
            <v xml:space="preserve"> </v>
          </cell>
          <cell r="L639" t="str">
            <v xml:space="preserve"> </v>
          </cell>
        </row>
        <row r="640">
          <cell r="F640" t="str">
            <v xml:space="preserve"> </v>
          </cell>
          <cell r="J640" t="str">
            <v xml:space="preserve"> </v>
          </cell>
          <cell r="L640" t="str">
            <v xml:space="preserve"> </v>
          </cell>
        </row>
        <row r="641">
          <cell r="F641" t="str">
            <v xml:space="preserve"> </v>
          </cell>
          <cell r="J641" t="str">
            <v xml:space="preserve"> </v>
          </cell>
          <cell r="L641" t="str">
            <v xml:space="preserve"> </v>
          </cell>
        </row>
        <row r="642">
          <cell r="F642" t="str">
            <v xml:space="preserve"> </v>
          </cell>
          <cell r="J642" t="str">
            <v xml:space="preserve"> </v>
          </cell>
          <cell r="L642" t="str">
            <v xml:space="preserve"> </v>
          </cell>
        </row>
        <row r="643">
          <cell r="F643" t="str">
            <v xml:space="preserve"> </v>
          </cell>
          <cell r="J643" t="str">
            <v xml:space="preserve"> </v>
          </cell>
          <cell r="L643" t="str">
            <v xml:space="preserve"> </v>
          </cell>
        </row>
        <row r="644">
          <cell r="A644" t="str">
            <v>ROLLER GATE 설치 인건비</v>
          </cell>
        </row>
        <row r="645">
          <cell r="E645" t="str">
            <v xml:space="preserve"> </v>
          </cell>
        </row>
        <row r="646">
          <cell r="A646" t="str">
            <v>종       별</v>
          </cell>
          <cell r="C646" t="str">
            <v>재 료 또 는</v>
          </cell>
          <cell r="D646" t="str">
            <v xml:space="preserve">원 수 </v>
          </cell>
          <cell r="E646" t="str">
            <v>단 위</v>
          </cell>
          <cell r="F646" t="str">
            <v>총   액</v>
          </cell>
          <cell r="G646" t="str">
            <v>노   무   비</v>
          </cell>
          <cell r="I646" t="str">
            <v>재   료   비</v>
          </cell>
          <cell r="K646" t="str">
            <v>경      비</v>
          </cell>
          <cell r="M646" t="str">
            <v>비   고</v>
          </cell>
        </row>
        <row r="647">
          <cell r="C647" t="str">
            <v xml:space="preserve">규       격 </v>
          </cell>
          <cell r="F647" t="str">
            <v>금   액</v>
          </cell>
          <cell r="G647" t="str">
            <v>단  가</v>
          </cell>
          <cell r="H647" t="str">
            <v>금   액</v>
          </cell>
          <cell r="I647" t="str">
            <v>단  가</v>
          </cell>
          <cell r="J647" t="str">
            <v>금   액</v>
          </cell>
          <cell r="K647" t="str">
            <v>단  가</v>
          </cell>
          <cell r="L647" t="str">
            <v>금   액</v>
          </cell>
        </row>
        <row r="648">
          <cell r="A648" t="str">
            <v>기 술 관 리</v>
          </cell>
          <cell r="C648" t="str">
            <v>기계기사1급</v>
          </cell>
          <cell r="D648">
            <v>0.5</v>
          </cell>
          <cell r="E648" t="str">
            <v>인</v>
          </cell>
          <cell r="G648">
            <v>97488</v>
          </cell>
          <cell r="H648">
            <v>48744</v>
          </cell>
        </row>
        <row r="649">
          <cell r="A649" t="str">
            <v>형 장 교 정</v>
          </cell>
          <cell r="C649" t="str">
            <v>프랜트 제관공</v>
          </cell>
          <cell r="D649">
            <v>0.81599999999999995</v>
          </cell>
          <cell r="E649" t="str">
            <v>인</v>
          </cell>
          <cell r="G649">
            <v>81966</v>
          </cell>
          <cell r="H649">
            <v>66884</v>
          </cell>
        </row>
        <row r="650">
          <cell r="A650" t="str">
            <v xml:space="preserve"> </v>
          </cell>
          <cell r="C650" t="str">
            <v>비   계   공</v>
          </cell>
          <cell r="D650">
            <v>0.14599999999999999</v>
          </cell>
          <cell r="E650" t="str">
            <v>인</v>
          </cell>
          <cell r="G650">
            <v>79467</v>
          </cell>
          <cell r="H650">
            <v>11602</v>
          </cell>
        </row>
        <row r="651">
          <cell r="A651" t="str">
            <v>소 운 반 제 작</v>
          </cell>
          <cell r="C651" t="str">
            <v>비   계   공</v>
          </cell>
          <cell r="D651">
            <v>1.992</v>
          </cell>
          <cell r="E651" t="str">
            <v>인</v>
          </cell>
          <cell r="G651">
            <v>79467</v>
          </cell>
          <cell r="H651">
            <v>158298</v>
          </cell>
        </row>
        <row r="652">
          <cell r="A652" t="str">
            <v xml:space="preserve"> </v>
          </cell>
          <cell r="C652" t="str">
            <v>프랜트기계설치공</v>
          </cell>
          <cell r="D652">
            <v>0.79100000000000004</v>
          </cell>
          <cell r="E652" t="str">
            <v>인</v>
          </cell>
          <cell r="G652">
            <v>80805</v>
          </cell>
          <cell r="H652">
            <v>63916</v>
          </cell>
        </row>
        <row r="654">
          <cell r="A654" t="str">
            <v>조 립 조 정</v>
          </cell>
          <cell r="C654" t="str">
            <v>비   계   공</v>
          </cell>
          <cell r="D654">
            <v>2.4300000000000002</v>
          </cell>
          <cell r="E654" t="str">
            <v>인</v>
          </cell>
          <cell r="G654">
            <v>79467</v>
          </cell>
          <cell r="H654">
            <v>193104</v>
          </cell>
        </row>
        <row r="655">
          <cell r="A655" t="str">
            <v xml:space="preserve"> </v>
          </cell>
          <cell r="C655" t="str">
            <v>프랜트 제관공</v>
          </cell>
          <cell r="D655">
            <v>2.0350000000000001</v>
          </cell>
          <cell r="E655" t="str">
            <v>인</v>
          </cell>
          <cell r="G655">
            <v>81966</v>
          </cell>
          <cell r="H655">
            <v>166800</v>
          </cell>
        </row>
        <row r="656">
          <cell r="A656" t="str">
            <v xml:space="preserve"> </v>
          </cell>
          <cell r="C656" t="str">
            <v>측   량   사</v>
          </cell>
          <cell r="D656">
            <v>0.81200000000000006</v>
          </cell>
          <cell r="E656" t="str">
            <v>인</v>
          </cell>
          <cell r="G656">
            <v>58506</v>
          </cell>
          <cell r="H656">
            <v>47506</v>
          </cell>
        </row>
        <row r="657">
          <cell r="A657" t="str">
            <v>리  벳  팅</v>
          </cell>
          <cell r="C657" t="str">
            <v>리 벳 팅 공</v>
          </cell>
          <cell r="D657">
            <v>1.4470000000000001</v>
          </cell>
          <cell r="E657" t="str">
            <v>인</v>
          </cell>
          <cell r="G657">
            <v>71579</v>
          </cell>
          <cell r="H657">
            <v>103574</v>
          </cell>
        </row>
        <row r="658">
          <cell r="A658" t="str">
            <v xml:space="preserve"> </v>
          </cell>
          <cell r="C658" t="str">
            <v>플랜트기계설치공</v>
          </cell>
          <cell r="D658">
            <v>0.52700000000000002</v>
          </cell>
          <cell r="E658" t="str">
            <v>인</v>
          </cell>
          <cell r="G658">
            <v>80805</v>
          </cell>
          <cell r="H658">
            <v>42584</v>
          </cell>
        </row>
        <row r="659">
          <cell r="C659" t="str">
            <v xml:space="preserve"> </v>
          </cell>
        </row>
        <row r="660">
          <cell r="A660" t="str">
            <v>용      접</v>
          </cell>
          <cell r="C660" t="str">
            <v>프랜트 용접공</v>
          </cell>
          <cell r="D660">
            <v>0.70499999999999996</v>
          </cell>
          <cell r="E660" t="str">
            <v>인</v>
          </cell>
          <cell r="G660">
            <v>95379</v>
          </cell>
          <cell r="H660">
            <v>67242</v>
          </cell>
        </row>
        <row r="661">
          <cell r="A661" t="str">
            <v xml:space="preserve"> </v>
          </cell>
          <cell r="C661" t="str">
            <v>프랜트 제관공</v>
          </cell>
          <cell r="D661">
            <v>0.187</v>
          </cell>
          <cell r="E661" t="str">
            <v>인</v>
          </cell>
          <cell r="G661">
            <v>81966</v>
          </cell>
          <cell r="H661">
            <v>15327</v>
          </cell>
        </row>
        <row r="662">
          <cell r="A662" t="str">
            <v>전 원 배 선</v>
          </cell>
          <cell r="C662" t="str">
            <v>플랜트 전공</v>
          </cell>
          <cell r="D662">
            <v>0.187</v>
          </cell>
          <cell r="E662" t="str">
            <v>인</v>
          </cell>
          <cell r="G662">
            <v>64285</v>
          </cell>
          <cell r="H662">
            <v>12021</v>
          </cell>
        </row>
        <row r="664">
          <cell r="A664" t="str">
            <v>검사 및 교정</v>
          </cell>
          <cell r="C664" t="str">
            <v xml:space="preserve">기술관리,전원 </v>
          </cell>
          <cell r="D664" t="str">
            <v>1</v>
          </cell>
          <cell r="E664" t="str">
            <v>식</v>
          </cell>
          <cell r="H664">
            <v>93683</v>
          </cell>
        </row>
        <row r="665">
          <cell r="C665" t="str">
            <v>배선 제외 10%</v>
          </cell>
        </row>
        <row r="669">
          <cell r="B669" t="str">
            <v>계</v>
          </cell>
          <cell r="F669">
            <v>1091285</v>
          </cell>
          <cell r="H669">
            <v>1091285</v>
          </cell>
        </row>
        <row r="673">
          <cell r="A673" t="str">
            <v>ROLLER GATE 설치 사용장비 경비</v>
          </cell>
        </row>
        <row r="674">
          <cell r="E674" t="str">
            <v xml:space="preserve"> </v>
          </cell>
        </row>
        <row r="675">
          <cell r="A675" t="str">
            <v>종       별</v>
          </cell>
          <cell r="C675" t="str">
            <v>재 료 또 는</v>
          </cell>
          <cell r="D675" t="str">
            <v xml:space="preserve">원 수 </v>
          </cell>
          <cell r="E675" t="str">
            <v>단 위</v>
          </cell>
          <cell r="F675" t="str">
            <v>총   액</v>
          </cell>
          <cell r="G675" t="str">
            <v>노   무   비</v>
          </cell>
          <cell r="I675" t="str">
            <v>재   료   비</v>
          </cell>
          <cell r="K675" t="str">
            <v>경      비</v>
          </cell>
          <cell r="M675" t="str">
            <v>비   고</v>
          </cell>
        </row>
        <row r="676">
          <cell r="C676" t="str">
            <v xml:space="preserve">규       격 </v>
          </cell>
          <cell r="F676" t="str">
            <v>금   액</v>
          </cell>
          <cell r="G676" t="str">
            <v>단  가</v>
          </cell>
          <cell r="H676" t="str">
            <v>금   액</v>
          </cell>
          <cell r="I676" t="str">
            <v>단  가</v>
          </cell>
          <cell r="J676" t="str">
            <v>금   액</v>
          </cell>
          <cell r="K676" t="str">
            <v>단  가</v>
          </cell>
          <cell r="L676" t="str">
            <v>금   액</v>
          </cell>
        </row>
        <row r="677">
          <cell r="A677" t="str">
            <v>A.C WELDER</v>
          </cell>
          <cell r="C677" t="str">
            <v>10KVA</v>
          </cell>
          <cell r="D677">
            <v>8</v>
          </cell>
          <cell r="E677" t="str">
            <v>Hr</v>
          </cell>
          <cell r="K677">
            <v>155</v>
          </cell>
          <cell r="L677">
            <v>1240</v>
          </cell>
        </row>
        <row r="678">
          <cell r="A678" t="str">
            <v>D.C WELDER</v>
          </cell>
          <cell r="C678" t="str">
            <v>5.5KW</v>
          </cell>
          <cell r="D678">
            <v>32</v>
          </cell>
          <cell r="E678" t="str">
            <v>Hr</v>
          </cell>
          <cell r="K678">
            <v>359</v>
          </cell>
          <cell r="L678">
            <v>11488</v>
          </cell>
        </row>
        <row r="679">
          <cell r="A679" t="str">
            <v>GAS CUTTING M/C</v>
          </cell>
          <cell r="C679" t="str">
            <v>중 형</v>
          </cell>
          <cell r="D679">
            <v>32</v>
          </cell>
          <cell r="E679" t="str">
            <v>Hr</v>
          </cell>
          <cell r="G679">
            <v>3974</v>
          </cell>
          <cell r="H679">
            <v>127168</v>
          </cell>
          <cell r="K679">
            <v>115</v>
          </cell>
          <cell r="L679">
            <v>3680</v>
          </cell>
        </row>
        <row r="680">
          <cell r="A680" t="str">
            <v>GAS WELDER</v>
          </cell>
          <cell r="C680" t="str">
            <v>중 형</v>
          </cell>
          <cell r="D680">
            <v>24</v>
          </cell>
          <cell r="E680" t="str">
            <v>Hr</v>
          </cell>
          <cell r="K680">
            <v>115</v>
          </cell>
          <cell r="L680">
            <v>2760</v>
          </cell>
        </row>
        <row r="681">
          <cell r="A681" t="str">
            <v>PORTABLE DRILL</v>
          </cell>
          <cell r="C681" t="str">
            <v>1.5 HP</v>
          </cell>
          <cell r="D681">
            <v>16</v>
          </cell>
          <cell r="E681" t="str">
            <v>Hr</v>
          </cell>
          <cell r="K681">
            <v>14</v>
          </cell>
          <cell r="L681">
            <v>224</v>
          </cell>
        </row>
        <row r="683">
          <cell r="A683" t="str">
            <v>PORTABLE GRINDER</v>
          </cell>
          <cell r="C683" t="str">
            <v>0.5 HP</v>
          </cell>
          <cell r="D683">
            <v>32</v>
          </cell>
          <cell r="E683" t="str">
            <v>Hr</v>
          </cell>
          <cell r="K683">
            <v>22</v>
          </cell>
          <cell r="L683">
            <v>704</v>
          </cell>
        </row>
        <row r="684">
          <cell r="A684" t="str">
            <v>COMPRESSOR</v>
          </cell>
          <cell r="C684" t="str">
            <v>8.9㎥/min</v>
          </cell>
          <cell r="D684">
            <v>8</v>
          </cell>
          <cell r="E684" t="str">
            <v>Hr</v>
          </cell>
          <cell r="G684">
            <v>9681</v>
          </cell>
          <cell r="H684">
            <v>77448</v>
          </cell>
          <cell r="I684">
            <v>8779</v>
          </cell>
          <cell r="J684">
            <v>70232</v>
          </cell>
          <cell r="K684">
            <v>6250</v>
          </cell>
          <cell r="L684">
            <v>50000</v>
          </cell>
        </row>
        <row r="685">
          <cell r="A685" t="str">
            <v>WINCH</v>
          </cell>
          <cell r="C685" t="str">
            <v>10 HP</v>
          </cell>
          <cell r="D685">
            <v>16</v>
          </cell>
          <cell r="E685" t="str">
            <v>Hr</v>
          </cell>
          <cell r="G685">
            <v>9235</v>
          </cell>
          <cell r="H685">
            <v>147760</v>
          </cell>
          <cell r="K685">
            <v>850</v>
          </cell>
          <cell r="L685">
            <v>13600</v>
          </cell>
        </row>
        <row r="686">
          <cell r="A686" t="str">
            <v>리프트 트럭</v>
          </cell>
          <cell r="C686" t="str">
            <v>7 TON</v>
          </cell>
          <cell r="D686">
            <v>8</v>
          </cell>
          <cell r="E686" t="str">
            <v>Hr</v>
          </cell>
          <cell r="G686">
            <v>9681</v>
          </cell>
          <cell r="H686">
            <v>77448</v>
          </cell>
          <cell r="I686">
            <v>5898</v>
          </cell>
          <cell r="J686">
            <v>47184</v>
          </cell>
          <cell r="K686">
            <v>5845</v>
          </cell>
          <cell r="L686">
            <v>46760</v>
          </cell>
        </row>
        <row r="687">
          <cell r="A687" t="str">
            <v>TRUCK CRANE</v>
          </cell>
          <cell r="C687" t="str">
            <v>40 TON</v>
          </cell>
          <cell r="D687">
            <v>8</v>
          </cell>
          <cell r="E687" t="str">
            <v>Hr</v>
          </cell>
          <cell r="G687">
            <v>18615</v>
          </cell>
          <cell r="H687">
            <v>148920</v>
          </cell>
          <cell r="I687">
            <v>8730</v>
          </cell>
          <cell r="J687">
            <v>69840</v>
          </cell>
          <cell r="K687">
            <v>55621</v>
          </cell>
          <cell r="L687">
            <v>444968</v>
          </cell>
        </row>
        <row r="691">
          <cell r="B691" t="str">
            <v xml:space="preserve"> 계</v>
          </cell>
          <cell r="F691">
            <v>1341424</v>
          </cell>
          <cell r="H691">
            <v>578744</v>
          </cell>
          <cell r="J691">
            <v>187256</v>
          </cell>
          <cell r="L691">
            <v>575424</v>
          </cell>
        </row>
        <row r="699">
          <cell r="J699" t="str">
            <v xml:space="preserve"> </v>
          </cell>
        </row>
        <row r="700">
          <cell r="J700" t="str">
            <v xml:space="preserve"> </v>
          </cell>
        </row>
        <row r="701">
          <cell r="J701" t="str">
            <v xml:space="preserve"> </v>
          </cell>
        </row>
        <row r="702">
          <cell r="A702" t="str">
            <v>ROLLER GATE LEAF 설치 소모 자재비</v>
          </cell>
        </row>
        <row r="703">
          <cell r="E703" t="str">
            <v xml:space="preserve"> </v>
          </cell>
        </row>
        <row r="704">
          <cell r="A704" t="str">
            <v>종       별</v>
          </cell>
          <cell r="C704" t="str">
            <v>재 료 또 는</v>
          </cell>
          <cell r="D704" t="str">
            <v xml:space="preserve">원 수 </v>
          </cell>
          <cell r="E704" t="str">
            <v>단 위</v>
          </cell>
          <cell r="F704" t="str">
            <v>총   액</v>
          </cell>
          <cell r="G704" t="str">
            <v>노   무   비</v>
          </cell>
          <cell r="I704" t="str">
            <v>재   료   비</v>
          </cell>
          <cell r="K704" t="str">
            <v>경      비</v>
          </cell>
          <cell r="M704" t="str">
            <v>비   고</v>
          </cell>
        </row>
        <row r="705">
          <cell r="C705" t="str">
            <v xml:space="preserve">규       격 </v>
          </cell>
          <cell r="F705" t="str">
            <v>금   액</v>
          </cell>
          <cell r="G705" t="str">
            <v>단  가</v>
          </cell>
          <cell r="H705" t="str">
            <v>금   액</v>
          </cell>
          <cell r="I705" t="str">
            <v>단  가</v>
          </cell>
          <cell r="J705" t="str">
            <v>금   액</v>
          </cell>
          <cell r="K705" t="str">
            <v>단  가</v>
          </cell>
          <cell r="L705" t="str">
            <v>금   액</v>
          </cell>
        </row>
        <row r="706">
          <cell r="A706" t="str">
            <v>산       소</v>
          </cell>
          <cell r="C706" t="str">
            <v>6,000L용</v>
          </cell>
          <cell r="D706">
            <v>0.46</v>
          </cell>
          <cell r="E706" t="str">
            <v>병</v>
          </cell>
          <cell r="G706" t="str">
            <v xml:space="preserve"> </v>
          </cell>
          <cell r="I706">
            <v>12000</v>
          </cell>
          <cell r="J706">
            <v>5520</v>
          </cell>
        </row>
        <row r="707">
          <cell r="A707" t="str">
            <v>아 세 치 렌</v>
          </cell>
          <cell r="C707" t="str">
            <v>4,500L용</v>
          </cell>
          <cell r="D707">
            <v>0.39</v>
          </cell>
          <cell r="E707" t="str">
            <v>병</v>
          </cell>
          <cell r="I707">
            <v>55392</v>
          </cell>
          <cell r="J707">
            <v>21602</v>
          </cell>
        </row>
        <row r="708">
          <cell r="A708" t="str">
            <v>용   접  봉</v>
          </cell>
          <cell r="C708" t="str">
            <v>SS400 , 4M/M</v>
          </cell>
          <cell r="D708">
            <v>5.4</v>
          </cell>
          <cell r="E708" t="str">
            <v>KG</v>
          </cell>
          <cell r="I708">
            <v>1260</v>
          </cell>
          <cell r="J708">
            <v>6804</v>
          </cell>
        </row>
        <row r="709">
          <cell r="A709" t="str">
            <v>코  크  스</v>
          </cell>
          <cell r="D709">
            <v>27</v>
          </cell>
          <cell r="E709" t="str">
            <v>KG</v>
          </cell>
          <cell r="I709">
            <v>183</v>
          </cell>
          <cell r="J709">
            <v>4941</v>
          </cell>
        </row>
        <row r="712">
          <cell r="A712" t="str">
            <v xml:space="preserve"> </v>
          </cell>
        </row>
        <row r="713">
          <cell r="L713" t="str">
            <v xml:space="preserve"> </v>
          </cell>
        </row>
        <row r="714">
          <cell r="B714" t="str">
            <v>계</v>
          </cell>
          <cell r="F714">
            <v>38867</v>
          </cell>
          <cell r="J714">
            <v>38867</v>
          </cell>
        </row>
        <row r="715">
          <cell r="A715" t="str">
            <v xml:space="preserve"> </v>
          </cell>
        </row>
        <row r="716">
          <cell r="A716" t="str">
            <v xml:space="preserve"> </v>
          </cell>
        </row>
        <row r="717">
          <cell r="A717" t="str">
            <v xml:space="preserve"> </v>
          </cell>
        </row>
        <row r="718">
          <cell r="A718" t="str">
            <v xml:space="preserve"> </v>
          </cell>
        </row>
        <row r="719">
          <cell r="A719" t="str">
            <v xml:space="preserve"> </v>
          </cell>
        </row>
        <row r="720">
          <cell r="A720" t="str">
            <v xml:space="preserve"> </v>
          </cell>
        </row>
        <row r="721">
          <cell r="A721" t="str">
            <v xml:space="preserve"> </v>
          </cell>
        </row>
        <row r="722">
          <cell r="A722" t="str">
            <v xml:space="preserve"> </v>
          </cell>
        </row>
        <row r="723">
          <cell r="A723" t="str">
            <v xml:space="preserve"> </v>
          </cell>
        </row>
        <row r="724">
          <cell r="A724" t="str">
            <v xml:space="preserve"> </v>
          </cell>
        </row>
        <row r="725">
          <cell r="A725" t="str">
            <v xml:space="preserve"> </v>
          </cell>
        </row>
        <row r="726">
          <cell r="A726" t="str">
            <v xml:space="preserve"> </v>
          </cell>
        </row>
        <row r="727">
          <cell r="A727" t="str">
            <v xml:space="preserve"> </v>
          </cell>
        </row>
        <row r="728">
          <cell r="A728" t="str">
            <v xml:space="preserve"> </v>
          </cell>
        </row>
        <row r="729">
          <cell r="A729" t="str">
            <v xml:space="preserve"> </v>
          </cell>
        </row>
        <row r="730">
          <cell r="A730" t="str">
            <v xml:space="preserve"> </v>
          </cell>
        </row>
        <row r="731">
          <cell r="A731" t="str">
            <v>ROLLER GATE GUIDE FRAME 설치 인건비</v>
          </cell>
        </row>
        <row r="732">
          <cell r="E732" t="str">
            <v xml:space="preserve"> </v>
          </cell>
        </row>
        <row r="733">
          <cell r="A733" t="str">
            <v>종       별</v>
          </cell>
          <cell r="C733" t="str">
            <v>재 료 또 는</v>
          </cell>
          <cell r="D733" t="str">
            <v xml:space="preserve">원 수 </v>
          </cell>
          <cell r="E733" t="str">
            <v>단 위</v>
          </cell>
          <cell r="F733" t="str">
            <v>총   액</v>
          </cell>
          <cell r="G733" t="str">
            <v>노   무   비</v>
          </cell>
          <cell r="I733" t="str">
            <v>재   료   비</v>
          </cell>
          <cell r="K733" t="str">
            <v>경      비</v>
          </cell>
          <cell r="M733" t="str">
            <v>비   고</v>
          </cell>
        </row>
        <row r="734">
          <cell r="C734" t="str">
            <v xml:space="preserve">규       격 </v>
          </cell>
          <cell r="F734" t="str">
            <v>금   액</v>
          </cell>
          <cell r="G734" t="str">
            <v>단  가</v>
          </cell>
          <cell r="H734" t="str">
            <v>금   액</v>
          </cell>
          <cell r="I734" t="str">
            <v>단  가</v>
          </cell>
          <cell r="J734" t="str">
            <v>금   액</v>
          </cell>
          <cell r="K734" t="str">
            <v>단  가</v>
          </cell>
          <cell r="L734" t="str">
            <v>금   액</v>
          </cell>
        </row>
        <row r="735">
          <cell r="A735" t="str">
            <v>기 술 지 도</v>
          </cell>
          <cell r="C735" t="str">
            <v>기계기사1급</v>
          </cell>
          <cell r="D735">
            <v>5.33</v>
          </cell>
          <cell r="E735" t="str">
            <v>인</v>
          </cell>
          <cell r="G735">
            <v>97488</v>
          </cell>
          <cell r="H735">
            <v>519611</v>
          </cell>
        </row>
        <row r="736">
          <cell r="A736" t="str">
            <v>박 스 해 체</v>
          </cell>
          <cell r="C736" t="str">
            <v>목       공</v>
          </cell>
          <cell r="D736">
            <v>0.34</v>
          </cell>
          <cell r="E736" t="str">
            <v>인</v>
          </cell>
          <cell r="G736">
            <v>75306</v>
          </cell>
          <cell r="H736">
            <v>25604</v>
          </cell>
        </row>
        <row r="737">
          <cell r="C737" t="str">
            <v>특 별 인 부</v>
          </cell>
          <cell r="D737">
            <v>0.34</v>
          </cell>
          <cell r="E737" t="str">
            <v>인</v>
          </cell>
          <cell r="G737">
            <v>57379</v>
          </cell>
          <cell r="H737">
            <v>19508</v>
          </cell>
        </row>
        <row r="738">
          <cell r="A738" t="str">
            <v>검       측</v>
          </cell>
          <cell r="C738" t="str">
            <v>플랜트기계설치공</v>
          </cell>
          <cell r="D738">
            <v>0.17</v>
          </cell>
          <cell r="E738" t="str">
            <v>인</v>
          </cell>
          <cell r="G738">
            <v>80805</v>
          </cell>
          <cell r="H738">
            <v>13736</v>
          </cell>
        </row>
        <row r="739">
          <cell r="C739" t="str">
            <v>특 별 인 부</v>
          </cell>
          <cell r="D739">
            <v>0.17</v>
          </cell>
          <cell r="E739" t="str">
            <v>인</v>
          </cell>
          <cell r="G739">
            <v>57379</v>
          </cell>
          <cell r="H739">
            <v>9754</v>
          </cell>
        </row>
        <row r="741">
          <cell r="A741" t="str">
            <v xml:space="preserve">수정 및 교정 </v>
          </cell>
          <cell r="C741" t="str">
            <v>프랜트기계설치공</v>
          </cell>
          <cell r="D741">
            <v>0.34</v>
          </cell>
          <cell r="E741" t="str">
            <v>인</v>
          </cell>
          <cell r="G741">
            <v>80805</v>
          </cell>
          <cell r="H741">
            <v>27473</v>
          </cell>
        </row>
        <row r="742">
          <cell r="C742" t="str">
            <v>특 별 인 부</v>
          </cell>
          <cell r="D742">
            <v>0.17</v>
          </cell>
          <cell r="E742" t="str">
            <v>인</v>
          </cell>
          <cell r="G742">
            <v>57379</v>
          </cell>
          <cell r="H742">
            <v>9754</v>
          </cell>
        </row>
        <row r="743">
          <cell r="A743" t="str">
            <v>설치준비,CHIPPING</v>
          </cell>
          <cell r="C743" t="str">
            <v>석      공</v>
          </cell>
          <cell r="D743">
            <v>1.1499999999999999</v>
          </cell>
          <cell r="E743" t="str">
            <v>인</v>
          </cell>
          <cell r="G743">
            <v>77005</v>
          </cell>
          <cell r="H743">
            <v>88555</v>
          </cell>
        </row>
        <row r="744">
          <cell r="C744" t="str">
            <v>특 별 인 부</v>
          </cell>
          <cell r="D744">
            <v>0.86</v>
          </cell>
          <cell r="E744" t="str">
            <v>인</v>
          </cell>
          <cell r="G744">
            <v>57379</v>
          </cell>
          <cell r="H744">
            <v>49345</v>
          </cell>
        </row>
        <row r="745">
          <cell r="A745" t="str">
            <v>가설 장비 설치</v>
          </cell>
          <cell r="C745" t="str">
            <v>프랜트기계설치공</v>
          </cell>
          <cell r="D745">
            <v>0.19</v>
          </cell>
          <cell r="E745" t="str">
            <v>인</v>
          </cell>
          <cell r="G745">
            <v>80805</v>
          </cell>
          <cell r="H745">
            <v>15352</v>
          </cell>
        </row>
        <row r="747">
          <cell r="C747" t="str">
            <v>프랜트 배관공</v>
          </cell>
          <cell r="D747">
            <v>0.19</v>
          </cell>
          <cell r="E747" t="str">
            <v>인</v>
          </cell>
          <cell r="G747">
            <v>97219</v>
          </cell>
          <cell r="H747">
            <v>18471</v>
          </cell>
        </row>
        <row r="748">
          <cell r="C748" t="str">
            <v>산소 절단공</v>
          </cell>
          <cell r="D748">
            <v>0.12</v>
          </cell>
          <cell r="E748" t="str">
            <v>인</v>
          </cell>
          <cell r="G748">
            <v>31794</v>
          </cell>
          <cell r="H748">
            <v>3815</v>
          </cell>
        </row>
        <row r="749">
          <cell r="C749" t="str">
            <v>프랜트 용접공</v>
          </cell>
          <cell r="D749">
            <v>0.12</v>
          </cell>
          <cell r="E749" t="str">
            <v>인</v>
          </cell>
          <cell r="G749">
            <v>95379</v>
          </cell>
          <cell r="H749">
            <v>11445</v>
          </cell>
        </row>
        <row r="750">
          <cell r="C750" t="str">
            <v>특 별 인 부</v>
          </cell>
          <cell r="D750">
            <v>0.51</v>
          </cell>
          <cell r="E750" t="str">
            <v>인</v>
          </cell>
          <cell r="G750">
            <v>57379</v>
          </cell>
          <cell r="H750">
            <v>29263</v>
          </cell>
        </row>
        <row r="751">
          <cell r="A751" t="str">
            <v>앙카바 정리 작업</v>
          </cell>
          <cell r="C751" t="str">
            <v>산소 절단공</v>
          </cell>
          <cell r="D751">
            <v>0.56000000000000005</v>
          </cell>
          <cell r="E751" t="str">
            <v>인</v>
          </cell>
          <cell r="G751">
            <v>31794</v>
          </cell>
          <cell r="H751">
            <v>17804</v>
          </cell>
        </row>
        <row r="753">
          <cell r="A753" t="str">
            <v xml:space="preserve"> </v>
          </cell>
          <cell r="C753" t="str">
            <v>프랜트기계설치공</v>
          </cell>
          <cell r="D753">
            <v>0.56000000000000005</v>
          </cell>
          <cell r="E753" t="str">
            <v>인</v>
          </cell>
          <cell r="G753">
            <v>80805</v>
          </cell>
          <cell r="H753">
            <v>45250</v>
          </cell>
        </row>
        <row r="754">
          <cell r="A754" t="str">
            <v xml:space="preserve"> </v>
          </cell>
          <cell r="C754" t="str">
            <v>특 별 인 부</v>
          </cell>
          <cell r="D754">
            <v>1.1200000000000001</v>
          </cell>
          <cell r="E754" t="str">
            <v>인</v>
          </cell>
          <cell r="G754">
            <v>57379</v>
          </cell>
          <cell r="H754">
            <v>64264</v>
          </cell>
        </row>
        <row r="755">
          <cell r="A755" t="str">
            <v>조       립</v>
          </cell>
          <cell r="C755" t="str">
            <v>특수 비계공</v>
          </cell>
          <cell r="D755">
            <v>0.79</v>
          </cell>
          <cell r="E755" t="str">
            <v>인</v>
          </cell>
          <cell r="G755">
            <v>85884</v>
          </cell>
          <cell r="H755">
            <v>67848</v>
          </cell>
        </row>
        <row r="756">
          <cell r="A756" t="str">
            <v xml:space="preserve"> </v>
          </cell>
          <cell r="C756" t="str">
            <v>프랜트기계설치공</v>
          </cell>
          <cell r="D756">
            <v>0.59</v>
          </cell>
          <cell r="E756" t="str">
            <v>인</v>
          </cell>
          <cell r="G756">
            <v>80805</v>
          </cell>
          <cell r="H756">
            <v>47674</v>
          </cell>
        </row>
        <row r="757">
          <cell r="C757" t="str">
            <v>산소 절단공</v>
          </cell>
          <cell r="D757">
            <v>0.28999999999999998</v>
          </cell>
          <cell r="E757" t="str">
            <v>인</v>
          </cell>
          <cell r="G757">
            <v>31794</v>
          </cell>
          <cell r="H757">
            <v>9220</v>
          </cell>
        </row>
        <row r="758">
          <cell r="C758" t="str">
            <v>플랜트기계설치공</v>
          </cell>
          <cell r="D758">
            <v>0.28999999999999998</v>
          </cell>
          <cell r="E758" t="str">
            <v>인</v>
          </cell>
          <cell r="G758">
            <v>80805</v>
          </cell>
          <cell r="H758">
            <v>23433</v>
          </cell>
        </row>
        <row r="759">
          <cell r="C759" t="str">
            <v>프랜트 용접공</v>
          </cell>
          <cell r="D759">
            <v>1.6</v>
          </cell>
          <cell r="E759" t="str">
            <v>인</v>
          </cell>
          <cell r="G759">
            <v>95379</v>
          </cell>
          <cell r="H759">
            <v>152606</v>
          </cell>
        </row>
        <row r="760">
          <cell r="A760" t="str">
            <v>종       별</v>
          </cell>
          <cell r="C760" t="str">
            <v>재 료 또 는</v>
          </cell>
          <cell r="D760" t="str">
            <v xml:space="preserve">원 수 </v>
          </cell>
          <cell r="E760" t="str">
            <v>단 위</v>
          </cell>
          <cell r="F760" t="str">
            <v>총   액</v>
          </cell>
          <cell r="G760" t="str">
            <v>노   무   비</v>
          </cell>
          <cell r="I760" t="str">
            <v>재   료   비</v>
          </cell>
          <cell r="K760" t="str">
            <v>경      비</v>
          </cell>
          <cell r="M760" t="str">
            <v>비   고</v>
          </cell>
        </row>
        <row r="761">
          <cell r="C761" t="str">
            <v xml:space="preserve">규       격 </v>
          </cell>
          <cell r="F761" t="str">
            <v>금   액</v>
          </cell>
          <cell r="G761" t="str">
            <v>단  가</v>
          </cell>
          <cell r="H761" t="str">
            <v>금   액</v>
          </cell>
          <cell r="I761" t="str">
            <v>단  가</v>
          </cell>
          <cell r="J761" t="str">
            <v>금   액</v>
          </cell>
          <cell r="K761" t="str">
            <v>단  가</v>
          </cell>
          <cell r="L761" t="str">
            <v>금   액</v>
          </cell>
        </row>
        <row r="762">
          <cell r="C762" t="str">
            <v>특 별 인 부</v>
          </cell>
          <cell r="D762">
            <v>2.77</v>
          </cell>
          <cell r="E762" t="str">
            <v>인</v>
          </cell>
          <cell r="G762">
            <v>57379</v>
          </cell>
          <cell r="H762">
            <v>158939</v>
          </cell>
        </row>
        <row r="763">
          <cell r="A763" t="str">
            <v>쎈   터   링</v>
          </cell>
          <cell r="C763" t="str">
            <v>특수 비계공</v>
          </cell>
          <cell r="D763">
            <v>0.79</v>
          </cell>
          <cell r="E763" t="str">
            <v>인</v>
          </cell>
          <cell r="G763">
            <v>85884</v>
          </cell>
          <cell r="H763">
            <v>67848</v>
          </cell>
        </row>
        <row r="764">
          <cell r="C764" t="str">
            <v>프랜트 용접공</v>
          </cell>
          <cell r="D764">
            <v>4.9000000000000004</v>
          </cell>
          <cell r="E764" t="str">
            <v>인</v>
          </cell>
          <cell r="G764">
            <v>95379</v>
          </cell>
          <cell r="H764">
            <v>467357</v>
          </cell>
        </row>
        <row r="765">
          <cell r="A765" t="str">
            <v xml:space="preserve"> </v>
          </cell>
          <cell r="C765" t="str">
            <v>측   량   사</v>
          </cell>
          <cell r="D765">
            <v>0.59</v>
          </cell>
          <cell r="E765" t="str">
            <v>인</v>
          </cell>
          <cell r="G765">
            <v>58506</v>
          </cell>
          <cell r="H765">
            <v>34518</v>
          </cell>
          <cell r="I765" t="str">
            <v xml:space="preserve"> </v>
          </cell>
        </row>
        <row r="766">
          <cell r="C766" t="str">
            <v>측 량 조 수</v>
          </cell>
          <cell r="D766">
            <v>0.59</v>
          </cell>
          <cell r="E766" t="str">
            <v>인</v>
          </cell>
          <cell r="G766">
            <v>38777</v>
          </cell>
          <cell r="H766">
            <v>22878</v>
          </cell>
        </row>
        <row r="767">
          <cell r="A767" t="str">
            <v xml:space="preserve"> </v>
          </cell>
          <cell r="C767" t="str">
            <v>산소 절단공</v>
          </cell>
          <cell r="D767">
            <v>0.59</v>
          </cell>
          <cell r="E767" t="str">
            <v>인</v>
          </cell>
          <cell r="G767">
            <v>31794</v>
          </cell>
          <cell r="H767">
            <v>18758</v>
          </cell>
        </row>
        <row r="768">
          <cell r="C768" t="str">
            <v>프랜트기계설치공</v>
          </cell>
          <cell r="D768">
            <v>1.48</v>
          </cell>
          <cell r="E768" t="str">
            <v>인</v>
          </cell>
          <cell r="G768">
            <v>80805</v>
          </cell>
          <cell r="H768">
            <v>119591</v>
          </cell>
        </row>
        <row r="769">
          <cell r="A769" t="str">
            <v xml:space="preserve"> </v>
          </cell>
          <cell r="C769" t="str">
            <v>특 별 인 부</v>
          </cell>
          <cell r="D769">
            <v>7.76</v>
          </cell>
          <cell r="E769" t="str">
            <v>인</v>
          </cell>
          <cell r="G769">
            <v>57379</v>
          </cell>
          <cell r="H769">
            <v>445261</v>
          </cell>
        </row>
        <row r="771">
          <cell r="A771" t="str">
            <v>거프집용 앙카설치</v>
          </cell>
          <cell r="C771" t="str">
            <v>산소 절단공</v>
          </cell>
          <cell r="D771">
            <v>0.21</v>
          </cell>
          <cell r="E771" t="str">
            <v>인</v>
          </cell>
          <cell r="G771">
            <v>31794</v>
          </cell>
          <cell r="H771">
            <v>6676</v>
          </cell>
        </row>
        <row r="772">
          <cell r="A772" t="str">
            <v xml:space="preserve"> </v>
          </cell>
          <cell r="C772" t="str">
            <v>프랜트 용접공</v>
          </cell>
          <cell r="D772">
            <v>1.6</v>
          </cell>
          <cell r="E772" t="str">
            <v>인</v>
          </cell>
          <cell r="G772">
            <v>95379</v>
          </cell>
          <cell r="H772">
            <v>152606</v>
          </cell>
        </row>
        <row r="773">
          <cell r="C773" t="str">
            <v>특 별 인 부</v>
          </cell>
          <cell r="D773">
            <v>1.81</v>
          </cell>
          <cell r="E773" t="str">
            <v>인</v>
          </cell>
          <cell r="G773">
            <v>57379</v>
          </cell>
          <cell r="H773">
            <v>103855</v>
          </cell>
        </row>
        <row r="774">
          <cell r="A774" t="str">
            <v>검 사 기 록</v>
          </cell>
          <cell r="C774" t="str">
            <v>측   량   사</v>
          </cell>
          <cell r="D774">
            <v>0.28999999999999998</v>
          </cell>
          <cell r="E774" t="str">
            <v>인</v>
          </cell>
          <cell r="G774">
            <v>58506</v>
          </cell>
          <cell r="H774">
            <v>16966</v>
          </cell>
        </row>
        <row r="775">
          <cell r="C775" t="str">
            <v>측 량 조 수</v>
          </cell>
          <cell r="D775">
            <v>0.28999999999999998</v>
          </cell>
          <cell r="E775" t="str">
            <v>인</v>
          </cell>
          <cell r="G775">
            <v>38777</v>
          </cell>
          <cell r="H775">
            <v>11245</v>
          </cell>
        </row>
        <row r="777">
          <cell r="C777" t="str">
            <v>프랜트기계설치공</v>
          </cell>
          <cell r="D777">
            <v>0.73</v>
          </cell>
          <cell r="E777" t="str">
            <v>인</v>
          </cell>
          <cell r="G777">
            <v>80805</v>
          </cell>
          <cell r="H777">
            <v>58987</v>
          </cell>
        </row>
        <row r="778">
          <cell r="C778" t="str">
            <v>특 별 인 부</v>
          </cell>
          <cell r="D778">
            <v>2.29</v>
          </cell>
          <cell r="E778" t="str">
            <v>인</v>
          </cell>
          <cell r="G778">
            <v>57379</v>
          </cell>
          <cell r="H778">
            <v>131397</v>
          </cell>
        </row>
        <row r="779">
          <cell r="A779" t="str">
            <v>뒷   정   리</v>
          </cell>
          <cell r="C779" t="str">
            <v>특수 비계공</v>
          </cell>
          <cell r="D779">
            <v>0.22</v>
          </cell>
          <cell r="E779" t="str">
            <v>인</v>
          </cell>
          <cell r="G779">
            <v>85884</v>
          </cell>
          <cell r="H779">
            <v>18894</v>
          </cell>
        </row>
        <row r="780">
          <cell r="C780" t="str">
            <v>프랜트기계설치공</v>
          </cell>
          <cell r="D780">
            <v>0.34</v>
          </cell>
          <cell r="E780" t="str">
            <v>인</v>
          </cell>
          <cell r="G780">
            <v>80805</v>
          </cell>
          <cell r="H780">
            <v>27473</v>
          </cell>
        </row>
        <row r="781">
          <cell r="C781" t="str">
            <v>산소 절단공</v>
          </cell>
          <cell r="D781">
            <v>0.22</v>
          </cell>
          <cell r="E781" t="str">
            <v>인</v>
          </cell>
          <cell r="G781">
            <v>31794</v>
          </cell>
          <cell r="H781">
            <v>6994</v>
          </cell>
        </row>
        <row r="783">
          <cell r="C783" t="str">
            <v>특 별 인 부</v>
          </cell>
          <cell r="D783">
            <v>0.56000000000000005</v>
          </cell>
          <cell r="E783" t="str">
            <v>인</v>
          </cell>
          <cell r="G783">
            <v>57379</v>
          </cell>
          <cell r="H783">
            <v>32132</v>
          </cell>
        </row>
        <row r="784">
          <cell r="A784" t="str">
            <v>전기설비,설치유지비</v>
          </cell>
          <cell r="C784" t="str">
            <v>플랜트전공</v>
          </cell>
          <cell r="D784">
            <v>4.25</v>
          </cell>
          <cell r="E784" t="str">
            <v>인</v>
          </cell>
          <cell r="G784">
            <v>64285</v>
          </cell>
          <cell r="H784">
            <v>273211</v>
          </cell>
        </row>
        <row r="785">
          <cell r="A785" t="str">
            <v>철     거</v>
          </cell>
          <cell r="C785" t="str">
            <v>특 별 인 부</v>
          </cell>
          <cell r="D785">
            <v>4.25</v>
          </cell>
          <cell r="E785" t="str">
            <v>인</v>
          </cell>
          <cell r="G785">
            <v>57379</v>
          </cell>
          <cell r="H785">
            <v>243860</v>
          </cell>
        </row>
        <row r="787">
          <cell r="B787" t="str">
            <v>계</v>
          </cell>
          <cell r="F787">
            <v>3689231</v>
          </cell>
          <cell r="H787">
            <v>3689231</v>
          </cell>
        </row>
        <row r="789">
          <cell r="A789" t="str">
            <v>ROLLER GATE GUIDE FRAME 설치 사용장비 경비</v>
          </cell>
        </row>
        <row r="790">
          <cell r="E790" t="str">
            <v xml:space="preserve"> </v>
          </cell>
        </row>
        <row r="791">
          <cell r="A791" t="str">
            <v>종       별</v>
          </cell>
          <cell r="C791" t="str">
            <v>재 료 또 는</v>
          </cell>
          <cell r="D791" t="str">
            <v xml:space="preserve">원 수 </v>
          </cell>
          <cell r="E791" t="str">
            <v>단 위</v>
          </cell>
          <cell r="F791" t="str">
            <v>총   액</v>
          </cell>
          <cell r="G791" t="str">
            <v>노   무   비</v>
          </cell>
          <cell r="I791" t="str">
            <v>재   료   비</v>
          </cell>
          <cell r="K791" t="str">
            <v>경      비</v>
          </cell>
          <cell r="M791" t="str">
            <v>비   고</v>
          </cell>
        </row>
        <row r="792">
          <cell r="C792" t="str">
            <v xml:space="preserve">규       격 </v>
          </cell>
          <cell r="F792" t="str">
            <v>금   액</v>
          </cell>
          <cell r="G792" t="str">
            <v>단  가</v>
          </cell>
          <cell r="H792" t="str">
            <v>금   액</v>
          </cell>
          <cell r="I792" t="str">
            <v>단  가</v>
          </cell>
          <cell r="J792" t="str">
            <v>금   액</v>
          </cell>
          <cell r="K792" t="str">
            <v>단  가</v>
          </cell>
          <cell r="L792" t="str">
            <v>금   액</v>
          </cell>
        </row>
        <row r="793">
          <cell r="A793" t="str">
            <v>A.C WELDER</v>
          </cell>
          <cell r="C793" t="str">
            <v>10KVA</v>
          </cell>
          <cell r="D793">
            <v>8</v>
          </cell>
          <cell r="E793" t="str">
            <v>Hr</v>
          </cell>
          <cell r="K793">
            <v>155</v>
          </cell>
          <cell r="L793">
            <v>1240</v>
          </cell>
        </row>
        <row r="794">
          <cell r="A794" t="str">
            <v>D.C WELDER</v>
          </cell>
          <cell r="C794" t="str">
            <v>5.5KW</v>
          </cell>
          <cell r="D794">
            <v>32</v>
          </cell>
          <cell r="E794" t="str">
            <v>Hr</v>
          </cell>
          <cell r="K794">
            <v>359</v>
          </cell>
          <cell r="L794">
            <v>11488</v>
          </cell>
        </row>
        <row r="795">
          <cell r="A795" t="str">
            <v>GAS CUTTING M/C</v>
          </cell>
          <cell r="C795" t="str">
            <v>중 형</v>
          </cell>
          <cell r="D795">
            <v>32</v>
          </cell>
          <cell r="E795" t="str">
            <v>Hr</v>
          </cell>
          <cell r="G795">
            <v>3974</v>
          </cell>
          <cell r="H795">
            <v>127168</v>
          </cell>
          <cell r="K795">
            <v>115</v>
          </cell>
          <cell r="L795">
            <v>3680</v>
          </cell>
        </row>
        <row r="796">
          <cell r="A796" t="str">
            <v>GAS WELDER</v>
          </cell>
          <cell r="C796" t="str">
            <v>중 형</v>
          </cell>
          <cell r="D796">
            <v>24</v>
          </cell>
          <cell r="E796" t="str">
            <v>Hr</v>
          </cell>
          <cell r="K796">
            <v>115</v>
          </cell>
          <cell r="L796">
            <v>2760</v>
          </cell>
        </row>
        <row r="797">
          <cell r="A797" t="str">
            <v>PORTABLE DRILL</v>
          </cell>
          <cell r="C797" t="str">
            <v>1.5 HP</v>
          </cell>
          <cell r="D797">
            <v>16</v>
          </cell>
          <cell r="E797" t="str">
            <v>Hr</v>
          </cell>
          <cell r="K797">
            <v>14</v>
          </cell>
          <cell r="L797">
            <v>224</v>
          </cell>
        </row>
        <row r="799">
          <cell r="A799" t="str">
            <v>PORTABLE GRINDER</v>
          </cell>
          <cell r="C799" t="str">
            <v>0.5 HP</v>
          </cell>
          <cell r="D799">
            <v>32</v>
          </cell>
          <cell r="E799" t="str">
            <v>Hr</v>
          </cell>
          <cell r="K799">
            <v>22</v>
          </cell>
          <cell r="L799">
            <v>704</v>
          </cell>
        </row>
        <row r="800">
          <cell r="A800" t="str">
            <v>COMPRESSOR</v>
          </cell>
          <cell r="C800" t="str">
            <v>8.9㎥/min</v>
          </cell>
          <cell r="D800">
            <v>8</v>
          </cell>
          <cell r="E800" t="str">
            <v>Hr</v>
          </cell>
          <cell r="G800">
            <v>9681</v>
          </cell>
          <cell r="H800">
            <v>77448</v>
          </cell>
          <cell r="I800">
            <v>8779</v>
          </cell>
          <cell r="J800">
            <v>70232</v>
          </cell>
          <cell r="K800">
            <v>6250</v>
          </cell>
          <cell r="L800">
            <v>50000</v>
          </cell>
        </row>
        <row r="801">
          <cell r="A801" t="str">
            <v>WINCH</v>
          </cell>
          <cell r="C801" t="str">
            <v>10 HP</v>
          </cell>
          <cell r="D801">
            <v>16</v>
          </cell>
          <cell r="E801" t="str">
            <v>Hr</v>
          </cell>
          <cell r="G801">
            <v>9235</v>
          </cell>
          <cell r="H801">
            <v>147760</v>
          </cell>
          <cell r="K801">
            <v>850</v>
          </cell>
          <cell r="L801">
            <v>13600</v>
          </cell>
        </row>
        <row r="802">
          <cell r="A802" t="str">
            <v>리프트 트럭</v>
          </cell>
          <cell r="C802" t="str">
            <v>7 TON</v>
          </cell>
          <cell r="D802">
            <v>8</v>
          </cell>
          <cell r="E802" t="str">
            <v>Hr</v>
          </cell>
          <cell r="G802">
            <v>9681</v>
          </cell>
          <cell r="H802">
            <v>77448</v>
          </cell>
          <cell r="I802">
            <v>5898</v>
          </cell>
          <cell r="J802">
            <v>47184</v>
          </cell>
          <cell r="K802">
            <v>5845</v>
          </cell>
          <cell r="L802">
            <v>46760</v>
          </cell>
        </row>
        <row r="803">
          <cell r="A803" t="str">
            <v>TRUCK CRANE</v>
          </cell>
          <cell r="C803" t="str">
            <v>40 TON</v>
          </cell>
          <cell r="D803">
            <v>8</v>
          </cell>
          <cell r="E803" t="str">
            <v>Hr</v>
          </cell>
          <cell r="G803">
            <v>18615</v>
          </cell>
          <cell r="H803">
            <v>148920</v>
          </cell>
          <cell r="I803">
            <v>8730</v>
          </cell>
          <cell r="J803">
            <v>69840</v>
          </cell>
          <cell r="K803">
            <v>55621</v>
          </cell>
          <cell r="L803">
            <v>444968</v>
          </cell>
        </row>
        <row r="807">
          <cell r="B807" t="str">
            <v xml:space="preserve"> 계</v>
          </cell>
          <cell r="F807">
            <v>1341424</v>
          </cell>
          <cell r="H807">
            <v>578744</v>
          </cell>
          <cell r="J807">
            <v>187256</v>
          </cell>
          <cell r="L807">
            <v>575424</v>
          </cell>
        </row>
        <row r="815">
          <cell r="J815" t="str">
            <v xml:space="preserve"> </v>
          </cell>
        </row>
        <row r="816">
          <cell r="J816" t="str">
            <v xml:space="preserve"> </v>
          </cell>
        </row>
        <row r="817">
          <cell r="J817" t="str">
            <v xml:space="preserve"> </v>
          </cell>
        </row>
        <row r="818">
          <cell r="A818" t="str">
            <v>ROLLER GATE GUIDE FRAME 설치 소모 자재비</v>
          </cell>
        </row>
        <row r="819">
          <cell r="E819" t="str">
            <v xml:space="preserve"> </v>
          </cell>
        </row>
        <row r="820">
          <cell r="A820" t="str">
            <v>종       별</v>
          </cell>
          <cell r="C820" t="str">
            <v>재 료 또 는</v>
          </cell>
          <cell r="D820" t="str">
            <v xml:space="preserve">원 수 </v>
          </cell>
          <cell r="E820" t="str">
            <v>단 위</v>
          </cell>
          <cell r="F820" t="str">
            <v>총   액</v>
          </cell>
          <cell r="G820" t="str">
            <v>노   무   비</v>
          </cell>
          <cell r="I820" t="str">
            <v>재   료   비</v>
          </cell>
          <cell r="K820" t="str">
            <v>경      비</v>
          </cell>
          <cell r="M820" t="str">
            <v>비   고</v>
          </cell>
        </row>
        <row r="821">
          <cell r="C821" t="str">
            <v xml:space="preserve">규       격 </v>
          </cell>
          <cell r="F821" t="str">
            <v>금   액</v>
          </cell>
          <cell r="G821" t="str">
            <v>단  가</v>
          </cell>
          <cell r="H821" t="str">
            <v>금   액</v>
          </cell>
          <cell r="I821" t="str">
            <v>단  가</v>
          </cell>
          <cell r="J821" t="str">
            <v>금   액</v>
          </cell>
          <cell r="K821" t="str">
            <v>단  가</v>
          </cell>
          <cell r="L821" t="str">
            <v>금   액</v>
          </cell>
        </row>
        <row r="822">
          <cell r="A822" t="str">
            <v>산       소</v>
          </cell>
          <cell r="C822" t="str">
            <v>6,000L용</v>
          </cell>
          <cell r="D822">
            <v>0.69</v>
          </cell>
          <cell r="E822" t="str">
            <v>병</v>
          </cell>
          <cell r="G822" t="str">
            <v xml:space="preserve"> </v>
          </cell>
          <cell r="I822">
            <v>12000</v>
          </cell>
          <cell r="J822">
            <v>8280</v>
          </cell>
        </row>
        <row r="823">
          <cell r="A823" t="str">
            <v>아 세 치 렌</v>
          </cell>
          <cell r="C823" t="str">
            <v>2,100L용</v>
          </cell>
          <cell r="D823">
            <v>0.2</v>
          </cell>
          <cell r="E823" t="str">
            <v>병</v>
          </cell>
          <cell r="I823">
            <v>25849</v>
          </cell>
          <cell r="J823">
            <v>5169</v>
          </cell>
        </row>
        <row r="824">
          <cell r="A824" t="str">
            <v>용   접  봉</v>
          </cell>
          <cell r="C824" t="str">
            <v>SS41+STS304,4M/M</v>
          </cell>
          <cell r="D824">
            <v>31.05</v>
          </cell>
          <cell r="E824" t="str">
            <v>KG</v>
          </cell>
          <cell r="I824">
            <v>3360</v>
          </cell>
          <cell r="J824">
            <v>104328</v>
          </cell>
        </row>
        <row r="825">
          <cell r="A825" t="str">
            <v xml:space="preserve"> </v>
          </cell>
          <cell r="D825" t="str">
            <v xml:space="preserve"> </v>
          </cell>
          <cell r="E825" t="str">
            <v xml:space="preserve"> </v>
          </cell>
        </row>
        <row r="828">
          <cell r="A828" t="str">
            <v xml:space="preserve"> </v>
          </cell>
        </row>
        <row r="829">
          <cell r="L829" t="str">
            <v xml:space="preserve"> </v>
          </cell>
        </row>
        <row r="830">
          <cell r="B830" t="str">
            <v>계</v>
          </cell>
          <cell r="F830">
            <v>117777</v>
          </cell>
          <cell r="J830">
            <v>117777</v>
          </cell>
          <cell r="L830" t="str">
            <v xml:space="preserve"> </v>
          </cell>
        </row>
        <row r="831">
          <cell r="F831" t="str">
            <v xml:space="preserve"> </v>
          </cell>
          <cell r="L831" t="str">
            <v xml:space="preserve"> </v>
          </cell>
        </row>
        <row r="832">
          <cell r="F832" t="str">
            <v xml:space="preserve"> </v>
          </cell>
          <cell r="J832" t="str">
            <v xml:space="preserve"> </v>
          </cell>
          <cell r="L832" t="str">
            <v xml:space="preserve"> </v>
          </cell>
        </row>
        <row r="833">
          <cell r="F833" t="str">
            <v xml:space="preserve"> </v>
          </cell>
          <cell r="J833" t="str">
            <v xml:space="preserve"> </v>
          </cell>
          <cell r="L833" t="str">
            <v xml:space="preserve"> </v>
          </cell>
        </row>
        <row r="834">
          <cell r="F834" t="str">
            <v xml:space="preserve"> </v>
          </cell>
          <cell r="J834" t="str">
            <v xml:space="preserve"> </v>
          </cell>
          <cell r="L834" t="str">
            <v xml:space="preserve"> </v>
          </cell>
        </row>
        <row r="835">
          <cell r="F835" t="str">
            <v xml:space="preserve"> </v>
          </cell>
          <cell r="J835" t="str">
            <v xml:space="preserve"> </v>
          </cell>
          <cell r="L835" t="str">
            <v xml:space="preserve"> </v>
          </cell>
        </row>
        <row r="836">
          <cell r="F836" t="str">
            <v xml:space="preserve"> </v>
          </cell>
          <cell r="J836" t="str">
            <v xml:space="preserve"> </v>
          </cell>
          <cell r="L836" t="str">
            <v xml:space="preserve"> </v>
          </cell>
        </row>
        <row r="837">
          <cell r="F837" t="str">
            <v xml:space="preserve"> </v>
          </cell>
          <cell r="J837" t="str">
            <v xml:space="preserve"> </v>
          </cell>
          <cell r="L837" t="str">
            <v xml:space="preserve"> </v>
          </cell>
        </row>
        <row r="838">
          <cell r="F838" t="str">
            <v xml:space="preserve"> </v>
          </cell>
          <cell r="J838" t="str">
            <v xml:space="preserve"> </v>
          </cell>
          <cell r="L838" t="str">
            <v xml:space="preserve"> </v>
          </cell>
        </row>
        <row r="839">
          <cell r="F839" t="str">
            <v xml:space="preserve"> </v>
          </cell>
          <cell r="J839" t="str">
            <v xml:space="preserve"> </v>
          </cell>
          <cell r="L839" t="str">
            <v xml:space="preserve"> </v>
          </cell>
        </row>
        <row r="840">
          <cell r="F840" t="str">
            <v xml:space="preserve"> </v>
          </cell>
          <cell r="J840" t="str">
            <v xml:space="preserve"> </v>
          </cell>
          <cell r="L840" t="str">
            <v xml:space="preserve"> </v>
          </cell>
        </row>
        <row r="841">
          <cell r="F841" t="str">
            <v xml:space="preserve"> </v>
          </cell>
          <cell r="J841" t="str">
            <v xml:space="preserve"> </v>
          </cell>
          <cell r="L841" t="str">
            <v xml:space="preserve"> </v>
          </cell>
        </row>
        <row r="842">
          <cell r="F842" t="str">
            <v xml:space="preserve"> </v>
          </cell>
          <cell r="J842" t="str">
            <v xml:space="preserve"> </v>
          </cell>
          <cell r="L842" t="str">
            <v xml:space="preserve"> </v>
          </cell>
        </row>
        <row r="843">
          <cell r="F843" t="str">
            <v xml:space="preserve"> </v>
          </cell>
          <cell r="J843" t="str">
            <v xml:space="preserve"> </v>
          </cell>
          <cell r="L843" t="str">
            <v xml:space="preserve"> </v>
          </cell>
        </row>
        <row r="844">
          <cell r="F844" t="str">
            <v xml:space="preserve"> </v>
          </cell>
          <cell r="J844" t="str">
            <v xml:space="preserve"> </v>
          </cell>
          <cell r="L844" t="str">
            <v xml:space="preserve"> </v>
          </cell>
        </row>
        <row r="845">
          <cell r="F845" t="str">
            <v xml:space="preserve"> </v>
          </cell>
          <cell r="J845" t="str">
            <v xml:space="preserve"> </v>
          </cell>
          <cell r="L845" t="str">
            <v xml:space="preserve"> </v>
          </cell>
        </row>
        <row r="846">
          <cell r="F846" t="str">
            <v xml:space="preserve"> </v>
          </cell>
          <cell r="J846" t="str">
            <v xml:space="preserve"> </v>
          </cell>
          <cell r="L846" t="str">
            <v xml:space="preserve"> </v>
          </cell>
        </row>
        <row r="847">
          <cell r="A847" t="str">
            <v>HOIST 설치 인건비</v>
          </cell>
        </row>
        <row r="848">
          <cell r="E848" t="str">
            <v xml:space="preserve"> </v>
          </cell>
        </row>
        <row r="849">
          <cell r="A849" t="str">
            <v>종       별</v>
          </cell>
          <cell r="C849" t="str">
            <v>재 료 또 는</v>
          </cell>
          <cell r="D849" t="str">
            <v xml:space="preserve">원 수 </v>
          </cell>
          <cell r="E849" t="str">
            <v>단 위</v>
          </cell>
          <cell r="F849" t="str">
            <v>총   액</v>
          </cell>
          <cell r="G849" t="str">
            <v>노   무   비</v>
          </cell>
          <cell r="I849" t="str">
            <v>재   료   비</v>
          </cell>
          <cell r="K849" t="str">
            <v>경      비</v>
          </cell>
          <cell r="M849" t="str">
            <v>비   고</v>
          </cell>
        </row>
        <row r="850">
          <cell r="C850" t="str">
            <v xml:space="preserve">규       격 </v>
          </cell>
          <cell r="F850" t="str">
            <v>금   액</v>
          </cell>
          <cell r="G850" t="str">
            <v>단  가</v>
          </cell>
          <cell r="H850" t="str">
            <v>금   액</v>
          </cell>
          <cell r="I850" t="str">
            <v>단  가</v>
          </cell>
          <cell r="J850" t="str">
            <v>금   액</v>
          </cell>
          <cell r="K850" t="str">
            <v>단  가</v>
          </cell>
          <cell r="L850" t="str">
            <v>금   액</v>
          </cell>
        </row>
        <row r="851">
          <cell r="A851" t="str">
            <v>기 술 관 리</v>
          </cell>
          <cell r="C851" t="str">
            <v>기계기사2급</v>
          </cell>
          <cell r="D851">
            <v>0.5</v>
          </cell>
          <cell r="E851" t="str">
            <v>인</v>
          </cell>
          <cell r="G851">
            <v>69405</v>
          </cell>
          <cell r="H851">
            <v>34702</v>
          </cell>
        </row>
        <row r="852">
          <cell r="A852" t="str">
            <v>소운반 조작</v>
          </cell>
          <cell r="C852" t="str">
            <v>비   계   공</v>
          </cell>
          <cell r="D852">
            <v>1.105</v>
          </cell>
          <cell r="E852" t="str">
            <v>인</v>
          </cell>
          <cell r="G852">
            <v>79467</v>
          </cell>
          <cell r="H852">
            <v>87811</v>
          </cell>
        </row>
        <row r="853">
          <cell r="A853" t="str">
            <v>조립 및 조정</v>
          </cell>
          <cell r="C853" t="str">
            <v>비   계   공</v>
          </cell>
          <cell r="D853">
            <v>1.9279999999999999</v>
          </cell>
          <cell r="E853" t="str">
            <v>인</v>
          </cell>
          <cell r="G853">
            <v>79467</v>
          </cell>
          <cell r="H853">
            <v>153212</v>
          </cell>
        </row>
        <row r="854">
          <cell r="A854" t="str">
            <v xml:space="preserve"> </v>
          </cell>
          <cell r="C854" t="str">
            <v>측   량   사</v>
          </cell>
          <cell r="D854">
            <v>0.26800000000000002</v>
          </cell>
          <cell r="E854" t="str">
            <v>인</v>
          </cell>
          <cell r="G854">
            <v>58506</v>
          </cell>
          <cell r="H854">
            <v>15679</v>
          </cell>
        </row>
        <row r="855">
          <cell r="A855" t="str">
            <v xml:space="preserve"> </v>
          </cell>
          <cell r="C855" t="str">
            <v>프랜트기계설치공</v>
          </cell>
          <cell r="D855">
            <v>2.1150000000000002</v>
          </cell>
          <cell r="E855" t="str">
            <v>인</v>
          </cell>
          <cell r="G855">
            <v>80805</v>
          </cell>
          <cell r="H855">
            <v>170902</v>
          </cell>
        </row>
        <row r="857">
          <cell r="A857" t="str">
            <v>용       접</v>
          </cell>
          <cell r="C857" t="str">
            <v>프랜트 용접공</v>
          </cell>
          <cell r="D857">
            <v>1.03</v>
          </cell>
          <cell r="E857" t="str">
            <v>인</v>
          </cell>
          <cell r="G857">
            <v>95379</v>
          </cell>
          <cell r="H857">
            <v>98240</v>
          </cell>
        </row>
        <row r="858">
          <cell r="A858" t="str">
            <v>시운전 및 조작</v>
          </cell>
          <cell r="C858" t="str">
            <v>프랜트기계설치공</v>
          </cell>
          <cell r="D858">
            <v>0.36</v>
          </cell>
          <cell r="E858" t="str">
            <v>인</v>
          </cell>
          <cell r="G858">
            <v>80805</v>
          </cell>
          <cell r="H858">
            <v>29089</v>
          </cell>
        </row>
        <row r="859">
          <cell r="A859" t="str">
            <v xml:space="preserve"> </v>
          </cell>
          <cell r="B859" t="str">
            <v xml:space="preserve"> </v>
          </cell>
          <cell r="C859" t="str">
            <v>프랜트 전공</v>
          </cell>
          <cell r="D859">
            <v>0.41299999999999998</v>
          </cell>
          <cell r="E859" t="str">
            <v>인</v>
          </cell>
          <cell r="G859">
            <v>64285</v>
          </cell>
          <cell r="H859">
            <v>26549</v>
          </cell>
        </row>
        <row r="860">
          <cell r="C860" t="str">
            <v>비   계   공</v>
          </cell>
          <cell r="D860">
            <v>0.9</v>
          </cell>
          <cell r="E860" t="str">
            <v>인</v>
          </cell>
          <cell r="G860">
            <v>79467</v>
          </cell>
          <cell r="H860">
            <v>71520</v>
          </cell>
        </row>
        <row r="861">
          <cell r="A861" t="str">
            <v>검사 및 교정</v>
          </cell>
          <cell r="C861" t="str">
            <v>기술관리,시운</v>
          </cell>
          <cell r="D861" t="str">
            <v>1</v>
          </cell>
          <cell r="E861" t="str">
            <v>식</v>
          </cell>
        </row>
        <row r="862">
          <cell r="C862" t="str">
            <v>전및조작제외</v>
          </cell>
          <cell r="E862" t="str">
            <v xml:space="preserve"> </v>
          </cell>
        </row>
        <row r="863">
          <cell r="A863" t="str">
            <v xml:space="preserve"> </v>
          </cell>
          <cell r="C863" t="str">
            <v>10 %</v>
          </cell>
        </row>
        <row r="865">
          <cell r="B865" t="str">
            <v>계</v>
          </cell>
          <cell r="F865">
            <v>687704</v>
          </cell>
          <cell r="H865">
            <v>687704</v>
          </cell>
        </row>
        <row r="876">
          <cell r="A876" t="str">
            <v>ROLLER GATE HOIST 설치 사용장비 경비</v>
          </cell>
        </row>
        <row r="877">
          <cell r="E877" t="str">
            <v xml:space="preserve"> </v>
          </cell>
        </row>
        <row r="878">
          <cell r="A878" t="str">
            <v>종       별</v>
          </cell>
          <cell r="C878" t="str">
            <v>재 료 또 는</v>
          </cell>
          <cell r="D878" t="str">
            <v xml:space="preserve">원 수 </v>
          </cell>
          <cell r="E878" t="str">
            <v>단 위</v>
          </cell>
          <cell r="F878" t="str">
            <v>총   액</v>
          </cell>
          <cell r="G878" t="str">
            <v>노   무   비</v>
          </cell>
          <cell r="I878" t="str">
            <v>재   료   비</v>
          </cell>
          <cell r="K878" t="str">
            <v>경      비</v>
          </cell>
          <cell r="M878" t="str">
            <v>비   고</v>
          </cell>
        </row>
        <row r="879">
          <cell r="C879" t="str">
            <v xml:space="preserve">규       격 </v>
          </cell>
          <cell r="F879" t="str">
            <v>금   액</v>
          </cell>
          <cell r="G879" t="str">
            <v>단  가</v>
          </cell>
          <cell r="H879" t="str">
            <v>금   액</v>
          </cell>
          <cell r="I879" t="str">
            <v>단  가</v>
          </cell>
          <cell r="J879" t="str">
            <v>금   액</v>
          </cell>
          <cell r="K879" t="str">
            <v>단  가</v>
          </cell>
          <cell r="L879" t="str">
            <v>금   액</v>
          </cell>
        </row>
        <row r="880">
          <cell r="A880" t="str">
            <v>A.C WELDER</v>
          </cell>
          <cell r="C880" t="str">
            <v>10KVA</v>
          </cell>
          <cell r="D880">
            <v>8</v>
          </cell>
          <cell r="E880" t="str">
            <v>Hr</v>
          </cell>
          <cell r="K880">
            <v>155</v>
          </cell>
          <cell r="L880">
            <v>1240</v>
          </cell>
        </row>
        <row r="881">
          <cell r="A881" t="str">
            <v>D.C WELDER</v>
          </cell>
          <cell r="C881" t="str">
            <v>300A,5.5KW</v>
          </cell>
          <cell r="D881">
            <v>8</v>
          </cell>
          <cell r="E881" t="str">
            <v>Hr</v>
          </cell>
          <cell r="K881">
            <v>359</v>
          </cell>
          <cell r="L881">
            <v>2872</v>
          </cell>
        </row>
        <row r="882">
          <cell r="A882" t="str">
            <v>GAS CUTTING M/C</v>
          </cell>
          <cell r="C882" t="str">
            <v>중 형</v>
          </cell>
          <cell r="D882">
            <v>16</v>
          </cell>
          <cell r="E882" t="str">
            <v>Hr</v>
          </cell>
          <cell r="G882">
            <v>3974</v>
          </cell>
          <cell r="H882">
            <v>63584</v>
          </cell>
          <cell r="K882">
            <v>115</v>
          </cell>
          <cell r="L882">
            <v>1840</v>
          </cell>
        </row>
        <row r="883">
          <cell r="A883" t="str">
            <v>PORTABLE DRILL</v>
          </cell>
          <cell r="C883" t="str">
            <v>1.5 HP</v>
          </cell>
          <cell r="D883">
            <v>8</v>
          </cell>
          <cell r="E883" t="str">
            <v>Hr</v>
          </cell>
          <cell r="K883">
            <v>14</v>
          </cell>
          <cell r="L883">
            <v>112</v>
          </cell>
        </row>
        <row r="884">
          <cell r="A884" t="str">
            <v>PORTABLE GRINDER</v>
          </cell>
          <cell r="C884" t="str">
            <v>0.5 HP</v>
          </cell>
          <cell r="D884">
            <v>16</v>
          </cell>
          <cell r="E884" t="str">
            <v>Hr</v>
          </cell>
          <cell r="K884">
            <v>22</v>
          </cell>
          <cell r="L884">
            <v>352</v>
          </cell>
        </row>
        <row r="886">
          <cell r="A886" t="str">
            <v>TRUCK CRANE</v>
          </cell>
          <cell r="C886" t="str">
            <v>30 TON</v>
          </cell>
          <cell r="D886">
            <v>8</v>
          </cell>
          <cell r="E886" t="str">
            <v>Hr</v>
          </cell>
          <cell r="G886">
            <v>18615</v>
          </cell>
          <cell r="H886">
            <v>148920</v>
          </cell>
          <cell r="I886">
            <v>7046</v>
          </cell>
          <cell r="J886">
            <v>56368</v>
          </cell>
          <cell r="K886">
            <v>44939</v>
          </cell>
          <cell r="L886">
            <v>359512</v>
          </cell>
        </row>
        <row r="887">
          <cell r="A887" t="str">
            <v>WINCH</v>
          </cell>
          <cell r="C887" t="str">
            <v>10 HP</v>
          </cell>
          <cell r="D887">
            <v>16</v>
          </cell>
          <cell r="E887" t="str">
            <v>Hr</v>
          </cell>
          <cell r="G887">
            <v>9235</v>
          </cell>
          <cell r="H887">
            <v>147760</v>
          </cell>
          <cell r="K887">
            <v>850</v>
          </cell>
          <cell r="L887">
            <v>13600</v>
          </cell>
        </row>
        <row r="888">
          <cell r="A888" t="str">
            <v>TRAILER</v>
          </cell>
          <cell r="C888" t="str">
            <v>30 TON</v>
          </cell>
          <cell r="D888">
            <v>8</v>
          </cell>
          <cell r="E888" t="str">
            <v>Hr</v>
          </cell>
          <cell r="G888">
            <v>8683</v>
          </cell>
          <cell r="H888">
            <v>69464</v>
          </cell>
          <cell r="I888">
            <v>15763</v>
          </cell>
          <cell r="J888">
            <v>126104</v>
          </cell>
          <cell r="K888">
            <v>27414</v>
          </cell>
          <cell r="L888">
            <v>219312</v>
          </cell>
        </row>
        <row r="889">
          <cell r="A889" t="str">
            <v>TRUCK</v>
          </cell>
          <cell r="C889" t="str">
            <v>6TON</v>
          </cell>
          <cell r="D889">
            <v>8</v>
          </cell>
          <cell r="E889" t="str">
            <v>Hr</v>
          </cell>
          <cell r="G889">
            <v>8683</v>
          </cell>
          <cell r="H889">
            <v>69464</v>
          </cell>
          <cell r="I889">
            <v>8110</v>
          </cell>
          <cell r="J889">
            <v>64880</v>
          </cell>
          <cell r="K889">
            <v>4902</v>
          </cell>
          <cell r="L889">
            <v>39216</v>
          </cell>
        </row>
        <row r="892">
          <cell r="B892" t="str">
            <v xml:space="preserve"> 계</v>
          </cell>
          <cell r="F892">
            <v>1384600</v>
          </cell>
          <cell r="H892">
            <v>499192</v>
          </cell>
          <cell r="J892">
            <v>247352</v>
          </cell>
          <cell r="L892">
            <v>638056</v>
          </cell>
        </row>
        <row r="905">
          <cell r="A905" t="str">
            <v>HOIST 설치 소모 자재비</v>
          </cell>
        </row>
        <row r="906">
          <cell r="E906" t="str">
            <v xml:space="preserve"> </v>
          </cell>
        </row>
        <row r="907">
          <cell r="A907" t="str">
            <v>종       별</v>
          </cell>
          <cell r="C907" t="str">
            <v>재 료 또 는</v>
          </cell>
          <cell r="D907" t="str">
            <v xml:space="preserve">원 수 </v>
          </cell>
          <cell r="E907" t="str">
            <v>단 위</v>
          </cell>
          <cell r="F907" t="str">
            <v>총   액</v>
          </cell>
          <cell r="G907" t="str">
            <v>노   무   비</v>
          </cell>
          <cell r="I907" t="str">
            <v>재   료   비</v>
          </cell>
          <cell r="K907" t="str">
            <v>경      비</v>
          </cell>
          <cell r="M907" t="str">
            <v>비   고</v>
          </cell>
        </row>
        <row r="908">
          <cell r="C908" t="str">
            <v xml:space="preserve">규       격 </v>
          </cell>
          <cell r="F908" t="str">
            <v>금   액</v>
          </cell>
          <cell r="G908" t="str">
            <v>단  가</v>
          </cell>
          <cell r="H908" t="str">
            <v>금   액</v>
          </cell>
          <cell r="I908" t="str">
            <v>단  가</v>
          </cell>
          <cell r="J908" t="str">
            <v>금   액</v>
          </cell>
          <cell r="K908" t="str">
            <v>단  가</v>
          </cell>
          <cell r="L908" t="str">
            <v>금   액</v>
          </cell>
        </row>
        <row r="909">
          <cell r="A909" t="str">
            <v>산       소</v>
          </cell>
          <cell r="C909" t="str">
            <v>6,000L용</v>
          </cell>
          <cell r="D909">
            <v>0.38</v>
          </cell>
          <cell r="E909" t="str">
            <v>병</v>
          </cell>
          <cell r="G909" t="str">
            <v xml:space="preserve"> </v>
          </cell>
          <cell r="I909">
            <v>12000</v>
          </cell>
          <cell r="J909">
            <v>4560</v>
          </cell>
        </row>
        <row r="910">
          <cell r="A910" t="str">
            <v>아 세 치 렌</v>
          </cell>
          <cell r="C910" t="str">
            <v>4,500L용</v>
          </cell>
          <cell r="D910">
            <v>0.33</v>
          </cell>
          <cell r="E910" t="str">
            <v>병</v>
          </cell>
          <cell r="I910">
            <v>55392</v>
          </cell>
          <cell r="J910">
            <v>18279</v>
          </cell>
        </row>
        <row r="911">
          <cell r="A911" t="str">
            <v>용   접  봉</v>
          </cell>
          <cell r="C911" t="str">
            <v>SS400 , 4M/M</v>
          </cell>
          <cell r="D911">
            <v>3</v>
          </cell>
          <cell r="E911" t="str">
            <v>KG</v>
          </cell>
          <cell r="I911">
            <v>1260</v>
          </cell>
          <cell r="J911">
            <v>3780</v>
          </cell>
        </row>
        <row r="912">
          <cell r="A912" t="str">
            <v>세    유(경유)</v>
          </cell>
          <cell r="D912">
            <v>3</v>
          </cell>
          <cell r="E912" t="str">
            <v>L</v>
          </cell>
          <cell r="I912">
            <v>526.4</v>
          </cell>
          <cell r="J912">
            <v>1579</v>
          </cell>
        </row>
        <row r="915">
          <cell r="A915" t="str">
            <v xml:space="preserve"> </v>
          </cell>
        </row>
        <row r="916">
          <cell r="L916" t="str">
            <v xml:space="preserve"> </v>
          </cell>
        </row>
        <row r="917">
          <cell r="B917" t="str">
            <v>계</v>
          </cell>
          <cell r="F917">
            <v>28198</v>
          </cell>
          <cell r="J917">
            <v>28198</v>
          </cell>
          <cell r="L917" t="str">
            <v xml:space="preserve"> </v>
          </cell>
        </row>
        <row r="918">
          <cell r="A918" t="str">
            <v xml:space="preserve"> </v>
          </cell>
        </row>
        <row r="919">
          <cell r="A919" t="str">
            <v xml:space="preserve"> </v>
          </cell>
        </row>
        <row r="920">
          <cell r="A920" t="str">
            <v xml:space="preserve"> </v>
          </cell>
        </row>
        <row r="921">
          <cell r="A921" t="str">
            <v xml:space="preserve"> </v>
          </cell>
        </row>
        <row r="922">
          <cell r="A922" t="str">
            <v xml:space="preserve"> </v>
          </cell>
        </row>
        <row r="923">
          <cell r="A923" t="str">
            <v xml:space="preserve"> </v>
          </cell>
        </row>
        <row r="924">
          <cell r="A924" t="str">
            <v xml:space="preserve"> </v>
          </cell>
        </row>
        <row r="925">
          <cell r="A925" t="str">
            <v xml:space="preserve"> </v>
          </cell>
        </row>
        <row r="926">
          <cell r="A926" t="str">
            <v xml:space="preserve"> </v>
          </cell>
        </row>
        <row r="927">
          <cell r="A927" t="str">
            <v xml:space="preserve"> </v>
          </cell>
        </row>
        <row r="928">
          <cell r="A928" t="str">
            <v xml:space="preserve"> </v>
          </cell>
        </row>
        <row r="929">
          <cell r="A929" t="str">
            <v xml:space="preserve"> </v>
          </cell>
        </row>
        <row r="930">
          <cell r="A930" t="str">
            <v xml:space="preserve"> </v>
          </cell>
        </row>
        <row r="931">
          <cell r="A931" t="str">
            <v xml:space="preserve"> </v>
          </cell>
        </row>
        <row r="932">
          <cell r="A932" t="str">
            <v xml:space="preserve"> </v>
          </cell>
        </row>
        <row r="933">
          <cell r="A933" t="str">
            <v xml:space="preserve"> </v>
          </cell>
        </row>
        <row r="934">
          <cell r="A934" t="str">
            <v>STOP LOG LEAF 제작 인건비</v>
          </cell>
        </row>
        <row r="935">
          <cell r="E935" t="str">
            <v xml:space="preserve"> </v>
          </cell>
        </row>
        <row r="936">
          <cell r="A936" t="str">
            <v>종       별</v>
          </cell>
          <cell r="C936" t="str">
            <v>재 료 또 는</v>
          </cell>
          <cell r="D936" t="str">
            <v xml:space="preserve">원 수 </v>
          </cell>
          <cell r="E936" t="str">
            <v>단 위</v>
          </cell>
          <cell r="F936" t="str">
            <v>총   액</v>
          </cell>
          <cell r="G936" t="str">
            <v>노   무   비</v>
          </cell>
          <cell r="I936" t="str">
            <v>재   료   비</v>
          </cell>
          <cell r="K936" t="str">
            <v>경      비</v>
          </cell>
          <cell r="M936" t="str">
            <v>비   고</v>
          </cell>
        </row>
        <row r="937">
          <cell r="C937" t="str">
            <v xml:space="preserve">규       격 </v>
          </cell>
          <cell r="F937" t="str">
            <v>금   액</v>
          </cell>
          <cell r="G937" t="str">
            <v>단  가</v>
          </cell>
          <cell r="H937" t="str">
            <v>금   액</v>
          </cell>
          <cell r="I937" t="str">
            <v>단  가</v>
          </cell>
          <cell r="J937" t="str">
            <v>금   액</v>
          </cell>
          <cell r="K937" t="str">
            <v>단  가</v>
          </cell>
          <cell r="L937" t="str">
            <v>금   액</v>
          </cell>
        </row>
        <row r="938">
          <cell r="A938" t="str">
            <v>기 술 관 리</v>
          </cell>
          <cell r="C938" t="str">
            <v>기계기사2급</v>
          </cell>
          <cell r="D938">
            <v>0.5</v>
          </cell>
          <cell r="E938" t="str">
            <v>인</v>
          </cell>
          <cell r="G938">
            <v>69405</v>
          </cell>
          <cell r="H938">
            <v>34702</v>
          </cell>
        </row>
        <row r="939">
          <cell r="A939" t="str">
            <v>본  뜨  기</v>
          </cell>
          <cell r="C939" t="str">
            <v>프랜트 제관공</v>
          </cell>
          <cell r="D939">
            <v>0.52300000000000002</v>
          </cell>
          <cell r="E939" t="str">
            <v>인</v>
          </cell>
          <cell r="G939">
            <v>81966</v>
          </cell>
          <cell r="H939">
            <v>42868</v>
          </cell>
        </row>
        <row r="940">
          <cell r="A940" t="str">
            <v>금  긋  기</v>
          </cell>
          <cell r="C940" t="str">
            <v>프랜트 제관공</v>
          </cell>
          <cell r="D940">
            <v>1.514</v>
          </cell>
          <cell r="E940" t="str">
            <v>인</v>
          </cell>
          <cell r="G940">
            <v>81966</v>
          </cell>
          <cell r="H940">
            <v>124096</v>
          </cell>
        </row>
        <row r="941">
          <cell r="A941" t="str">
            <v>절      단</v>
          </cell>
          <cell r="C941" t="str">
            <v>프랜트 제관공</v>
          </cell>
          <cell r="D941">
            <v>0.41399999999999998</v>
          </cell>
          <cell r="E941" t="str">
            <v>인</v>
          </cell>
          <cell r="G941">
            <v>81966</v>
          </cell>
          <cell r="H941">
            <v>33933</v>
          </cell>
        </row>
        <row r="942">
          <cell r="A942" t="str">
            <v>가      공</v>
          </cell>
          <cell r="C942" t="str">
            <v>프랜트 제관공</v>
          </cell>
          <cell r="D942">
            <v>0.5</v>
          </cell>
          <cell r="E942" t="str">
            <v>인</v>
          </cell>
          <cell r="G942">
            <v>81966</v>
          </cell>
          <cell r="H942">
            <v>40983</v>
          </cell>
        </row>
        <row r="944">
          <cell r="A944" t="str">
            <v>구 멍 뚫 기</v>
          </cell>
          <cell r="C944" t="str">
            <v>프랜트 제관공</v>
          </cell>
          <cell r="D944">
            <v>0.61299999999999999</v>
          </cell>
          <cell r="E944" t="str">
            <v>인</v>
          </cell>
          <cell r="G944">
            <v>81966</v>
          </cell>
          <cell r="H944">
            <v>50245</v>
          </cell>
        </row>
        <row r="945">
          <cell r="A945" t="str">
            <v>용      접</v>
          </cell>
          <cell r="C945" t="str">
            <v>프랜트 용접공</v>
          </cell>
          <cell r="D945">
            <v>2.968</v>
          </cell>
          <cell r="E945" t="str">
            <v>인</v>
          </cell>
          <cell r="G945">
            <v>95379</v>
          </cell>
          <cell r="H945">
            <v>283084</v>
          </cell>
        </row>
        <row r="946">
          <cell r="A946" t="str">
            <v>부 품 조 립</v>
          </cell>
          <cell r="C946" t="str">
            <v>비   계   공</v>
          </cell>
          <cell r="D946">
            <v>1.325</v>
          </cell>
          <cell r="E946" t="str">
            <v>인</v>
          </cell>
          <cell r="G946">
            <v>79467</v>
          </cell>
          <cell r="H946">
            <v>105293</v>
          </cell>
        </row>
        <row r="947">
          <cell r="C947" t="str">
            <v>프랜트기계설치공</v>
          </cell>
          <cell r="D947">
            <v>1.325</v>
          </cell>
          <cell r="E947" t="str">
            <v>인</v>
          </cell>
          <cell r="G947">
            <v>80805</v>
          </cell>
          <cell r="H947">
            <v>107066</v>
          </cell>
        </row>
        <row r="948">
          <cell r="A948" t="str">
            <v>소운반 조작</v>
          </cell>
          <cell r="C948" t="str">
            <v>비   계   공</v>
          </cell>
          <cell r="D948">
            <v>0.97</v>
          </cell>
          <cell r="E948" t="str">
            <v>인</v>
          </cell>
          <cell r="G948">
            <v>79467</v>
          </cell>
          <cell r="H948">
            <v>77082</v>
          </cell>
        </row>
        <row r="949">
          <cell r="A949" t="str">
            <v>검사 및 교정</v>
          </cell>
          <cell r="C949" t="str">
            <v>기술관리 제외한</v>
          </cell>
          <cell r="D949" t="str">
            <v>1</v>
          </cell>
          <cell r="E949" t="str">
            <v>식</v>
          </cell>
          <cell r="H949">
            <v>86465</v>
          </cell>
        </row>
        <row r="950">
          <cell r="C950" t="str">
            <v>10%</v>
          </cell>
        </row>
        <row r="953">
          <cell r="B953" t="str">
            <v>계</v>
          </cell>
          <cell r="F953">
            <v>985817</v>
          </cell>
          <cell r="H953">
            <v>985817</v>
          </cell>
        </row>
        <row r="963">
          <cell r="A963" t="str">
            <v>STOP LOG LEAF 제작 사용장비 경비</v>
          </cell>
        </row>
        <row r="964">
          <cell r="E964" t="str">
            <v xml:space="preserve"> </v>
          </cell>
        </row>
        <row r="965">
          <cell r="A965" t="str">
            <v>종       별</v>
          </cell>
          <cell r="C965" t="str">
            <v>재 료 또 는</v>
          </cell>
          <cell r="D965" t="str">
            <v xml:space="preserve">원 수 </v>
          </cell>
          <cell r="E965" t="str">
            <v>단 위</v>
          </cell>
          <cell r="F965" t="str">
            <v>총   액</v>
          </cell>
          <cell r="G965" t="str">
            <v>노   무   비</v>
          </cell>
          <cell r="I965" t="str">
            <v>재   료   비</v>
          </cell>
          <cell r="K965" t="str">
            <v>경      비</v>
          </cell>
          <cell r="M965" t="str">
            <v>비   고</v>
          </cell>
        </row>
        <row r="966">
          <cell r="C966" t="str">
            <v xml:space="preserve">규       격 </v>
          </cell>
          <cell r="F966" t="str">
            <v>금   액</v>
          </cell>
          <cell r="G966" t="str">
            <v>단  가</v>
          </cell>
          <cell r="H966" t="str">
            <v>금   액</v>
          </cell>
          <cell r="I966" t="str">
            <v>단  가</v>
          </cell>
          <cell r="J966" t="str">
            <v>금   액</v>
          </cell>
          <cell r="K966" t="str">
            <v>단  가</v>
          </cell>
          <cell r="L966" t="str">
            <v>금   액</v>
          </cell>
        </row>
        <row r="967">
          <cell r="A967" t="str">
            <v>LATHE</v>
          </cell>
          <cell r="C967" t="str">
            <v>12FT x 7.5HP</v>
          </cell>
          <cell r="D967">
            <v>0.41599999999999998</v>
          </cell>
          <cell r="E967" t="str">
            <v>Hr</v>
          </cell>
          <cell r="G967">
            <v>3418</v>
          </cell>
          <cell r="H967">
            <v>1421</v>
          </cell>
          <cell r="K967">
            <v>3775</v>
          </cell>
          <cell r="L967">
            <v>1570.3999999999999</v>
          </cell>
        </row>
        <row r="968">
          <cell r="A968" t="str">
            <v>PLANER</v>
          </cell>
          <cell r="C968" t="str">
            <v>4FT x 8FT</v>
          </cell>
          <cell r="D968">
            <v>7.5999999999999998E-2</v>
          </cell>
          <cell r="E968" t="str">
            <v>Hr</v>
          </cell>
          <cell r="G968">
            <v>3129</v>
          </cell>
          <cell r="H968">
            <v>237</v>
          </cell>
          <cell r="K968">
            <v>2743</v>
          </cell>
          <cell r="L968">
            <v>208.46799999999999</v>
          </cell>
        </row>
        <row r="969">
          <cell r="A969" t="str">
            <v>BORING M/C</v>
          </cell>
          <cell r="C969" t="str">
            <v>Hori.type,3HP</v>
          </cell>
          <cell r="D969">
            <v>0.248</v>
          </cell>
          <cell r="E969" t="str">
            <v>Hr</v>
          </cell>
          <cell r="G969">
            <v>3547</v>
          </cell>
          <cell r="H969">
            <v>879</v>
          </cell>
          <cell r="K969">
            <v>8928</v>
          </cell>
          <cell r="L969">
            <v>2214.1439999999998</v>
          </cell>
        </row>
        <row r="970">
          <cell r="A970" t="str">
            <v>UNION MELT WELDER</v>
          </cell>
          <cell r="C970" t="str">
            <v>5.5 KVA</v>
          </cell>
          <cell r="D970">
            <v>3.2240000000000002</v>
          </cell>
          <cell r="E970" t="str">
            <v>Hr</v>
          </cell>
          <cell r="G970">
            <v>3488</v>
          </cell>
          <cell r="H970">
            <v>11245</v>
          </cell>
          <cell r="K970">
            <v>1797</v>
          </cell>
          <cell r="L970">
            <v>5793.5280000000002</v>
          </cell>
        </row>
        <row r="971">
          <cell r="A971" t="str">
            <v>A.C WELDER</v>
          </cell>
          <cell r="C971" t="str">
            <v>10KVA</v>
          </cell>
          <cell r="D971">
            <v>9.9760000000000009</v>
          </cell>
          <cell r="E971" t="str">
            <v>Hr</v>
          </cell>
          <cell r="K971">
            <v>155</v>
          </cell>
          <cell r="L971">
            <v>1546.2800000000002</v>
          </cell>
        </row>
        <row r="972">
          <cell r="E972" t="str">
            <v xml:space="preserve"> </v>
          </cell>
        </row>
        <row r="973">
          <cell r="A973" t="str">
            <v>GOUGING M/C</v>
          </cell>
          <cell r="C973" t="str">
            <v>중 형</v>
          </cell>
          <cell r="D973">
            <v>3.56</v>
          </cell>
          <cell r="E973" t="str">
            <v>Hr</v>
          </cell>
          <cell r="G973">
            <v>3380</v>
          </cell>
          <cell r="H973">
            <v>12032</v>
          </cell>
          <cell r="K973">
            <v>670</v>
          </cell>
          <cell r="L973">
            <v>2385.1999999999998</v>
          </cell>
        </row>
        <row r="974">
          <cell r="A974" t="str">
            <v>GAS CUTTING M/C</v>
          </cell>
          <cell r="C974" t="str">
            <v>Auto형</v>
          </cell>
          <cell r="D974">
            <v>1.3280000000000001</v>
          </cell>
          <cell r="E974" t="str">
            <v>Hr</v>
          </cell>
          <cell r="G974">
            <v>11922</v>
          </cell>
          <cell r="H974">
            <v>15832</v>
          </cell>
          <cell r="K974">
            <v>119</v>
          </cell>
          <cell r="L974">
            <v>158.03200000000001</v>
          </cell>
        </row>
        <row r="975">
          <cell r="A975" t="str">
            <v>GAS CUTTING M/C</v>
          </cell>
          <cell r="C975" t="str">
            <v>수 동</v>
          </cell>
          <cell r="D975">
            <v>1.984</v>
          </cell>
          <cell r="E975" t="str">
            <v>Hr</v>
          </cell>
          <cell r="G975">
            <v>3974</v>
          </cell>
          <cell r="H975">
            <v>7884</v>
          </cell>
          <cell r="K975">
            <v>115</v>
          </cell>
          <cell r="L975">
            <v>228.16</v>
          </cell>
        </row>
        <row r="976">
          <cell r="A976" t="str">
            <v>GAS HEATING TOUCH</v>
          </cell>
          <cell r="C976" t="str">
            <v>중 형</v>
          </cell>
          <cell r="D976">
            <v>3.8719999999999999</v>
          </cell>
          <cell r="E976" t="str">
            <v>Hr</v>
          </cell>
          <cell r="G976">
            <v>3174</v>
          </cell>
          <cell r="H976">
            <v>12289</v>
          </cell>
          <cell r="K976">
            <v>115</v>
          </cell>
          <cell r="L976">
            <v>445.28</v>
          </cell>
        </row>
        <row r="977">
          <cell r="A977" t="str">
            <v>OVER HEAD CRANE</v>
          </cell>
          <cell r="C977" t="str">
            <v>30 TON</v>
          </cell>
          <cell r="D977">
            <v>0.88</v>
          </cell>
          <cell r="E977" t="str">
            <v>Hr</v>
          </cell>
          <cell r="G977">
            <v>9681</v>
          </cell>
          <cell r="H977">
            <v>8519</v>
          </cell>
          <cell r="K977">
            <v>3338</v>
          </cell>
          <cell r="L977">
            <v>2937.44</v>
          </cell>
        </row>
        <row r="978">
          <cell r="E978" t="str">
            <v xml:space="preserve"> </v>
          </cell>
        </row>
        <row r="979">
          <cell r="A979" t="str">
            <v>OVER HEAD CRANE</v>
          </cell>
          <cell r="C979" t="str">
            <v>20 TON</v>
          </cell>
          <cell r="D979">
            <v>0.88</v>
          </cell>
          <cell r="E979" t="str">
            <v>Hr</v>
          </cell>
          <cell r="G979">
            <v>9681</v>
          </cell>
          <cell r="H979">
            <v>8519</v>
          </cell>
          <cell r="K979">
            <v>3338</v>
          </cell>
          <cell r="L979">
            <v>2937.44</v>
          </cell>
        </row>
        <row r="980">
          <cell r="A980" t="str">
            <v>HYDRO PRESS</v>
          </cell>
          <cell r="C980" t="str">
            <v>100 TON</v>
          </cell>
          <cell r="D980">
            <v>1.72</v>
          </cell>
          <cell r="E980" t="str">
            <v>Hr</v>
          </cell>
          <cell r="G980">
            <v>3281</v>
          </cell>
          <cell r="H980">
            <v>5643</v>
          </cell>
          <cell r="K980">
            <v>6045</v>
          </cell>
          <cell r="L980">
            <v>10397.4</v>
          </cell>
        </row>
        <row r="981">
          <cell r="A981" t="str">
            <v>SHEARING M/C</v>
          </cell>
          <cell r="D981">
            <v>2</v>
          </cell>
          <cell r="E981" t="str">
            <v>Hr</v>
          </cell>
          <cell r="G981">
            <v>3688</v>
          </cell>
          <cell r="H981">
            <v>7376</v>
          </cell>
          <cell r="K981">
            <v>3209</v>
          </cell>
          <cell r="L981">
            <v>6418</v>
          </cell>
        </row>
        <row r="982">
          <cell r="A982" t="str">
            <v>DRILLING M/C</v>
          </cell>
          <cell r="C982" t="str">
            <v>3 HP</v>
          </cell>
          <cell r="D982">
            <v>0.48799999999999999</v>
          </cell>
          <cell r="E982" t="str">
            <v>Hr</v>
          </cell>
          <cell r="G982">
            <v>3401</v>
          </cell>
          <cell r="H982">
            <v>1659</v>
          </cell>
          <cell r="K982">
            <v>576</v>
          </cell>
          <cell r="L982">
            <v>281.08799999999997</v>
          </cell>
        </row>
        <row r="983">
          <cell r="A983" t="str">
            <v>DRILLING M/C</v>
          </cell>
          <cell r="C983" t="str">
            <v>Radial,5 HP</v>
          </cell>
          <cell r="D983">
            <v>0.48799999999999999</v>
          </cell>
          <cell r="E983" t="str">
            <v>Hr</v>
          </cell>
          <cell r="G983">
            <v>3401</v>
          </cell>
          <cell r="H983">
            <v>1659</v>
          </cell>
          <cell r="K983">
            <v>1720</v>
          </cell>
          <cell r="L983">
            <v>839.36</v>
          </cell>
        </row>
        <row r="984">
          <cell r="E984" t="str">
            <v xml:space="preserve"> </v>
          </cell>
        </row>
        <row r="985">
          <cell r="A985" t="str">
            <v>PORTABLE DRILL</v>
          </cell>
          <cell r="C985" t="str">
            <v>0.5 HP</v>
          </cell>
          <cell r="D985">
            <v>1.5640000000000001</v>
          </cell>
          <cell r="E985" t="str">
            <v>Hr</v>
          </cell>
          <cell r="K985">
            <v>12</v>
          </cell>
          <cell r="L985">
            <v>18.768000000000001</v>
          </cell>
        </row>
        <row r="986">
          <cell r="A986" t="str">
            <v>TRUCK CRANE</v>
          </cell>
          <cell r="C986" t="str">
            <v>30 TON</v>
          </cell>
          <cell r="D986">
            <v>0.65</v>
          </cell>
          <cell r="E986" t="str">
            <v>Hr</v>
          </cell>
          <cell r="G986">
            <v>18615</v>
          </cell>
          <cell r="H986">
            <v>12099</v>
          </cell>
          <cell r="I986">
            <v>7046</v>
          </cell>
          <cell r="J986">
            <v>4579</v>
          </cell>
          <cell r="K986">
            <v>44939</v>
          </cell>
          <cell r="L986">
            <v>29210.350000000002</v>
          </cell>
        </row>
        <row r="987">
          <cell r="A987" t="str">
            <v>리프트 트럭</v>
          </cell>
          <cell r="C987" t="str">
            <v>5 TON</v>
          </cell>
          <cell r="D987">
            <v>0.65</v>
          </cell>
          <cell r="E987" t="str">
            <v>Hr</v>
          </cell>
          <cell r="G987">
            <v>9681</v>
          </cell>
          <cell r="H987">
            <v>6292</v>
          </cell>
          <cell r="I987">
            <v>5116.08</v>
          </cell>
          <cell r="J987">
            <v>3325</v>
          </cell>
          <cell r="K987">
            <v>4863</v>
          </cell>
          <cell r="L987">
            <v>3160.9500000000003</v>
          </cell>
        </row>
        <row r="988">
          <cell r="A988" t="str">
            <v>COMPRESSOR</v>
          </cell>
          <cell r="C988" t="str">
            <v>7.1㎥/min</v>
          </cell>
          <cell r="D988">
            <v>3.32</v>
          </cell>
          <cell r="E988" t="str">
            <v>Hr</v>
          </cell>
          <cell r="G988">
            <v>9681</v>
          </cell>
          <cell r="H988">
            <v>32140</v>
          </cell>
          <cell r="I988">
            <v>6189</v>
          </cell>
          <cell r="J988">
            <v>20547</v>
          </cell>
          <cell r="K988">
            <v>3137</v>
          </cell>
          <cell r="L988">
            <v>10414.84</v>
          </cell>
        </row>
        <row r="989">
          <cell r="A989" t="str">
            <v>TRAILER</v>
          </cell>
          <cell r="C989" t="str">
            <v>30 TON</v>
          </cell>
          <cell r="D989">
            <v>0.65</v>
          </cell>
          <cell r="E989" t="str">
            <v>Hr</v>
          </cell>
          <cell r="G989">
            <v>8683</v>
          </cell>
          <cell r="H989">
            <v>5643</v>
          </cell>
          <cell r="I989">
            <v>15763</v>
          </cell>
          <cell r="J989">
            <v>10245</v>
          </cell>
          <cell r="K989">
            <v>27414</v>
          </cell>
          <cell r="L989">
            <v>17819.100000000002</v>
          </cell>
        </row>
        <row r="991">
          <cell r="B991" t="str">
            <v>계</v>
          </cell>
          <cell r="F991">
            <v>289048.228</v>
          </cell>
          <cell r="H991">
            <v>151368</v>
          </cell>
          <cell r="J991">
            <v>38696</v>
          </cell>
          <cell r="K991" t="str">
            <v xml:space="preserve"> </v>
          </cell>
          <cell r="L991">
            <v>98984.228000000003</v>
          </cell>
        </row>
        <row r="992">
          <cell r="A992" t="str">
            <v>STOP LOG LEAF 제작 소모 자재비</v>
          </cell>
        </row>
        <row r="993">
          <cell r="E993" t="str">
            <v xml:space="preserve"> </v>
          </cell>
        </row>
        <row r="994">
          <cell r="A994" t="str">
            <v>종       별</v>
          </cell>
          <cell r="C994" t="str">
            <v>재 료 또 는</v>
          </cell>
          <cell r="D994" t="str">
            <v xml:space="preserve">원 수 </v>
          </cell>
          <cell r="E994" t="str">
            <v>단 위</v>
          </cell>
          <cell r="F994" t="str">
            <v>총   액</v>
          </cell>
          <cell r="G994" t="str">
            <v>노   무   비</v>
          </cell>
          <cell r="I994" t="str">
            <v>재   료   비</v>
          </cell>
          <cell r="K994" t="str">
            <v>경      비</v>
          </cell>
          <cell r="M994" t="str">
            <v>비   고</v>
          </cell>
        </row>
        <row r="995">
          <cell r="C995" t="str">
            <v xml:space="preserve">규       격 </v>
          </cell>
          <cell r="F995" t="str">
            <v>금   액</v>
          </cell>
          <cell r="G995" t="str">
            <v>단  가</v>
          </cell>
          <cell r="H995" t="str">
            <v>금   액</v>
          </cell>
          <cell r="I995" t="str">
            <v>단  가</v>
          </cell>
          <cell r="J995" t="str">
            <v>금   액</v>
          </cell>
          <cell r="K995" t="str">
            <v>단  가</v>
          </cell>
          <cell r="L995" t="str">
            <v>금   액</v>
          </cell>
        </row>
        <row r="996">
          <cell r="A996" t="str">
            <v>산       소</v>
          </cell>
          <cell r="C996" t="str">
            <v>6,000L용</v>
          </cell>
          <cell r="D996">
            <v>0.38</v>
          </cell>
          <cell r="E996" t="str">
            <v>병</v>
          </cell>
          <cell r="G996" t="str">
            <v xml:space="preserve"> </v>
          </cell>
          <cell r="I996">
            <v>12000</v>
          </cell>
          <cell r="J996">
            <v>4560</v>
          </cell>
        </row>
        <row r="997">
          <cell r="A997" t="str">
            <v>아 세 치 렌</v>
          </cell>
          <cell r="C997" t="str">
            <v>4,500L용</v>
          </cell>
          <cell r="D997">
            <v>0.33</v>
          </cell>
          <cell r="E997" t="str">
            <v>병</v>
          </cell>
          <cell r="I997">
            <v>55392</v>
          </cell>
          <cell r="J997">
            <v>18279</v>
          </cell>
        </row>
        <row r="998">
          <cell r="A998" t="str">
            <v>용   접  봉</v>
          </cell>
          <cell r="C998" t="str">
            <v>SS41, 4M/Mx350L</v>
          </cell>
          <cell r="D998">
            <v>3</v>
          </cell>
          <cell r="E998" t="str">
            <v>KG</v>
          </cell>
          <cell r="I998">
            <v>1260</v>
          </cell>
          <cell r="J998">
            <v>3780</v>
          </cell>
        </row>
        <row r="1000">
          <cell r="A1000" t="str">
            <v xml:space="preserve"> </v>
          </cell>
          <cell r="D1000" t="str">
            <v xml:space="preserve"> </v>
          </cell>
          <cell r="E1000" t="str">
            <v xml:space="preserve"> </v>
          </cell>
        </row>
        <row r="1001">
          <cell r="E1001" t="str">
            <v xml:space="preserve"> </v>
          </cell>
        </row>
        <row r="1003">
          <cell r="B1003" t="str">
            <v>계</v>
          </cell>
          <cell r="F1003">
            <v>26619</v>
          </cell>
          <cell r="J1003">
            <v>26619</v>
          </cell>
        </row>
        <row r="1021">
          <cell r="A1021" t="str">
            <v>STOP LOG LEAF 설치 인건비</v>
          </cell>
        </row>
        <row r="1022">
          <cell r="E1022" t="str">
            <v xml:space="preserve"> </v>
          </cell>
        </row>
        <row r="1023">
          <cell r="A1023" t="str">
            <v>종       별</v>
          </cell>
          <cell r="C1023" t="str">
            <v>재 료 또 는</v>
          </cell>
          <cell r="D1023" t="str">
            <v xml:space="preserve">원 수 </v>
          </cell>
          <cell r="E1023" t="str">
            <v>단 위</v>
          </cell>
          <cell r="F1023" t="str">
            <v>총   액</v>
          </cell>
          <cell r="G1023" t="str">
            <v>노   무   비</v>
          </cell>
          <cell r="I1023" t="str">
            <v>재   료   비</v>
          </cell>
          <cell r="K1023" t="str">
            <v>경      비</v>
          </cell>
          <cell r="M1023" t="str">
            <v>비   고</v>
          </cell>
        </row>
        <row r="1024">
          <cell r="C1024" t="str">
            <v xml:space="preserve">규       격 </v>
          </cell>
          <cell r="F1024" t="str">
            <v>금   액</v>
          </cell>
          <cell r="G1024" t="str">
            <v>단  가</v>
          </cell>
          <cell r="H1024" t="str">
            <v>금   액</v>
          </cell>
          <cell r="I1024" t="str">
            <v>단  가</v>
          </cell>
          <cell r="J1024" t="str">
            <v>금   액</v>
          </cell>
          <cell r="K1024" t="str">
            <v>단  가</v>
          </cell>
          <cell r="L1024" t="str">
            <v>금   액</v>
          </cell>
        </row>
        <row r="1025">
          <cell r="A1025" t="str">
            <v>기 술 관 리</v>
          </cell>
          <cell r="C1025" t="str">
            <v>기계기사2급</v>
          </cell>
          <cell r="D1025">
            <v>0.5</v>
          </cell>
          <cell r="E1025" t="str">
            <v>인</v>
          </cell>
          <cell r="G1025">
            <v>69405</v>
          </cell>
          <cell r="H1025">
            <v>34702</v>
          </cell>
        </row>
        <row r="1026">
          <cell r="A1026" t="str">
            <v>운 반 조 작</v>
          </cell>
          <cell r="C1026" t="str">
            <v>비   계   공</v>
          </cell>
          <cell r="D1026">
            <v>0.97</v>
          </cell>
          <cell r="E1026" t="str">
            <v>인</v>
          </cell>
          <cell r="G1026">
            <v>79467</v>
          </cell>
          <cell r="H1026">
            <v>77082</v>
          </cell>
        </row>
        <row r="1027">
          <cell r="A1027" t="str">
            <v>조 립 조 정</v>
          </cell>
          <cell r="C1027" t="str">
            <v>비   계   공</v>
          </cell>
          <cell r="D1027">
            <v>2.02</v>
          </cell>
          <cell r="E1027" t="str">
            <v>인</v>
          </cell>
          <cell r="G1027">
            <v>79467</v>
          </cell>
          <cell r="H1027">
            <v>160523</v>
          </cell>
        </row>
        <row r="1028">
          <cell r="A1028" t="str">
            <v xml:space="preserve"> </v>
          </cell>
          <cell r="C1028" t="str">
            <v>프랜트 제관공</v>
          </cell>
          <cell r="D1028">
            <v>1.19</v>
          </cell>
          <cell r="E1028" t="str">
            <v>인</v>
          </cell>
          <cell r="G1028">
            <v>81966</v>
          </cell>
          <cell r="H1028">
            <v>97539</v>
          </cell>
        </row>
        <row r="1029">
          <cell r="A1029" t="str">
            <v xml:space="preserve"> </v>
          </cell>
          <cell r="C1029" t="str">
            <v>측   량   사</v>
          </cell>
          <cell r="D1029">
            <v>0.122</v>
          </cell>
          <cell r="E1029" t="str">
            <v>인</v>
          </cell>
          <cell r="G1029">
            <v>58506</v>
          </cell>
          <cell r="H1029">
            <v>7137</v>
          </cell>
        </row>
        <row r="1031">
          <cell r="C1031" t="str">
            <v>프랜트기계설치공</v>
          </cell>
          <cell r="D1031">
            <v>1.17</v>
          </cell>
          <cell r="E1031" t="str">
            <v>인</v>
          </cell>
          <cell r="G1031">
            <v>80805</v>
          </cell>
          <cell r="H1031">
            <v>94541</v>
          </cell>
        </row>
        <row r="1032">
          <cell r="A1032" t="str">
            <v>설      치</v>
          </cell>
          <cell r="C1032" t="str">
            <v>비   계   공</v>
          </cell>
          <cell r="D1032">
            <v>0.36</v>
          </cell>
          <cell r="E1032" t="str">
            <v>인</v>
          </cell>
          <cell r="G1032">
            <v>79467</v>
          </cell>
          <cell r="H1032">
            <v>28608</v>
          </cell>
        </row>
        <row r="1033">
          <cell r="C1033" t="str">
            <v>프랜트기계설치공</v>
          </cell>
          <cell r="D1033">
            <v>0.13</v>
          </cell>
          <cell r="E1033" t="str">
            <v>인</v>
          </cell>
          <cell r="G1033">
            <v>81966</v>
          </cell>
          <cell r="H1033">
            <v>10655</v>
          </cell>
        </row>
        <row r="1034">
          <cell r="A1034" t="str">
            <v>전 원 배 선</v>
          </cell>
          <cell r="C1034" t="str">
            <v>플랜트전공</v>
          </cell>
          <cell r="D1034">
            <v>6.3E-2</v>
          </cell>
          <cell r="E1034" t="str">
            <v>인</v>
          </cell>
          <cell r="G1034">
            <v>64285</v>
          </cell>
          <cell r="H1034">
            <v>4049</v>
          </cell>
          <cell r="I1034" t="str">
            <v xml:space="preserve"> </v>
          </cell>
          <cell r="J1034" t="str">
            <v xml:space="preserve"> </v>
          </cell>
        </row>
        <row r="1035">
          <cell r="A1035" t="str">
            <v xml:space="preserve"> </v>
          </cell>
          <cell r="C1035" t="str">
            <v xml:space="preserve"> </v>
          </cell>
          <cell r="D1035" t="str">
            <v xml:space="preserve"> </v>
          </cell>
          <cell r="E1035" t="str">
            <v xml:space="preserve"> </v>
          </cell>
          <cell r="G1035" t="str">
            <v xml:space="preserve"> </v>
          </cell>
        </row>
        <row r="1036">
          <cell r="A1036" t="str">
            <v>검사 및 교정</v>
          </cell>
          <cell r="C1036" t="str">
            <v>기술관리,전원</v>
          </cell>
          <cell r="D1036" t="str">
            <v>1</v>
          </cell>
          <cell r="E1036" t="str">
            <v>식</v>
          </cell>
          <cell r="H1036">
            <v>47608</v>
          </cell>
        </row>
        <row r="1037">
          <cell r="C1037" t="str">
            <v>배선제외10%</v>
          </cell>
        </row>
        <row r="1040">
          <cell r="B1040" t="str">
            <v>계</v>
          </cell>
          <cell r="F1040">
            <v>562444</v>
          </cell>
          <cell r="H1040">
            <v>562444</v>
          </cell>
        </row>
        <row r="1050">
          <cell r="E1050" t="str">
            <v xml:space="preserve"> </v>
          </cell>
          <cell r="F1050" t="str">
            <v>STOP LOG LEAF 설치 사용장비 경비</v>
          </cell>
        </row>
        <row r="1051">
          <cell r="E1051" t="str">
            <v xml:space="preserve"> </v>
          </cell>
        </row>
        <row r="1052">
          <cell r="A1052" t="str">
            <v>종       별</v>
          </cell>
          <cell r="C1052" t="str">
            <v>재 료 또 는</v>
          </cell>
          <cell r="D1052" t="str">
            <v xml:space="preserve">원 수 </v>
          </cell>
          <cell r="E1052" t="str">
            <v>단 위</v>
          </cell>
          <cell r="F1052" t="str">
            <v>총   액</v>
          </cell>
          <cell r="G1052" t="str">
            <v>노   무   비</v>
          </cell>
          <cell r="I1052" t="str">
            <v>재   료   비</v>
          </cell>
          <cell r="K1052" t="str">
            <v>경      비</v>
          </cell>
          <cell r="M1052" t="str">
            <v>비   고</v>
          </cell>
        </row>
        <row r="1053">
          <cell r="C1053" t="str">
            <v xml:space="preserve">규       격 </v>
          </cell>
          <cell r="F1053" t="str">
            <v>금   액</v>
          </cell>
          <cell r="G1053" t="str">
            <v>단  가</v>
          </cell>
          <cell r="H1053" t="str">
            <v>금   액</v>
          </cell>
          <cell r="I1053" t="str">
            <v>단  가</v>
          </cell>
          <cell r="J1053" t="str">
            <v>금   액</v>
          </cell>
          <cell r="K1053" t="str">
            <v>단  가</v>
          </cell>
          <cell r="L1053" t="str">
            <v>금   액</v>
          </cell>
        </row>
        <row r="1054">
          <cell r="A1054" t="str">
            <v>A.C WELDER</v>
          </cell>
          <cell r="C1054" t="str">
            <v>10KVA</v>
          </cell>
          <cell r="D1054">
            <v>8</v>
          </cell>
          <cell r="E1054" t="str">
            <v>Hr</v>
          </cell>
          <cell r="K1054">
            <v>155</v>
          </cell>
          <cell r="L1054">
            <v>1240</v>
          </cell>
        </row>
        <row r="1055">
          <cell r="A1055" t="str">
            <v>PORTABLE DRILL</v>
          </cell>
          <cell r="C1055" t="str">
            <v>1.5 Hp</v>
          </cell>
          <cell r="D1055">
            <v>16</v>
          </cell>
          <cell r="E1055" t="str">
            <v>Hr</v>
          </cell>
          <cell r="K1055">
            <v>14</v>
          </cell>
          <cell r="L1055">
            <v>224</v>
          </cell>
        </row>
        <row r="1056">
          <cell r="A1056" t="str">
            <v>PORTABLE GRINDER</v>
          </cell>
          <cell r="C1056" t="str">
            <v>0.5 Hp</v>
          </cell>
          <cell r="D1056">
            <v>16</v>
          </cell>
          <cell r="E1056" t="str">
            <v>Hr</v>
          </cell>
          <cell r="K1056">
            <v>22</v>
          </cell>
          <cell r="L1056">
            <v>352</v>
          </cell>
        </row>
        <row r="1057">
          <cell r="A1057" t="str">
            <v>WINCH</v>
          </cell>
          <cell r="C1057" t="str">
            <v>10Hp</v>
          </cell>
          <cell r="D1057">
            <v>8</v>
          </cell>
          <cell r="E1057" t="str">
            <v>Hr</v>
          </cell>
          <cell r="G1057">
            <v>9235</v>
          </cell>
          <cell r="H1057">
            <v>73880</v>
          </cell>
          <cell r="K1057">
            <v>850</v>
          </cell>
          <cell r="L1057">
            <v>6800</v>
          </cell>
        </row>
        <row r="1058">
          <cell r="A1058" t="str">
            <v>FORK LIFT</v>
          </cell>
          <cell r="C1058" t="str">
            <v>3.5TON</v>
          </cell>
          <cell r="D1058">
            <v>8</v>
          </cell>
          <cell r="E1058" t="str">
            <v>Hr</v>
          </cell>
          <cell r="G1058">
            <v>9681</v>
          </cell>
          <cell r="H1058">
            <v>77448</v>
          </cell>
          <cell r="I1058">
            <v>5116</v>
          </cell>
          <cell r="J1058">
            <v>40928</v>
          </cell>
          <cell r="K1058">
            <v>3470</v>
          </cell>
          <cell r="L1058">
            <v>27760</v>
          </cell>
        </row>
        <row r="1060">
          <cell r="A1060" t="str">
            <v>TRUCK CRANE</v>
          </cell>
          <cell r="C1060" t="str">
            <v>20TON</v>
          </cell>
          <cell r="D1060">
            <v>8</v>
          </cell>
          <cell r="E1060" t="str">
            <v>Hr</v>
          </cell>
          <cell r="G1060">
            <v>18615</v>
          </cell>
          <cell r="H1060">
            <v>148920</v>
          </cell>
          <cell r="I1060">
            <v>4939</v>
          </cell>
          <cell r="J1060">
            <v>39512</v>
          </cell>
          <cell r="K1060">
            <v>40975</v>
          </cell>
          <cell r="L1060">
            <v>327800</v>
          </cell>
        </row>
        <row r="1063">
          <cell r="A1063" t="str">
            <v xml:space="preserve">      계</v>
          </cell>
          <cell r="F1063">
            <v>744864</v>
          </cell>
          <cell r="H1063">
            <v>300248</v>
          </cell>
          <cell r="J1063">
            <v>80440</v>
          </cell>
          <cell r="L1063">
            <v>364176</v>
          </cell>
        </row>
        <row r="1079">
          <cell r="E1079" t="str">
            <v xml:space="preserve"> </v>
          </cell>
          <cell r="F1079" t="str">
            <v>STOP LOG LEAF 설치 소모 자재비</v>
          </cell>
        </row>
        <row r="1080">
          <cell r="E1080" t="str">
            <v xml:space="preserve"> </v>
          </cell>
        </row>
        <row r="1081">
          <cell r="A1081" t="str">
            <v>종       별</v>
          </cell>
          <cell r="C1081" t="str">
            <v>재 료 또 는</v>
          </cell>
          <cell r="D1081" t="str">
            <v xml:space="preserve">원 수 </v>
          </cell>
          <cell r="E1081" t="str">
            <v>단 위</v>
          </cell>
          <cell r="F1081" t="str">
            <v>총   액</v>
          </cell>
          <cell r="G1081" t="str">
            <v>노   무   비</v>
          </cell>
          <cell r="I1081" t="str">
            <v>재   료   비</v>
          </cell>
          <cell r="K1081" t="str">
            <v>경      비</v>
          </cell>
          <cell r="M1081" t="str">
            <v>비   고</v>
          </cell>
        </row>
        <row r="1082">
          <cell r="C1082" t="str">
            <v xml:space="preserve">규       격 </v>
          </cell>
          <cell r="F1082" t="str">
            <v>금   액</v>
          </cell>
          <cell r="G1082" t="str">
            <v>단  가</v>
          </cell>
          <cell r="H1082" t="str">
            <v>금   액</v>
          </cell>
          <cell r="I1082" t="str">
            <v>단  가</v>
          </cell>
          <cell r="J1082" t="str">
            <v>금   액</v>
          </cell>
          <cell r="K1082" t="str">
            <v>단  가</v>
          </cell>
          <cell r="L1082" t="str">
            <v>금   액</v>
          </cell>
        </row>
        <row r="1083">
          <cell r="A1083" t="str">
            <v>산       소</v>
          </cell>
          <cell r="C1083" t="str">
            <v>6,000L용</v>
          </cell>
          <cell r="D1083">
            <v>2.2999999999999998</v>
          </cell>
          <cell r="E1083" t="str">
            <v>병</v>
          </cell>
          <cell r="G1083" t="str">
            <v xml:space="preserve"> </v>
          </cell>
          <cell r="I1083">
            <v>12000</v>
          </cell>
          <cell r="J1083">
            <v>27600</v>
          </cell>
        </row>
        <row r="1084">
          <cell r="A1084" t="str">
            <v>아 세 치 렌</v>
          </cell>
          <cell r="C1084" t="str">
            <v>4,500L용</v>
          </cell>
          <cell r="D1084">
            <v>1.98</v>
          </cell>
          <cell r="E1084" t="str">
            <v>병</v>
          </cell>
          <cell r="I1084">
            <v>55392</v>
          </cell>
          <cell r="J1084">
            <v>109676</v>
          </cell>
        </row>
        <row r="1085">
          <cell r="A1085" t="str">
            <v>용   접  봉</v>
          </cell>
          <cell r="C1085" t="str">
            <v>SS41 , 4M/M</v>
          </cell>
          <cell r="D1085">
            <v>14.35</v>
          </cell>
          <cell r="E1085" t="str">
            <v>KG</v>
          </cell>
          <cell r="I1085">
            <v>1260</v>
          </cell>
          <cell r="J1085">
            <v>18081</v>
          </cell>
        </row>
        <row r="1086">
          <cell r="A1086" t="str">
            <v>함       석</v>
          </cell>
          <cell r="C1086" t="str">
            <v>#31x3'x6'</v>
          </cell>
          <cell r="D1086">
            <v>0.53</v>
          </cell>
          <cell r="E1086" t="str">
            <v>매</v>
          </cell>
          <cell r="I1086">
            <v>2825</v>
          </cell>
          <cell r="J1086">
            <v>1497</v>
          </cell>
        </row>
        <row r="1087">
          <cell r="A1087" t="str">
            <v>전       력</v>
          </cell>
          <cell r="D1087">
            <v>306</v>
          </cell>
          <cell r="E1087" t="str">
            <v>KWH</v>
          </cell>
          <cell r="K1087">
            <v>61.6</v>
          </cell>
          <cell r="L1087">
            <v>18849</v>
          </cell>
        </row>
        <row r="1089">
          <cell r="A1089" t="str">
            <v xml:space="preserve"> </v>
          </cell>
        </row>
        <row r="1091">
          <cell r="B1091" t="str">
            <v>계</v>
          </cell>
          <cell r="F1091">
            <v>175703</v>
          </cell>
          <cell r="J1091">
            <v>156854</v>
          </cell>
          <cell r="L1091">
            <v>18849</v>
          </cell>
        </row>
        <row r="1092">
          <cell r="A1092" t="str">
            <v xml:space="preserve"> </v>
          </cell>
        </row>
        <row r="1093">
          <cell r="A1093" t="str">
            <v xml:space="preserve"> </v>
          </cell>
        </row>
        <row r="1094">
          <cell r="A1094" t="str">
            <v xml:space="preserve"> </v>
          </cell>
        </row>
        <row r="1095">
          <cell r="A1095" t="str">
            <v xml:space="preserve"> </v>
          </cell>
        </row>
        <row r="1096">
          <cell r="A1096" t="str">
            <v xml:space="preserve"> </v>
          </cell>
        </row>
        <row r="1097">
          <cell r="A1097" t="str">
            <v xml:space="preserve"> </v>
          </cell>
        </row>
        <row r="1098">
          <cell r="A1098" t="str">
            <v xml:space="preserve"> </v>
          </cell>
        </row>
        <row r="1099">
          <cell r="A1099" t="str">
            <v xml:space="preserve"> </v>
          </cell>
        </row>
        <row r="1100">
          <cell r="A1100" t="str">
            <v xml:space="preserve"> </v>
          </cell>
        </row>
        <row r="1101">
          <cell r="A1101" t="str">
            <v xml:space="preserve"> </v>
          </cell>
        </row>
        <row r="1102">
          <cell r="A1102" t="str">
            <v xml:space="preserve"> </v>
          </cell>
        </row>
        <row r="1103">
          <cell r="A1103" t="str">
            <v xml:space="preserve"> </v>
          </cell>
        </row>
        <row r="1105">
          <cell r="A1105" t="str">
            <v xml:space="preserve"> </v>
          </cell>
        </row>
        <row r="1106">
          <cell r="A1106" t="str">
            <v xml:space="preserve"> </v>
          </cell>
        </row>
        <row r="1107">
          <cell r="A1107" t="str">
            <v xml:space="preserve"> </v>
          </cell>
        </row>
        <row r="1108">
          <cell r="E1108" t="str">
            <v xml:space="preserve"> </v>
          </cell>
          <cell r="F1108" t="str">
            <v>RADIAL GATE LEAF 제작 인건비</v>
          </cell>
        </row>
        <row r="1109">
          <cell r="E1109" t="str">
            <v xml:space="preserve"> </v>
          </cell>
        </row>
        <row r="1110">
          <cell r="A1110" t="str">
            <v>종       별</v>
          </cell>
          <cell r="C1110" t="str">
            <v>재 료 또 는</v>
          </cell>
          <cell r="F1110" t="str">
            <v>총   액</v>
          </cell>
          <cell r="G1110" t="str">
            <v xml:space="preserve">    노   무   비</v>
          </cell>
          <cell r="I1110" t="str">
            <v xml:space="preserve">    재   료   비</v>
          </cell>
          <cell r="K1110" t="str">
            <v xml:space="preserve">    경      비</v>
          </cell>
        </row>
        <row r="1111">
          <cell r="C1111" t="str">
            <v xml:space="preserve">규       격 </v>
          </cell>
          <cell r="E1111" t="str">
            <v xml:space="preserve"> </v>
          </cell>
          <cell r="F1111" t="str">
            <v>금   액</v>
          </cell>
          <cell r="G1111" t="str">
            <v>단  가</v>
          </cell>
          <cell r="H1111" t="str">
            <v>금   액</v>
          </cell>
          <cell r="I1111" t="str">
            <v>단  가</v>
          </cell>
          <cell r="J1111" t="str">
            <v>금   액</v>
          </cell>
          <cell r="K1111" t="str">
            <v>단  가</v>
          </cell>
          <cell r="L1111" t="str">
            <v>금   액</v>
          </cell>
        </row>
        <row r="1112">
          <cell r="A1112" t="str">
            <v>기술관리</v>
          </cell>
          <cell r="C1112" t="str">
            <v>기계기사1급</v>
          </cell>
          <cell r="D1112">
            <v>0.5</v>
          </cell>
          <cell r="E1112" t="str">
            <v>인</v>
          </cell>
          <cell r="G1112">
            <v>97488</v>
          </cell>
          <cell r="H1112">
            <v>48744</v>
          </cell>
        </row>
        <row r="1113">
          <cell r="A1113" t="str">
            <v>본  뜨  기</v>
          </cell>
          <cell r="C1113" t="str">
            <v>프랜트 제관공</v>
          </cell>
          <cell r="D1113">
            <v>0.52300000000000002</v>
          </cell>
          <cell r="E1113" t="str">
            <v>인</v>
          </cell>
          <cell r="G1113">
            <v>81966</v>
          </cell>
          <cell r="H1113">
            <v>42868</v>
          </cell>
        </row>
        <row r="1114">
          <cell r="A1114" t="str">
            <v>금  긋  기</v>
          </cell>
          <cell r="C1114" t="str">
            <v>프랜트 제관공</v>
          </cell>
          <cell r="D1114">
            <v>1.39</v>
          </cell>
          <cell r="E1114" t="str">
            <v>인</v>
          </cell>
          <cell r="G1114">
            <v>81966</v>
          </cell>
          <cell r="H1114">
            <v>113932</v>
          </cell>
        </row>
        <row r="1115">
          <cell r="A1115" t="str">
            <v>절      단</v>
          </cell>
          <cell r="C1115" t="str">
            <v>프랜트 제관공</v>
          </cell>
          <cell r="D1115">
            <v>0.38</v>
          </cell>
          <cell r="E1115" t="str">
            <v>인</v>
          </cell>
          <cell r="G1115">
            <v>81966</v>
          </cell>
          <cell r="H1115">
            <v>31147</v>
          </cell>
        </row>
        <row r="1116">
          <cell r="A1116" t="str">
            <v>가      공</v>
          </cell>
          <cell r="C1116" t="str">
            <v>프랜트 제관공</v>
          </cell>
          <cell r="D1116">
            <v>1.59</v>
          </cell>
          <cell r="E1116" t="str">
            <v>인</v>
          </cell>
          <cell r="G1116">
            <v>81966</v>
          </cell>
          <cell r="H1116">
            <v>130325</v>
          </cell>
        </row>
        <row r="1118">
          <cell r="A1118" t="str">
            <v>구 멍 뚫 기</v>
          </cell>
          <cell r="C1118" t="str">
            <v>프랜트 제관공</v>
          </cell>
          <cell r="D1118">
            <v>0.47499999999999998</v>
          </cell>
          <cell r="E1118" t="str">
            <v>인</v>
          </cell>
          <cell r="G1118">
            <v>81966</v>
          </cell>
          <cell r="H1118">
            <v>38933</v>
          </cell>
        </row>
        <row r="1119">
          <cell r="A1119" t="str">
            <v>용      접</v>
          </cell>
          <cell r="C1119" t="str">
            <v>프랜트 용접공</v>
          </cell>
          <cell r="D1119">
            <v>2.5499999999999998</v>
          </cell>
          <cell r="E1119" t="str">
            <v>인</v>
          </cell>
          <cell r="G1119">
            <v>95379</v>
          </cell>
          <cell r="H1119">
            <v>243216</v>
          </cell>
        </row>
        <row r="1120">
          <cell r="A1120" t="str">
            <v>부 품 조 립</v>
          </cell>
          <cell r="C1120" t="str">
            <v>비   계   공</v>
          </cell>
          <cell r="D1120">
            <v>1.3049999999999999</v>
          </cell>
          <cell r="E1120" t="str">
            <v>인</v>
          </cell>
          <cell r="G1120">
            <v>79467</v>
          </cell>
          <cell r="H1120">
            <v>103704</v>
          </cell>
        </row>
        <row r="1121">
          <cell r="C1121" t="str">
            <v>프랜트기계설치공</v>
          </cell>
          <cell r="D1121">
            <v>1.3049999999999999</v>
          </cell>
          <cell r="E1121" t="str">
            <v>인</v>
          </cell>
          <cell r="G1121">
            <v>80805</v>
          </cell>
          <cell r="H1121">
            <v>105450</v>
          </cell>
        </row>
        <row r="1122">
          <cell r="A1122" t="str">
            <v>소운반 조작</v>
          </cell>
          <cell r="C1122" t="str">
            <v>비   계   공</v>
          </cell>
          <cell r="D1122">
            <v>0.98</v>
          </cell>
          <cell r="E1122" t="str">
            <v>인</v>
          </cell>
          <cell r="G1122">
            <v>79467</v>
          </cell>
          <cell r="H1122">
            <v>77877</v>
          </cell>
        </row>
        <row r="1124">
          <cell r="A1124" t="str">
            <v>가   조   립</v>
          </cell>
          <cell r="C1124" t="str">
            <v>비   계   공</v>
          </cell>
          <cell r="D1124">
            <v>1.0329999999999999</v>
          </cell>
          <cell r="E1124" t="str">
            <v>인</v>
          </cell>
          <cell r="G1124">
            <v>79467</v>
          </cell>
          <cell r="H1124">
            <v>82089</v>
          </cell>
        </row>
        <row r="1125">
          <cell r="C1125" t="str">
            <v>프랜트 제관공</v>
          </cell>
          <cell r="D1125">
            <v>2.1160000000000001</v>
          </cell>
          <cell r="E1125" t="str">
            <v>인</v>
          </cell>
          <cell r="G1125">
            <v>81966</v>
          </cell>
          <cell r="H1125">
            <v>173440</v>
          </cell>
        </row>
        <row r="1126">
          <cell r="C1126" t="str">
            <v>프랜트 용접공</v>
          </cell>
          <cell r="D1126">
            <v>1.02</v>
          </cell>
          <cell r="E1126" t="str">
            <v>인</v>
          </cell>
          <cell r="G1126">
            <v>95379</v>
          </cell>
          <cell r="H1126">
            <v>97286</v>
          </cell>
        </row>
        <row r="1127">
          <cell r="C1127" t="str">
            <v>측   량   사</v>
          </cell>
          <cell r="D1127">
            <v>0.17199999999999999</v>
          </cell>
          <cell r="E1127" t="str">
            <v>인</v>
          </cell>
          <cell r="G1127">
            <v>58506</v>
          </cell>
          <cell r="H1127">
            <v>10063</v>
          </cell>
        </row>
        <row r="1128">
          <cell r="C1128" t="str">
            <v>프랜트기계설치공</v>
          </cell>
          <cell r="D1128">
            <v>0.62</v>
          </cell>
          <cell r="E1128" t="str">
            <v>인</v>
          </cell>
          <cell r="G1128">
            <v>80805</v>
          </cell>
          <cell r="H1128">
            <v>50099</v>
          </cell>
        </row>
        <row r="1129">
          <cell r="E1129" t="str">
            <v xml:space="preserve"> </v>
          </cell>
        </row>
        <row r="1130">
          <cell r="C1130" t="str">
            <v>특 별 인 부</v>
          </cell>
          <cell r="D1130">
            <v>0.372</v>
          </cell>
          <cell r="E1130" t="str">
            <v>인</v>
          </cell>
          <cell r="G1130">
            <v>57379</v>
          </cell>
          <cell r="H1130">
            <v>21344</v>
          </cell>
        </row>
        <row r="1131">
          <cell r="A1131" t="str">
            <v>검사 및 교정</v>
          </cell>
          <cell r="C1131" t="str">
            <v>기술관리 제외한</v>
          </cell>
          <cell r="D1131" t="str">
            <v>1</v>
          </cell>
          <cell r="E1131" t="str">
            <v>식</v>
          </cell>
          <cell r="H1131">
            <v>132177</v>
          </cell>
        </row>
        <row r="1132">
          <cell r="C1132" t="str">
            <v>10%</v>
          </cell>
        </row>
        <row r="1134">
          <cell r="B1134" t="str">
            <v>계</v>
          </cell>
          <cell r="F1134">
            <v>1502694</v>
          </cell>
          <cell r="H1134">
            <v>1502694</v>
          </cell>
        </row>
        <row r="1137">
          <cell r="E1137" t="str">
            <v xml:space="preserve"> </v>
          </cell>
          <cell r="F1137" t="str">
            <v>RADIAL GATE LEAF 제작 사용장비 경비</v>
          </cell>
        </row>
        <row r="1138">
          <cell r="E1138" t="str">
            <v xml:space="preserve"> </v>
          </cell>
        </row>
        <row r="1139">
          <cell r="A1139" t="str">
            <v>종       별</v>
          </cell>
          <cell r="C1139" t="str">
            <v>재 료 또 는</v>
          </cell>
          <cell r="D1139" t="str">
            <v xml:space="preserve">원 수 </v>
          </cell>
          <cell r="E1139" t="str">
            <v>단 위</v>
          </cell>
          <cell r="F1139" t="str">
            <v>총   액</v>
          </cell>
          <cell r="G1139" t="str">
            <v>노   무   비</v>
          </cell>
          <cell r="I1139" t="str">
            <v>재   료   비</v>
          </cell>
          <cell r="K1139" t="str">
            <v>경      비</v>
          </cell>
          <cell r="M1139" t="str">
            <v>비   고</v>
          </cell>
        </row>
        <row r="1140">
          <cell r="C1140" t="str">
            <v xml:space="preserve">규       격 </v>
          </cell>
          <cell r="F1140" t="str">
            <v>금   액</v>
          </cell>
          <cell r="G1140" t="str">
            <v>단  가</v>
          </cell>
          <cell r="H1140" t="str">
            <v>금   액</v>
          </cell>
          <cell r="I1140" t="str">
            <v>단  가</v>
          </cell>
          <cell r="J1140" t="str">
            <v>금   액</v>
          </cell>
          <cell r="K1140" t="str">
            <v>단  가</v>
          </cell>
          <cell r="L1140" t="str">
            <v>금   액</v>
          </cell>
        </row>
        <row r="1141">
          <cell r="A1141" t="str">
            <v>LATHE</v>
          </cell>
          <cell r="C1141" t="str">
            <v>12FT x 7.5HP</v>
          </cell>
          <cell r="D1141">
            <v>0.64</v>
          </cell>
          <cell r="E1141" t="str">
            <v>Hr</v>
          </cell>
          <cell r="G1141">
            <v>3418</v>
          </cell>
          <cell r="H1141">
            <v>2187</v>
          </cell>
          <cell r="K1141">
            <v>3775</v>
          </cell>
          <cell r="L1141">
            <v>2416</v>
          </cell>
        </row>
        <row r="1142">
          <cell r="A1142" t="str">
            <v>PLANER</v>
          </cell>
          <cell r="C1142" t="str">
            <v>4FT x 8FT</v>
          </cell>
          <cell r="D1142">
            <v>0.72</v>
          </cell>
          <cell r="E1142" t="str">
            <v>Hr</v>
          </cell>
          <cell r="G1142">
            <v>3129</v>
          </cell>
          <cell r="H1142">
            <v>2252</v>
          </cell>
          <cell r="K1142">
            <v>2743</v>
          </cell>
          <cell r="L1142">
            <v>1974</v>
          </cell>
        </row>
        <row r="1143">
          <cell r="A1143" t="str">
            <v>BORING M/C</v>
          </cell>
          <cell r="C1143" t="str">
            <v>Hori.type,3HP</v>
          </cell>
          <cell r="D1143">
            <v>1.72</v>
          </cell>
          <cell r="E1143" t="str">
            <v>Hr</v>
          </cell>
          <cell r="G1143">
            <v>3547</v>
          </cell>
          <cell r="H1143">
            <v>6100</v>
          </cell>
          <cell r="K1143">
            <v>8928</v>
          </cell>
          <cell r="L1143">
            <v>15356</v>
          </cell>
        </row>
        <row r="1144">
          <cell r="A1144" t="str">
            <v>UNION MELT WELDER</v>
          </cell>
          <cell r="C1144" t="str">
            <v>5.5 KVA</v>
          </cell>
          <cell r="D1144">
            <v>2.8559999999999999</v>
          </cell>
          <cell r="E1144" t="str">
            <v>Hr</v>
          </cell>
          <cell r="G1144">
            <v>3488</v>
          </cell>
          <cell r="H1144">
            <v>9961</v>
          </cell>
          <cell r="K1144">
            <v>1797</v>
          </cell>
          <cell r="L1144">
            <v>5132</v>
          </cell>
        </row>
        <row r="1145">
          <cell r="A1145" t="str">
            <v>A.C WELDER</v>
          </cell>
          <cell r="C1145" t="str">
            <v>10KVA</v>
          </cell>
          <cell r="D1145">
            <v>8.5679999999999996</v>
          </cell>
          <cell r="E1145" t="str">
            <v>Hr</v>
          </cell>
          <cell r="K1145">
            <v>107</v>
          </cell>
          <cell r="L1145">
            <v>916</v>
          </cell>
        </row>
        <row r="1146">
          <cell r="E1146" t="str">
            <v xml:space="preserve"> </v>
          </cell>
        </row>
        <row r="1147">
          <cell r="A1147" t="str">
            <v>GOUGING M/C</v>
          </cell>
          <cell r="C1147" t="str">
            <v>중 형</v>
          </cell>
          <cell r="D1147">
            <v>3.06</v>
          </cell>
          <cell r="E1147" t="str">
            <v>Hr</v>
          </cell>
          <cell r="G1147">
            <v>3380</v>
          </cell>
          <cell r="H1147">
            <v>10342</v>
          </cell>
          <cell r="K1147">
            <v>670</v>
          </cell>
          <cell r="L1147">
            <v>2050</v>
          </cell>
        </row>
        <row r="1148">
          <cell r="A1148" t="str">
            <v>GAS CUTTING M/C</v>
          </cell>
          <cell r="C1148" t="str">
            <v>Auto형</v>
          </cell>
          <cell r="D1148">
            <v>1.24</v>
          </cell>
          <cell r="E1148" t="str">
            <v>Hr</v>
          </cell>
          <cell r="G1148">
            <v>11922</v>
          </cell>
          <cell r="H1148">
            <v>14783</v>
          </cell>
          <cell r="K1148">
            <v>119</v>
          </cell>
          <cell r="L1148">
            <v>147</v>
          </cell>
        </row>
        <row r="1149">
          <cell r="A1149" t="str">
            <v>GAS CUTTING M/C</v>
          </cell>
          <cell r="C1149" t="str">
            <v>수 동</v>
          </cell>
          <cell r="D1149">
            <v>1.8</v>
          </cell>
          <cell r="E1149" t="str">
            <v>Hr</v>
          </cell>
          <cell r="G1149">
            <v>3974</v>
          </cell>
          <cell r="H1149">
            <v>7153</v>
          </cell>
          <cell r="K1149">
            <v>115</v>
          </cell>
          <cell r="L1149">
            <v>207</v>
          </cell>
        </row>
        <row r="1150">
          <cell r="A1150" t="str">
            <v>GAS HEATING TOUCH</v>
          </cell>
          <cell r="C1150" t="str">
            <v>중 형</v>
          </cell>
          <cell r="D1150">
            <v>3.984</v>
          </cell>
          <cell r="E1150" t="str">
            <v>Hr</v>
          </cell>
          <cell r="G1150">
            <v>3174</v>
          </cell>
          <cell r="H1150">
            <v>12645</v>
          </cell>
          <cell r="K1150">
            <v>115</v>
          </cell>
          <cell r="L1150">
            <v>458</v>
          </cell>
        </row>
        <row r="1152">
          <cell r="A1152" t="str">
            <v>OVER HEAD CRANE</v>
          </cell>
          <cell r="C1152" t="str">
            <v>30 TON</v>
          </cell>
          <cell r="D1152">
            <v>0.75900000000000001</v>
          </cell>
          <cell r="E1152" t="str">
            <v>Hr</v>
          </cell>
          <cell r="G1152">
            <v>9681</v>
          </cell>
          <cell r="H1152">
            <v>7347</v>
          </cell>
          <cell r="K1152">
            <v>3338</v>
          </cell>
          <cell r="L1152">
            <v>2533</v>
          </cell>
        </row>
        <row r="1153">
          <cell r="A1153" t="str">
            <v>OVER HEAD CRANE</v>
          </cell>
          <cell r="C1153" t="str">
            <v>20 TON</v>
          </cell>
          <cell r="D1153">
            <v>0.75900000000000001</v>
          </cell>
          <cell r="E1153" t="str">
            <v>Hr</v>
          </cell>
          <cell r="G1153">
            <v>9681</v>
          </cell>
          <cell r="H1153">
            <v>7347</v>
          </cell>
          <cell r="K1153">
            <v>3338</v>
          </cell>
          <cell r="L1153">
            <v>2533</v>
          </cell>
        </row>
        <row r="1154">
          <cell r="A1154" t="str">
            <v>HYDRO PRESS</v>
          </cell>
          <cell r="C1154" t="str">
            <v>300 TON</v>
          </cell>
          <cell r="D1154">
            <v>1.7709999999999999</v>
          </cell>
          <cell r="E1154" t="str">
            <v>Hr</v>
          </cell>
          <cell r="G1154">
            <v>3281</v>
          </cell>
          <cell r="H1154">
            <v>5810</v>
          </cell>
          <cell r="K1154">
            <v>8463</v>
          </cell>
          <cell r="L1154">
            <v>14987</v>
          </cell>
        </row>
        <row r="1155">
          <cell r="A1155" t="str">
            <v>BENDING ROLLER</v>
          </cell>
          <cell r="C1155" t="str">
            <v>23 FT</v>
          </cell>
          <cell r="D1155">
            <v>1.48</v>
          </cell>
          <cell r="E1155" t="str">
            <v>Hr</v>
          </cell>
          <cell r="G1155">
            <v>4281</v>
          </cell>
          <cell r="H1155">
            <v>6335</v>
          </cell>
          <cell r="K1155">
            <v>6323</v>
          </cell>
          <cell r="L1155">
            <v>9358</v>
          </cell>
        </row>
        <row r="1156">
          <cell r="A1156" t="str">
            <v>EDGE BENDING ROLLER</v>
          </cell>
          <cell r="C1156" t="str">
            <v>23 FT</v>
          </cell>
          <cell r="D1156">
            <v>1.38</v>
          </cell>
          <cell r="E1156" t="str">
            <v>Hr</v>
          </cell>
          <cell r="G1156">
            <v>4281</v>
          </cell>
          <cell r="H1156">
            <v>5907</v>
          </cell>
          <cell r="K1156">
            <v>9484.5</v>
          </cell>
          <cell r="L1156">
            <v>13088</v>
          </cell>
        </row>
        <row r="1158">
          <cell r="A1158" t="str">
            <v>SHEARING M/C</v>
          </cell>
          <cell r="D1158">
            <v>0.64</v>
          </cell>
          <cell r="E1158" t="str">
            <v>Hr</v>
          </cell>
          <cell r="G1158">
            <v>3688</v>
          </cell>
          <cell r="H1158">
            <v>2360</v>
          </cell>
          <cell r="K1158">
            <v>3209</v>
          </cell>
          <cell r="L1158">
            <v>2053</v>
          </cell>
        </row>
        <row r="1159">
          <cell r="A1159" t="str">
            <v>DRILLING M/C</v>
          </cell>
          <cell r="C1159" t="str">
            <v>3 HP</v>
          </cell>
          <cell r="D1159">
            <v>0.36799999999999999</v>
          </cell>
          <cell r="E1159" t="str">
            <v>Hr</v>
          </cell>
          <cell r="G1159">
            <v>3401</v>
          </cell>
          <cell r="H1159">
            <v>1251</v>
          </cell>
          <cell r="K1159">
            <v>576</v>
          </cell>
          <cell r="L1159">
            <v>211</v>
          </cell>
        </row>
        <row r="1160">
          <cell r="A1160" t="str">
            <v>DRILLING M/C</v>
          </cell>
          <cell r="C1160" t="str">
            <v>Radial,5 HP</v>
          </cell>
          <cell r="D1160">
            <v>0.184</v>
          </cell>
          <cell r="E1160" t="str">
            <v>Hr</v>
          </cell>
          <cell r="G1160">
            <v>3401</v>
          </cell>
          <cell r="H1160">
            <v>625</v>
          </cell>
          <cell r="K1160">
            <v>1720</v>
          </cell>
          <cell r="L1160">
            <v>316</v>
          </cell>
        </row>
        <row r="1161">
          <cell r="A1161" t="str">
            <v>PORTABLE DRILL</v>
          </cell>
          <cell r="C1161" t="str">
            <v>0.5 HP</v>
          </cell>
          <cell r="D1161">
            <v>1.532</v>
          </cell>
          <cell r="E1161" t="str">
            <v>Hr</v>
          </cell>
          <cell r="K1161">
            <v>12</v>
          </cell>
          <cell r="L1161">
            <v>18</v>
          </cell>
        </row>
        <row r="1162">
          <cell r="A1162" t="str">
            <v>TRUCK CRANE</v>
          </cell>
          <cell r="C1162" t="str">
            <v>30 TON</v>
          </cell>
          <cell r="D1162">
            <v>0.50600000000000001</v>
          </cell>
          <cell r="E1162" t="str">
            <v>Hr</v>
          </cell>
          <cell r="G1162">
            <v>18615</v>
          </cell>
          <cell r="H1162">
            <v>9419</v>
          </cell>
          <cell r="I1162">
            <v>7046</v>
          </cell>
          <cell r="J1162">
            <v>3565</v>
          </cell>
          <cell r="K1162">
            <v>44939</v>
          </cell>
          <cell r="L1162">
            <v>22739</v>
          </cell>
        </row>
        <row r="1164">
          <cell r="A1164" t="str">
            <v>리프트 트럭</v>
          </cell>
          <cell r="C1164" t="str">
            <v xml:space="preserve"> 5 TON</v>
          </cell>
          <cell r="D1164">
            <v>0.50600000000000001</v>
          </cell>
          <cell r="E1164" t="str">
            <v>Hr</v>
          </cell>
          <cell r="G1164">
            <v>9681</v>
          </cell>
          <cell r="H1164">
            <v>4898</v>
          </cell>
          <cell r="I1164">
            <v>5116.08</v>
          </cell>
          <cell r="J1164">
            <v>2588</v>
          </cell>
          <cell r="K1164">
            <v>4863</v>
          </cell>
          <cell r="L1164">
            <v>2460</v>
          </cell>
        </row>
        <row r="1165">
          <cell r="A1165" t="str">
            <v>TRAILER</v>
          </cell>
          <cell r="C1165" t="str">
            <v>30 TON</v>
          </cell>
          <cell r="D1165">
            <v>0.50600000000000001</v>
          </cell>
          <cell r="E1165" t="str">
            <v>Hr</v>
          </cell>
          <cell r="G1165">
            <v>8683</v>
          </cell>
          <cell r="H1165">
            <v>4393</v>
          </cell>
          <cell r="I1165">
            <v>15763</v>
          </cell>
          <cell r="J1165">
            <v>7976</v>
          </cell>
          <cell r="K1165">
            <v>27414</v>
          </cell>
          <cell r="L1165">
            <v>13871</v>
          </cell>
        </row>
        <row r="1166">
          <cell r="A1166" t="str">
            <v>종       별</v>
          </cell>
          <cell r="C1166" t="str">
            <v>재 료 또 는</v>
          </cell>
          <cell r="D1166" t="str">
            <v xml:space="preserve">원 수 </v>
          </cell>
          <cell r="E1166" t="str">
            <v>단 위</v>
          </cell>
          <cell r="F1166" t="str">
            <v>총   액</v>
          </cell>
          <cell r="G1166" t="str">
            <v>노   무   비</v>
          </cell>
          <cell r="I1166" t="str">
            <v>재   료   비</v>
          </cell>
          <cell r="K1166" t="str">
            <v>경      비</v>
          </cell>
          <cell r="M1166" t="str">
            <v>비   고</v>
          </cell>
        </row>
        <row r="1167">
          <cell r="C1167" t="str">
            <v xml:space="preserve">규       격 </v>
          </cell>
          <cell r="F1167" t="str">
            <v>금   액</v>
          </cell>
          <cell r="G1167" t="str">
            <v>단  가</v>
          </cell>
          <cell r="H1167" t="str">
            <v>금   액</v>
          </cell>
          <cell r="I1167" t="str">
            <v>단  가</v>
          </cell>
          <cell r="J1167" t="str">
            <v>금   액</v>
          </cell>
          <cell r="K1167" t="str">
            <v>단  가</v>
          </cell>
          <cell r="L1167" t="str">
            <v>금   액</v>
          </cell>
        </row>
        <row r="1168">
          <cell r="A1168" t="str">
            <v>COMPRESSOR</v>
          </cell>
          <cell r="C1168" t="str">
            <v>7.1㎥/min</v>
          </cell>
          <cell r="D1168">
            <v>3.79</v>
          </cell>
          <cell r="E1168" t="str">
            <v>Hr</v>
          </cell>
          <cell r="G1168">
            <v>9681</v>
          </cell>
          <cell r="H1168">
            <v>36690</v>
          </cell>
          <cell r="I1168">
            <v>8779</v>
          </cell>
          <cell r="J1168">
            <v>33272</v>
          </cell>
          <cell r="K1168">
            <v>6250</v>
          </cell>
          <cell r="L1168">
            <v>23687</v>
          </cell>
        </row>
        <row r="1170">
          <cell r="B1170" t="str">
            <v>계</v>
          </cell>
          <cell r="F1170">
            <v>341716</v>
          </cell>
          <cell r="H1170">
            <v>157805</v>
          </cell>
          <cell r="J1170">
            <v>47401</v>
          </cell>
          <cell r="K1170" t="str">
            <v xml:space="preserve"> </v>
          </cell>
          <cell r="L1170">
            <v>136510</v>
          </cell>
        </row>
        <row r="1195">
          <cell r="E1195" t="str">
            <v xml:space="preserve"> </v>
          </cell>
          <cell r="F1195" t="str">
            <v>RADIAL GATE LEAF 제작 소모 자재비</v>
          </cell>
        </row>
        <row r="1196">
          <cell r="E1196" t="str">
            <v xml:space="preserve"> </v>
          </cell>
        </row>
        <row r="1197">
          <cell r="A1197" t="str">
            <v>종       별</v>
          </cell>
          <cell r="C1197" t="str">
            <v>재 료 또 는</v>
          </cell>
          <cell r="D1197" t="str">
            <v xml:space="preserve">원 수 </v>
          </cell>
          <cell r="E1197" t="str">
            <v>단 위</v>
          </cell>
          <cell r="F1197" t="str">
            <v>총   액</v>
          </cell>
          <cell r="G1197" t="str">
            <v>노   무   비</v>
          </cell>
          <cell r="I1197" t="str">
            <v>재   료   비</v>
          </cell>
          <cell r="K1197" t="str">
            <v>경      비</v>
          </cell>
          <cell r="M1197" t="str">
            <v>비   고</v>
          </cell>
        </row>
        <row r="1198">
          <cell r="C1198" t="str">
            <v xml:space="preserve">규       격 </v>
          </cell>
          <cell r="F1198" t="str">
            <v>금   액</v>
          </cell>
          <cell r="G1198" t="str">
            <v>단  가</v>
          </cell>
          <cell r="H1198" t="str">
            <v>금   액</v>
          </cell>
          <cell r="I1198" t="str">
            <v>단  가</v>
          </cell>
          <cell r="J1198" t="str">
            <v>금   액</v>
          </cell>
          <cell r="K1198" t="str">
            <v>단  가</v>
          </cell>
          <cell r="L1198" t="str">
            <v>금   액</v>
          </cell>
        </row>
        <row r="1199">
          <cell r="A1199" t="str">
            <v>산       소</v>
          </cell>
          <cell r="C1199" t="str">
            <v>6,000L용</v>
          </cell>
          <cell r="D1199">
            <v>3.76</v>
          </cell>
          <cell r="E1199" t="str">
            <v>병</v>
          </cell>
          <cell r="G1199" t="str">
            <v xml:space="preserve"> </v>
          </cell>
          <cell r="I1199">
            <v>12000</v>
          </cell>
          <cell r="J1199">
            <v>45120</v>
          </cell>
        </row>
        <row r="1200">
          <cell r="A1200" t="str">
            <v>아 세 치 렌</v>
          </cell>
          <cell r="C1200" t="str">
            <v>4,500L용</v>
          </cell>
          <cell r="D1200">
            <v>3.23</v>
          </cell>
          <cell r="E1200" t="str">
            <v>병</v>
          </cell>
          <cell r="I1200">
            <v>55392</v>
          </cell>
          <cell r="J1200">
            <v>178916</v>
          </cell>
        </row>
        <row r="1201">
          <cell r="A1201" t="str">
            <v>함       석</v>
          </cell>
          <cell r="C1201" t="str">
            <v>#31 x 3' x 6'</v>
          </cell>
          <cell r="D1201">
            <v>0.71</v>
          </cell>
          <cell r="E1201" t="str">
            <v>매</v>
          </cell>
          <cell r="I1201">
            <v>2825</v>
          </cell>
          <cell r="J1201">
            <v>2005</v>
          </cell>
        </row>
        <row r="1202">
          <cell r="A1202" t="str">
            <v>용   접  봉</v>
          </cell>
          <cell r="C1202" t="str">
            <v>SS400, 4M/Mx350L</v>
          </cell>
          <cell r="D1202">
            <v>24.99</v>
          </cell>
          <cell r="E1202" t="str">
            <v>KG</v>
          </cell>
          <cell r="I1202">
            <v>1260</v>
          </cell>
          <cell r="J1202">
            <v>31487</v>
          </cell>
        </row>
        <row r="1203">
          <cell r="A1203" t="str">
            <v>전       력</v>
          </cell>
          <cell r="D1203">
            <v>370</v>
          </cell>
          <cell r="E1203" t="str">
            <v>KWH</v>
          </cell>
          <cell r="K1203">
            <v>61.6</v>
          </cell>
          <cell r="L1203">
            <v>22792</v>
          </cell>
        </row>
        <row r="1204">
          <cell r="E1204" t="str">
            <v xml:space="preserve"> </v>
          </cell>
          <cell r="K1204" t="str">
            <v xml:space="preserve"> </v>
          </cell>
        </row>
        <row r="1206">
          <cell r="B1206" t="str">
            <v>계</v>
          </cell>
          <cell r="F1206">
            <v>280320</v>
          </cell>
          <cell r="J1206">
            <v>257528</v>
          </cell>
          <cell r="L1206">
            <v>22792</v>
          </cell>
        </row>
        <row r="1224">
          <cell r="E1224" t="str">
            <v xml:space="preserve"> </v>
          </cell>
          <cell r="F1224" t="str">
            <v>RADIAL GATE GUIDE FRAME 제작 인건비</v>
          </cell>
        </row>
        <row r="1225">
          <cell r="E1225" t="str">
            <v xml:space="preserve"> </v>
          </cell>
        </row>
        <row r="1226">
          <cell r="A1226" t="str">
            <v>종       별</v>
          </cell>
          <cell r="C1226" t="str">
            <v>재 료 또 는</v>
          </cell>
          <cell r="D1226" t="str">
            <v xml:space="preserve">원 수 </v>
          </cell>
          <cell r="E1226" t="str">
            <v>단 위</v>
          </cell>
          <cell r="F1226" t="str">
            <v>총   액</v>
          </cell>
          <cell r="G1226" t="str">
            <v>노   무   비</v>
          </cell>
          <cell r="I1226" t="str">
            <v>재   료   비</v>
          </cell>
          <cell r="K1226" t="str">
            <v>경      비</v>
          </cell>
          <cell r="M1226" t="str">
            <v>비   고</v>
          </cell>
        </row>
        <row r="1227">
          <cell r="C1227" t="str">
            <v xml:space="preserve">규       격 </v>
          </cell>
          <cell r="F1227" t="str">
            <v>금   액</v>
          </cell>
          <cell r="G1227" t="str">
            <v>단  가</v>
          </cell>
          <cell r="H1227" t="str">
            <v>금   액</v>
          </cell>
          <cell r="I1227" t="str">
            <v>단  가</v>
          </cell>
          <cell r="J1227" t="str">
            <v>금   액</v>
          </cell>
          <cell r="K1227" t="str">
            <v>단  가</v>
          </cell>
          <cell r="L1227" t="str">
            <v>금   액</v>
          </cell>
        </row>
        <row r="1228">
          <cell r="A1228" t="str">
            <v>기 술 관 리</v>
          </cell>
          <cell r="C1228" t="str">
            <v>기계기사1급</v>
          </cell>
          <cell r="D1228">
            <v>8</v>
          </cell>
          <cell r="E1228" t="str">
            <v>인</v>
          </cell>
          <cell r="G1228">
            <v>97488</v>
          </cell>
          <cell r="H1228">
            <v>779904</v>
          </cell>
        </row>
        <row r="1229">
          <cell r="A1229" t="str">
            <v>재료 절단 사도</v>
          </cell>
          <cell r="C1229" t="str">
            <v>제   도   공</v>
          </cell>
          <cell r="D1229">
            <v>2</v>
          </cell>
          <cell r="E1229" t="str">
            <v>인</v>
          </cell>
          <cell r="G1229">
            <v>32747</v>
          </cell>
          <cell r="H1229">
            <v>65494</v>
          </cell>
        </row>
        <row r="1230">
          <cell r="A1230" t="str">
            <v xml:space="preserve"> </v>
          </cell>
          <cell r="B1230" t="str">
            <v>현    도</v>
          </cell>
          <cell r="C1230" t="str">
            <v>현   도   공</v>
          </cell>
          <cell r="D1230">
            <v>1.4</v>
          </cell>
          <cell r="E1230" t="str">
            <v>인</v>
          </cell>
          <cell r="G1230">
            <v>28487</v>
          </cell>
          <cell r="H1230">
            <v>39881</v>
          </cell>
        </row>
        <row r="1231">
          <cell r="A1231" t="str">
            <v xml:space="preserve"> </v>
          </cell>
          <cell r="B1231" t="str">
            <v>괘    서</v>
          </cell>
          <cell r="C1231" t="str">
            <v>마   킹   공</v>
          </cell>
          <cell r="D1231">
            <v>2.8</v>
          </cell>
          <cell r="E1231" t="str">
            <v>인</v>
          </cell>
          <cell r="G1231">
            <v>26924</v>
          </cell>
          <cell r="H1231">
            <v>75387</v>
          </cell>
        </row>
        <row r="1232">
          <cell r="A1232" t="str">
            <v xml:space="preserve"> </v>
          </cell>
          <cell r="B1232" t="str">
            <v>절    단</v>
          </cell>
          <cell r="C1232" t="str">
            <v>절   단   공</v>
          </cell>
          <cell r="D1232">
            <v>0.52</v>
          </cell>
          <cell r="E1232" t="str">
            <v>인</v>
          </cell>
          <cell r="G1232">
            <v>65881</v>
          </cell>
          <cell r="H1232">
            <v>34258</v>
          </cell>
        </row>
        <row r="1234">
          <cell r="A1234" t="str">
            <v>단재가공 괘서</v>
          </cell>
          <cell r="C1234" t="str">
            <v>마   킹   공</v>
          </cell>
          <cell r="D1234">
            <v>2.8</v>
          </cell>
          <cell r="E1234" t="str">
            <v>인</v>
          </cell>
          <cell r="G1234">
            <v>26250</v>
          </cell>
          <cell r="H1234">
            <v>73500</v>
          </cell>
        </row>
        <row r="1235">
          <cell r="A1235" t="str">
            <v xml:space="preserve"> </v>
          </cell>
          <cell r="B1235" t="str">
            <v>절    단</v>
          </cell>
          <cell r="C1235" t="str">
            <v>산소 절단공</v>
          </cell>
          <cell r="D1235">
            <v>0.26</v>
          </cell>
          <cell r="E1235" t="str">
            <v>인</v>
          </cell>
          <cell r="G1235">
            <v>31794</v>
          </cell>
          <cell r="H1235">
            <v>8266</v>
          </cell>
        </row>
        <row r="1236">
          <cell r="C1236" t="str">
            <v>프랜트기계설치공</v>
          </cell>
          <cell r="D1236">
            <v>2.2999999999999998</v>
          </cell>
          <cell r="E1236" t="str">
            <v>인</v>
          </cell>
          <cell r="G1236">
            <v>80805</v>
          </cell>
          <cell r="H1236">
            <v>185851</v>
          </cell>
        </row>
        <row r="1237">
          <cell r="B1237" t="str">
            <v>EDGE가공</v>
          </cell>
          <cell r="C1237" t="str">
            <v>산소 절단공</v>
          </cell>
          <cell r="D1237">
            <v>1.1000000000000001</v>
          </cell>
          <cell r="E1237" t="str">
            <v>인</v>
          </cell>
          <cell r="G1237">
            <v>31794</v>
          </cell>
          <cell r="H1237">
            <v>34973</v>
          </cell>
        </row>
        <row r="1238">
          <cell r="A1238" t="str">
            <v xml:space="preserve"> </v>
          </cell>
          <cell r="B1238" t="str">
            <v>용    접</v>
          </cell>
          <cell r="C1238" t="str">
            <v>프랜트 용접공</v>
          </cell>
          <cell r="D1238">
            <v>0.78</v>
          </cell>
          <cell r="E1238" t="str">
            <v>인</v>
          </cell>
          <cell r="G1238">
            <v>95379</v>
          </cell>
          <cell r="H1238">
            <v>74395</v>
          </cell>
        </row>
        <row r="1240">
          <cell r="A1240" t="str">
            <v xml:space="preserve"> </v>
          </cell>
          <cell r="B1240" t="str">
            <v>교    정</v>
          </cell>
          <cell r="C1240" t="str">
            <v>프랜트 제관공</v>
          </cell>
          <cell r="D1240">
            <v>0.75</v>
          </cell>
          <cell r="E1240" t="str">
            <v>인</v>
          </cell>
          <cell r="G1240">
            <v>81966</v>
          </cell>
          <cell r="H1240">
            <v>61474</v>
          </cell>
        </row>
        <row r="1241">
          <cell r="B1241" t="str">
            <v>HOLING</v>
          </cell>
          <cell r="C1241" t="str">
            <v>프랜트 제관공</v>
          </cell>
          <cell r="D1241">
            <v>0.62</v>
          </cell>
          <cell r="E1241" t="str">
            <v>인</v>
          </cell>
          <cell r="G1241">
            <v>81966</v>
          </cell>
          <cell r="H1241">
            <v>50818</v>
          </cell>
        </row>
        <row r="1242">
          <cell r="A1242" t="str">
            <v>부분조립,취부조정</v>
          </cell>
          <cell r="C1242" t="str">
            <v>프랜트기계설치공</v>
          </cell>
          <cell r="D1242">
            <v>6.2</v>
          </cell>
          <cell r="E1242" t="str">
            <v>인</v>
          </cell>
          <cell r="G1242">
            <v>80805</v>
          </cell>
          <cell r="H1242">
            <v>500991</v>
          </cell>
        </row>
        <row r="1243">
          <cell r="A1243" t="str">
            <v xml:space="preserve"> </v>
          </cell>
          <cell r="B1243" t="str">
            <v>용    접</v>
          </cell>
          <cell r="C1243" t="str">
            <v>프랜트 용접공</v>
          </cell>
          <cell r="D1243">
            <v>3.9</v>
          </cell>
          <cell r="E1243" t="str">
            <v>인</v>
          </cell>
          <cell r="G1243">
            <v>95379</v>
          </cell>
          <cell r="H1243">
            <v>371978</v>
          </cell>
        </row>
        <row r="1244">
          <cell r="A1244" t="str">
            <v xml:space="preserve"> </v>
          </cell>
          <cell r="B1244" t="str">
            <v>교    정</v>
          </cell>
          <cell r="C1244" t="str">
            <v>프랜트 제관공</v>
          </cell>
          <cell r="D1244">
            <v>1.75</v>
          </cell>
          <cell r="E1244" t="str">
            <v>인</v>
          </cell>
          <cell r="G1244">
            <v>81966</v>
          </cell>
          <cell r="H1244">
            <v>143440</v>
          </cell>
        </row>
        <row r="1246">
          <cell r="A1246" t="str">
            <v>기 계 가 공</v>
          </cell>
          <cell r="C1246" t="str">
            <v>기   계   공</v>
          </cell>
          <cell r="D1246">
            <v>10</v>
          </cell>
          <cell r="E1246" t="str">
            <v>인</v>
          </cell>
          <cell r="G1246">
            <v>58906</v>
          </cell>
          <cell r="H1246">
            <v>589060</v>
          </cell>
        </row>
        <row r="1247">
          <cell r="A1247" t="str">
            <v>가 조 립,조 립</v>
          </cell>
          <cell r="C1247" t="str">
            <v>프랜트기계설치공</v>
          </cell>
          <cell r="D1247">
            <v>2</v>
          </cell>
          <cell r="E1247" t="str">
            <v>인</v>
          </cell>
          <cell r="G1247">
            <v>80805</v>
          </cell>
          <cell r="H1247">
            <v>161610</v>
          </cell>
        </row>
        <row r="1248">
          <cell r="A1248" t="str">
            <v xml:space="preserve"> </v>
          </cell>
          <cell r="B1248" t="str">
            <v>해    체</v>
          </cell>
          <cell r="C1248" t="str">
            <v>프랜트기계설치공</v>
          </cell>
          <cell r="D1248">
            <v>1</v>
          </cell>
          <cell r="E1248" t="str">
            <v>인</v>
          </cell>
          <cell r="G1248">
            <v>80805</v>
          </cell>
          <cell r="H1248">
            <v>80805</v>
          </cell>
        </row>
        <row r="1249">
          <cell r="A1249" t="str">
            <v>운 반 조 작</v>
          </cell>
          <cell r="C1249" t="str">
            <v>특수 비계공</v>
          </cell>
          <cell r="D1249">
            <v>5</v>
          </cell>
          <cell r="E1249" t="str">
            <v>인</v>
          </cell>
          <cell r="G1249">
            <v>85884</v>
          </cell>
          <cell r="H1249">
            <v>429420</v>
          </cell>
        </row>
        <row r="1250">
          <cell r="A1250" t="str">
            <v>동 력 조 작</v>
          </cell>
          <cell r="C1250" t="str">
            <v>프랜트 전공</v>
          </cell>
          <cell r="D1250">
            <v>2</v>
          </cell>
          <cell r="E1250" t="str">
            <v>인</v>
          </cell>
          <cell r="G1250">
            <v>64285</v>
          </cell>
          <cell r="H1250">
            <v>128570</v>
          </cell>
        </row>
        <row r="1252">
          <cell r="A1252" t="str">
            <v xml:space="preserve">      보 조</v>
          </cell>
          <cell r="C1252" t="str">
            <v>특 별 인 부</v>
          </cell>
          <cell r="D1252">
            <v>2.5</v>
          </cell>
          <cell r="E1252" t="str">
            <v>인</v>
          </cell>
          <cell r="G1252">
            <v>57379</v>
          </cell>
          <cell r="H1252">
            <v>143447</v>
          </cell>
        </row>
        <row r="1253">
          <cell r="A1253" t="str">
            <v>종       별</v>
          </cell>
          <cell r="C1253" t="str">
            <v>재 료 또 는</v>
          </cell>
          <cell r="D1253" t="str">
            <v xml:space="preserve">원 수 </v>
          </cell>
          <cell r="E1253" t="str">
            <v>단 위</v>
          </cell>
          <cell r="F1253" t="str">
            <v>총   액</v>
          </cell>
          <cell r="G1253" t="str">
            <v>노   무   비</v>
          </cell>
          <cell r="I1253" t="str">
            <v>재   료   비</v>
          </cell>
          <cell r="K1253" t="str">
            <v>경      비</v>
          </cell>
          <cell r="M1253" t="str">
            <v>비   고</v>
          </cell>
        </row>
        <row r="1254">
          <cell r="C1254" t="str">
            <v xml:space="preserve">규       격 </v>
          </cell>
          <cell r="F1254" t="str">
            <v>금   액</v>
          </cell>
          <cell r="G1254" t="str">
            <v>단  가</v>
          </cell>
          <cell r="H1254" t="str">
            <v>금   액</v>
          </cell>
          <cell r="I1254" t="str">
            <v>단  가</v>
          </cell>
          <cell r="J1254" t="str">
            <v>금   액</v>
          </cell>
          <cell r="K1254" t="str">
            <v>단  가</v>
          </cell>
          <cell r="L1254" t="str">
            <v>금   액</v>
          </cell>
        </row>
        <row r="1255">
          <cell r="A1255" t="str">
            <v>검      사</v>
          </cell>
          <cell r="C1255" t="str">
            <v>노무비의 7%</v>
          </cell>
          <cell r="D1255" t="str">
            <v>1</v>
          </cell>
          <cell r="E1255" t="str">
            <v>식</v>
          </cell>
          <cell r="H1255">
            <v>282346</v>
          </cell>
        </row>
        <row r="1256">
          <cell r="E1256" t="str">
            <v xml:space="preserve"> </v>
          </cell>
          <cell r="F1256" t="str">
            <v xml:space="preserve"> </v>
          </cell>
          <cell r="H1256" t="str">
            <v xml:space="preserve"> </v>
          </cell>
        </row>
        <row r="1257">
          <cell r="A1257" t="str">
            <v xml:space="preserve">       계</v>
          </cell>
          <cell r="F1257">
            <v>4315868</v>
          </cell>
          <cell r="H1257">
            <v>4315868</v>
          </cell>
        </row>
        <row r="1282">
          <cell r="E1282" t="str">
            <v xml:space="preserve"> </v>
          </cell>
          <cell r="F1282" t="str">
            <v>RADIAL GATE GUIDE FRAME 제작 소모 자재비</v>
          </cell>
        </row>
        <row r="1283">
          <cell r="E1283" t="str">
            <v xml:space="preserve"> </v>
          </cell>
        </row>
        <row r="1284">
          <cell r="A1284" t="str">
            <v>종       별</v>
          </cell>
          <cell r="C1284" t="str">
            <v>재 료 또 는</v>
          </cell>
          <cell r="D1284" t="str">
            <v xml:space="preserve">원 수 </v>
          </cell>
          <cell r="E1284" t="str">
            <v>단 위</v>
          </cell>
          <cell r="F1284" t="str">
            <v>총   액</v>
          </cell>
          <cell r="G1284" t="str">
            <v>노   무   비</v>
          </cell>
          <cell r="I1284" t="str">
            <v>재   료   비</v>
          </cell>
          <cell r="K1284" t="str">
            <v>경      비</v>
          </cell>
          <cell r="M1284" t="str">
            <v>비   고</v>
          </cell>
        </row>
        <row r="1285">
          <cell r="C1285" t="str">
            <v xml:space="preserve">규       격 </v>
          </cell>
          <cell r="F1285" t="str">
            <v>금   액</v>
          </cell>
          <cell r="G1285" t="str">
            <v>단  가</v>
          </cell>
          <cell r="H1285" t="str">
            <v>금   액</v>
          </cell>
          <cell r="I1285" t="str">
            <v>단  가</v>
          </cell>
          <cell r="J1285" t="str">
            <v>금   액</v>
          </cell>
          <cell r="K1285" t="str">
            <v>단  가</v>
          </cell>
          <cell r="L1285" t="str">
            <v>금   액</v>
          </cell>
        </row>
        <row r="1286">
          <cell r="A1286" t="str">
            <v>산       소</v>
          </cell>
          <cell r="C1286" t="str">
            <v>6,000L용</v>
          </cell>
          <cell r="D1286">
            <v>2.2000000000000002</v>
          </cell>
          <cell r="E1286" t="str">
            <v>병</v>
          </cell>
          <cell r="G1286" t="str">
            <v xml:space="preserve"> </v>
          </cell>
          <cell r="I1286">
            <v>12000</v>
          </cell>
          <cell r="J1286">
            <v>26400</v>
          </cell>
        </row>
        <row r="1287">
          <cell r="A1287" t="str">
            <v>아 세 치 렌</v>
          </cell>
          <cell r="C1287" t="str">
            <v>2,100L용</v>
          </cell>
          <cell r="D1287">
            <v>1.6</v>
          </cell>
          <cell r="E1287" t="str">
            <v>병</v>
          </cell>
          <cell r="I1287">
            <v>25849</v>
          </cell>
          <cell r="J1287">
            <v>41358</v>
          </cell>
        </row>
        <row r="1288">
          <cell r="A1288" t="str">
            <v>함       석</v>
          </cell>
          <cell r="C1288" t="str">
            <v>#32 x 3' x 6'</v>
          </cell>
          <cell r="D1288">
            <v>1.7</v>
          </cell>
          <cell r="E1288" t="str">
            <v>매</v>
          </cell>
          <cell r="I1288">
            <v>2597</v>
          </cell>
          <cell r="J1288">
            <v>4414</v>
          </cell>
        </row>
        <row r="1289">
          <cell r="A1289" t="str">
            <v>용   접  봉</v>
          </cell>
          <cell r="C1289" t="str">
            <v>SS41+STS304,4M/M</v>
          </cell>
          <cell r="D1289">
            <v>22.5</v>
          </cell>
          <cell r="E1289" t="str">
            <v>KG</v>
          </cell>
          <cell r="I1289">
            <v>3360</v>
          </cell>
          <cell r="J1289">
            <v>75600</v>
          </cell>
        </row>
        <row r="1290">
          <cell r="A1290" t="str">
            <v>전       력</v>
          </cell>
          <cell r="D1290">
            <v>595</v>
          </cell>
          <cell r="E1290" t="str">
            <v>KWH</v>
          </cell>
          <cell r="I1290" t="str">
            <v xml:space="preserve"> </v>
          </cell>
          <cell r="K1290">
            <v>61.6</v>
          </cell>
          <cell r="L1290">
            <v>36652</v>
          </cell>
        </row>
        <row r="1291">
          <cell r="A1291" t="str">
            <v xml:space="preserve"> </v>
          </cell>
          <cell r="C1291" t="str">
            <v xml:space="preserve"> </v>
          </cell>
          <cell r="D1291" t="str">
            <v xml:space="preserve"> </v>
          </cell>
          <cell r="E1291" t="str">
            <v xml:space="preserve"> </v>
          </cell>
          <cell r="I1291" t="str">
            <v xml:space="preserve">  </v>
          </cell>
          <cell r="K1291" t="str">
            <v xml:space="preserve"> </v>
          </cell>
        </row>
        <row r="1293">
          <cell r="L1293" t="str">
            <v xml:space="preserve"> </v>
          </cell>
        </row>
        <row r="1294">
          <cell r="B1294" t="str">
            <v>계</v>
          </cell>
          <cell r="F1294">
            <v>184424</v>
          </cell>
          <cell r="J1294">
            <v>147772</v>
          </cell>
          <cell r="L1294">
            <v>36652</v>
          </cell>
        </row>
        <row r="1295">
          <cell r="F1295" t="str">
            <v xml:space="preserve"> </v>
          </cell>
          <cell r="J1295" t="str">
            <v xml:space="preserve"> </v>
          </cell>
          <cell r="L1295" t="str">
            <v xml:space="preserve"> </v>
          </cell>
        </row>
        <row r="1296">
          <cell r="F1296" t="str">
            <v xml:space="preserve"> </v>
          </cell>
          <cell r="J1296" t="str">
            <v xml:space="preserve"> </v>
          </cell>
          <cell r="L1296" t="str">
            <v xml:space="preserve"> </v>
          </cell>
        </row>
        <row r="1297">
          <cell r="F1297" t="str">
            <v xml:space="preserve"> </v>
          </cell>
          <cell r="J1297" t="str">
            <v xml:space="preserve"> </v>
          </cell>
          <cell r="L1297" t="str">
            <v xml:space="preserve"> </v>
          </cell>
        </row>
        <row r="1298">
          <cell r="F1298" t="str">
            <v xml:space="preserve"> </v>
          </cell>
          <cell r="J1298" t="str">
            <v xml:space="preserve"> </v>
          </cell>
          <cell r="L1298" t="str">
            <v xml:space="preserve"> </v>
          </cell>
        </row>
        <row r="1299">
          <cell r="F1299" t="str">
            <v xml:space="preserve"> </v>
          </cell>
          <cell r="J1299" t="str">
            <v xml:space="preserve"> </v>
          </cell>
          <cell r="L1299" t="str">
            <v xml:space="preserve"> </v>
          </cell>
        </row>
        <row r="1300">
          <cell r="F1300" t="str">
            <v xml:space="preserve"> </v>
          </cell>
          <cell r="J1300" t="str">
            <v xml:space="preserve"> </v>
          </cell>
          <cell r="L1300" t="str">
            <v xml:space="preserve"> </v>
          </cell>
        </row>
        <row r="1301">
          <cell r="F1301" t="str">
            <v xml:space="preserve"> </v>
          </cell>
          <cell r="J1301" t="str">
            <v xml:space="preserve"> </v>
          </cell>
          <cell r="L1301" t="str">
            <v xml:space="preserve"> </v>
          </cell>
        </row>
        <row r="1302">
          <cell r="F1302" t="str">
            <v xml:space="preserve"> </v>
          </cell>
          <cell r="J1302" t="str">
            <v xml:space="preserve"> </v>
          </cell>
          <cell r="L1302" t="str">
            <v xml:space="preserve"> </v>
          </cell>
        </row>
        <row r="1303">
          <cell r="F1303" t="str">
            <v xml:space="preserve"> </v>
          </cell>
          <cell r="J1303" t="str">
            <v xml:space="preserve"> </v>
          </cell>
          <cell r="L1303" t="str">
            <v xml:space="preserve"> </v>
          </cell>
        </row>
        <row r="1304">
          <cell r="F1304" t="str">
            <v xml:space="preserve"> </v>
          </cell>
          <cell r="J1304" t="str">
            <v xml:space="preserve"> </v>
          </cell>
          <cell r="L1304" t="str">
            <v xml:space="preserve"> </v>
          </cell>
        </row>
        <row r="1305">
          <cell r="F1305" t="str">
            <v xml:space="preserve"> </v>
          </cell>
          <cell r="J1305" t="str">
            <v xml:space="preserve"> </v>
          </cell>
          <cell r="L1305" t="str">
            <v xml:space="preserve"> </v>
          </cell>
        </row>
        <row r="1306">
          <cell r="F1306" t="str">
            <v xml:space="preserve"> </v>
          </cell>
          <cell r="J1306" t="str">
            <v xml:space="preserve"> </v>
          </cell>
          <cell r="L1306" t="str">
            <v xml:space="preserve"> </v>
          </cell>
        </row>
        <row r="1307">
          <cell r="F1307" t="str">
            <v xml:space="preserve"> </v>
          </cell>
          <cell r="J1307" t="str">
            <v xml:space="preserve"> </v>
          </cell>
          <cell r="L1307" t="str">
            <v xml:space="preserve"> </v>
          </cell>
        </row>
        <row r="1308">
          <cell r="F1308" t="str">
            <v xml:space="preserve"> </v>
          </cell>
          <cell r="J1308" t="str">
            <v xml:space="preserve"> </v>
          </cell>
          <cell r="L1308" t="str">
            <v xml:space="preserve"> </v>
          </cell>
        </row>
        <row r="1309">
          <cell r="F1309" t="str">
            <v xml:space="preserve"> </v>
          </cell>
          <cell r="J1309" t="str">
            <v xml:space="preserve"> </v>
          </cell>
          <cell r="L1309" t="str">
            <v xml:space="preserve"> </v>
          </cell>
        </row>
        <row r="1310">
          <cell r="F1310" t="str">
            <v xml:space="preserve"> </v>
          </cell>
          <cell r="J1310" t="str">
            <v xml:space="preserve"> </v>
          </cell>
          <cell r="L1310" t="str">
            <v xml:space="preserve"> </v>
          </cell>
        </row>
        <row r="1311">
          <cell r="E1311" t="str">
            <v xml:space="preserve"> </v>
          </cell>
          <cell r="F1311" t="str">
            <v>RADIAL GATE ANCHORAGE 제작 인건비</v>
          </cell>
        </row>
        <row r="1312">
          <cell r="E1312" t="str">
            <v xml:space="preserve"> </v>
          </cell>
        </row>
        <row r="1313">
          <cell r="A1313" t="str">
            <v>종       별</v>
          </cell>
          <cell r="C1313" t="str">
            <v>재 료 또 는</v>
          </cell>
          <cell r="D1313" t="str">
            <v xml:space="preserve">원 수 </v>
          </cell>
          <cell r="E1313" t="str">
            <v>단 위</v>
          </cell>
          <cell r="F1313" t="str">
            <v>총   액</v>
          </cell>
          <cell r="G1313" t="str">
            <v>노   무   비</v>
          </cell>
          <cell r="I1313" t="str">
            <v>재   료   비</v>
          </cell>
          <cell r="K1313" t="str">
            <v>경      비</v>
          </cell>
          <cell r="M1313" t="str">
            <v>비   고</v>
          </cell>
        </row>
        <row r="1314">
          <cell r="C1314" t="str">
            <v xml:space="preserve">규       격 </v>
          </cell>
          <cell r="F1314" t="str">
            <v>금   액</v>
          </cell>
          <cell r="G1314" t="str">
            <v>단  가</v>
          </cell>
          <cell r="H1314" t="str">
            <v>금   액</v>
          </cell>
          <cell r="I1314" t="str">
            <v>단  가</v>
          </cell>
          <cell r="J1314" t="str">
            <v>금   액</v>
          </cell>
          <cell r="K1314" t="str">
            <v>단  가</v>
          </cell>
          <cell r="L1314" t="str">
            <v>금   액</v>
          </cell>
        </row>
        <row r="1315">
          <cell r="A1315" t="str">
            <v>기 술 관 리</v>
          </cell>
          <cell r="C1315" t="str">
            <v>기계기사1급</v>
          </cell>
          <cell r="D1315">
            <v>1.6</v>
          </cell>
          <cell r="E1315" t="str">
            <v>인</v>
          </cell>
          <cell r="G1315">
            <v>97488</v>
          </cell>
          <cell r="H1315">
            <v>155980</v>
          </cell>
        </row>
        <row r="1316">
          <cell r="A1316" t="str">
            <v>재료 절단 사도</v>
          </cell>
          <cell r="C1316" t="str">
            <v>제   도   공</v>
          </cell>
          <cell r="D1316">
            <v>0.5</v>
          </cell>
          <cell r="E1316" t="str">
            <v>인</v>
          </cell>
          <cell r="G1316">
            <v>32747</v>
          </cell>
          <cell r="H1316">
            <v>16373</v>
          </cell>
        </row>
        <row r="1317">
          <cell r="A1317" t="str">
            <v xml:space="preserve"> </v>
          </cell>
          <cell r="B1317" t="str">
            <v>현    도</v>
          </cell>
          <cell r="C1317" t="str">
            <v>현   도   공</v>
          </cell>
          <cell r="D1317">
            <v>0.2</v>
          </cell>
          <cell r="E1317" t="str">
            <v>인</v>
          </cell>
          <cell r="G1317">
            <v>28487</v>
          </cell>
          <cell r="H1317">
            <v>5697</v>
          </cell>
        </row>
        <row r="1318">
          <cell r="A1318" t="str">
            <v xml:space="preserve"> </v>
          </cell>
          <cell r="B1318" t="str">
            <v>괘    서</v>
          </cell>
          <cell r="C1318" t="str">
            <v>마   킹   공</v>
          </cell>
          <cell r="D1318">
            <v>1.3</v>
          </cell>
          <cell r="E1318" t="str">
            <v>인</v>
          </cell>
          <cell r="G1318">
            <v>26924</v>
          </cell>
          <cell r="H1318">
            <v>35001</v>
          </cell>
        </row>
        <row r="1319">
          <cell r="B1319" t="str">
            <v>절    단</v>
          </cell>
          <cell r="C1319" t="str">
            <v>절   단   공</v>
          </cell>
          <cell r="D1319">
            <v>0.28000000000000003</v>
          </cell>
          <cell r="E1319" t="str">
            <v>인</v>
          </cell>
          <cell r="G1319">
            <v>65881</v>
          </cell>
          <cell r="H1319">
            <v>18446</v>
          </cell>
        </row>
        <row r="1321">
          <cell r="A1321" t="str">
            <v xml:space="preserve"> </v>
          </cell>
          <cell r="B1321" t="str">
            <v>교    정</v>
          </cell>
          <cell r="C1321" t="str">
            <v>프랜트 제관공</v>
          </cell>
          <cell r="D1321">
            <v>0.5</v>
          </cell>
          <cell r="E1321" t="str">
            <v>인</v>
          </cell>
          <cell r="G1321">
            <v>81966</v>
          </cell>
          <cell r="H1321">
            <v>40983</v>
          </cell>
        </row>
        <row r="1322">
          <cell r="A1322" t="str">
            <v>단재가공 괘서</v>
          </cell>
          <cell r="C1322" t="str">
            <v>마   킹   공</v>
          </cell>
          <cell r="D1322">
            <v>1.3</v>
          </cell>
          <cell r="E1322" t="str">
            <v>인</v>
          </cell>
          <cell r="G1322">
            <v>26924</v>
          </cell>
          <cell r="H1322">
            <v>35001</v>
          </cell>
        </row>
        <row r="1323">
          <cell r="A1323" t="str">
            <v xml:space="preserve"> </v>
          </cell>
          <cell r="B1323" t="str">
            <v>절    단</v>
          </cell>
          <cell r="C1323" t="str">
            <v>절   단   공</v>
          </cell>
          <cell r="D1323">
            <v>0.14000000000000001</v>
          </cell>
          <cell r="E1323" t="str">
            <v>인</v>
          </cell>
          <cell r="G1323">
            <v>65881</v>
          </cell>
          <cell r="H1323">
            <v>9223</v>
          </cell>
        </row>
        <row r="1324">
          <cell r="A1324" t="str">
            <v>EDGE     가공</v>
          </cell>
          <cell r="C1324" t="str">
            <v>산 소 절 단 공</v>
          </cell>
          <cell r="D1324">
            <v>0.14000000000000001</v>
          </cell>
          <cell r="E1324" t="str">
            <v>인</v>
          </cell>
          <cell r="G1324">
            <v>31794</v>
          </cell>
          <cell r="H1324">
            <v>4451</v>
          </cell>
        </row>
        <row r="1325">
          <cell r="A1325" t="str">
            <v xml:space="preserve"> </v>
          </cell>
          <cell r="B1325" t="str">
            <v>용    접</v>
          </cell>
          <cell r="C1325" t="str">
            <v>프랜트 용접공</v>
          </cell>
          <cell r="D1325">
            <v>1</v>
          </cell>
          <cell r="E1325" t="str">
            <v>인</v>
          </cell>
          <cell r="G1325">
            <v>95379</v>
          </cell>
          <cell r="H1325">
            <v>95379</v>
          </cell>
        </row>
        <row r="1327">
          <cell r="B1327" t="str">
            <v>교    정</v>
          </cell>
          <cell r="C1327" t="str">
            <v>프랜트 제관공</v>
          </cell>
          <cell r="D1327">
            <v>0.75</v>
          </cell>
          <cell r="E1327" t="str">
            <v>인</v>
          </cell>
          <cell r="G1327">
            <v>81966</v>
          </cell>
          <cell r="H1327">
            <v>61474</v>
          </cell>
          <cell r="M1327" t="str">
            <v xml:space="preserve"> </v>
          </cell>
        </row>
        <row r="1328">
          <cell r="A1328" t="str">
            <v>HOLING</v>
          </cell>
          <cell r="C1328" t="str">
            <v>프랜트 제관공</v>
          </cell>
          <cell r="D1328">
            <v>0.37</v>
          </cell>
          <cell r="E1328" t="str">
            <v>인</v>
          </cell>
          <cell r="G1328">
            <v>81966</v>
          </cell>
          <cell r="H1328">
            <v>30327</v>
          </cell>
        </row>
        <row r="1329">
          <cell r="A1329" t="str">
            <v>부분조립취부조정</v>
          </cell>
          <cell r="C1329" t="str">
            <v>프랜트기계설치공</v>
          </cell>
          <cell r="D1329">
            <v>2.5</v>
          </cell>
          <cell r="E1329" t="str">
            <v>인</v>
          </cell>
          <cell r="G1329">
            <v>80805</v>
          </cell>
          <cell r="H1329">
            <v>202012</v>
          </cell>
        </row>
        <row r="1330">
          <cell r="B1330" t="str">
            <v>용    접</v>
          </cell>
          <cell r="C1330" t="str">
            <v>프랜트 용접공</v>
          </cell>
          <cell r="D1330">
            <v>6.8</v>
          </cell>
          <cell r="E1330" t="str">
            <v>인</v>
          </cell>
          <cell r="G1330">
            <v>95379</v>
          </cell>
          <cell r="H1330">
            <v>648577</v>
          </cell>
        </row>
        <row r="1331">
          <cell r="B1331" t="str">
            <v>절    단</v>
          </cell>
          <cell r="C1331" t="str">
            <v>산 소 절 단 공</v>
          </cell>
          <cell r="D1331">
            <v>0.08</v>
          </cell>
          <cell r="E1331" t="str">
            <v>인</v>
          </cell>
          <cell r="G1331">
            <v>31794</v>
          </cell>
          <cell r="H1331">
            <v>2543</v>
          </cell>
        </row>
        <row r="1332">
          <cell r="E1332" t="str">
            <v xml:space="preserve"> </v>
          </cell>
        </row>
        <row r="1333">
          <cell r="A1333" t="str">
            <v>부분조립 수정</v>
          </cell>
          <cell r="C1333" t="str">
            <v>프랜트 제관공</v>
          </cell>
          <cell r="D1333">
            <v>1.75</v>
          </cell>
          <cell r="E1333" t="str">
            <v>인</v>
          </cell>
          <cell r="G1333">
            <v>81966</v>
          </cell>
          <cell r="H1333">
            <v>143440</v>
          </cell>
        </row>
        <row r="1334">
          <cell r="A1334" t="str">
            <v>GRINDING</v>
          </cell>
          <cell r="C1334" t="str">
            <v>프랜트 제관공</v>
          </cell>
          <cell r="D1334">
            <v>1.5</v>
          </cell>
          <cell r="E1334" t="str">
            <v>인</v>
          </cell>
          <cell r="G1334">
            <v>81966</v>
          </cell>
          <cell r="H1334">
            <v>122949</v>
          </cell>
        </row>
        <row r="1335">
          <cell r="C1335" t="str">
            <v>연 마 공 (기계)</v>
          </cell>
          <cell r="D1335">
            <v>0.13</v>
          </cell>
          <cell r="E1335" t="str">
            <v>인</v>
          </cell>
          <cell r="G1335">
            <v>26032</v>
          </cell>
          <cell r="H1335">
            <v>3384</v>
          </cell>
        </row>
        <row r="1336">
          <cell r="A1336" t="str">
            <v>가 조 립 조립</v>
          </cell>
          <cell r="C1336" t="str">
            <v>프랜트기계설치공</v>
          </cell>
          <cell r="D1336">
            <v>2</v>
          </cell>
          <cell r="E1336" t="str">
            <v>인</v>
          </cell>
          <cell r="G1336">
            <v>80805</v>
          </cell>
          <cell r="H1336">
            <v>161610</v>
          </cell>
        </row>
        <row r="1337">
          <cell r="B1337" t="str">
            <v>해    체</v>
          </cell>
          <cell r="C1337" t="str">
            <v>프랜트기계설치공</v>
          </cell>
          <cell r="D1337">
            <v>1</v>
          </cell>
          <cell r="E1337" t="str">
            <v>인</v>
          </cell>
          <cell r="G1337">
            <v>80805</v>
          </cell>
          <cell r="H1337">
            <v>80805</v>
          </cell>
        </row>
        <row r="1338">
          <cell r="E1338" t="str">
            <v xml:space="preserve"> </v>
          </cell>
        </row>
        <row r="1339">
          <cell r="A1339" t="str">
            <v>운 반 조 작</v>
          </cell>
          <cell r="C1339" t="str">
            <v>특 수 비 계 공</v>
          </cell>
          <cell r="D1339">
            <v>3.3</v>
          </cell>
          <cell r="E1339" t="str">
            <v>인</v>
          </cell>
          <cell r="G1339">
            <v>85884</v>
          </cell>
          <cell r="H1339">
            <v>283417</v>
          </cell>
        </row>
        <row r="1340">
          <cell r="A1340" t="str">
            <v>종       별</v>
          </cell>
          <cell r="C1340" t="str">
            <v>재 료 또 는</v>
          </cell>
          <cell r="D1340" t="str">
            <v xml:space="preserve">원 수 </v>
          </cell>
          <cell r="E1340" t="str">
            <v>단 위</v>
          </cell>
          <cell r="F1340" t="str">
            <v>총   액</v>
          </cell>
          <cell r="G1340" t="str">
            <v>노   무   비</v>
          </cell>
          <cell r="I1340" t="str">
            <v>재   료   비</v>
          </cell>
          <cell r="K1340" t="str">
            <v>경      비</v>
          </cell>
          <cell r="M1340" t="str">
            <v>비   고</v>
          </cell>
        </row>
        <row r="1341">
          <cell r="C1341" t="str">
            <v xml:space="preserve">규       격 </v>
          </cell>
          <cell r="F1341" t="str">
            <v>금   액</v>
          </cell>
          <cell r="G1341" t="str">
            <v>단  가</v>
          </cell>
          <cell r="H1341" t="str">
            <v>금   액</v>
          </cell>
          <cell r="I1341" t="str">
            <v>단  가</v>
          </cell>
          <cell r="J1341" t="str">
            <v>금   액</v>
          </cell>
          <cell r="K1341" t="str">
            <v>단  가</v>
          </cell>
          <cell r="L1341" t="str">
            <v>금   액</v>
          </cell>
        </row>
        <row r="1342">
          <cell r="A1342" t="str">
            <v>동 력 조 작</v>
          </cell>
          <cell r="C1342" t="str">
            <v>프 랜 트 전 공</v>
          </cell>
          <cell r="D1342">
            <v>0.66</v>
          </cell>
          <cell r="E1342" t="str">
            <v>인</v>
          </cell>
          <cell r="G1342">
            <v>64285</v>
          </cell>
          <cell r="H1342">
            <v>42428</v>
          </cell>
        </row>
        <row r="1343">
          <cell r="B1343" t="str">
            <v xml:space="preserve">보    조  </v>
          </cell>
          <cell r="C1343" t="str">
            <v>특 별 인 부</v>
          </cell>
          <cell r="D1343">
            <v>14.3</v>
          </cell>
          <cell r="E1343" t="str">
            <v>인</v>
          </cell>
          <cell r="G1343">
            <v>57379</v>
          </cell>
          <cell r="H1343">
            <v>820519</v>
          </cell>
        </row>
        <row r="1344">
          <cell r="B1344" t="str">
            <v xml:space="preserve">검    사  </v>
          </cell>
          <cell r="C1344" t="str">
            <v>7 %</v>
          </cell>
          <cell r="D1344">
            <v>1</v>
          </cell>
          <cell r="E1344" t="str">
            <v>식</v>
          </cell>
          <cell r="H1344">
            <v>211401</v>
          </cell>
        </row>
        <row r="1346">
          <cell r="B1346" t="str">
            <v>계</v>
          </cell>
          <cell r="F1346">
            <v>3231420</v>
          </cell>
          <cell r="H1346">
            <v>3231420</v>
          </cell>
        </row>
        <row r="1369">
          <cell r="E1369" t="str">
            <v xml:space="preserve"> </v>
          </cell>
          <cell r="F1369" t="str">
            <v>RADIAL GATE ANCHORAGE 제작 소모 자재비</v>
          </cell>
        </row>
        <row r="1370">
          <cell r="E1370" t="str">
            <v xml:space="preserve"> </v>
          </cell>
        </row>
        <row r="1371">
          <cell r="A1371" t="str">
            <v>종       별</v>
          </cell>
          <cell r="C1371" t="str">
            <v>재 료 또 는</v>
          </cell>
          <cell r="D1371" t="str">
            <v xml:space="preserve">원 수 </v>
          </cell>
          <cell r="E1371" t="str">
            <v>단 위</v>
          </cell>
          <cell r="F1371" t="str">
            <v>총   액</v>
          </cell>
          <cell r="G1371" t="str">
            <v>노   무   비</v>
          </cell>
          <cell r="I1371" t="str">
            <v>재   료   비</v>
          </cell>
          <cell r="K1371" t="str">
            <v>경      비</v>
          </cell>
          <cell r="M1371" t="str">
            <v>비   고</v>
          </cell>
        </row>
        <row r="1372">
          <cell r="C1372" t="str">
            <v xml:space="preserve">규       격 </v>
          </cell>
          <cell r="F1372" t="str">
            <v>금   액</v>
          </cell>
          <cell r="G1372" t="str">
            <v>단  가</v>
          </cell>
          <cell r="H1372" t="str">
            <v>금   액</v>
          </cell>
          <cell r="I1372" t="str">
            <v>단  가</v>
          </cell>
          <cell r="J1372" t="str">
            <v>금   액</v>
          </cell>
          <cell r="K1372" t="str">
            <v>단  가</v>
          </cell>
          <cell r="L1372" t="str">
            <v>금   액</v>
          </cell>
        </row>
        <row r="1373">
          <cell r="A1373" t="str">
            <v>산       소</v>
          </cell>
          <cell r="C1373" t="str">
            <v>6,000L용</v>
          </cell>
          <cell r="D1373">
            <v>2.2000000000000002</v>
          </cell>
          <cell r="E1373" t="str">
            <v>병</v>
          </cell>
          <cell r="G1373" t="str">
            <v xml:space="preserve"> </v>
          </cell>
          <cell r="I1373">
            <v>12000</v>
          </cell>
          <cell r="J1373">
            <v>26400</v>
          </cell>
        </row>
        <row r="1374">
          <cell r="A1374" t="str">
            <v>아 세 치 렌</v>
          </cell>
          <cell r="C1374" t="str">
            <v>2,100L용</v>
          </cell>
          <cell r="D1374">
            <v>1.5</v>
          </cell>
          <cell r="E1374" t="str">
            <v>병</v>
          </cell>
          <cell r="I1374">
            <v>25849</v>
          </cell>
          <cell r="J1374">
            <v>38773</v>
          </cell>
        </row>
        <row r="1375">
          <cell r="A1375" t="str">
            <v>함       석</v>
          </cell>
          <cell r="C1375" t="str">
            <v>#32 x 3' x 6'</v>
          </cell>
          <cell r="D1375">
            <v>1.2</v>
          </cell>
          <cell r="E1375" t="str">
            <v>매</v>
          </cell>
          <cell r="I1375">
            <v>2597</v>
          </cell>
          <cell r="J1375">
            <v>3116</v>
          </cell>
        </row>
        <row r="1376">
          <cell r="A1376" t="str">
            <v>용   접  봉</v>
          </cell>
          <cell r="C1376" t="str">
            <v>SS400, 4M/Mx350L</v>
          </cell>
          <cell r="D1376">
            <v>30.5</v>
          </cell>
          <cell r="E1376" t="str">
            <v>KG</v>
          </cell>
          <cell r="I1376">
            <v>1260</v>
          </cell>
          <cell r="J1376">
            <v>38430</v>
          </cell>
        </row>
        <row r="1377">
          <cell r="A1377" t="str">
            <v>전       력</v>
          </cell>
          <cell r="D1377">
            <v>420</v>
          </cell>
          <cell r="E1377" t="str">
            <v>KWH</v>
          </cell>
          <cell r="K1377">
            <v>61.6</v>
          </cell>
          <cell r="L1377">
            <v>25872</v>
          </cell>
        </row>
        <row r="1378">
          <cell r="A1378" t="str">
            <v>그라인다돌</v>
          </cell>
          <cell r="C1378" t="str">
            <v>300m/mΦ</v>
          </cell>
          <cell r="D1378">
            <v>0.33</v>
          </cell>
          <cell r="E1378" t="str">
            <v>개</v>
          </cell>
          <cell r="I1378">
            <v>3380</v>
          </cell>
          <cell r="J1378">
            <v>1115</v>
          </cell>
          <cell r="K1378" t="str">
            <v xml:space="preserve"> </v>
          </cell>
        </row>
        <row r="1380">
          <cell r="B1380" t="str">
            <v>계</v>
          </cell>
          <cell r="F1380">
            <v>133706</v>
          </cell>
          <cell r="J1380">
            <v>107834</v>
          </cell>
          <cell r="L1380">
            <v>25872</v>
          </cell>
        </row>
        <row r="1398">
          <cell r="E1398" t="str">
            <v xml:space="preserve"> </v>
          </cell>
          <cell r="F1398" t="str">
            <v>RADIAL GATE LEAF 설치 인건비</v>
          </cell>
        </row>
        <row r="1399">
          <cell r="E1399" t="str">
            <v xml:space="preserve"> </v>
          </cell>
        </row>
        <row r="1400">
          <cell r="A1400" t="str">
            <v>종       별</v>
          </cell>
          <cell r="C1400" t="str">
            <v>재 료 또 는</v>
          </cell>
          <cell r="D1400" t="str">
            <v xml:space="preserve">원 수 </v>
          </cell>
          <cell r="E1400" t="str">
            <v>단 위</v>
          </cell>
          <cell r="F1400" t="str">
            <v>총   액</v>
          </cell>
          <cell r="G1400" t="str">
            <v>노   무   비</v>
          </cell>
          <cell r="I1400" t="str">
            <v>재   료   비</v>
          </cell>
          <cell r="K1400" t="str">
            <v>경      비</v>
          </cell>
          <cell r="M1400" t="str">
            <v>비   고</v>
          </cell>
        </row>
        <row r="1401">
          <cell r="C1401" t="str">
            <v xml:space="preserve">규       격 </v>
          </cell>
          <cell r="F1401" t="str">
            <v>금   액</v>
          </cell>
          <cell r="G1401" t="str">
            <v>단  가</v>
          </cell>
          <cell r="H1401" t="str">
            <v>금   액</v>
          </cell>
          <cell r="I1401" t="str">
            <v>단  가</v>
          </cell>
          <cell r="J1401" t="str">
            <v>금   액</v>
          </cell>
          <cell r="K1401" t="str">
            <v>단  가</v>
          </cell>
          <cell r="L1401" t="str">
            <v>금   액</v>
          </cell>
        </row>
        <row r="1402">
          <cell r="A1402" t="str">
            <v>기술관리</v>
          </cell>
          <cell r="C1402" t="str">
            <v>기계기사1급</v>
          </cell>
          <cell r="D1402">
            <v>0.5</v>
          </cell>
          <cell r="E1402" t="str">
            <v>인</v>
          </cell>
          <cell r="G1402">
            <v>97488</v>
          </cell>
          <cell r="H1402">
            <v>48744</v>
          </cell>
        </row>
        <row r="1403">
          <cell r="A1403" t="str">
            <v>현 장 교 정</v>
          </cell>
          <cell r="C1403" t="str">
            <v>프랜트 제관공</v>
          </cell>
          <cell r="D1403">
            <v>1.034</v>
          </cell>
          <cell r="E1403" t="str">
            <v>인</v>
          </cell>
          <cell r="G1403">
            <v>81966</v>
          </cell>
          <cell r="H1403">
            <v>84752</v>
          </cell>
        </row>
        <row r="1404">
          <cell r="A1404" t="str">
            <v xml:space="preserve"> </v>
          </cell>
          <cell r="C1404" t="str">
            <v>비   계   공</v>
          </cell>
          <cell r="D1404">
            <v>0.51700000000000002</v>
          </cell>
          <cell r="E1404" t="str">
            <v>인</v>
          </cell>
          <cell r="G1404">
            <v>79467</v>
          </cell>
          <cell r="H1404">
            <v>41084</v>
          </cell>
        </row>
        <row r="1405">
          <cell r="A1405" t="str">
            <v>소운반 조작</v>
          </cell>
          <cell r="C1405" t="str">
            <v>비   계   공</v>
          </cell>
          <cell r="D1405">
            <v>2.2999999999999998</v>
          </cell>
          <cell r="E1405" t="str">
            <v>인</v>
          </cell>
          <cell r="G1405">
            <v>79467</v>
          </cell>
          <cell r="H1405">
            <v>182774</v>
          </cell>
        </row>
        <row r="1406">
          <cell r="A1406" t="str">
            <v xml:space="preserve"> </v>
          </cell>
          <cell r="C1406" t="str">
            <v>프랜트기계설치공</v>
          </cell>
          <cell r="D1406">
            <v>0.91</v>
          </cell>
          <cell r="E1406" t="str">
            <v>인</v>
          </cell>
          <cell r="G1406">
            <v>80805</v>
          </cell>
          <cell r="H1406">
            <v>73532</v>
          </cell>
        </row>
        <row r="1408">
          <cell r="A1408" t="str">
            <v>조 립 조 정</v>
          </cell>
          <cell r="C1408" t="str">
            <v>비   계   공</v>
          </cell>
          <cell r="D1408">
            <v>1.46</v>
          </cell>
          <cell r="E1408" t="str">
            <v>인</v>
          </cell>
          <cell r="G1408">
            <v>79467</v>
          </cell>
          <cell r="H1408">
            <v>116021</v>
          </cell>
        </row>
        <row r="1409">
          <cell r="C1409" t="str">
            <v>프랜트 제관공</v>
          </cell>
          <cell r="D1409">
            <v>4.92</v>
          </cell>
          <cell r="E1409" t="str">
            <v>인</v>
          </cell>
          <cell r="G1409">
            <v>81966</v>
          </cell>
          <cell r="H1409">
            <v>403272</v>
          </cell>
        </row>
        <row r="1410">
          <cell r="C1410" t="str">
            <v>측   량   사</v>
          </cell>
          <cell r="D1410">
            <v>0.41</v>
          </cell>
          <cell r="E1410" t="str">
            <v>인</v>
          </cell>
          <cell r="G1410">
            <v>58506</v>
          </cell>
          <cell r="H1410">
            <v>23987</v>
          </cell>
        </row>
        <row r="1411">
          <cell r="A1411" t="str">
            <v>용      접</v>
          </cell>
          <cell r="C1411" t="str">
            <v>프랜트 용접공</v>
          </cell>
          <cell r="D1411">
            <v>0.81</v>
          </cell>
          <cell r="E1411" t="str">
            <v>인</v>
          </cell>
          <cell r="G1411">
            <v>95379</v>
          </cell>
          <cell r="H1411">
            <v>77256</v>
          </cell>
        </row>
        <row r="1412">
          <cell r="C1412" t="str">
            <v>프랜트 제관공</v>
          </cell>
          <cell r="D1412">
            <v>0.215</v>
          </cell>
          <cell r="E1412" t="str">
            <v>인</v>
          </cell>
          <cell r="G1412">
            <v>81966</v>
          </cell>
          <cell r="H1412">
            <v>17622</v>
          </cell>
        </row>
        <row r="1414">
          <cell r="A1414" t="str">
            <v>전 원 배 선</v>
          </cell>
          <cell r="C1414" t="str">
            <v>프랜트 전공</v>
          </cell>
          <cell r="D1414">
            <v>0.31</v>
          </cell>
          <cell r="E1414" t="str">
            <v>인</v>
          </cell>
          <cell r="G1414">
            <v>64285</v>
          </cell>
          <cell r="H1414">
            <v>19928</v>
          </cell>
        </row>
        <row r="1415">
          <cell r="A1415" t="str">
            <v>검사 및 교정</v>
          </cell>
          <cell r="C1415" t="str">
            <v>기술관리</v>
          </cell>
          <cell r="D1415" t="str">
            <v>1</v>
          </cell>
          <cell r="E1415" t="str">
            <v>식</v>
          </cell>
          <cell r="H1415">
            <v>104022</v>
          </cell>
        </row>
        <row r="1416">
          <cell r="C1416" t="str">
            <v>를 제외한 10%</v>
          </cell>
        </row>
        <row r="1419">
          <cell r="A1419" t="str">
            <v xml:space="preserve">      계  </v>
          </cell>
          <cell r="F1419">
            <v>1192994</v>
          </cell>
          <cell r="H1419">
            <v>1192994</v>
          </cell>
        </row>
        <row r="1427">
          <cell r="E1427" t="str">
            <v xml:space="preserve"> </v>
          </cell>
          <cell r="F1427" t="str">
            <v>RADIAL GATE 설치 사용장비 경비</v>
          </cell>
        </row>
        <row r="1428">
          <cell r="E1428" t="str">
            <v xml:space="preserve"> </v>
          </cell>
        </row>
        <row r="1429">
          <cell r="A1429" t="str">
            <v>종       별</v>
          </cell>
          <cell r="C1429" t="str">
            <v>재 료 또 는</v>
          </cell>
          <cell r="D1429" t="str">
            <v xml:space="preserve">원 수 </v>
          </cell>
          <cell r="E1429" t="str">
            <v>단 위</v>
          </cell>
          <cell r="F1429" t="str">
            <v>총   액</v>
          </cell>
          <cell r="G1429" t="str">
            <v>노   무   비</v>
          </cell>
          <cell r="I1429" t="str">
            <v>재   료   비</v>
          </cell>
          <cell r="K1429" t="str">
            <v>경      비</v>
          </cell>
          <cell r="M1429" t="str">
            <v>비   고</v>
          </cell>
        </row>
        <row r="1430">
          <cell r="C1430" t="str">
            <v xml:space="preserve">규       격 </v>
          </cell>
          <cell r="F1430" t="str">
            <v>금   액</v>
          </cell>
          <cell r="G1430" t="str">
            <v>단  가</v>
          </cell>
          <cell r="H1430" t="str">
            <v>금   액</v>
          </cell>
          <cell r="I1430" t="str">
            <v>단  가</v>
          </cell>
          <cell r="J1430" t="str">
            <v>금   액</v>
          </cell>
          <cell r="K1430" t="str">
            <v>단  가</v>
          </cell>
          <cell r="L1430" t="str">
            <v>금   액</v>
          </cell>
        </row>
        <row r="1432">
          <cell r="A1432" t="str">
            <v>A.C WELDER</v>
          </cell>
          <cell r="C1432" t="str">
            <v>10KVA</v>
          </cell>
          <cell r="D1432">
            <v>8</v>
          </cell>
          <cell r="E1432" t="str">
            <v>Hr</v>
          </cell>
          <cell r="K1432">
            <v>155</v>
          </cell>
          <cell r="L1432">
            <v>1240</v>
          </cell>
        </row>
        <row r="1433">
          <cell r="A1433" t="str">
            <v>GAS CUTTING M/C</v>
          </cell>
          <cell r="C1433" t="str">
            <v>중 형</v>
          </cell>
          <cell r="D1433">
            <v>48</v>
          </cell>
          <cell r="E1433" t="str">
            <v>Hr</v>
          </cell>
          <cell r="G1433">
            <v>3974</v>
          </cell>
          <cell r="H1433">
            <v>190752</v>
          </cell>
          <cell r="K1433">
            <v>115</v>
          </cell>
          <cell r="L1433">
            <v>5520</v>
          </cell>
        </row>
        <row r="1434">
          <cell r="A1434" t="str">
            <v>GAS WELDER</v>
          </cell>
          <cell r="C1434" t="str">
            <v>중 형</v>
          </cell>
          <cell r="D1434">
            <v>24</v>
          </cell>
          <cell r="E1434" t="str">
            <v>Hr</v>
          </cell>
          <cell r="K1434">
            <v>115</v>
          </cell>
          <cell r="L1434">
            <v>2760</v>
          </cell>
        </row>
        <row r="1435">
          <cell r="A1435" t="str">
            <v>PORTABLE DRILL</v>
          </cell>
          <cell r="C1435" t="str">
            <v>1.5 HP</v>
          </cell>
          <cell r="D1435">
            <v>16</v>
          </cell>
          <cell r="E1435" t="str">
            <v>Hr</v>
          </cell>
          <cell r="K1435">
            <v>14</v>
          </cell>
          <cell r="L1435">
            <v>224</v>
          </cell>
        </row>
        <row r="1436">
          <cell r="A1436" t="str">
            <v>PORTABLE GRINDER</v>
          </cell>
          <cell r="C1436" t="str">
            <v>0.5 HP</v>
          </cell>
          <cell r="D1436">
            <v>48</v>
          </cell>
          <cell r="E1436" t="str">
            <v>Hr</v>
          </cell>
          <cell r="K1436">
            <v>22</v>
          </cell>
          <cell r="L1436">
            <v>1056</v>
          </cell>
        </row>
        <row r="1438">
          <cell r="A1438" t="str">
            <v>COMPRESSOR</v>
          </cell>
          <cell r="C1438" t="str">
            <v>7.1㎥/min</v>
          </cell>
          <cell r="D1438">
            <v>16</v>
          </cell>
          <cell r="E1438" t="str">
            <v>Hr</v>
          </cell>
          <cell r="G1438">
            <v>9681</v>
          </cell>
          <cell r="H1438">
            <v>154896</v>
          </cell>
          <cell r="I1438">
            <v>8779</v>
          </cell>
          <cell r="J1438">
            <v>140464</v>
          </cell>
          <cell r="K1438">
            <v>6250</v>
          </cell>
          <cell r="L1438">
            <v>100000</v>
          </cell>
        </row>
        <row r="1439">
          <cell r="A1439" t="str">
            <v>리프트 트럭</v>
          </cell>
          <cell r="C1439" t="str">
            <v>5 TON</v>
          </cell>
          <cell r="D1439">
            <v>8</v>
          </cell>
          <cell r="E1439" t="str">
            <v>Hr</v>
          </cell>
          <cell r="G1439">
            <v>9681</v>
          </cell>
          <cell r="H1439">
            <v>77448</v>
          </cell>
          <cell r="I1439">
            <v>5116.08</v>
          </cell>
          <cell r="J1439">
            <v>40928</v>
          </cell>
          <cell r="K1439">
            <v>4863</v>
          </cell>
          <cell r="L1439">
            <v>38904</v>
          </cell>
        </row>
        <row r="1440">
          <cell r="A1440" t="str">
            <v>TRUCK CRANE</v>
          </cell>
          <cell r="C1440" t="str">
            <v>40 TON</v>
          </cell>
          <cell r="D1440">
            <v>16</v>
          </cell>
          <cell r="E1440" t="str">
            <v>Hr</v>
          </cell>
          <cell r="G1440">
            <v>18615</v>
          </cell>
          <cell r="H1440">
            <v>297840</v>
          </cell>
          <cell r="I1440">
            <v>8730</v>
          </cell>
          <cell r="J1440">
            <v>139680</v>
          </cell>
          <cell r="K1440">
            <v>55621</v>
          </cell>
          <cell r="L1440">
            <v>889936</v>
          </cell>
        </row>
        <row r="1441">
          <cell r="A1441" t="str">
            <v>WINCH</v>
          </cell>
          <cell r="C1441" t="str">
            <v>50 HP</v>
          </cell>
          <cell r="D1441">
            <v>16</v>
          </cell>
          <cell r="E1441" t="str">
            <v>Hr</v>
          </cell>
          <cell r="G1441">
            <v>9235</v>
          </cell>
          <cell r="H1441">
            <v>147760</v>
          </cell>
          <cell r="K1441">
            <v>5209</v>
          </cell>
          <cell r="L1441">
            <v>83344</v>
          </cell>
        </row>
        <row r="1445">
          <cell r="B1445" t="str">
            <v xml:space="preserve"> 계</v>
          </cell>
          <cell r="F1445">
            <v>2312752</v>
          </cell>
          <cell r="H1445">
            <v>868696</v>
          </cell>
          <cell r="J1445">
            <v>321072</v>
          </cell>
          <cell r="L1445">
            <v>1122984</v>
          </cell>
        </row>
        <row r="1456">
          <cell r="E1456" t="str">
            <v xml:space="preserve"> </v>
          </cell>
          <cell r="F1456" t="str">
            <v>RADIAL GATE LEAF 설치 소모 자재비</v>
          </cell>
        </row>
        <row r="1457">
          <cell r="E1457" t="str">
            <v xml:space="preserve"> </v>
          </cell>
        </row>
        <row r="1458">
          <cell r="A1458" t="str">
            <v>종       별</v>
          </cell>
          <cell r="C1458" t="str">
            <v>재 료 또 는</v>
          </cell>
          <cell r="D1458" t="str">
            <v xml:space="preserve">원 수 </v>
          </cell>
          <cell r="E1458" t="str">
            <v>단 위</v>
          </cell>
          <cell r="F1458" t="str">
            <v>총   액</v>
          </cell>
          <cell r="G1458" t="str">
            <v>노   무   비</v>
          </cell>
          <cell r="I1458" t="str">
            <v>재   료   비</v>
          </cell>
          <cell r="K1458" t="str">
            <v>경      비</v>
          </cell>
          <cell r="M1458" t="str">
            <v>비   고</v>
          </cell>
        </row>
        <row r="1459">
          <cell r="C1459" t="str">
            <v xml:space="preserve">규       격 </v>
          </cell>
          <cell r="F1459" t="str">
            <v>금   액</v>
          </cell>
          <cell r="G1459" t="str">
            <v>단  가</v>
          </cell>
          <cell r="H1459" t="str">
            <v>금   액</v>
          </cell>
          <cell r="I1459" t="str">
            <v>단  가</v>
          </cell>
          <cell r="J1459" t="str">
            <v>금   액</v>
          </cell>
          <cell r="K1459" t="str">
            <v>단  가</v>
          </cell>
          <cell r="L1459" t="str">
            <v>금   액</v>
          </cell>
        </row>
        <row r="1460">
          <cell r="A1460" t="str">
            <v>산       소</v>
          </cell>
          <cell r="C1460" t="str">
            <v>6,000L용</v>
          </cell>
          <cell r="D1460">
            <v>0.53</v>
          </cell>
          <cell r="E1460" t="str">
            <v>병</v>
          </cell>
          <cell r="G1460" t="str">
            <v xml:space="preserve"> </v>
          </cell>
          <cell r="I1460">
            <v>12000</v>
          </cell>
          <cell r="J1460">
            <v>6360</v>
          </cell>
        </row>
        <row r="1461">
          <cell r="A1461" t="str">
            <v>아 세 치 렌</v>
          </cell>
          <cell r="C1461" t="str">
            <v>4,500L용</v>
          </cell>
          <cell r="D1461">
            <v>0.45</v>
          </cell>
          <cell r="E1461" t="str">
            <v>병</v>
          </cell>
          <cell r="I1461">
            <v>55392</v>
          </cell>
          <cell r="J1461">
            <v>24926.400000000001</v>
          </cell>
        </row>
        <row r="1462">
          <cell r="A1462" t="str">
            <v>용   접  봉</v>
          </cell>
          <cell r="C1462" t="str">
            <v>SS400 , 4M/M</v>
          </cell>
          <cell r="D1462">
            <v>6.2</v>
          </cell>
          <cell r="E1462" t="str">
            <v>KG</v>
          </cell>
          <cell r="I1462">
            <v>1260</v>
          </cell>
          <cell r="J1462">
            <v>7812</v>
          </cell>
        </row>
        <row r="1463">
          <cell r="A1463" t="str">
            <v xml:space="preserve"> </v>
          </cell>
          <cell r="D1463" t="str">
            <v xml:space="preserve"> </v>
          </cell>
          <cell r="E1463" t="str">
            <v xml:space="preserve"> </v>
          </cell>
        </row>
        <row r="1466">
          <cell r="B1466" t="str">
            <v>계</v>
          </cell>
          <cell r="F1466">
            <v>39098.400000000001</v>
          </cell>
          <cell r="J1466">
            <v>39098.400000000001</v>
          </cell>
        </row>
        <row r="1485">
          <cell r="E1485" t="str">
            <v xml:space="preserve"> </v>
          </cell>
          <cell r="F1485" t="str">
            <v>RADIAL GATE GUIDE FRAME 설치 인건비</v>
          </cell>
        </row>
        <row r="1486">
          <cell r="E1486" t="str">
            <v xml:space="preserve"> </v>
          </cell>
        </row>
        <row r="1487">
          <cell r="A1487" t="str">
            <v>종       별</v>
          </cell>
          <cell r="C1487" t="str">
            <v>재 료 또 는</v>
          </cell>
          <cell r="D1487" t="str">
            <v xml:space="preserve">원 수 </v>
          </cell>
          <cell r="E1487" t="str">
            <v>단 위</v>
          </cell>
          <cell r="F1487" t="str">
            <v>총   액</v>
          </cell>
          <cell r="G1487" t="str">
            <v>노   무   비</v>
          </cell>
          <cell r="I1487" t="str">
            <v>재   료   비</v>
          </cell>
          <cell r="K1487" t="str">
            <v>경      비</v>
          </cell>
          <cell r="M1487" t="str">
            <v>비   고</v>
          </cell>
        </row>
        <row r="1488">
          <cell r="C1488" t="str">
            <v xml:space="preserve">규       격 </v>
          </cell>
          <cell r="F1488" t="str">
            <v>금   액</v>
          </cell>
          <cell r="G1488" t="str">
            <v>단  가</v>
          </cell>
          <cell r="H1488" t="str">
            <v>금   액</v>
          </cell>
          <cell r="I1488" t="str">
            <v>단  가</v>
          </cell>
          <cell r="J1488" t="str">
            <v>금   액</v>
          </cell>
          <cell r="K1488" t="str">
            <v>단  가</v>
          </cell>
          <cell r="L1488" t="str">
            <v>금   액</v>
          </cell>
        </row>
        <row r="1489">
          <cell r="A1489" t="str">
            <v>기 술 관 리</v>
          </cell>
          <cell r="C1489" t="str">
            <v>기계기사1급</v>
          </cell>
          <cell r="D1489">
            <v>12.882</v>
          </cell>
          <cell r="E1489" t="str">
            <v>인</v>
          </cell>
          <cell r="G1489">
            <v>97488</v>
          </cell>
          <cell r="H1489">
            <v>1255840</v>
          </cell>
        </row>
        <row r="1490">
          <cell r="A1490" t="str">
            <v>BOX 해 체 검 수</v>
          </cell>
          <cell r="C1490" t="str">
            <v>(해체) 목  공</v>
          </cell>
          <cell r="D1490">
            <v>4.7060000000000004</v>
          </cell>
          <cell r="E1490" t="str">
            <v>인</v>
          </cell>
          <cell r="G1490">
            <v>75306</v>
          </cell>
          <cell r="H1490">
            <v>354390</v>
          </cell>
        </row>
        <row r="1491">
          <cell r="B1491" t="str">
            <v xml:space="preserve">      검 수</v>
          </cell>
          <cell r="C1491" t="str">
            <v>프랜트기계설치공</v>
          </cell>
          <cell r="D1491">
            <v>4.7060000000000004</v>
          </cell>
          <cell r="E1491" t="str">
            <v>인</v>
          </cell>
          <cell r="G1491">
            <v>80805</v>
          </cell>
          <cell r="H1491">
            <v>380268</v>
          </cell>
        </row>
        <row r="1492">
          <cell r="B1492" t="str">
            <v xml:space="preserve">      보 조</v>
          </cell>
          <cell r="C1492" t="str">
            <v>특 별 인 부</v>
          </cell>
          <cell r="D1492">
            <v>4.7060000000000004</v>
          </cell>
          <cell r="E1492" t="str">
            <v>인</v>
          </cell>
          <cell r="G1492">
            <v>57379</v>
          </cell>
          <cell r="H1492">
            <v>270025</v>
          </cell>
        </row>
        <row r="1493">
          <cell r="A1493" t="str">
            <v>설치준비,CHIPPING</v>
          </cell>
          <cell r="C1493" t="str">
            <v>석      공</v>
          </cell>
          <cell r="D1493">
            <v>3.294</v>
          </cell>
          <cell r="E1493" t="str">
            <v>인</v>
          </cell>
          <cell r="G1493">
            <v>77005</v>
          </cell>
          <cell r="H1493">
            <v>253654</v>
          </cell>
        </row>
        <row r="1495">
          <cell r="A1495" t="str">
            <v xml:space="preserve"> </v>
          </cell>
          <cell r="C1495" t="str">
            <v>특 별 인 부</v>
          </cell>
          <cell r="D1495">
            <v>2.4700000000000002</v>
          </cell>
          <cell r="E1495" t="str">
            <v>인</v>
          </cell>
          <cell r="G1495">
            <v>57379</v>
          </cell>
          <cell r="H1495">
            <v>141726</v>
          </cell>
        </row>
        <row r="1496">
          <cell r="A1496" t="str">
            <v>가설비 Jig 및</v>
          </cell>
        </row>
        <row r="1497">
          <cell r="A1497" t="str">
            <v>Support  설  치</v>
          </cell>
          <cell r="C1497" t="str">
            <v>프랜트기계설치공</v>
          </cell>
          <cell r="D1497">
            <v>1.1759999999999999</v>
          </cell>
          <cell r="E1497" t="str">
            <v>인</v>
          </cell>
          <cell r="G1497">
            <v>80805</v>
          </cell>
          <cell r="H1497">
            <v>95026</v>
          </cell>
        </row>
        <row r="1498">
          <cell r="B1498" t="str">
            <v xml:space="preserve">     배  관</v>
          </cell>
          <cell r="C1498" t="str">
            <v>프랜트 배관공</v>
          </cell>
          <cell r="D1498">
            <v>1.1759999999999999</v>
          </cell>
          <cell r="E1498" t="str">
            <v>인</v>
          </cell>
          <cell r="G1498">
            <v>97219</v>
          </cell>
          <cell r="H1498">
            <v>114329</v>
          </cell>
        </row>
        <row r="1499">
          <cell r="B1499" t="str">
            <v xml:space="preserve">     절  단</v>
          </cell>
          <cell r="C1499" t="str">
            <v>산 소 절 단 공</v>
          </cell>
          <cell r="D1499">
            <v>0.94099999999999995</v>
          </cell>
          <cell r="E1499" t="str">
            <v>인</v>
          </cell>
          <cell r="G1499">
            <v>31794</v>
          </cell>
          <cell r="H1499">
            <v>29918</v>
          </cell>
        </row>
        <row r="1501">
          <cell r="B1501" t="str">
            <v xml:space="preserve">     용  접</v>
          </cell>
          <cell r="C1501" t="str">
            <v>프랜트 용접공</v>
          </cell>
          <cell r="D1501">
            <v>0.58799999999999997</v>
          </cell>
          <cell r="E1501" t="str">
            <v>인</v>
          </cell>
          <cell r="G1501">
            <v>95379</v>
          </cell>
          <cell r="H1501">
            <v>56082</v>
          </cell>
        </row>
        <row r="1502">
          <cell r="B1502" t="str">
            <v xml:space="preserve">     보  조</v>
          </cell>
          <cell r="C1502" t="str">
            <v>특 별 인 부</v>
          </cell>
          <cell r="D1502">
            <v>4.7060000000000004</v>
          </cell>
          <cell r="E1502" t="str">
            <v>인</v>
          </cell>
          <cell r="G1502">
            <v>57379</v>
          </cell>
          <cell r="H1502">
            <v>270025</v>
          </cell>
        </row>
        <row r="1503">
          <cell r="A1503" t="str">
            <v>조 립 및 조 작</v>
          </cell>
          <cell r="C1503" t="str">
            <v>특수 비계공</v>
          </cell>
          <cell r="D1503">
            <v>4.7060000000000004</v>
          </cell>
          <cell r="E1503" t="str">
            <v>인</v>
          </cell>
          <cell r="G1503">
            <v>85884</v>
          </cell>
          <cell r="H1503">
            <v>404170</v>
          </cell>
        </row>
        <row r="1504">
          <cell r="B1504" t="str">
            <v xml:space="preserve">     조  립</v>
          </cell>
          <cell r="C1504" t="str">
            <v>프랜트기계설치공</v>
          </cell>
          <cell r="D1504">
            <v>4.7060000000000004</v>
          </cell>
          <cell r="E1504" t="str">
            <v>인</v>
          </cell>
          <cell r="G1504">
            <v>80805</v>
          </cell>
          <cell r="H1504">
            <v>380268</v>
          </cell>
        </row>
        <row r="1505">
          <cell r="B1505" t="str">
            <v xml:space="preserve">     교  정</v>
          </cell>
          <cell r="C1505" t="str">
            <v>프랜트 제관공</v>
          </cell>
          <cell r="D1505">
            <v>2.3530000000000002</v>
          </cell>
          <cell r="E1505" t="str">
            <v>인</v>
          </cell>
          <cell r="G1505">
            <v>81966</v>
          </cell>
          <cell r="H1505">
            <v>192865</v>
          </cell>
        </row>
        <row r="1507">
          <cell r="B1507" t="str">
            <v xml:space="preserve">     측  량</v>
          </cell>
          <cell r="C1507" t="str">
            <v>시공측량기사</v>
          </cell>
          <cell r="D1507">
            <v>9.4120000000000008</v>
          </cell>
          <cell r="E1507" t="str">
            <v>인</v>
          </cell>
          <cell r="G1507">
            <v>58506</v>
          </cell>
          <cell r="H1507">
            <v>550658</v>
          </cell>
        </row>
        <row r="1508">
          <cell r="B1508" t="str">
            <v xml:space="preserve">   측량조수</v>
          </cell>
          <cell r="C1508" t="str">
            <v>시공측량조수</v>
          </cell>
          <cell r="D1508">
            <v>9.4120000000000008</v>
          </cell>
          <cell r="E1508" t="str">
            <v>인</v>
          </cell>
          <cell r="G1508">
            <v>38777</v>
          </cell>
          <cell r="H1508">
            <v>364969</v>
          </cell>
        </row>
        <row r="1509">
          <cell r="B1509" t="str">
            <v xml:space="preserve">     조  정</v>
          </cell>
          <cell r="C1509" t="str">
            <v>프랜트기계설치공</v>
          </cell>
          <cell r="D1509">
            <v>9.4120000000000008</v>
          </cell>
          <cell r="E1509" t="str">
            <v>인</v>
          </cell>
          <cell r="G1509">
            <v>80805</v>
          </cell>
          <cell r="H1509">
            <v>760536</v>
          </cell>
        </row>
        <row r="1510">
          <cell r="A1510" t="str">
            <v xml:space="preserve"> </v>
          </cell>
          <cell r="B1510" t="str">
            <v xml:space="preserve">     검  측</v>
          </cell>
          <cell r="C1510" t="str">
            <v>프랜트기계설치공</v>
          </cell>
          <cell r="D1510">
            <v>9.4120000000000008</v>
          </cell>
          <cell r="E1510" t="str">
            <v>인</v>
          </cell>
          <cell r="G1510">
            <v>80805</v>
          </cell>
          <cell r="H1510">
            <v>760536</v>
          </cell>
        </row>
        <row r="1511">
          <cell r="B1511" t="str">
            <v xml:space="preserve">     기  록</v>
          </cell>
          <cell r="C1511" t="str">
            <v>프랜트기계설치공</v>
          </cell>
          <cell r="D1511">
            <v>4.7060000000000004</v>
          </cell>
          <cell r="E1511" t="str">
            <v>인</v>
          </cell>
          <cell r="G1511">
            <v>80805</v>
          </cell>
          <cell r="H1511">
            <v>380268</v>
          </cell>
        </row>
        <row r="1513">
          <cell r="B1513" t="str">
            <v xml:space="preserve">     용  접</v>
          </cell>
          <cell r="C1513" t="str">
            <v>프랜트 용접공</v>
          </cell>
          <cell r="D1513">
            <v>4.7060000000000004</v>
          </cell>
          <cell r="E1513" t="str">
            <v>인</v>
          </cell>
          <cell r="G1513">
            <v>95379</v>
          </cell>
          <cell r="H1513">
            <v>448853</v>
          </cell>
          <cell r="I1513" t="str">
            <v xml:space="preserve"> </v>
          </cell>
        </row>
        <row r="1514">
          <cell r="A1514" t="str">
            <v>종       별</v>
          </cell>
          <cell r="C1514" t="str">
            <v>재 료 또 는</v>
          </cell>
          <cell r="D1514" t="str">
            <v xml:space="preserve">원 수 </v>
          </cell>
          <cell r="E1514" t="str">
            <v>단 위</v>
          </cell>
          <cell r="F1514" t="str">
            <v>총   액</v>
          </cell>
          <cell r="G1514" t="str">
            <v>노   무   비</v>
          </cell>
          <cell r="I1514" t="str">
            <v>재   료   비</v>
          </cell>
          <cell r="K1514" t="str">
            <v>경      비</v>
          </cell>
          <cell r="M1514" t="str">
            <v>비   고</v>
          </cell>
        </row>
        <row r="1515">
          <cell r="C1515" t="str">
            <v xml:space="preserve">규       격 </v>
          </cell>
          <cell r="F1515" t="str">
            <v>금   액</v>
          </cell>
          <cell r="G1515" t="str">
            <v>단  가</v>
          </cell>
          <cell r="H1515" t="str">
            <v>금   액</v>
          </cell>
          <cell r="I1515" t="str">
            <v>단  가</v>
          </cell>
          <cell r="J1515" t="str">
            <v>금   액</v>
          </cell>
          <cell r="K1515" t="str">
            <v>단  가</v>
          </cell>
          <cell r="L1515" t="str">
            <v>금   액</v>
          </cell>
        </row>
        <row r="1516">
          <cell r="B1516" t="str">
            <v xml:space="preserve">     보  조</v>
          </cell>
          <cell r="C1516" t="str">
            <v>특 별 인 부</v>
          </cell>
          <cell r="D1516">
            <v>14.118</v>
          </cell>
          <cell r="E1516" t="str">
            <v>인</v>
          </cell>
          <cell r="G1516">
            <v>57379</v>
          </cell>
          <cell r="H1516">
            <v>810076</v>
          </cell>
        </row>
        <row r="1517">
          <cell r="A1517" t="str">
            <v>검 사 및 기 록</v>
          </cell>
        </row>
        <row r="1518">
          <cell r="B1518" t="str">
            <v xml:space="preserve">     측  량</v>
          </cell>
          <cell r="C1518" t="str">
            <v>시공측량기사</v>
          </cell>
          <cell r="D1518">
            <v>2.3530000000000002</v>
          </cell>
          <cell r="E1518" t="str">
            <v>인</v>
          </cell>
          <cell r="G1518">
            <v>58506</v>
          </cell>
          <cell r="H1518">
            <v>137664</v>
          </cell>
        </row>
        <row r="1519">
          <cell r="B1519" t="str">
            <v xml:space="preserve">     측량조수</v>
          </cell>
          <cell r="C1519" t="str">
            <v>시공측량조수</v>
          </cell>
          <cell r="D1519">
            <v>2.3530000000000002</v>
          </cell>
          <cell r="E1519" t="str">
            <v>인</v>
          </cell>
          <cell r="G1519">
            <v>38777</v>
          </cell>
          <cell r="H1519">
            <v>91242</v>
          </cell>
        </row>
        <row r="1520">
          <cell r="B1520" t="str">
            <v xml:space="preserve">     검  측</v>
          </cell>
          <cell r="C1520" t="str">
            <v>프랜트기계설치공</v>
          </cell>
          <cell r="D1520">
            <v>2.3530000000000002</v>
          </cell>
          <cell r="E1520" t="str">
            <v>인</v>
          </cell>
          <cell r="G1520">
            <v>80805</v>
          </cell>
          <cell r="H1520">
            <v>190134</v>
          </cell>
        </row>
        <row r="1521">
          <cell r="A1521" t="str">
            <v>도면대조 및 기록</v>
          </cell>
          <cell r="C1521" t="str">
            <v>프랜트기계설치공</v>
          </cell>
          <cell r="D1521">
            <v>2.3530000000000002</v>
          </cell>
          <cell r="E1521" t="str">
            <v>인</v>
          </cell>
          <cell r="G1521">
            <v>80805</v>
          </cell>
          <cell r="H1521">
            <v>190134</v>
          </cell>
        </row>
        <row r="1522">
          <cell r="B1522" t="str">
            <v xml:space="preserve">     보  조</v>
          </cell>
          <cell r="C1522" t="str">
            <v>특 별 인 부</v>
          </cell>
          <cell r="D1522">
            <v>2.3530000000000002</v>
          </cell>
          <cell r="E1522" t="str">
            <v>인</v>
          </cell>
          <cell r="G1522">
            <v>57379</v>
          </cell>
          <cell r="H1522">
            <v>135012</v>
          </cell>
        </row>
        <row r="1523">
          <cell r="A1523" t="str">
            <v>뒷 정 리,조  작</v>
          </cell>
          <cell r="C1523" t="str">
            <v>특수 비계공</v>
          </cell>
          <cell r="D1523">
            <v>0.624</v>
          </cell>
          <cell r="E1523" t="str">
            <v>인</v>
          </cell>
          <cell r="G1523">
            <v>85884</v>
          </cell>
          <cell r="H1523">
            <v>53591</v>
          </cell>
        </row>
        <row r="1524">
          <cell r="B1524" t="str">
            <v xml:space="preserve">     철  거</v>
          </cell>
          <cell r="C1524" t="str">
            <v>프랜트기계설치공</v>
          </cell>
          <cell r="D1524">
            <v>1.4119999999999999</v>
          </cell>
          <cell r="E1524" t="str">
            <v>인</v>
          </cell>
          <cell r="G1524">
            <v>80805</v>
          </cell>
          <cell r="H1524">
            <v>114096</v>
          </cell>
        </row>
        <row r="1526">
          <cell r="B1526" t="str">
            <v xml:space="preserve">     절  단</v>
          </cell>
          <cell r="C1526" t="str">
            <v>산 소 절 단 공</v>
          </cell>
          <cell r="D1526">
            <v>0.94799999999999995</v>
          </cell>
          <cell r="E1526" t="str">
            <v>인</v>
          </cell>
          <cell r="G1526">
            <v>31794</v>
          </cell>
          <cell r="H1526">
            <v>30140</v>
          </cell>
        </row>
        <row r="1527">
          <cell r="B1527" t="str">
            <v xml:space="preserve">     보  조</v>
          </cell>
          <cell r="C1527" t="str">
            <v>특 별 인 부</v>
          </cell>
          <cell r="D1527">
            <v>2.3530000000000002</v>
          </cell>
          <cell r="E1527" t="str">
            <v>인</v>
          </cell>
          <cell r="G1527">
            <v>57379</v>
          </cell>
          <cell r="H1527">
            <v>135012</v>
          </cell>
        </row>
        <row r="1528">
          <cell r="A1528" t="str">
            <v>전기설비설치유지</v>
          </cell>
        </row>
        <row r="1529">
          <cell r="B1529" t="str">
            <v xml:space="preserve">     철  거</v>
          </cell>
          <cell r="C1529" t="str">
            <v>프 랜 트 전 공</v>
          </cell>
          <cell r="D1529">
            <v>3.5289999999999999</v>
          </cell>
          <cell r="E1529" t="str">
            <v>인</v>
          </cell>
          <cell r="G1529">
            <v>64285</v>
          </cell>
          <cell r="H1529">
            <v>226861</v>
          </cell>
        </row>
        <row r="1530">
          <cell r="B1530" t="str">
            <v xml:space="preserve">     보  조</v>
          </cell>
          <cell r="C1530" t="str">
            <v>특 별 인 부</v>
          </cell>
          <cell r="D1530">
            <v>3.5289999999999999</v>
          </cell>
          <cell r="E1530" t="str">
            <v>인</v>
          </cell>
          <cell r="G1530">
            <v>57379</v>
          </cell>
          <cell r="H1530">
            <v>202490</v>
          </cell>
        </row>
        <row r="1535">
          <cell r="A1535" t="str">
            <v xml:space="preserve">        계</v>
          </cell>
          <cell r="F1535">
            <v>9780858</v>
          </cell>
          <cell r="H1535">
            <v>9780858</v>
          </cell>
        </row>
        <row r="1543">
          <cell r="E1543" t="str">
            <v xml:space="preserve"> </v>
          </cell>
          <cell r="F1543" t="str">
            <v>RADIAL GATE GUIDE FRAME 설치 사용장비 경비</v>
          </cell>
        </row>
        <row r="1544">
          <cell r="E1544" t="str">
            <v xml:space="preserve"> </v>
          </cell>
        </row>
        <row r="1545">
          <cell r="A1545" t="str">
            <v>종       별</v>
          </cell>
          <cell r="C1545" t="str">
            <v>재 료 또 는</v>
          </cell>
          <cell r="D1545" t="str">
            <v xml:space="preserve">원 수 </v>
          </cell>
          <cell r="E1545" t="str">
            <v>단 위</v>
          </cell>
          <cell r="F1545" t="str">
            <v>총   액</v>
          </cell>
          <cell r="G1545" t="str">
            <v>노   무   비</v>
          </cell>
          <cell r="I1545" t="str">
            <v>재   료   비</v>
          </cell>
          <cell r="K1545" t="str">
            <v>경      비</v>
          </cell>
          <cell r="M1545" t="str">
            <v>비   고</v>
          </cell>
        </row>
        <row r="1546">
          <cell r="C1546" t="str">
            <v xml:space="preserve">규       격 </v>
          </cell>
          <cell r="F1546" t="str">
            <v>금   액</v>
          </cell>
          <cell r="G1546" t="str">
            <v>단  가</v>
          </cell>
          <cell r="H1546" t="str">
            <v>금   액</v>
          </cell>
          <cell r="I1546" t="str">
            <v>단  가</v>
          </cell>
          <cell r="J1546" t="str">
            <v>금   액</v>
          </cell>
          <cell r="K1546" t="str">
            <v>단  가</v>
          </cell>
          <cell r="L1546" t="str">
            <v>금   액</v>
          </cell>
        </row>
        <row r="1548">
          <cell r="A1548" t="str">
            <v>A.C WELDER</v>
          </cell>
          <cell r="C1548" t="str">
            <v>10KVA</v>
          </cell>
          <cell r="D1548">
            <v>8</v>
          </cell>
          <cell r="E1548" t="str">
            <v>Hr</v>
          </cell>
          <cell r="K1548">
            <v>155</v>
          </cell>
          <cell r="L1548">
            <v>1240</v>
          </cell>
        </row>
        <row r="1549">
          <cell r="A1549" t="str">
            <v>GAS CUTTING M/C</v>
          </cell>
          <cell r="C1549" t="str">
            <v>중 형</v>
          </cell>
          <cell r="D1549">
            <v>48</v>
          </cell>
          <cell r="E1549" t="str">
            <v>Hr</v>
          </cell>
          <cell r="G1549">
            <v>3974</v>
          </cell>
          <cell r="H1549">
            <v>190752</v>
          </cell>
          <cell r="K1549">
            <v>115</v>
          </cell>
          <cell r="L1549">
            <v>5520</v>
          </cell>
        </row>
        <row r="1550">
          <cell r="A1550" t="str">
            <v>GAS WELDER</v>
          </cell>
          <cell r="C1550" t="str">
            <v>중 형</v>
          </cell>
          <cell r="D1550">
            <v>24</v>
          </cell>
          <cell r="E1550" t="str">
            <v>Hr</v>
          </cell>
          <cell r="K1550">
            <v>115</v>
          </cell>
          <cell r="L1550">
            <v>2760</v>
          </cell>
        </row>
        <row r="1551">
          <cell r="A1551" t="str">
            <v>PORTABLE DRILL</v>
          </cell>
          <cell r="C1551" t="str">
            <v>1.5 HP</v>
          </cell>
          <cell r="D1551">
            <v>16</v>
          </cell>
          <cell r="E1551" t="str">
            <v>Hr</v>
          </cell>
          <cell r="K1551">
            <v>14</v>
          </cell>
          <cell r="L1551">
            <v>224</v>
          </cell>
        </row>
        <row r="1552">
          <cell r="A1552" t="str">
            <v>PORTABLE GRINDER</v>
          </cell>
          <cell r="C1552" t="str">
            <v>0.5 HP</v>
          </cell>
          <cell r="D1552">
            <v>48</v>
          </cell>
          <cell r="E1552" t="str">
            <v>Hr</v>
          </cell>
          <cell r="K1552">
            <v>22</v>
          </cell>
          <cell r="L1552">
            <v>1056</v>
          </cell>
        </row>
        <row r="1554">
          <cell r="A1554" t="str">
            <v>COMPRESSOR</v>
          </cell>
          <cell r="C1554" t="str">
            <v>7.1㎥/min</v>
          </cell>
          <cell r="D1554">
            <v>16</v>
          </cell>
          <cell r="E1554" t="str">
            <v>Hr</v>
          </cell>
          <cell r="G1554">
            <v>9681</v>
          </cell>
          <cell r="H1554">
            <v>154896</v>
          </cell>
          <cell r="I1554">
            <v>8779</v>
          </cell>
          <cell r="J1554">
            <v>140464</v>
          </cell>
          <cell r="K1554">
            <v>6250</v>
          </cell>
          <cell r="L1554">
            <v>100000</v>
          </cell>
        </row>
        <row r="1555">
          <cell r="A1555" t="str">
            <v>리프트 트럭</v>
          </cell>
          <cell r="C1555" t="str">
            <v>5 TON</v>
          </cell>
          <cell r="D1555">
            <v>8</v>
          </cell>
          <cell r="E1555" t="str">
            <v>Hr</v>
          </cell>
          <cell r="G1555">
            <v>9681</v>
          </cell>
          <cell r="H1555">
            <v>77448</v>
          </cell>
          <cell r="I1555">
            <v>5116.08</v>
          </cell>
          <cell r="J1555">
            <v>40928</v>
          </cell>
          <cell r="K1555">
            <v>4863</v>
          </cell>
          <cell r="L1555">
            <v>38904</v>
          </cell>
        </row>
        <row r="1556">
          <cell r="A1556" t="str">
            <v>TRUCK CRANE</v>
          </cell>
          <cell r="C1556" t="str">
            <v>40 TON</v>
          </cell>
          <cell r="D1556">
            <v>8</v>
          </cell>
          <cell r="E1556" t="str">
            <v>Hr</v>
          </cell>
          <cell r="G1556">
            <v>18615</v>
          </cell>
          <cell r="H1556">
            <v>148920</v>
          </cell>
          <cell r="I1556">
            <v>8730</v>
          </cell>
          <cell r="J1556">
            <v>69840</v>
          </cell>
          <cell r="K1556">
            <v>55621</v>
          </cell>
          <cell r="L1556">
            <v>444968</v>
          </cell>
        </row>
        <row r="1557">
          <cell r="A1557" t="str">
            <v>WINCH</v>
          </cell>
          <cell r="C1557" t="str">
            <v>50 HP</v>
          </cell>
          <cell r="D1557">
            <v>8</v>
          </cell>
          <cell r="E1557" t="str">
            <v>Hr</v>
          </cell>
          <cell r="G1557">
            <v>9235</v>
          </cell>
          <cell r="H1557">
            <v>73880</v>
          </cell>
          <cell r="K1557">
            <v>5209</v>
          </cell>
          <cell r="L1557">
            <v>41672</v>
          </cell>
        </row>
        <row r="1560">
          <cell r="B1560" t="str">
            <v xml:space="preserve"> 계</v>
          </cell>
          <cell r="F1560">
            <v>1533472</v>
          </cell>
          <cell r="H1560">
            <v>645896</v>
          </cell>
          <cell r="J1560">
            <v>251232</v>
          </cell>
          <cell r="L1560">
            <v>636344</v>
          </cell>
        </row>
        <row r="1572">
          <cell r="E1572" t="str">
            <v xml:space="preserve"> </v>
          </cell>
          <cell r="F1572" t="str">
            <v>RADIAL GATE GUIDE FRAME 설치 소모 자재비</v>
          </cell>
        </row>
        <row r="1573">
          <cell r="E1573" t="str">
            <v xml:space="preserve"> </v>
          </cell>
        </row>
        <row r="1574">
          <cell r="A1574" t="str">
            <v>종       별</v>
          </cell>
          <cell r="C1574" t="str">
            <v>재 료 또 는</v>
          </cell>
          <cell r="D1574" t="str">
            <v xml:space="preserve">원 수 </v>
          </cell>
          <cell r="E1574" t="str">
            <v>단 위</v>
          </cell>
          <cell r="F1574" t="str">
            <v>총   액</v>
          </cell>
          <cell r="G1574" t="str">
            <v>노   무   비</v>
          </cell>
          <cell r="I1574" t="str">
            <v>재   료   비</v>
          </cell>
          <cell r="K1574" t="str">
            <v>경      비</v>
          </cell>
          <cell r="M1574" t="str">
            <v>비   고</v>
          </cell>
        </row>
        <row r="1575">
          <cell r="C1575" t="str">
            <v xml:space="preserve">규       격 </v>
          </cell>
          <cell r="F1575" t="str">
            <v>금   액</v>
          </cell>
          <cell r="G1575" t="str">
            <v>단  가</v>
          </cell>
          <cell r="H1575" t="str">
            <v>금   액</v>
          </cell>
          <cell r="I1575" t="str">
            <v>단  가</v>
          </cell>
          <cell r="J1575" t="str">
            <v>금   액</v>
          </cell>
          <cell r="K1575" t="str">
            <v>단  가</v>
          </cell>
          <cell r="L1575" t="str">
            <v>금   액</v>
          </cell>
        </row>
        <row r="1576">
          <cell r="A1576" t="str">
            <v>산       소</v>
          </cell>
          <cell r="C1576" t="str">
            <v>6,000L용</v>
          </cell>
          <cell r="D1576">
            <v>0.5</v>
          </cell>
          <cell r="E1576" t="str">
            <v>병</v>
          </cell>
          <cell r="G1576" t="str">
            <v xml:space="preserve"> </v>
          </cell>
          <cell r="I1576">
            <v>12000</v>
          </cell>
          <cell r="J1576">
            <v>6000</v>
          </cell>
        </row>
        <row r="1577">
          <cell r="A1577" t="str">
            <v>아 세 치 렌</v>
          </cell>
          <cell r="C1577" t="str">
            <v>2,100L용</v>
          </cell>
          <cell r="D1577">
            <v>0.05</v>
          </cell>
          <cell r="E1577" t="str">
            <v>병</v>
          </cell>
          <cell r="I1577">
            <v>25849</v>
          </cell>
          <cell r="J1577">
            <v>1292</v>
          </cell>
        </row>
        <row r="1578">
          <cell r="A1578" t="str">
            <v>용   접  봉</v>
          </cell>
          <cell r="C1578" t="str">
            <v>SS41+STS304,4M/M</v>
          </cell>
          <cell r="D1578">
            <v>7</v>
          </cell>
          <cell r="E1578" t="str">
            <v>KG</v>
          </cell>
          <cell r="I1578">
            <v>3360</v>
          </cell>
          <cell r="J1578">
            <v>23520</v>
          </cell>
        </row>
        <row r="1579">
          <cell r="A1579" t="str">
            <v xml:space="preserve"> </v>
          </cell>
          <cell r="D1579" t="str">
            <v xml:space="preserve"> </v>
          </cell>
          <cell r="E1579" t="str">
            <v xml:space="preserve"> </v>
          </cell>
          <cell r="I1579" t="str">
            <v xml:space="preserve"> </v>
          </cell>
          <cell r="J1579" t="str">
            <v xml:space="preserve"> </v>
          </cell>
        </row>
        <row r="1582">
          <cell r="B1582" t="str">
            <v>계</v>
          </cell>
          <cell r="F1582">
            <v>30812</v>
          </cell>
          <cell r="J1582">
            <v>30812</v>
          </cell>
          <cell r="L1582" t="str">
            <v xml:space="preserve"> </v>
          </cell>
        </row>
        <row r="1601">
          <cell r="E1601" t="str">
            <v xml:space="preserve"> </v>
          </cell>
          <cell r="F1601" t="str">
            <v>RADIAL GATE HOIST 설치 사용장비 경비</v>
          </cell>
        </row>
        <row r="1602">
          <cell r="E1602" t="str">
            <v xml:space="preserve"> </v>
          </cell>
        </row>
        <row r="1603">
          <cell r="A1603" t="str">
            <v>종       별</v>
          </cell>
          <cell r="C1603" t="str">
            <v>재 료 또 는</v>
          </cell>
          <cell r="D1603" t="str">
            <v xml:space="preserve">원 수 </v>
          </cell>
          <cell r="E1603" t="str">
            <v>단 위</v>
          </cell>
          <cell r="F1603" t="str">
            <v>총   액</v>
          </cell>
          <cell r="G1603" t="str">
            <v>노   무   비</v>
          </cell>
          <cell r="I1603" t="str">
            <v>재   료   비</v>
          </cell>
          <cell r="K1603" t="str">
            <v>경      비</v>
          </cell>
          <cell r="M1603" t="str">
            <v>비   고</v>
          </cell>
        </row>
        <row r="1604">
          <cell r="C1604" t="str">
            <v xml:space="preserve">규       격 </v>
          </cell>
          <cell r="F1604" t="str">
            <v>금   액</v>
          </cell>
          <cell r="G1604" t="str">
            <v>단  가</v>
          </cell>
          <cell r="H1604" t="str">
            <v>금   액</v>
          </cell>
          <cell r="I1604" t="str">
            <v>단  가</v>
          </cell>
          <cell r="J1604" t="str">
            <v>금   액</v>
          </cell>
          <cell r="K1604" t="str">
            <v>단  가</v>
          </cell>
          <cell r="L1604" t="str">
            <v>금   액</v>
          </cell>
        </row>
        <row r="1607">
          <cell r="A1607" t="str">
            <v>A.C WELDER</v>
          </cell>
          <cell r="C1607" t="str">
            <v>10KVA</v>
          </cell>
          <cell r="D1607">
            <v>8</v>
          </cell>
          <cell r="E1607" t="str">
            <v>Hr</v>
          </cell>
          <cell r="K1607">
            <v>155</v>
          </cell>
          <cell r="L1607">
            <v>1240</v>
          </cell>
        </row>
        <row r="1608">
          <cell r="A1608" t="str">
            <v>GAS CUTTING M/C</v>
          </cell>
          <cell r="C1608" t="str">
            <v>중 형</v>
          </cell>
          <cell r="D1608">
            <v>16</v>
          </cell>
          <cell r="E1608" t="str">
            <v>Hr</v>
          </cell>
          <cell r="G1608">
            <v>3974</v>
          </cell>
          <cell r="H1608">
            <v>63584</v>
          </cell>
          <cell r="K1608">
            <v>115</v>
          </cell>
          <cell r="L1608">
            <v>1840</v>
          </cell>
        </row>
        <row r="1609">
          <cell r="A1609" t="str">
            <v>PORTABLE DRILL</v>
          </cell>
          <cell r="C1609" t="str">
            <v>1.5 HP</v>
          </cell>
          <cell r="D1609">
            <v>8</v>
          </cell>
          <cell r="E1609" t="str">
            <v>Hr</v>
          </cell>
          <cell r="K1609">
            <v>14</v>
          </cell>
          <cell r="L1609">
            <v>112</v>
          </cell>
        </row>
        <row r="1610">
          <cell r="A1610" t="str">
            <v>PORTABLE GRINDER</v>
          </cell>
          <cell r="C1610" t="str">
            <v>0.5 HP</v>
          </cell>
          <cell r="D1610">
            <v>16</v>
          </cell>
          <cell r="E1610" t="str">
            <v>Hr</v>
          </cell>
          <cell r="K1610">
            <v>22</v>
          </cell>
          <cell r="L1610">
            <v>352</v>
          </cell>
        </row>
        <row r="1611">
          <cell r="A1611" t="str">
            <v>TRUCK CRANE</v>
          </cell>
          <cell r="C1611" t="str">
            <v>30 TON</v>
          </cell>
          <cell r="D1611">
            <v>8</v>
          </cell>
          <cell r="E1611" t="str">
            <v>Hr</v>
          </cell>
          <cell r="G1611">
            <v>18615</v>
          </cell>
          <cell r="H1611">
            <v>148920</v>
          </cell>
          <cell r="I1611">
            <v>7046</v>
          </cell>
          <cell r="J1611">
            <v>56368</v>
          </cell>
          <cell r="K1611">
            <v>44939</v>
          </cell>
          <cell r="L1611">
            <v>359512</v>
          </cell>
        </row>
        <row r="1612">
          <cell r="E1612" t="str">
            <v xml:space="preserve"> </v>
          </cell>
          <cell r="G1612" t="str">
            <v xml:space="preserve"> </v>
          </cell>
          <cell r="I1612" t="str">
            <v xml:space="preserve"> </v>
          </cell>
          <cell r="J1612" t="str">
            <v xml:space="preserve"> </v>
          </cell>
          <cell r="K1612" t="str">
            <v xml:space="preserve"> </v>
          </cell>
        </row>
        <row r="1613">
          <cell r="A1613" t="str">
            <v>WINCH</v>
          </cell>
          <cell r="C1613" t="str">
            <v>10 HP</v>
          </cell>
          <cell r="D1613">
            <v>16</v>
          </cell>
          <cell r="E1613" t="str">
            <v>Hr</v>
          </cell>
          <cell r="G1613">
            <v>9235</v>
          </cell>
          <cell r="H1613">
            <v>147760</v>
          </cell>
          <cell r="I1613" t="str">
            <v xml:space="preserve"> </v>
          </cell>
          <cell r="J1613" t="str">
            <v xml:space="preserve"> </v>
          </cell>
          <cell r="K1613">
            <v>850</v>
          </cell>
          <cell r="L1613">
            <v>13600</v>
          </cell>
        </row>
        <row r="1618">
          <cell r="B1618" t="str">
            <v xml:space="preserve"> 계</v>
          </cell>
          <cell r="F1618">
            <v>793288</v>
          </cell>
          <cell r="H1618">
            <v>360264</v>
          </cell>
          <cell r="J1618">
            <v>56368</v>
          </cell>
          <cell r="L1618">
            <v>376656</v>
          </cell>
        </row>
        <row r="1630">
          <cell r="E1630" t="str">
            <v xml:space="preserve"> </v>
          </cell>
          <cell r="F1630" t="str">
            <v>TRASH RACK 제작 인건비</v>
          </cell>
        </row>
        <row r="1631">
          <cell r="E1631" t="str">
            <v xml:space="preserve"> </v>
          </cell>
        </row>
        <row r="1632">
          <cell r="A1632" t="str">
            <v>종       별</v>
          </cell>
          <cell r="C1632" t="str">
            <v>재 료 또 는</v>
          </cell>
          <cell r="D1632" t="str">
            <v xml:space="preserve">원 수 </v>
          </cell>
          <cell r="E1632" t="str">
            <v>단 위</v>
          </cell>
          <cell r="F1632" t="str">
            <v>총   액</v>
          </cell>
          <cell r="G1632" t="str">
            <v>노   무   비</v>
          </cell>
          <cell r="I1632" t="str">
            <v>재   료   비</v>
          </cell>
          <cell r="K1632" t="str">
            <v>경      비</v>
          </cell>
          <cell r="M1632" t="str">
            <v>비   고</v>
          </cell>
        </row>
        <row r="1633">
          <cell r="C1633" t="str">
            <v xml:space="preserve">규       격 </v>
          </cell>
          <cell r="F1633" t="str">
            <v>금   액</v>
          </cell>
          <cell r="G1633" t="str">
            <v>단  가</v>
          </cell>
          <cell r="H1633" t="str">
            <v>금   액</v>
          </cell>
          <cell r="I1633" t="str">
            <v>단  가</v>
          </cell>
          <cell r="J1633" t="str">
            <v>금   액</v>
          </cell>
          <cell r="K1633" t="str">
            <v>단  가</v>
          </cell>
          <cell r="L1633" t="str">
            <v>금   액</v>
          </cell>
        </row>
        <row r="1634">
          <cell r="A1634" t="str">
            <v>기 술 관 리</v>
          </cell>
          <cell r="C1634" t="str">
            <v>기계기사1급</v>
          </cell>
          <cell r="D1634">
            <v>5.2</v>
          </cell>
          <cell r="E1634" t="str">
            <v>인</v>
          </cell>
          <cell r="G1634">
            <v>97488</v>
          </cell>
          <cell r="H1634">
            <v>506937</v>
          </cell>
        </row>
        <row r="1635">
          <cell r="A1635" t="str">
            <v>제 작 정 리</v>
          </cell>
          <cell r="C1635" t="str">
            <v>프랜트 제관공</v>
          </cell>
          <cell r="D1635">
            <v>1.25</v>
          </cell>
          <cell r="E1635" t="str">
            <v>인</v>
          </cell>
          <cell r="G1635">
            <v>81966</v>
          </cell>
          <cell r="H1635">
            <v>102457</v>
          </cell>
        </row>
        <row r="1636">
          <cell r="A1636" t="str">
            <v xml:space="preserve"> </v>
          </cell>
          <cell r="B1636" t="str">
            <v>절    단</v>
          </cell>
          <cell r="C1636" t="str">
            <v>산소 절단공</v>
          </cell>
          <cell r="D1636">
            <v>0.65600000000000003</v>
          </cell>
          <cell r="E1636" t="str">
            <v>인</v>
          </cell>
          <cell r="G1636">
            <v>31794</v>
          </cell>
          <cell r="H1636">
            <v>20856</v>
          </cell>
        </row>
        <row r="1637">
          <cell r="B1637" t="str">
            <v>절    단</v>
          </cell>
          <cell r="C1637" t="str">
            <v>프랜트 제관공</v>
          </cell>
          <cell r="D1637">
            <v>36.902000000000001</v>
          </cell>
          <cell r="E1637" t="str">
            <v>인</v>
          </cell>
          <cell r="G1637">
            <v>81966</v>
          </cell>
          <cell r="H1637">
            <v>3024709</v>
          </cell>
        </row>
        <row r="1638">
          <cell r="A1638" t="str">
            <v>HOLING</v>
          </cell>
          <cell r="C1638" t="str">
            <v>프랜트 제관공</v>
          </cell>
          <cell r="D1638">
            <v>3.22</v>
          </cell>
          <cell r="E1638" t="str">
            <v>인</v>
          </cell>
          <cell r="G1638">
            <v>81966</v>
          </cell>
          <cell r="H1638">
            <v>263930</v>
          </cell>
        </row>
        <row r="1640">
          <cell r="A1640" t="str">
            <v>THREADING</v>
          </cell>
          <cell r="C1640" t="str">
            <v>프랜트 제관공</v>
          </cell>
          <cell r="D1640">
            <v>4.3</v>
          </cell>
          <cell r="E1640" t="str">
            <v>인</v>
          </cell>
          <cell r="G1640">
            <v>81966</v>
          </cell>
          <cell r="H1640">
            <v>352453</v>
          </cell>
        </row>
        <row r="1641">
          <cell r="B1641" t="str">
            <v>끝   손   질</v>
          </cell>
          <cell r="C1641" t="str">
            <v>기계 연마공</v>
          </cell>
          <cell r="D1641">
            <v>18.66</v>
          </cell>
          <cell r="E1641" t="str">
            <v>인</v>
          </cell>
          <cell r="G1641">
            <v>26032</v>
          </cell>
          <cell r="H1641">
            <v>485757</v>
          </cell>
        </row>
        <row r="1642">
          <cell r="B1642" t="str">
            <v>사    도</v>
          </cell>
          <cell r="C1642" t="str">
            <v>제   도   공</v>
          </cell>
          <cell r="D1642">
            <v>0.3</v>
          </cell>
          <cell r="E1642" t="str">
            <v>인</v>
          </cell>
          <cell r="G1642">
            <v>32747</v>
          </cell>
          <cell r="H1642">
            <v>9824</v>
          </cell>
        </row>
        <row r="1643">
          <cell r="B1643" t="str">
            <v>현    도</v>
          </cell>
          <cell r="C1643" t="str">
            <v>현   도   공</v>
          </cell>
          <cell r="D1643">
            <v>8.5999999999999993E-2</v>
          </cell>
          <cell r="E1643" t="str">
            <v>인</v>
          </cell>
          <cell r="G1643">
            <v>28487</v>
          </cell>
          <cell r="H1643">
            <v>2449</v>
          </cell>
        </row>
        <row r="1644">
          <cell r="B1644" t="str">
            <v>괘    서</v>
          </cell>
          <cell r="C1644" t="str">
            <v>마   킹   공</v>
          </cell>
          <cell r="D1644">
            <v>2</v>
          </cell>
          <cell r="E1644" t="str">
            <v>인</v>
          </cell>
          <cell r="G1644">
            <v>26924</v>
          </cell>
          <cell r="H1644">
            <v>53848</v>
          </cell>
        </row>
        <row r="1646">
          <cell r="A1646" t="str">
            <v xml:space="preserve"> </v>
          </cell>
          <cell r="B1646" t="str">
            <v>교    정</v>
          </cell>
          <cell r="C1646" t="str">
            <v>프랜트 제관공</v>
          </cell>
          <cell r="D1646">
            <v>0.5</v>
          </cell>
          <cell r="E1646" t="str">
            <v>인</v>
          </cell>
          <cell r="G1646">
            <v>81966</v>
          </cell>
          <cell r="H1646">
            <v>40983</v>
          </cell>
        </row>
        <row r="1647">
          <cell r="A1647" t="str">
            <v>용        접</v>
          </cell>
          <cell r="C1647" t="str">
            <v>프랜트 용접공</v>
          </cell>
          <cell r="D1647">
            <v>4.46</v>
          </cell>
          <cell r="E1647" t="str">
            <v>인</v>
          </cell>
          <cell r="G1647">
            <v>95379</v>
          </cell>
          <cell r="H1647">
            <v>425390</v>
          </cell>
        </row>
        <row r="1648">
          <cell r="B1648" t="str">
            <v>교    정</v>
          </cell>
          <cell r="C1648" t="str">
            <v>프랜트 제관공</v>
          </cell>
          <cell r="D1648">
            <v>0.75</v>
          </cell>
          <cell r="E1648" t="str">
            <v>인</v>
          </cell>
          <cell r="G1648">
            <v>81966</v>
          </cell>
          <cell r="H1648">
            <v>61474</v>
          </cell>
        </row>
        <row r="1649">
          <cell r="B1649" t="str">
            <v>조    작</v>
          </cell>
          <cell r="C1649" t="str">
            <v>특수 비계공</v>
          </cell>
          <cell r="D1649">
            <v>3.3</v>
          </cell>
          <cell r="E1649" t="str">
            <v>인</v>
          </cell>
          <cell r="G1649">
            <v>85884</v>
          </cell>
          <cell r="H1649">
            <v>283417</v>
          </cell>
        </row>
        <row r="1650">
          <cell r="B1650" t="str">
            <v>소  운  반</v>
          </cell>
          <cell r="C1650" t="str">
            <v>보 통 인 부</v>
          </cell>
          <cell r="D1650">
            <v>1</v>
          </cell>
          <cell r="E1650" t="str">
            <v>인</v>
          </cell>
          <cell r="G1650">
            <v>37736</v>
          </cell>
          <cell r="H1650">
            <v>37736</v>
          </cell>
        </row>
        <row r="1652">
          <cell r="B1652" t="str">
            <v>보  조(기 능)</v>
          </cell>
          <cell r="C1652" t="str">
            <v>특 별 인 부</v>
          </cell>
          <cell r="D1652">
            <v>37.68</v>
          </cell>
          <cell r="G1652">
            <v>57379</v>
          </cell>
          <cell r="H1652">
            <v>2162040</v>
          </cell>
        </row>
        <row r="1656">
          <cell r="B1656" t="str">
            <v xml:space="preserve">    계</v>
          </cell>
          <cell r="F1656">
            <v>7834260</v>
          </cell>
          <cell r="H1656">
            <v>7834260</v>
          </cell>
        </row>
        <row r="1659">
          <cell r="E1659" t="str">
            <v xml:space="preserve"> </v>
          </cell>
          <cell r="F1659" t="str">
            <v>TRASH RACK 제작 소모 자재비</v>
          </cell>
        </row>
        <row r="1660">
          <cell r="E1660" t="str">
            <v xml:space="preserve"> </v>
          </cell>
        </row>
        <row r="1661">
          <cell r="A1661" t="str">
            <v>종       별</v>
          </cell>
          <cell r="C1661" t="str">
            <v>재 료 또 는</v>
          </cell>
          <cell r="D1661" t="str">
            <v xml:space="preserve">원 수 </v>
          </cell>
          <cell r="E1661" t="str">
            <v>단 위</v>
          </cell>
          <cell r="F1661" t="str">
            <v>총   액</v>
          </cell>
          <cell r="G1661" t="str">
            <v>노   무   비</v>
          </cell>
          <cell r="I1661" t="str">
            <v>재   료   비</v>
          </cell>
          <cell r="K1661" t="str">
            <v>경      비</v>
          </cell>
          <cell r="M1661" t="str">
            <v>비   고</v>
          </cell>
        </row>
        <row r="1662">
          <cell r="C1662" t="str">
            <v xml:space="preserve">규       격 </v>
          </cell>
          <cell r="F1662" t="str">
            <v>금   액</v>
          </cell>
          <cell r="G1662" t="str">
            <v>단  가</v>
          </cell>
          <cell r="H1662" t="str">
            <v>금   액</v>
          </cell>
          <cell r="I1662" t="str">
            <v>단  가</v>
          </cell>
          <cell r="J1662" t="str">
            <v>금   액</v>
          </cell>
          <cell r="K1662" t="str">
            <v>단  가</v>
          </cell>
          <cell r="L1662" t="str">
            <v>금   액</v>
          </cell>
        </row>
        <row r="1663">
          <cell r="A1663" t="str">
            <v>산       소</v>
          </cell>
          <cell r="C1663" t="str">
            <v>6,000L용</v>
          </cell>
          <cell r="D1663">
            <v>1.8049999999999999</v>
          </cell>
          <cell r="E1663" t="str">
            <v>병</v>
          </cell>
          <cell r="G1663" t="str">
            <v xml:space="preserve"> </v>
          </cell>
          <cell r="I1663">
            <v>12000</v>
          </cell>
          <cell r="J1663">
            <v>21660</v>
          </cell>
        </row>
        <row r="1664">
          <cell r="A1664" t="str">
            <v>아 세 치 렌</v>
          </cell>
          <cell r="C1664" t="str">
            <v>2,100L용</v>
          </cell>
          <cell r="D1664">
            <v>1.2749999999999999</v>
          </cell>
          <cell r="E1664" t="str">
            <v>병</v>
          </cell>
          <cell r="I1664">
            <v>25849</v>
          </cell>
          <cell r="J1664">
            <v>32957</v>
          </cell>
        </row>
        <row r="1665">
          <cell r="A1665" t="str">
            <v>함       석</v>
          </cell>
          <cell r="C1665" t="str">
            <v>#32 x 3' x 6'</v>
          </cell>
          <cell r="D1665">
            <v>0.53</v>
          </cell>
          <cell r="E1665" t="str">
            <v>매</v>
          </cell>
          <cell r="I1665">
            <v>2597</v>
          </cell>
          <cell r="J1665">
            <v>1376</v>
          </cell>
        </row>
        <row r="1666">
          <cell r="A1666" t="str">
            <v>용   접  봉</v>
          </cell>
          <cell r="C1666" t="str">
            <v>SS400, 4M/Mx350L</v>
          </cell>
          <cell r="D1666">
            <v>20.7</v>
          </cell>
          <cell r="E1666" t="str">
            <v>KG</v>
          </cell>
          <cell r="I1666">
            <v>1260</v>
          </cell>
          <cell r="J1666">
            <v>26082</v>
          </cell>
        </row>
        <row r="1667">
          <cell r="A1667" t="str">
            <v xml:space="preserve"> </v>
          </cell>
          <cell r="D1667" t="str">
            <v xml:space="preserve"> </v>
          </cell>
          <cell r="E1667" t="str">
            <v xml:space="preserve"> </v>
          </cell>
          <cell r="K1667" t="str">
            <v xml:space="preserve"> </v>
          </cell>
          <cell r="L1667" t="str">
            <v xml:space="preserve"> </v>
          </cell>
        </row>
        <row r="1668">
          <cell r="A1668" t="str">
            <v>그라인다돌</v>
          </cell>
          <cell r="C1668" t="str">
            <v>300m/mΦ</v>
          </cell>
          <cell r="D1668">
            <v>1.55</v>
          </cell>
          <cell r="E1668" t="str">
            <v>개</v>
          </cell>
          <cell r="I1668">
            <v>3380</v>
          </cell>
          <cell r="J1668">
            <v>5239</v>
          </cell>
          <cell r="K1668" t="str">
            <v xml:space="preserve"> </v>
          </cell>
        </row>
        <row r="1670">
          <cell r="B1670" t="str">
            <v>계</v>
          </cell>
          <cell r="F1670">
            <v>87314</v>
          </cell>
          <cell r="J1670">
            <v>87314</v>
          </cell>
          <cell r="L1670" t="str">
            <v xml:space="preserve"> </v>
          </cell>
        </row>
        <row r="1672">
          <cell r="M1672" t="str">
            <v xml:space="preserve"> </v>
          </cell>
        </row>
        <row r="1673">
          <cell r="M1673" t="str">
            <v xml:space="preserve"> </v>
          </cell>
        </row>
        <row r="1674">
          <cell r="M1674" t="str">
            <v xml:space="preserve"> </v>
          </cell>
        </row>
        <row r="1675">
          <cell r="M1675" t="str">
            <v xml:space="preserve"> </v>
          </cell>
        </row>
        <row r="1676">
          <cell r="M1676" t="str">
            <v xml:space="preserve"> </v>
          </cell>
        </row>
        <row r="1677">
          <cell r="M1677" t="str">
            <v xml:space="preserve"> </v>
          </cell>
        </row>
        <row r="1678">
          <cell r="M1678" t="str">
            <v xml:space="preserve"> </v>
          </cell>
        </row>
        <row r="1679">
          <cell r="M1679" t="str">
            <v xml:space="preserve"> </v>
          </cell>
        </row>
        <row r="1680">
          <cell r="M1680" t="str">
            <v xml:space="preserve"> </v>
          </cell>
        </row>
        <row r="1681">
          <cell r="M1681" t="str">
            <v xml:space="preserve"> </v>
          </cell>
        </row>
        <row r="1682">
          <cell r="M1682" t="str">
            <v xml:space="preserve"> </v>
          </cell>
        </row>
        <row r="1683">
          <cell r="M1683" t="str">
            <v xml:space="preserve"> </v>
          </cell>
        </row>
        <row r="1684">
          <cell r="M1684" t="str">
            <v xml:space="preserve"> </v>
          </cell>
        </row>
        <row r="1685">
          <cell r="M1685" t="str">
            <v xml:space="preserve"> </v>
          </cell>
        </row>
        <row r="1686">
          <cell r="M1686" t="str">
            <v xml:space="preserve"> </v>
          </cell>
        </row>
        <row r="1687">
          <cell r="M1687" t="str">
            <v xml:space="preserve"> </v>
          </cell>
        </row>
        <row r="1688">
          <cell r="E1688" t="str">
            <v xml:space="preserve"> </v>
          </cell>
          <cell r="F1688" t="str">
            <v>TRASH RACK 설치 인건비</v>
          </cell>
        </row>
        <row r="1689">
          <cell r="E1689" t="str">
            <v xml:space="preserve"> </v>
          </cell>
        </row>
        <row r="1690">
          <cell r="A1690" t="str">
            <v>종       별</v>
          </cell>
          <cell r="C1690" t="str">
            <v>재 료 또 는</v>
          </cell>
          <cell r="D1690" t="str">
            <v xml:space="preserve">원 수 </v>
          </cell>
          <cell r="E1690" t="str">
            <v>단 위</v>
          </cell>
          <cell r="F1690" t="str">
            <v>총   액</v>
          </cell>
          <cell r="G1690" t="str">
            <v>노   무   비</v>
          </cell>
          <cell r="I1690" t="str">
            <v>재   료   비</v>
          </cell>
          <cell r="K1690" t="str">
            <v>경      비</v>
          </cell>
          <cell r="M1690" t="str">
            <v>비   고</v>
          </cell>
        </row>
        <row r="1691">
          <cell r="C1691" t="str">
            <v xml:space="preserve">규       격 </v>
          </cell>
          <cell r="F1691" t="str">
            <v>금   액</v>
          </cell>
          <cell r="G1691" t="str">
            <v>단  가</v>
          </cell>
          <cell r="H1691" t="str">
            <v>금   액</v>
          </cell>
          <cell r="I1691" t="str">
            <v>단  가</v>
          </cell>
          <cell r="J1691" t="str">
            <v>금   액</v>
          </cell>
          <cell r="K1691" t="str">
            <v>단  가</v>
          </cell>
          <cell r="L1691" t="str">
            <v>금   액</v>
          </cell>
        </row>
        <row r="1692">
          <cell r="A1692" t="str">
            <v>기 술 관 리</v>
          </cell>
          <cell r="C1692" t="str">
            <v>기계기사1급</v>
          </cell>
          <cell r="D1692">
            <v>1.66</v>
          </cell>
          <cell r="E1692" t="str">
            <v>인</v>
          </cell>
          <cell r="G1692">
            <v>97488</v>
          </cell>
          <cell r="H1692">
            <v>161830</v>
          </cell>
        </row>
        <row r="1693">
          <cell r="A1693" t="str">
            <v>운 반 검 측</v>
          </cell>
          <cell r="C1693" t="str">
            <v>프랜트기계설치공</v>
          </cell>
          <cell r="D1693">
            <v>0.05</v>
          </cell>
          <cell r="E1693" t="str">
            <v>인</v>
          </cell>
          <cell r="G1693">
            <v>80805</v>
          </cell>
          <cell r="H1693">
            <v>4040</v>
          </cell>
        </row>
        <row r="1694">
          <cell r="C1694" t="str">
            <v>특 별 인 부</v>
          </cell>
          <cell r="D1694">
            <v>0.05</v>
          </cell>
          <cell r="E1694" t="str">
            <v>인</v>
          </cell>
          <cell r="G1694">
            <v>57379</v>
          </cell>
          <cell r="H1694">
            <v>2868</v>
          </cell>
        </row>
        <row r="1695">
          <cell r="A1695" t="str">
            <v>수      정</v>
          </cell>
          <cell r="C1695" t="str">
            <v>산소 절단공</v>
          </cell>
          <cell r="D1695">
            <v>0.05</v>
          </cell>
          <cell r="E1695" t="str">
            <v>인</v>
          </cell>
          <cell r="G1695">
            <v>31794</v>
          </cell>
          <cell r="H1695">
            <v>1589</v>
          </cell>
        </row>
        <row r="1696">
          <cell r="A1696" t="str">
            <v xml:space="preserve"> </v>
          </cell>
          <cell r="C1696" t="str">
            <v>프랜트기계설치공</v>
          </cell>
          <cell r="D1696">
            <v>0.05</v>
          </cell>
          <cell r="E1696" t="str">
            <v>인</v>
          </cell>
          <cell r="G1696">
            <v>80805</v>
          </cell>
          <cell r="H1696">
            <v>4040</v>
          </cell>
        </row>
        <row r="1698">
          <cell r="A1698" t="str">
            <v xml:space="preserve"> </v>
          </cell>
          <cell r="C1698" t="str">
            <v>특 별 인 부</v>
          </cell>
          <cell r="D1698">
            <v>0.1</v>
          </cell>
          <cell r="E1698" t="str">
            <v>인</v>
          </cell>
          <cell r="G1698">
            <v>57379</v>
          </cell>
          <cell r="H1698">
            <v>5737</v>
          </cell>
        </row>
        <row r="1699">
          <cell r="A1699" t="str">
            <v>설치준비 철근정리</v>
          </cell>
          <cell r="C1699" t="str">
            <v>산 소 절 단 공</v>
          </cell>
          <cell r="D1699">
            <v>4.7E-2</v>
          </cell>
          <cell r="E1699" t="str">
            <v>인</v>
          </cell>
          <cell r="G1699">
            <v>31794</v>
          </cell>
          <cell r="H1699">
            <v>1494</v>
          </cell>
        </row>
        <row r="1700">
          <cell r="C1700" t="str">
            <v>특 별 인 부</v>
          </cell>
          <cell r="D1700">
            <v>4.7E-2</v>
          </cell>
          <cell r="E1700" t="str">
            <v>인</v>
          </cell>
          <cell r="G1700">
            <v>57379</v>
          </cell>
          <cell r="H1700">
            <v>2696</v>
          </cell>
        </row>
        <row r="1701">
          <cell r="A1701" t="str">
            <v>CHIPPING</v>
          </cell>
          <cell r="C1701" t="str">
            <v>석      공</v>
          </cell>
          <cell r="D1701">
            <v>0.1</v>
          </cell>
          <cell r="E1701" t="str">
            <v>인</v>
          </cell>
          <cell r="G1701">
            <v>77005</v>
          </cell>
          <cell r="H1701">
            <v>7700</v>
          </cell>
        </row>
        <row r="1702">
          <cell r="C1702" t="str">
            <v>특 별 인 부</v>
          </cell>
          <cell r="D1702">
            <v>0.05</v>
          </cell>
          <cell r="E1702" t="str">
            <v>인</v>
          </cell>
          <cell r="G1702">
            <v>57379</v>
          </cell>
          <cell r="H1702">
            <v>2868</v>
          </cell>
        </row>
        <row r="1704">
          <cell r="A1704" t="str">
            <v>BEAM설치,CRANE</v>
          </cell>
          <cell r="C1704" t="str">
            <v>특 별 인 부</v>
          </cell>
          <cell r="D1704">
            <v>0.17499999999999999</v>
          </cell>
          <cell r="E1704" t="str">
            <v>인</v>
          </cell>
          <cell r="G1704">
            <v>57379</v>
          </cell>
          <cell r="H1704">
            <v>10041</v>
          </cell>
        </row>
        <row r="1705">
          <cell r="A1705" t="str">
            <v xml:space="preserve"> </v>
          </cell>
          <cell r="B1705" t="str">
            <v>작업</v>
          </cell>
          <cell r="C1705" t="str">
            <v>특수 비계공</v>
          </cell>
          <cell r="D1705">
            <v>0.18</v>
          </cell>
          <cell r="E1705" t="str">
            <v>인</v>
          </cell>
          <cell r="G1705">
            <v>85884</v>
          </cell>
          <cell r="H1705">
            <v>15459</v>
          </cell>
        </row>
        <row r="1706">
          <cell r="A1706" t="str">
            <v>BEAM설치,CRANE</v>
          </cell>
          <cell r="C1706" t="str">
            <v>측   량   사</v>
          </cell>
          <cell r="D1706">
            <v>0.14000000000000001</v>
          </cell>
          <cell r="E1706" t="str">
            <v>인</v>
          </cell>
          <cell r="G1706">
            <v>58506</v>
          </cell>
          <cell r="H1706">
            <v>8190</v>
          </cell>
        </row>
        <row r="1707">
          <cell r="A1707" t="str">
            <v>작업,1차 쎈타링</v>
          </cell>
          <cell r="C1707" t="str">
            <v>측 량 조 수</v>
          </cell>
          <cell r="D1707">
            <v>0.14000000000000001</v>
          </cell>
          <cell r="E1707" t="str">
            <v>인</v>
          </cell>
          <cell r="G1707">
            <v>38777</v>
          </cell>
          <cell r="H1707">
            <v>5428</v>
          </cell>
        </row>
        <row r="1708">
          <cell r="C1708" t="str">
            <v>특수 비계공</v>
          </cell>
          <cell r="D1708">
            <v>0.14000000000000001</v>
          </cell>
          <cell r="E1708" t="str">
            <v>인</v>
          </cell>
          <cell r="G1708">
            <v>85884</v>
          </cell>
          <cell r="H1708">
            <v>12023</v>
          </cell>
        </row>
        <row r="1709">
          <cell r="A1709" t="str">
            <v xml:space="preserve"> </v>
          </cell>
          <cell r="B1709" t="str">
            <v xml:space="preserve"> </v>
          </cell>
        </row>
        <row r="1710">
          <cell r="A1710" t="str">
            <v xml:space="preserve"> </v>
          </cell>
          <cell r="B1710" t="str">
            <v xml:space="preserve"> </v>
          </cell>
          <cell r="C1710" t="str">
            <v>특 별 인 부</v>
          </cell>
          <cell r="D1710">
            <v>0.28000000000000003</v>
          </cell>
          <cell r="E1710" t="str">
            <v>인</v>
          </cell>
          <cell r="G1710">
            <v>57379</v>
          </cell>
          <cell r="H1710">
            <v>16066</v>
          </cell>
        </row>
        <row r="1711">
          <cell r="A1711" t="str">
            <v xml:space="preserve"> </v>
          </cell>
          <cell r="B1711" t="str">
            <v xml:space="preserve"> </v>
          </cell>
          <cell r="C1711" t="str">
            <v>프랜트기계설치공</v>
          </cell>
          <cell r="D1711">
            <v>0.14000000000000001</v>
          </cell>
          <cell r="E1711" t="str">
            <v>인</v>
          </cell>
          <cell r="G1711">
            <v>80805</v>
          </cell>
          <cell r="H1711">
            <v>11312</v>
          </cell>
        </row>
        <row r="1712">
          <cell r="A1712" t="str">
            <v>턴 바 클 용 접</v>
          </cell>
          <cell r="C1712" t="str">
            <v xml:space="preserve">프랜트 용접공 </v>
          </cell>
          <cell r="D1712">
            <v>0.21</v>
          </cell>
          <cell r="E1712" t="str">
            <v>인</v>
          </cell>
          <cell r="G1712">
            <v>95379</v>
          </cell>
          <cell r="H1712">
            <v>20029</v>
          </cell>
        </row>
        <row r="1713">
          <cell r="A1713" t="str">
            <v xml:space="preserve"> </v>
          </cell>
          <cell r="B1713" t="str">
            <v xml:space="preserve"> </v>
          </cell>
          <cell r="C1713" t="str">
            <v>특 별 인 부</v>
          </cell>
          <cell r="D1713">
            <v>0.21</v>
          </cell>
          <cell r="E1713" t="str">
            <v>인</v>
          </cell>
          <cell r="G1713">
            <v>57379</v>
          </cell>
          <cell r="H1713">
            <v>12049</v>
          </cell>
        </row>
        <row r="1714">
          <cell r="A1714" t="str">
            <v>BEAM 완전고정</v>
          </cell>
          <cell r="C1714" t="str">
            <v>산소 절단공</v>
          </cell>
          <cell r="D1714">
            <v>1.4999999999999999E-2</v>
          </cell>
          <cell r="E1714" t="str">
            <v>인</v>
          </cell>
          <cell r="G1714">
            <v>31794</v>
          </cell>
          <cell r="H1714">
            <v>476</v>
          </cell>
        </row>
        <row r="1717">
          <cell r="A1717" t="str">
            <v>종       별</v>
          </cell>
          <cell r="C1717" t="str">
            <v>재 료 또 는</v>
          </cell>
          <cell r="D1717" t="str">
            <v xml:space="preserve">원 수 </v>
          </cell>
          <cell r="E1717" t="str">
            <v>단 위</v>
          </cell>
          <cell r="F1717" t="str">
            <v>총   액</v>
          </cell>
          <cell r="G1717" t="str">
            <v>노   무   비</v>
          </cell>
          <cell r="I1717" t="str">
            <v>재   료   비</v>
          </cell>
          <cell r="K1717" t="str">
            <v>경      비</v>
          </cell>
          <cell r="M1717" t="str">
            <v>비   고</v>
          </cell>
        </row>
        <row r="1718">
          <cell r="C1718" t="str">
            <v xml:space="preserve">규       격 </v>
          </cell>
          <cell r="F1718" t="str">
            <v>금   액</v>
          </cell>
          <cell r="G1718" t="str">
            <v>단  가</v>
          </cell>
          <cell r="H1718" t="str">
            <v>금   액</v>
          </cell>
          <cell r="I1718" t="str">
            <v>단  가</v>
          </cell>
          <cell r="J1718" t="str">
            <v>금   액</v>
          </cell>
          <cell r="K1718" t="str">
            <v>단  가</v>
          </cell>
          <cell r="L1718" t="str">
            <v>금   액</v>
          </cell>
        </row>
        <row r="1719">
          <cell r="C1719" t="str">
            <v>프랜트 용접공</v>
          </cell>
          <cell r="D1719">
            <v>2.7</v>
          </cell>
          <cell r="E1719" t="str">
            <v>인</v>
          </cell>
          <cell r="G1719">
            <v>95379</v>
          </cell>
          <cell r="H1719">
            <v>257523</v>
          </cell>
        </row>
        <row r="1720">
          <cell r="A1720" t="str">
            <v xml:space="preserve"> </v>
          </cell>
          <cell r="C1720" t="str">
            <v>특 별 인 부</v>
          </cell>
          <cell r="D1720">
            <v>2.7</v>
          </cell>
          <cell r="E1720" t="str">
            <v>인</v>
          </cell>
          <cell r="G1720">
            <v>57379</v>
          </cell>
          <cell r="H1720">
            <v>154923</v>
          </cell>
        </row>
        <row r="1721">
          <cell r="A1721" t="str">
            <v>TRASH RACK 설치</v>
          </cell>
          <cell r="C1721" t="str">
            <v>특 별 인 부</v>
          </cell>
          <cell r="D1721">
            <v>0.67</v>
          </cell>
          <cell r="E1721" t="str">
            <v>인</v>
          </cell>
          <cell r="G1721">
            <v>57379</v>
          </cell>
          <cell r="H1721">
            <v>38443</v>
          </cell>
        </row>
        <row r="1722">
          <cell r="A1722" t="str">
            <v>1 차 조 립</v>
          </cell>
          <cell r="C1722" t="str">
            <v>특수 비계공</v>
          </cell>
          <cell r="D1722">
            <v>0.59</v>
          </cell>
          <cell r="E1722" t="str">
            <v>인</v>
          </cell>
          <cell r="G1722">
            <v>85884</v>
          </cell>
          <cell r="H1722">
            <v>50671</v>
          </cell>
        </row>
        <row r="1723">
          <cell r="B1723" t="str">
            <v xml:space="preserve"> </v>
          </cell>
          <cell r="C1723" t="str">
            <v>프랜트기계설치공</v>
          </cell>
          <cell r="D1723">
            <v>0.45</v>
          </cell>
          <cell r="E1723" t="str">
            <v>인</v>
          </cell>
          <cell r="G1723">
            <v>80805</v>
          </cell>
          <cell r="H1723">
            <v>36362</v>
          </cell>
        </row>
        <row r="1724">
          <cell r="A1724" t="str">
            <v>2차 쎈 타 링</v>
          </cell>
          <cell r="C1724" t="str">
            <v>측   량   사</v>
          </cell>
          <cell r="D1724">
            <v>8.6999999999999994E-2</v>
          </cell>
          <cell r="E1724" t="str">
            <v>인</v>
          </cell>
          <cell r="G1724">
            <v>58506</v>
          </cell>
          <cell r="H1724">
            <v>5090</v>
          </cell>
        </row>
        <row r="1725">
          <cell r="B1725" t="str">
            <v xml:space="preserve"> </v>
          </cell>
          <cell r="C1725" t="str">
            <v>측 량 조 수</v>
          </cell>
          <cell r="D1725">
            <v>8.6999999999999994E-2</v>
          </cell>
          <cell r="E1725" t="str">
            <v>인</v>
          </cell>
          <cell r="G1725">
            <v>38777</v>
          </cell>
          <cell r="H1725">
            <v>3373</v>
          </cell>
        </row>
        <row r="1726">
          <cell r="C1726" t="str">
            <v>프랜트기계설치공</v>
          </cell>
          <cell r="D1726">
            <v>8.6999999999999994E-2</v>
          </cell>
          <cell r="E1726" t="str">
            <v>인</v>
          </cell>
          <cell r="G1726">
            <v>80805</v>
          </cell>
          <cell r="H1726">
            <v>7030</v>
          </cell>
        </row>
        <row r="1727">
          <cell r="C1727" t="str">
            <v>특 별 인 부</v>
          </cell>
          <cell r="D1727">
            <v>0.16600000000000001</v>
          </cell>
          <cell r="E1727" t="str">
            <v>인</v>
          </cell>
          <cell r="G1727">
            <v>57379</v>
          </cell>
          <cell r="H1727">
            <v>9524</v>
          </cell>
        </row>
        <row r="1728">
          <cell r="C1728" t="str">
            <v>프랜트 용접공</v>
          </cell>
          <cell r="D1728">
            <v>0.79</v>
          </cell>
          <cell r="E1728" t="str">
            <v>인</v>
          </cell>
          <cell r="G1728">
            <v>95379</v>
          </cell>
          <cell r="H1728">
            <v>75349</v>
          </cell>
        </row>
        <row r="1729">
          <cell r="B1729" t="str">
            <v xml:space="preserve"> </v>
          </cell>
        </row>
        <row r="1730">
          <cell r="A1730" t="str">
            <v>검        사</v>
          </cell>
          <cell r="C1730" t="str">
            <v>프랜트기계설치공</v>
          </cell>
          <cell r="D1730">
            <v>3.5000000000000003E-2</v>
          </cell>
          <cell r="E1730" t="str">
            <v>인</v>
          </cell>
          <cell r="G1730">
            <v>80805</v>
          </cell>
          <cell r="H1730">
            <v>2828</v>
          </cell>
        </row>
        <row r="1731">
          <cell r="A1731" t="str">
            <v xml:space="preserve"> </v>
          </cell>
          <cell r="C1731" t="str">
            <v>특 별 인 부</v>
          </cell>
          <cell r="D1731">
            <v>3.5000000000000003E-2</v>
          </cell>
          <cell r="E1731" t="str">
            <v>인</v>
          </cell>
          <cell r="G1731">
            <v>57379</v>
          </cell>
          <cell r="H1731">
            <v>2008</v>
          </cell>
        </row>
        <row r="1732">
          <cell r="A1732" t="str">
            <v>강제거푸집철거</v>
          </cell>
          <cell r="C1732" t="str">
            <v>프랜트 용접공</v>
          </cell>
          <cell r="D1732">
            <v>1.7000000000000001E-2</v>
          </cell>
          <cell r="E1732" t="str">
            <v>인</v>
          </cell>
          <cell r="G1732">
            <v>95379</v>
          </cell>
          <cell r="H1732">
            <v>1621</v>
          </cell>
        </row>
        <row r="1733">
          <cell r="B1733" t="str">
            <v xml:space="preserve"> </v>
          </cell>
          <cell r="C1733" t="str">
            <v>특 별 인 부</v>
          </cell>
          <cell r="D1733">
            <v>1.7000000000000001E-2</v>
          </cell>
          <cell r="E1733" t="str">
            <v>인</v>
          </cell>
          <cell r="G1733">
            <v>57379</v>
          </cell>
          <cell r="H1733">
            <v>975</v>
          </cell>
        </row>
        <row r="1734">
          <cell r="A1734" t="str">
            <v>뒷    정    리</v>
          </cell>
          <cell r="C1734" t="str">
            <v>프랜트기계설치공</v>
          </cell>
          <cell r="D1734">
            <v>3.5000000000000003E-2</v>
          </cell>
          <cell r="E1734" t="str">
            <v>인</v>
          </cell>
          <cell r="G1734">
            <v>80805</v>
          </cell>
          <cell r="H1734">
            <v>2828</v>
          </cell>
        </row>
        <row r="1735">
          <cell r="B1735" t="str">
            <v xml:space="preserve"> </v>
          </cell>
        </row>
        <row r="1736">
          <cell r="C1736" t="str">
            <v>산소 절단공</v>
          </cell>
          <cell r="D1736">
            <v>1.7000000000000001E-2</v>
          </cell>
          <cell r="E1736" t="str">
            <v>인</v>
          </cell>
          <cell r="G1736">
            <v>31794</v>
          </cell>
          <cell r="H1736">
            <v>540</v>
          </cell>
        </row>
        <row r="1737">
          <cell r="C1737" t="str">
            <v>특 별 인 부</v>
          </cell>
          <cell r="D1737">
            <v>3.5000000000000003E-2</v>
          </cell>
          <cell r="E1737" t="str">
            <v>인</v>
          </cell>
          <cell r="G1737">
            <v>57379</v>
          </cell>
          <cell r="H1737">
            <v>2008</v>
          </cell>
        </row>
        <row r="1738">
          <cell r="A1738" t="str">
            <v>전 원 조 작</v>
          </cell>
          <cell r="C1738" t="str">
            <v>프랜트 전공</v>
          </cell>
          <cell r="D1738">
            <v>0.52</v>
          </cell>
          <cell r="E1738" t="str">
            <v>인</v>
          </cell>
          <cell r="G1738">
            <v>64285</v>
          </cell>
          <cell r="H1738">
            <v>33428</v>
          </cell>
        </row>
        <row r="1739">
          <cell r="C1739" t="str">
            <v>특 별 인 부</v>
          </cell>
          <cell r="D1739">
            <v>0.52</v>
          </cell>
          <cell r="E1739" t="str">
            <v>인</v>
          </cell>
          <cell r="G1739">
            <v>57379</v>
          </cell>
          <cell r="H1739">
            <v>29837</v>
          </cell>
        </row>
        <row r="1743">
          <cell r="B1743" t="str">
            <v xml:space="preserve">    계</v>
          </cell>
          <cell r="F1743">
            <v>1020296</v>
          </cell>
          <cell r="H1743">
            <v>1020296</v>
          </cell>
        </row>
        <row r="1746">
          <cell r="E1746" t="str">
            <v xml:space="preserve"> </v>
          </cell>
          <cell r="F1746" t="str">
            <v>TRASH RACK 설치 소모 자재비</v>
          </cell>
        </row>
        <row r="1747">
          <cell r="E1747" t="str">
            <v xml:space="preserve"> </v>
          </cell>
        </row>
        <row r="1748">
          <cell r="A1748" t="str">
            <v>종       별</v>
          </cell>
          <cell r="C1748" t="str">
            <v>재 료 또 는</v>
          </cell>
          <cell r="D1748" t="str">
            <v xml:space="preserve">원 수 </v>
          </cell>
          <cell r="E1748" t="str">
            <v>단 위</v>
          </cell>
          <cell r="F1748" t="str">
            <v>총   액</v>
          </cell>
          <cell r="G1748" t="str">
            <v>노   무   비</v>
          </cell>
          <cell r="I1748" t="str">
            <v>재   료   비</v>
          </cell>
          <cell r="K1748" t="str">
            <v>경      비</v>
          </cell>
          <cell r="M1748" t="str">
            <v>비   고</v>
          </cell>
        </row>
        <row r="1749">
          <cell r="C1749" t="str">
            <v xml:space="preserve">규       격 </v>
          </cell>
          <cell r="F1749" t="str">
            <v>금   액</v>
          </cell>
          <cell r="G1749" t="str">
            <v>단  가</v>
          </cell>
          <cell r="H1749" t="str">
            <v>금   액</v>
          </cell>
          <cell r="I1749" t="str">
            <v>단  가</v>
          </cell>
          <cell r="J1749" t="str">
            <v>금   액</v>
          </cell>
          <cell r="K1749" t="str">
            <v>단  가</v>
          </cell>
          <cell r="L1749" t="str">
            <v>금   액</v>
          </cell>
        </row>
        <row r="1750">
          <cell r="A1750" t="str">
            <v>산       소</v>
          </cell>
          <cell r="C1750" t="str">
            <v>6,000L용</v>
          </cell>
          <cell r="D1750">
            <v>2.9000000000000001E-2</v>
          </cell>
          <cell r="E1750" t="str">
            <v>병</v>
          </cell>
          <cell r="G1750" t="str">
            <v xml:space="preserve"> </v>
          </cell>
          <cell r="I1750">
            <v>12000</v>
          </cell>
          <cell r="J1750">
            <v>348</v>
          </cell>
        </row>
        <row r="1751">
          <cell r="A1751" t="str">
            <v>아 세 치 렌</v>
          </cell>
          <cell r="C1751" t="str">
            <v>2,100L용</v>
          </cell>
          <cell r="D1751">
            <v>1.2E-2</v>
          </cell>
          <cell r="E1751" t="str">
            <v>병</v>
          </cell>
          <cell r="I1751">
            <v>25849</v>
          </cell>
          <cell r="J1751">
            <v>310</v>
          </cell>
        </row>
        <row r="1752">
          <cell r="A1752" t="str">
            <v>용   접  봉</v>
          </cell>
          <cell r="C1752" t="str">
            <v>SS400, 4M/Mx350L</v>
          </cell>
          <cell r="D1752">
            <v>5.95</v>
          </cell>
          <cell r="E1752" t="str">
            <v>KG</v>
          </cell>
          <cell r="I1752">
            <v>1260</v>
          </cell>
          <cell r="J1752">
            <v>7497</v>
          </cell>
        </row>
        <row r="1754">
          <cell r="A1754" t="str">
            <v xml:space="preserve"> </v>
          </cell>
          <cell r="D1754" t="str">
            <v xml:space="preserve"> </v>
          </cell>
          <cell r="E1754" t="str">
            <v xml:space="preserve"> </v>
          </cell>
        </row>
        <row r="1755">
          <cell r="B1755" t="str">
            <v>계</v>
          </cell>
          <cell r="F1755">
            <v>8155</v>
          </cell>
          <cell r="J1755">
            <v>8155</v>
          </cell>
        </row>
        <row r="1757">
          <cell r="A1757" t="str">
            <v xml:space="preserve"> </v>
          </cell>
          <cell r="D1757" t="str">
            <v xml:space="preserve"> </v>
          </cell>
          <cell r="E1757" t="str">
            <v xml:space="preserve"> </v>
          </cell>
        </row>
        <row r="1758">
          <cell r="A1758" t="str">
            <v xml:space="preserve"> </v>
          </cell>
          <cell r="D1758" t="str">
            <v xml:space="preserve"> </v>
          </cell>
          <cell r="E1758" t="str">
            <v xml:space="preserve"> </v>
          </cell>
        </row>
        <row r="1759">
          <cell r="A1759" t="str">
            <v xml:space="preserve"> </v>
          </cell>
          <cell r="D1759" t="str">
            <v xml:space="preserve"> </v>
          </cell>
          <cell r="E1759" t="str">
            <v xml:space="preserve"> </v>
          </cell>
        </row>
        <row r="1760">
          <cell r="A1760" t="str">
            <v xml:space="preserve"> </v>
          </cell>
          <cell r="D1760" t="str">
            <v xml:space="preserve"> </v>
          </cell>
          <cell r="E1760" t="str">
            <v xml:space="preserve"> </v>
          </cell>
        </row>
        <row r="1761">
          <cell r="A1761" t="str">
            <v xml:space="preserve"> </v>
          </cell>
          <cell r="D1761" t="str">
            <v xml:space="preserve"> </v>
          </cell>
          <cell r="E1761" t="str">
            <v xml:space="preserve"> </v>
          </cell>
        </row>
        <row r="1762">
          <cell r="A1762" t="str">
            <v xml:space="preserve"> </v>
          </cell>
          <cell r="D1762" t="str">
            <v xml:space="preserve"> </v>
          </cell>
          <cell r="E1762" t="str">
            <v xml:space="preserve"> </v>
          </cell>
        </row>
        <row r="1763">
          <cell r="A1763" t="str">
            <v xml:space="preserve"> </v>
          </cell>
          <cell r="D1763" t="str">
            <v xml:space="preserve"> </v>
          </cell>
          <cell r="E1763" t="str">
            <v xml:space="preserve"> </v>
          </cell>
        </row>
        <row r="1764">
          <cell r="A1764" t="str">
            <v xml:space="preserve"> </v>
          </cell>
          <cell r="D1764" t="str">
            <v xml:space="preserve"> </v>
          </cell>
          <cell r="E1764" t="str">
            <v xml:space="preserve"> </v>
          </cell>
        </row>
        <row r="1765">
          <cell r="A1765" t="str">
            <v xml:space="preserve"> </v>
          </cell>
          <cell r="D1765" t="str">
            <v xml:space="preserve"> </v>
          </cell>
          <cell r="E1765" t="str">
            <v xml:space="preserve"> </v>
          </cell>
        </row>
        <row r="1766">
          <cell r="A1766" t="str">
            <v xml:space="preserve"> </v>
          </cell>
          <cell r="D1766" t="str">
            <v xml:space="preserve"> </v>
          </cell>
          <cell r="E1766" t="str">
            <v xml:space="preserve"> </v>
          </cell>
        </row>
        <row r="1767">
          <cell r="A1767" t="str">
            <v xml:space="preserve"> </v>
          </cell>
          <cell r="D1767" t="str">
            <v xml:space="preserve"> </v>
          </cell>
          <cell r="E1767" t="str">
            <v xml:space="preserve"> </v>
          </cell>
        </row>
        <row r="1768">
          <cell r="A1768" t="str">
            <v xml:space="preserve"> </v>
          </cell>
          <cell r="D1768" t="str">
            <v xml:space="preserve"> </v>
          </cell>
          <cell r="E1768" t="str">
            <v xml:space="preserve"> </v>
          </cell>
        </row>
        <row r="1769">
          <cell r="A1769" t="str">
            <v xml:space="preserve"> </v>
          </cell>
          <cell r="D1769" t="str">
            <v xml:space="preserve"> </v>
          </cell>
          <cell r="E1769" t="str">
            <v xml:space="preserve"> </v>
          </cell>
        </row>
        <row r="1770">
          <cell r="A1770" t="str">
            <v xml:space="preserve"> </v>
          </cell>
          <cell r="D1770" t="str">
            <v xml:space="preserve"> </v>
          </cell>
          <cell r="E1770" t="str">
            <v xml:space="preserve"> </v>
          </cell>
        </row>
        <row r="1771">
          <cell r="A1771" t="str">
            <v xml:space="preserve"> </v>
          </cell>
          <cell r="D1771" t="str">
            <v xml:space="preserve"> </v>
          </cell>
          <cell r="E1771" t="str">
            <v xml:space="preserve"> </v>
          </cell>
        </row>
        <row r="1772">
          <cell r="A1772" t="str">
            <v xml:space="preserve"> </v>
          </cell>
          <cell r="D1772" t="str">
            <v xml:space="preserve"> </v>
          </cell>
          <cell r="E1772" t="str">
            <v xml:space="preserve"> </v>
          </cell>
        </row>
        <row r="1773">
          <cell r="A1773" t="str">
            <v xml:space="preserve"> </v>
          </cell>
          <cell r="D1773" t="str">
            <v xml:space="preserve"> </v>
          </cell>
          <cell r="E1773" t="str">
            <v xml:space="preserve"> </v>
          </cell>
        </row>
        <row r="1774">
          <cell r="A1774" t="str">
            <v xml:space="preserve"> </v>
          </cell>
          <cell r="D1774" t="str">
            <v xml:space="preserve"> </v>
          </cell>
          <cell r="E1774" t="str">
            <v xml:space="preserve"> </v>
          </cell>
        </row>
        <row r="1775">
          <cell r="A1775" t="str">
            <v>잡철물 제작,설치(SCREEN등)</v>
          </cell>
        </row>
        <row r="1776">
          <cell r="E1776" t="str">
            <v xml:space="preserve"> </v>
          </cell>
        </row>
        <row r="1777">
          <cell r="A1777" t="str">
            <v>종       별</v>
          </cell>
          <cell r="C1777" t="str">
            <v>재 료 또 는</v>
          </cell>
          <cell r="D1777" t="str">
            <v xml:space="preserve">원 수 </v>
          </cell>
          <cell r="E1777" t="str">
            <v>단 위</v>
          </cell>
          <cell r="F1777" t="str">
            <v>총   액</v>
          </cell>
          <cell r="G1777" t="str">
            <v>노   무   비</v>
          </cell>
          <cell r="I1777" t="str">
            <v>재   료   비</v>
          </cell>
          <cell r="K1777" t="str">
            <v>경      비</v>
          </cell>
          <cell r="M1777" t="str">
            <v>비   고</v>
          </cell>
        </row>
        <row r="1778">
          <cell r="C1778" t="str">
            <v xml:space="preserve">규       격 </v>
          </cell>
          <cell r="F1778" t="str">
            <v>금   액</v>
          </cell>
          <cell r="G1778" t="str">
            <v>단  가</v>
          </cell>
          <cell r="H1778" t="str">
            <v>금   액</v>
          </cell>
          <cell r="I1778" t="str">
            <v>단  가</v>
          </cell>
          <cell r="J1778" t="str">
            <v>금   액</v>
          </cell>
          <cell r="K1778" t="str">
            <v>단  가</v>
          </cell>
          <cell r="L1778" t="str">
            <v>금   액</v>
          </cell>
        </row>
        <row r="1779">
          <cell r="A1779" t="str">
            <v>용  접  봉</v>
          </cell>
          <cell r="C1779" t="str">
            <v>KSE4301  3.2Φ</v>
          </cell>
          <cell r="D1779">
            <v>18.48</v>
          </cell>
          <cell r="E1779" t="str">
            <v>KG</v>
          </cell>
          <cell r="I1779">
            <v>1260</v>
          </cell>
          <cell r="J1779">
            <v>23284</v>
          </cell>
        </row>
        <row r="1780">
          <cell r="A1780" t="str">
            <v>산      소</v>
          </cell>
          <cell r="C1780" t="str">
            <v>6,000L</v>
          </cell>
          <cell r="D1780">
            <v>1.05</v>
          </cell>
          <cell r="E1780" t="str">
            <v>병</v>
          </cell>
          <cell r="I1780">
            <v>12000</v>
          </cell>
          <cell r="J1780">
            <v>12600</v>
          </cell>
        </row>
        <row r="1781">
          <cell r="A1781" t="str">
            <v>아 세 치 렌</v>
          </cell>
          <cell r="C1781" t="str">
            <v>4,500L</v>
          </cell>
          <cell r="D1781">
            <v>2.8</v>
          </cell>
          <cell r="E1781" t="str">
            <v>KG</v>
          </cell>
          <cell r="I1781">
            <v>10500</v>
          </cell>
          <cell r="J1781">
            <v>29400</v>
          </cell>
        </row>
        <row r="1782">
          <cell r="A1782" t="str">
            <v>철      공</v>
          </cell>
          <cell r="D1782">
            <v>27.65</v>
          </cell>
          <cell r="E1782" t="str">
            <v>인</v>
          </cell>
          <cell r="G1782">
            <v>72430</v>
          </cell>
          <cell r="H1782">
            <v>2002689</v>
          </cell>
        </row>
        <row r="1783">
          <cell r="A1783" t="str">
            <v>비  계   공</v>
          </cell>
          <cell r="D1783">
            <v>4.71</v>
          </cell>
          <cell r="E1783" t="str">
            <v>인</v>
          </cell>
          <cell r="G1783">
            <v>79467</v>
          </cell>
          <cell r="H1783">
            <v>374289</v>
          </cell>
        </row>
        <row r="1785">
          <cell r="A1785" t="str">
            <v>보 통 인 부</v>
          </cell>
          <cell r="D1785">
            <v>0.66</v>
          </cell>
          <cell r="E1785" t="str">
            <v>인</v>
          </cell>
          <cell r="G1785">
            <v>37736</v>
          </cell>
          <cell r="H1785">
            <v>24905</v>
          </cell>
        </row>
        <row r="1786">
          <cell r="A1786" t="str">
            <v>용  접  공</v>
          </cell>
          <cell r="D1786">
            <v>2.6</v>
          </cell>
          <cell r="E1786" t="str">
            <v>인</v>
          </cell>
          <cell r="G1786">
            <v>74016</v>
          </cell>
          <cell r="H1786">
            <v>192441</v>
          </cell>
        </row>
        <row r="1787">
          <cell r="A1787" t="str">
            <v>특 별 인 부</v>
          </cell>
          <cell r="D1787">
            <v>0.74</v>
          </cell>
          <cell r="E1787" t="str">
            <v>인</v>
          </cell>
          <cell r="G1787">
            <v>57379</v>
          </cell>
          <cell r="H1787">
            <v>42460</v>
          </cell>
        </row>
        <row r="1788">
          <cell r="A1788" t="str">
            <v>용접기 손료</v>
          </cell>
          <cell r="D1788">
            <v>20.83</v>
          </cell>
          <cell r="E1788" t="str">
            <v>Hr</v>
          </cell>
          <cell r="K1788">
            <v>155</v>
          </cell>
          <cell r="L1788">
            <v>3228</v>
          </cell>
        </row>
        <row r="1789">
          <cell r="A1789" t="str">
            <v>전력 소요량</v>
          </cell>
          <cell r="D1789">
            <v>126</v>
          </cell>
          <cell r="E1789" t="str">
            <v>KWH</v>
          </cell>
          <cell r="K1789">
            <v>61.6</v>
          </cell>
          <cell r="L1789">
            <v>7761</v>
          </cell>
        </row>
        <row r="1790">
          <cell r="A1790" t="str">
            <v>공 구 손 료</v>
          </cell>
          <cell r="C1790" t="str">
            <v>인건비의 3%</v>
          </cell>
          <cell r="L1790">
            <v>79103</v>
          </cell>
        </row>
        <row r="1792">
          <cell r="A1792" t="str">
            <v>소    계</v>
          </cell>
          <cell r="F1792">
            <v>2792160</v>
          </cell>
          <cell r="H1792">
            <v>2636784</v>
          </cell>
          <cell r="J1792">
            <v>65284</v>
          </cell>
          <cell r="L1792">
            <v>90092</v>
          </cell>
        </row>
        <row r="1794">
          <cell r="A1794" t="str">
            <v>계 ( 간단한구조 )</v>
          </cell>
          <cell r="C1794" t="str">
            <v>100 %</v>
          </cell>
          <cell r="F1794">
            <v>2792160</v>
          </cell>
          <cell r="H1794">
            <v>2636784</v>
          </cell>
          <cell r="J1794">
            <v>65284</v>
          </cell>
          <cell r="L1794">
            <v>90092</v>
          </cell>
        </row>
        <row r="1796">
          <cell r="A1796" t="str">
            <v>계 ( 복잡한구조 )</v>
          </cell>
          <cell r="C1796" t="str">
            <v>140 %</v>
          </cell>
          <cell r="F1796">
            <v>3909022</v>
          </cell>
          <cell r="H1796">
            <v>3691497</v>
          </cell>
          <cell r="J1796">
            <v>91397</v>
          </cell>
          <cell r="L1796">
            <v>126128</v>
          </cell>
        </row>
        <row r="1799">
          <cell r="F1799" t="str">
            <v xml:space="preserve"> </v>
          </cell>
        </row>
        <row r="1800">
          <cell r="F1800" t="str">
            <v xml:space="preserve"> </v>
          </cell>
        </row>
        <row r="1801">
          <cell r="F1801" t="str">
            <v xml:space="preserve"> </v>
          </cell>
        </row>
        <row r="1802">
          <cell r="F1802" t="str">
            <v xml:space="preserve"> </v>
          </cell>
        </row>
        <row r="1803">
          <cell r="B1803" t="str">
            <v>기존도장 방식을 채택할 경우</v>
          </cell>
          <cell r="E1803" t="str">
            <v xml:space="preserve"> </v>
          </cell>
          <cell r="F1803" t="str">
            <v>도 장 비 (M²당) 일 위 대 가</v>
          </cell>
        </row>
        <row r="1805">
          <cell r="A1805" t="str">
            <v>종       별</v>
          </cell>
          <cell r="C1805" t="str">
            <v>재 료 또 는</v>
          </cell>
          <cell r="D1805" t="str">
            <v xml:space="preserve">원 수 </v>
          </cell>
          <cell r="E1805" t="str">
            <v>단 위</v>
          </cell>
          <cell r="F1805" t="str">
            <v>총   액</v>
          </cell>
          <cell r="G1805" t="str">
            <v>노   무   비</v>
          </cell>
          <cell r="I1805" t="str">
            <v>재   료   비</v>
          </cell>
          <cell r="K1805" t="str">
            <v>경      비</v>
          </cell>
          <cell r="M1805" t="str">
            <v>비   고</v>
          </cell>
        </row>
        <row r="1806">
          <cell r="C1806" t="str">
            <v xml:space="preserve">규       격 </v>
          </cell>
          <cell r="F1806" t="str">
            <v>금   액</v>
          </cell>
          <cell r="G1806" t="str">
            <v>단  가</v>
          </cell>
          <cell r="H1806" t="str">
            <v>금   액</v>
          </cell>
          <cell r="I1806" t="str">
            <v>단  가</v>
          </cell>
          <cell r="J1806" t="str">
            <v>금   액</v>
          </cell>
          <cell r="K1806" t="str">
            <v>단  가</v>
          </cell>
          <cell r="L1806" t="str">
            <v>금   액</v>
          </cell>
        </row>
        <row r="1807">
          <cell r="A1807" t="str">
            <v>1. SAND BLASTING</v>
          </cell>
        </row>
        <row r="1808">
          <cell r="B1808" t="str">
            <v>모      래</v>
          </cell>
          <cell r="D1808">
            <v>5.0799999999999998E-2</v>
          </cell>
          <cell r="E1808" t="str">
            <v>㎥</v>
          </cell>
          <cell r="G1808">
            <v>17799.248685199098</v>
          </cell>
          <cell r="H1808">
            <v>904</v>
          </cell>
          <cell r="I1808">
            <v>10845.529676934633</v>
          </cell>
          <cell r="J1808">
            <v>550</v>
          </cell>
          <cell r="K1808">
            <v>13551.915852742301</v>
          </cell>
          <cell r="L1808">
            <v>688</v>
          </cell>
        </row>
        <row r="1809">
          <cell r="B1809" t="str">
            <v>계  령  공</v>
          </cell>
          <cell r="D1809">
            <v>3.2899999999999999E-2</v>
          </cell>
          <cell r="E1809" t="str">
            <v>인</v>
          </cell>
          <cell r="G1809">
            <v>41937</v>
          </cell>
          <cell r="H1809">
            <v>1379</v>
          </cell>
        </row>
        <row r="1810">
          <cell r="B1810" t="str">
            <v>보 통 인 부</v>
          </cell>
          <cell r="D1810">
            <v>3.5999999999999997E-2</v>
          </cell>
          <cell r="E1810" t="str">
            <v>인</v>
          </cell>
          <cell r="G1810">
            <v>37736</v>
          </cell>
          <cell r="H1810">
            <v>1358</v>
          </cell>
        </row>
        <row r="1811">
          <cell r="B1811" t="str">
            <v>COMPRESSOR</v>
          </cell>
          <cell r="C1811" t="str">
            <v>7.1㎥/min</v>
          </cell>
          <cell r="D1811">
            <v>0.13300000000000001</v>
          </cell>
          <cell r="E1811" t="str">
            <v>Hr</v>
          </cell>
          <cell r="G1811">
            <v>9681</v>
          </cell>
          <cell r="H1811">
            <v>1287</v>
          </cell>
          <cell r="I1811">
            <v>8779</v>
          </cell>
          <cell r="J1811">
            <v>1167</v>
          </cell>
          <cell r="K1811">
            <v>6250</v>
          </cell>
          <cell r="L1811">
            <v>831</v>
          </cell>
        </row>
        <row r="1812">
          <cell r="B1812" t="str">
            <v>AIR HOSE</v>
          </cell>
          <cell r="C1812" t="str">
            <v>3/4" ,1"</v>
          </cell>
          <cell r="D1812">
            <v>0.13300000000000001</v>
          </cell>
          <cell r="E1812" t="str">
            <v>Hr</v>
          </cell>
          <cell r="K1812">
            <v>48</v>
          </cell>
          <cell r="L1812">
            <v>6</v>
          </cell>
        </row>
        <row r="1813">
          <cell r="B1813" t="str">
            <v>브라스트기</v>
          </cell>
          <cell r="D1813">
            <v>0.13300000000000001</v>
          </cell>
          <cell r="E1813" t="str">
            <v>Hr</v>
          </cell>
          <cell r="K1813">
            <v>659</v>
          </cell>
          <cell r="L1813">
            <v>87</v>
          </cell>
        </row>
        <row r="1814">
          <cell r="B1814" t="str">
            <v>건  조  기</v>
          </cell>
          <cell r="D1814">
            <v>0.13300000000000001</v>
          </cell>
          <cell r="E1814" t="str">
            <v>Hr</v>
          </cell>
          <cell r="K1814">
            <v>211</v>
          </cell>
          <cell r="L1814">
            <v>28</v>
          </cell>
        </row>
        <row r="1815">
          <cell r="B1815" t="str">
            <v>방  진  복</v>
          </cell>
          <cell r="D1815">
            <v>0.13300000000000001</v>
          </cell>
          <cell r="E1815" t="str">
            <v>Hr</v>
          </cell>
          <cell r="K1815">
            <v>107</v>
          </cell>
          <cell r="L1815">
            <v>14</v>
          </cell>
        </row>
        <row r="1816">
          <cell r="B1816" t="str">
            <v>방  진  모</v>
          </cell>
          <cell r="D1816">
            <v>0.13300000000000001</v>
          </cell>
          <cell r="E1816" t="str">
            <v>Hr</v>
          </cell>
          <cell r="K1816">
            <v>21</v>
          </cell>
          <cell r="L1816">
            <v>2</v>
          </cell>
        </row>
        <row r="1817">
          <cell r="B1817" t="str">
            <v>건  조  유</v>
          </cell>
          <cell r="D1817">
            <v>0.33300000000000002</v>
          </cell>
          <cell r="E1817" t="str">
            <v>L</v>
          </cell>
          <cell r="I1817">
            <v>526.4</v>
          </cell>
          <cell r="J1817">
            <v>175</v>
          </cell>
        </row>
        <row r="1818">
          <cell r="B1818" t="str">
            <v>노      즐</v>
          </cell>
          <cell r="D1818">
            <v>0.03</v>
          </cell>
          <cell r="E1818" t="str">
            <v>개</v>
          </cell>
          <cell r="I1818">
            <v>32000</v>
          </cell>
          <cell r="J1818">
            <v>960</v>
          </cell>
        </row>
        <row r="1819">
          <cell r="B1819" t="str">
            <v>소      계</v>
          </cell>
          <cell r="F1819">
            <v>9436</v>
          </cell>
          <cell r="H1819">
            <v>4928</v>
          </cell>
          <cell r="J1819">
            <v>2852</v>
          </cell>
          <cell r="L1819">
            <v>1656</v>
          </cell>
        </row>
        <row r="1821">
          <cell r="A1821" t="str">
            <v>2. PRIMERY COATING (20μ)</v>
          </cell>
        </row>
        <row r="1822">
          <cell r="B1822" t="str">
            <v>ZINC RICH PRIMER</v>
          </cell>
          <cell r="D1822">
            <v>8.1000000000000003E-2</v>
          </cell>
          <cell r="E1822" t="str">
            <v>Liter</v>
          </cell>
          <cell r="I1822">
            <v>7945</v>
          </cell>
          <cell r="J1822">
            <v>643</v>
          </cell>
        </row>
        <row r="1823">
          <cell r="B1823" t="str">
            <v>신      나</v>
          </cell>
          <cell r="D1823">
            <v>0.01</v>
          </cell>
          <cell r="E1823" t="str">
            <v>Liter</v>
          </cell>
          <cell r="I1823">
            <v>2111</v>
          </cell>
          <cell r="J1823">
            <v>21</v>
          </cell>
        </row>
        <row r="1824">
          <cell r="B1824" t="str">
            <v>도  장  공</v>
          </cell>
          <cell r="D1824">
            <v>1.4999999999999999E-2</v>
          </cell>
          <cell r="E1824" t="str">
            <v>인</v>
          </cell>
          <cell r="G1824">
            <v>63038</v>
          </cell>
          <cell r="H1824">
            <v>945</v>
          </cell>
        </row>
        <row r="1825">
          <cell r="B1825" t="str">
            <v>공 구 손 료</v>
          </cell>
          <cell r="C1825" t="str">
            <v>2%</v>
          </cell>
          <cell r="D1825" t="str">
            <v>1</v>
          </cell>
          <cell r="E1825" t="str">
            <v>식</v>
          </cell>
          <cell r="L1825">
            <v>18</v>
          </cell>
        </row>
        <row r="1826">
          <cell r="B1826" t="str">
            <v>소      계</v>
          </cell>
          <cell r="F1826">
            <v>1627</v>
          </cell>
          <cell r="H1826">
            <v>945</v>
          </cell>
          <cell r="J1826">
            <v>664</v>
          </cell>
          <cell r="L1826">
            <v>18</v>
          </cell>
        </row>
        <row r="1828">
          <cell r="A1828" t="str">
            <v>3. COVER COATING (280μ)</v>
          </cell>
        </row>
        <row r="1829">
          <cell r="B1829" t="str">
            <v>PURE EPOXY</v>
          </cell>
          <cell r="D1829">
            <v>0.48299999999999998</v>
          </cell>
          <cell r="E1829" t="str">
            <v>Liter</v>
          </cell>
          <cell r="I1829">
            <v>4010</v>
          </cell>
          <cell r="J1829">
            <v>1936</v>
          </cell>
        </row>
        <row r="1830">
          <cell r="B1830" t="str">
            <v>신      나</v>
          </cell>
          <cell r="D1830">
            <v>4.8000000000000001E-2</v>
          </cell>
          <cell r="E1830" t="str">
            <v>Liter</v>
          </cell>
          <cell r="I1830">
            <v>2111</v>
          </cell>
          <cell r="J1830">
            <v>101</v>
          </cell>
        </row>
        <row r="1831">
          <cell r="B1831" t="str">
            <v>도  장  공</v>
          </cell>
          <cell r="D1831">
            <v>0.108</v>
          </cell>
          <cell r="E1831" t="str">
            <v>인</v>
          </cell>
          <cell r="G1831">
            <v>63038</v>
          </cell>
          <cell r="H1831">
            <v>6808</v>
          </cell>
        </row>
        <row r="1832">
          <cell r="A1832" t="str">
            <v>종       별</v>
          </cell>
          <cell r="C1832" t="str">
            <v>재 료 또 는</v>
          </cell>
          <cell r="D1832" t="str">
            <v xml:space="preserve">원 수 </v>
          </cell>
          <cell r="E1832" t="str">
            <v>단 위</v>
          </cell>
          <cell r="F1832" t="str">
            <v>총   액</v>
          </cell>
          <cell r="G1832" t="str">
            <v>노   무   비</v>
          </cell>
          <cell r="I1832" t="str">
            <v>재   료   비</v>
          </cell>
          <cell r="K1832" t="str">
            <v>경      비</v>
          </cell>
          <cell r="M1832" t="str">
            <v>비   고</v>
          </cell>
        </row>
        <row r="1833">
          <cell r="C1833" t="str">
            <v xml:space="preserve">규       격 </v>
          </cell>
          <cell r="F1833" t="str">
            <v>금   액</v>
          </cell>
          <cell r="G1833" t="str">
            <v>단  가</v>
          </cell>
          <cell r="H1833" t="str">
            <v>금   액</v>
          </cell>
          <cell r="I1833" t="str">
            <v>단  가</v>
          </cell>
          <cell r="J1833" t="str">
            <v>금   액</v>
          </cell>
          <cell r="K1833" t="str">
            <v>단  가</v>
          </cell>
          <cell r="L1833" t="str">
            <v>금   액</v>
          </cell>
        </row>
        <row r="1834">
          <cell r="B1834" t="str">
            <v>공 구 손 료</v>
          </cell>
          <cell r="C1834" t="str">
            <v>2%</v>
          </cell>
          <cell r="D1834" t="str">
            <v>1</v>
          </cell>
          <cell r="E1834" t="str">
            <v>식</v>
          </cell>
          <cell r="L1834">
            <v>136</v>
          </cell>
        </row>
        <row r="1835">
          <cell r="B1835" t="str">
            <v>소      계</v>
          </cell>
          <cell r="F1835">
            <v>8981</v>
          </cell>
          <cell r="H1835">
            <v>6808</v>
          </cell>
          <cell r="J1835">
            <v>2037</v>
          </cell>
          <cell r="L1835">
            <v>136</v>
          </cell>
        </row>
        <row r="1837">
          <cell r="A1837" t="str">
            <v>4. COVER COATING (280μ)</v>
          </cell>
        </row>
        <row r="1838">
          <cell r="B1838" t="str">
            <v>TAL  EPOXY</v>
          </cell>
          <cell r="D1838">
            <v>0.48299999999999998</v>
          </cell>
          <cell r="E1838" t="str">
            <v>Liter</v>
          </cell>
          <cell r="I1838">
            <v>3570</v>
          </cell>
          <cell r="J1838">
            <v>1724</v>
          </cell>
        </row>
        <row r="1839">
          <cell r="B1839" t="str">
            <v>신      나</v>
          </cell>
          <cell r="D1839">
            <v>4.8000000000000001E-2</v>
          </cell>
          <cell r="E1839" t="str">
            <v>Liter</v>
          </cell>
          <cell r="I1839">
            <v>2111</v>
          </cell>
          <cell r="J1839">
            <v>101</v>
          </cell>
        </row>
        <row r="1840">
          <cell r="B1840" t="str">
            <v>도  장  공</v>
          </cell>
          <cell r="D1840">
            <v>0.108</v>
          </cell>
          <cell r="E1840" t="str">
            <v>인</v>
          </cell>
          <cell r="G1840">
            <v>63038</v>
          </cell>
          <cell r="H1840">
            <v>6808</v>
          </cell>
        </row>
        <row r="1841">
          <cell r="B1841" t="str">
            <v>공 구 손 료</v>
          </cell>
          <cell r="C1841" t="str">
            <v>2%</v>
          </cell>
          <cell r="D1841" t="str">
            <v>1</v>
          </cell>
          <cell r="E1841" t="str">
            <v>식</v>
          </cell>
          <cell r="L1841">
            <v>136</v>
          </cell>
        </row>
        <row r="1843">
          <cell r="B1843" t="str">
            <v>소      계</v>
          </cell>
          <cell r="F1843">
            <v>8769</v>
          </cell>
          <cell r="H1843">
            <v>6808</v>
          </cell>
          <cell r="J1843">
            <v>1825</v>
          </cell>
          <cell r="L1843">
            <v>136</v>
          </cell>
        </row>
        <row r="1845">
          <cell r="A1845" t="str">
            <v>5. 방 오 도 료</v>
          </cell>
        </row>
        <row r="1846">
          <cell r="B1846" t="str">
            <v>방 오 도 료</v>
          </cell>
          <cell r="D1846">
            <v>0.154</v>
          </cell>
          <cell r="E1846" t="str">
            <v>Liter</v>
          </cell>
          <cell r="I1846">
            <v>9231</v>
          </cell>
          <cell r="J1846">
            <v>1421</v>
          </cell>
        </row>
        <row r="1847">
          <cell r="B1847" t="str">
            <v>신      나(ANTI FOULING)</v>
          </cell>
          <cell r="D1847">
            <v>8.0000000000000002E-3</v>
          </cell>
          <cell r="E1847" t="str">
            <v>Liter</v>
          </cell>
          <cell r="I1847">
            <v>1530</v>
          </cell>
          <cell r="J1847">
            <v>12</v>
          </cell>
        </row>
        <row r="1848">
          <cell r="B1848" t="str">
            <v>도  장  공</v>
          </cell>
          <cell r="D1848">
            <v>0.3</v>
          </cell>
          <cell r="E1848" t="str">
            <v>인</v>
          </cell>
          <cell r="G1848">
            <v>63038</v>
          </cell>
          <cell r="H1848">
            <v>18911</v>
          </cell>
        </row>
        <row r="1849">
          <cell r="B1849" t="str">
            <v>공 구 손 료</v>
          </cell>
          <cell r="C1849" t="str">
            <v>2%</v>
          </cell>
          <cell r="D1849" t="str">
            <v>1</v>
          </cell>
          <cell r="E1849" t="str">
            <v>식</v>
          </cell>
          <cell r="L1849">
            <v>378</v>
          </cell>
        </row>
        <row r="1850">
          <cell r="B1850" t="str">
            <v>소      계</v>
          </cell>
          <cell r="F1850">
            <v>20722</v>
          </cell>
          <cell r="H1850">
            <v>18911</v>
          </cell>
          <cell r="J1850">
            <v>1433</v>
          </cell>
          <cell r="L1850">
            <v>378</v>
          </cell>
        </row>
        <row r="1861">
          <cell r="B1861" t="str">
            <v>신공법 도장방식을 채택할 경우</v>
          </cell>
          <cell r="F1861" t="str">
            <v>도 장 비 (M²당) 일 위 대 가</v>
          </cell>
        </row>
        <row r="1862">
          <cell r="E1862" t="str">
            <v xml:space="preserve"> </v>
          </cell>
        </row>
        <row r="1863">
          <cell r="A1863" t="str">
            <v>종       별</v>
          </cell>
          <cell r="C1863" t="str">
            <v>재 료 또 는</v>
          </cell>
          <cell r="D1863" t="str">
            <v xml:space="preserve">원 수 </v>
          </cell>
          <cell r="E1863" t="str">
            <v>단 위</v>
          </cell>
          <cell r="F1863" t="str">
            <v>총   액</v>
          </cell>
          <cell r="G1863" t="str">
            <v>노   무   비</v>
          </cell>
          <cell r="I1863" t="str">
            <v>재   료   비</v>
          </cell>
          <cell r="K1863" t="str">
            <v>경      비</v>
          </cell>
          <cell r="M1863" t="str">
            <v>비   고</v>
          </cell>
        </row>
        <row r="1864">
          <cell r="C1864" t="str">
            <v xml:space="preserve">규       격 </v>
          </cell>
          <cell r="F1864" t="str">
            <v>금   액</v>
          </cell>
          <cell r="G1864" t="str">
            <v>단  가</v>
          </cell>
          <cell r="H1864" t="str">
            <v>금   액</v>
          </cell>
          <cell r="I1864" t="str">
            <v>단  가</v>
          </cell>
          <cell r="J1864" t="str">
            <v>금   액</v>
          </cell>
          <cell r="K1864" t="str">
            <v>단  가</v>
          </cell>
          <cell r="L1864" t="str">
            <v>금   액</v>
          </cell>
        </row>
        <row r="1865">
          <cell r="A1865" t="str">
            <v>1. 전처리 ( 육상용 ) (WATER SAND JET 공법) : BLAST CLEANINING  SA 2½</v>
          </cell>
        </row>
        <row r="1866">
          <cell r="B1866" t="str">
            <v>WATER JET</v>
          </cell>
          <cell r="C1866" t="str">
            <v>500 KG/㎡</v>
          </cell>
          <cell r="D1866">
            <v>1</v>
          </cell>
          <cell r="E1866" t="str">
            <v>㎡</v>
          </cell>
          <cell r="K1866">
            <v>1400</v>
          </cell>
          <cell r="L1866">
            <v>1400</v>
          </cell>
        </row>
        <row r="1867">
          <cell r="B1867" t="str">
            <v>시 리 카</v>
          </cell>
          <cell r="D1867">
            <v>10</v>
          </cell>
          <cell r="E1867" t="str">
            <v>kg</v>
          </cell>
          <cell r="I1867">
            <v>130</v>
          </cell>
          <cell r="J1867">
            <v>1300</v>
          </cell>
        </row>
        <row r="1868">
          <cell r="B1868" t="str">
            <v>경    유</v>
          </cell>
          <cell r="D1868">
            <v>4</v>
          </cell>
          <cell r="E1868" t="str">
            <v>L</v>
          </cell>
          <cell r="I1868">
            <v>526.4</v>
          </cell>
          <cell r="J1868">
            <v>2105</v>
          </cell>
        </row>
        <row r="1869">
          <cell r="B1869" t="str">
            <v>특별인부</v>
          </cell>
          <cell r="D1869">
            <v>0.1</v>
          </cell>
          <cell r="E1869" t="str">
            <v>인</v>
          </cell>
          <cell r="G1869">
            <v>57379</v>
          </cell>
          <cell r="H1869">
            <v>5737</v>
          </cell>
        </row>
        <row r="1870">
          <cell r="B1870" t="str">
            <v>보통인부</v>
          </cell>
          <cell r="D1870">
            <v>0.08</v>
          </cell>
          <cell r="E1870" t="str">
            <v>"</v>
          </cell>
          <cell r="G1870">
            <v>37736</v>
          </cell>
          <cell r="H1870">
            <v>3018</v>
          </cell>
        </row>
        <row r="1871">
          <cell r="B1871" t="str">
            <v>공구손료</v>
          </cell>
          <cell r="C1871" t="str">
            <v>10 %</v>
          </cell>
          <cell r="D1871" t="str">
            <v>1</v>
          </cell>
          <cell r="E1871" t="str">
            <v>식</v>
          </cell>
          <cell r="L1871">
            <v>875</v>
          </cell>
          <cell r="M1871" t="str">
            <v>열풍기,발청억</v>
          </cell>
        </row>
        <row r="1872">
          <cell r="B1872" t="str">
            <v>소      계</v>
          </cell>
          <cell r="F1872">
            <v>14435</v>
          </cell>
          <cell r="H1872">
            <v>8755</v>
          </cell>
          <cell r="J1872">
            <v>3405</v>
          </cell>
          <cell r="L1872">
            <v>2275</v>
          </cell>
        </row>
        <row r="1874">
          <cell r="A1874" t="str">
            <v>2. 전처리 ( 수중용 ) (WATER SAND JET 공법) : BLAST CLEANINING  ST 2</v>
          </cell>
        </row>
        <row r="1875">
          <cell r="B1875" t="str">
            <v>WATER JET</v>
          </cell>
          <cell r="C1875" t="str">
            <v>500 KG/㎡</v>
          </cell>
          <cell r="D1875">
            <v>1</v>
          </cell>
          <cell r="E1875" t="str">
            <v>㎡</v>
          </cell>
          <cell r="K1875">
            <v>2000</v>
          </cell>
          <cell r="L1875">
            <v>2000</v>
          </cell>
        </row>
        <row r="1876">
          <cell r="B1876" t="str">
            <v>시 리 카</v>
          </cell>
          <cell r="D1876">
            <v>10</v>
          </cell>
          <cell r="E1876" t="str">
            <v>kg</v>
          </cell>
          <cell r="I1876">
            <v>130</v>
          </cell>
          <cell r="J1876">
            <v>1300</v>
          </cell>
        </row>
        <row r="1877">
          <cell r="B1877" t="str">
            <v>경    유</v>
          </cell>
          <cell r="D1877">
            <v>6</v>
          </cell>
          <cell r="E1877" t="str">
            <v>L</v>
          </cell>
          <cell r="I1877">
            <v>526.4</v>
          </cell>
          <cell r="J1877">
            <v>3158</v>
          </cell>
        </row>
        <row r="1878">
          <cell r="B1878" t="str">
            <v>잠 수 부</v>
          </cell>
          <cell r="D1878">
            <v>0.7</v>
          </cell>
          <cell r="E1878" t="str">
            <v>인</v>
          </cell>
          <cell r="G1878">
            <v>81832</v>
          </cell>
          <cell r="H1878">
            <v>57282</v>
          </cell>
        </row>
        <row r="1879">
          <cell r="B1879" t="str">
            <v>보통인부</v>
          </cell>
          <cell r="D1879">
            <v>0.7</v>
          </cell>
          <cell r="E1879" t="str">
            <v>"</v>
          </cell>
          <cell r="G1879">
            <v>37736</v>
          </cell>
          <cell r="H1879">
            <v>26415</v>
          </cell>
        </row>
        <row r="1880">
          <cell r="B1880" t="str">
            <v>선    부</v>
          </cell>
          <cell r="D1880">
            <v>0.7</v>
          </cell>
          <cell r="E1880" t="str">
            <v>"</v>
          </cell>
          <cell r="G1880">
            <v>40088</v>
          </cell>
          <cell r="H1880">
            <v>28061</v>
          </cell>
        </row>
        <row r="1881">
          <cell r="B1881" t="str">
            <v>도선임대료</v>
          </cell>
          <cell r="D1881" t="str">
            <v>1</v>
          </cell>
          <cell r="E1881" t="str">
            <v>식</v>
          </cell>
          <cell r="L1881">
            <v>12000</v>
          </cell>
        </row>
        <row r="1882">
          <cell r="B1882" t="str">
            <v>공구손료</v>
          </cell>
          <cell r="C1882" t="str">
            <v>10 %</v>
          </cell>
          <cell r="D1882" t="str">
            <v>1</v>
          </cell>
          <cell r="E1882" t="str">
            <v>식</v>
          </cell>
          <cell r="L1882">
            <v>11175</v>
          </cell>
          <cell r="M1882" t="str">
            <v>열풍기,발청억</v>
          </cell>
        </row>
        <row r="1883">
          <cell r="B1883" t="str">
            <v>소      계</v>
          </cell>
          <cell r="F1883">
            <v>141391</v>
          </cell>
          <cell r="H1883">
            <v>111758</v>
          </cell>
          <cell r="J1883">
            <v>4458</v>
          </cell>
          <cell r="L1883">
            <v>25175</v>
          </cell>
        </row>
        <row r="1884">
          <cell r="F1884" t="str">
            <v xml:space="preserve"> </v>
          </cell>
        </row>
        <row r="1885">
          <cell r="A1885" t="str">
            <v>3. 도장 SYSTEM 1 : 상시 물속에 잠기는 구조물</v>
          </cell>
        </row>
        <row r="1886">
          <cell r="B1886" t="str">
            <v xml:space="preserve">소지처리 </v>
          </cell>
          <cell r="C1886" t="str">
            <v>BLASTING 작업으로서 SIS Sa2½ 이상</v>
          </cell>
        </row>
        <row r="1887">
          <cell r="B1887" t="str">
            <v>하    도</v>
          </cell>
          <cell r="C1887" t="str">
            <v>무기질 징크리치 푸라이머</v>
          </cell>
          <cell r="F1887" t="str">
            <v xml:space="preserve"> 75 μ</v>
          </cell>
        </row>
        <row r="1888">
          <cell r="B1888" t="str">
            <v>중    도</v>
          </cell>
          <cell r="C1888" t="str">
            <v>중도용 엑폭시 수지도료</v>
          </cell>
          <cell r="F1888" t="str">
            <v xml:space="preserve"> 45 μ</v>
          </cell>
        </row>
        <row r="1889">
          <cell r="B1889" t="str">
            <v>상    도</v>
          </cell>
          <cell r="C1889" t="str">
            <v>상도용 엑폭시</v>
          </cell>
          <cell r="F1889" t="str">
            <v>400 μ</v>
          </cell>
        </row>
        <row r="1890">
          <cell r="A1890" t="str">
            <v>종       별</v>
          </cell>
          <cell r="C1890" t="str">
            <v>재 료 또 는</v>
          </cell>
          <cell r="D1890" t="str">
            <v xml:space="preserve">원 수 </v>
          </cell>
          <cell r="E1890" t="str">
            <v>단 위</v>
          </cell>
          <cell r="F1890" t="str">
            <v>총   액</v>
          </cell>
          <cell r="G1890" t="str">
            <v>노   무   비</v>
          </cell>
          <cell r="I1890" t="str">
            <v>재   료   비</v>
          </cell>
          <cell r="K1890" t="str">
            <v>경      비</v>
          </cell>
          <cell r="M1890" t="str">
            <v>비   고</v>
          </cell>
        </row>
        <row r="1891">
          <cell r="C1891" t="str">
            <v xml:space="preserve">규       격 </v>
          </cell>
          <cell r="F1891" t="str">
            <v>금   액</v>
          </cell>
          <cell r="G1891" t="str">
            <v>단  가</v>
          </cell>
          <cell r="H1891" t="str">
            <v>금   액</v>
          </cell>
          <cell r="I1891" t="str">
            <v>단  가</v>
          </cell>
          <cell r="J1891" t="str">
            <v>금   액</v>
          </cell>
          <cell r="K1891" t="str">
            <v>단  가</v>
          </cell>
          <cell r="L1891" t="str">
            <v>금   액</v>
          </cell>
        </row>
        <row r="1892">
          <cell r="A1892" t="str">
            <v>공사비 산출</v>
          </cell>
          <cell r="F1892" t="str">
            <v xml:space="preserve"> </v>
          </cell>
        </row>
        <row r="1893">
          <cell r="B1893" t="str">
            <v>무기질 징크리치 푸라이머</v>
          </cell>
          <cell r="D1893">
            <v>0.2</v>
          </cell>
          <cell r="E1893" t="str">
            <v>L</v>
          </cell>
          <cell r="F1893" t="str">
            <v xml:space="preserve"> </v>
          </cell>
          <cell r="I1893">
            <v>7945</v>
          </cell>
          <cell r="J1893">
            <v>1589</v>
          </cell>
        </row>
        <row r="1894">
          <cell r="B1894" t="str">
            <v>중도용 엑폭시 수지도료</v>
          </cell>
          <cell r="D1894">
            <v>0.2</v>
          </cell>
          <cell r="E1894" t="str">
            <v>L</v>
          </cell>
          <cell r="F1894" t="str">
            <v xml:space="preserve"> </v>
          </cell>
          <cell r="I1894">
            <v>7500</v>
          </cell>
          <cell r="J1894">
            <v>1500</v>
          </cell>
        </row>
        <row r="1895">
          <cell r="B1895" t="str">
            <v>상도용 엑폭시</v>
          </cell>
          <cell r="D1895">
            <v>0.68</v>
          </cell>
          <cell r="E1895" t="str">
            <v>L</v>
          </cell>
          <cell r="F1895" t="str">
            <v xml:space="preserve"> </v>
          </cell>
          <cell r="I1895">
            <v>18000</v>
          </cell>
          <cell r="J1895">
            <v>12240</v>
          </cell>
        </row>
        <row r="1896">
          <cell r="B1896" t="str">
            <v>희 석 제</v>
          </cell>
          <cell r="D1896">
            <v>0.3</v>
          </cell>
          <cell r="E1896" t="str">
            <v>L</v>
          </cell>
          <cell r="F1896" t="str">
            <v xml:space="preserve"> </v>
          </cell>
          <cell r="I1896">
            <v>2111</v>
          </cell>
          <cell r="J1896">
            <v>633</v>
          </cell>
        </row>
        <row r="1897">
          <cell r="B1897" t="str">
            <v>도  장  공</v>
          </cell>
          <cell r="D1897">
            <v>0.1</v>
          </cell>
          <cell r="E1897" t="str">
            <v>인</v>
          </cell>
          <cell r="F1897" t="str">
            <v xml:space="preserve"> </v>
          </cell>
          <cell r="G1897">
            <v>63038</v>
          </cell>
          <cell r="H1897">
            <v>6303</v>
          </cell>
        </row>
        <row r="1898">
          <cell r="B1898" t="str">
            <v>보 통 인 부</v>
          </cell>
          <cell r="D1898">
            <v>0.1</v>
          </cell>
          <cell r="E1898" t="str">
            <v>인</v>
          </cell>
          <cell r="F1898" t="str">
            <v xml:space="preserve"> </v>
          </cell>
          <cell r="G1898">
            <v>37736</v>
          </cell>
          <cell r="H1898">
            <v>3773</v>
          </cell>
        </row>
        <row r="1899">
          <cell r="B1899" t="str">
            <v>공 구 손 료</v>
          </cell>
          <cell r="C1899" t="str">
            <v>노임의 2%</v>
          </cell>
          <cell r="D1899" t="str">
            <v>1</v>
          </cell>
          <cell r="E1899" t="str">
            <v>식</v>
          </cell>
          <cell r="F1899" t="str">
            <v xml:space="preserve"> </v>
          </cell>
          <cell r="L1899">
            <v>201</v>
          </cell>
        </row>
        <row r="1900">
          <cell r="B1900" t="str">
            <v>소      계</v>
          </cell>
          <cell r="F1900">
            <v>26239</v>
          </cell>
          <cell r="H1900">
            <v>10076</v>
          </cell>
          <cell r="J1900">
            <v>15962</v>
          </cell>
          <cell r="L1900">
            <v>201</v>
          </cell>
        </row>
        <row r="1901">
          <cell r="F1901" t="str">
            <v xml:space="preserve"> </v>
          </cell>
        </row>
        <row r="1902">
          <cell r="A1902" t="str">
            <v>4. 도장 SYSTEM 2 : 해수 가까이 상시 노출되어있는 구조물</v>
          </cell>
        </row>
        <row r="1903">
          <cell r="B1903" t="str">
            <v xml:space="preserve">소지처리 </v>
          </cell>
          <cell r="C1903" t="str">
            <v>BLASTING 작업으로서 SIS Sa2½ 이상</v>
          </cell>
        </row>
        <row r="1904">
          <cell r="B1904" t="str">
            <v>하    도</v>
          </cell>
          <cell r="C1904" t="str">
            <v>무기질 징크리치 푸라이머</v>
          </cell>
          <cell r="F1904" t="str">
            <v xml:space="preserve"> 75 μ</v>
          </cell>
        </row>
        <row r="1905">
          <cell r="B1905" t="str">
            <v>중    도 1</v>
          </cell>
          <cell r="C1905" t="str">
            <v>중도용 엑폭시 수지도료</v>
          </cell>
          <cell r="F1905" t="str">
            <v xml:space="preserve"> 45 μ</v>
          </cell>
        </row>
        <row r="1906">
          <cell r="B1906" t="str">
            <v>중    도 2</v>
          </cell>
          <cell r="C1906" t="str">
            <v>중도용 엑폭시 수지도료</v>
          </cell>
          <cell r="F1906" t="str">
            <v>355 μ</v>
          </cell>
        </row>
        <row r="1907">
          <cell r="B1907" t="str">
            <v>상    도</v>
          </cell>
          <cell r="C1907" t="str">
            <v>상도용 엑폭시</v>
          </cell>
          <cell r="F1907" t="str">
            <v xml:space="preserve"> 45 μ</v>
          </cell>
        </row>
        <row r="1908">
          <cell r="F1908" t="str">
            <v xml:space="preserve"> </v>
          </cell>
        </row>
        <row r="1909">
          <cell r="A1909" t="str">
            <v>공사비 산출</v>
          </cell>
          <cell r="F1909" t="str">
            <v xml:space="preserve"> </v>
          </cell>
        </row>
        <row r="1910">
          <cell r="B1910" t="str">
            <v>무기질 징크리치 푸라이머</v>
          </cell>
          <cell r="D1910">
            <v>0.2</v>
          </cell>
          <cell r="E1910" t="str">
            <v>L</v>
          </cell>
          <cell r="F1910" t="str">
            <v xml:space="preserve"> </v>
          </cell>
          <cell r="I1910">
            <v>7945</v>
          </cell>
          <cell r="J1910">
            <v>1589</v>
          </cell>
        </row>
        <row r="1911">
          <cell r="B1911" t="str">
            <v>중도용 엑폭시 수지도료 1</v>
          </cell>
          <cell r="D1911">
            <v>0.2</v>
          </cell>
          <cell r="E1911" t="str">
            <v>L</v>
          </cell>
          <cell r="F1911" t="str">
            <v xml:space="preserve"> </v>
          </cell>
          <cell r="I1911">
            <v>7500</v>
          </cell>
          <cell r="J1911">
            <v>1500</v>
          </cell>
        </row>
        <row r="1912">
          <cell r="B1912" t="str">
            <v>중도용 엑폭시 수지도료 2</v>
          </cell>
          <cell r="D1912">
            <v>0.6</v>
          </cell>
          <cell r="E1912" t="str">
            <v>L</v>
          </cell>
          <cell r="F1912" t="str">
            <v xml:space="preserve"> </v>
          </cell>
          <cell r="I1912">
            <v>18000</v>
          </cell>
          <cell r="J1912">
            <v>10800</v>
          </cell>
        </row>
        <row r="1913">
          <cell r="B1913" t="str">
            <v>상도용 엑폭시</v>
          </cell>
          <cell r="D1913">
            <v>0.2</v>
          </cell>
          <cell r="E1913" t="str">
            <v>L</v>
          </cell>
          <cell r="F1913" t="str">
            <v xml:space="preserve"> </v>
          </cell>
          <cell r="I1913">
            <v>5900</v>
          </cell>
          <cell r="J1913">
            <v>1180</v>
          </cell>
        </row>
        <row r="1914">
          <cell r="B1914" t="str">
            <v>희 석 제</v>
          </cell>
          <cell r="D1914">
            <v>0.36</v>
          </cell>
          <cell r="E1914" t="str">
            <v>L</v>
          </cell>
          <cell r="F1914" t="str">
            <v xml:space="preserve"> </v>
          </cell>
          <cell r="I1914">
            <v>2111</v>
          </cell>
          <cell r="J1914">
            <v>759</v>
          </cell>
        </row>
        <row r="1915">
          <cell r="B1915" t="str">
            <v>도  장  공</v>
          </cell>
          <cell r="D1915">
            <v>0.13</v>
          </cell>
          <cell r="E1915" t="str">
            <v>인</v>
          </cell>
          <cell r="F1915" t="str">
            <v xml:space="preserve"> </v>
          </cell>
          <cell r="G1915">
            <v>63038</v>
          </cell>
          <cell r="H1915">
            <v>8194</v>
          </cell>
        </row>
        <row r="1916">
          <cell r="B1916" t="str">
            <v>보 통 인 부</v>
          </cell>
          <cell r="D1916">
            <v>0.13</v>
          </cell>
          <cell r="E1916" t="str">
            <v>인</v>
          </cell>
          <cell r="F1916" t="str">
            <v xml:space="preserve"> </v>
          </cell>
          <cell r="G1916">
            <v>37736</v>
          </cell>
          <cell r="H1916">
            <v>4905</v>
          </cell>
        </row>
        <row r="1917">
          <cell r="B1917" t="str">
            <v>공 구 손 료</v>
          </cell>
          <cell r="C1917" t="str">
            <v>노임의 2%</v>
          </cell>
          <cell r="D1917" t="str">
            <v>1</v>
          </cell>
          <cell r="E1917" t="str">
            <v>식</v>
          </cell>
          <cell r="F1917" t="str">
            <v xml:space="preserve"> </v>
          </cell>
          <cell r="L1917">
            <v>261</v>
          </cell>
        </row>
        <row r="1918">
          <cell r="B1918" t="str">
            <v>소      계</v>
          </cell>
          <cell r="F1918">
            <v>29188</v>
          </cell>
          <cell r="H1918">
            <v>13099</v>
          </cell>
          <cell r="J1918">
            <v>15828</v>
          </cell>
          <cell r="L1918">
            <v>261</v>
          </cell>
        </row>
        <row r="1919">
          <cell r="A1919" t="str">
            <v>종       별</v>
          </cell>
          <cell r="C1919" t="str">
            <v>재 료 또 는</v>
          </cell>
          <cell r="D1919" t="str">
            <v xml:space="preserve">원 수 </v>
          </cell>
          <cell r="E1919" t="str">
            <v>단 위</v>
          </cell>
          <cell r="F1919" t="str">
            <v>총   액</v>
          </cell>
          <cell r="G1919" t="str">
            <v>노   무   비</v>
          </cell>
          <cell r="I1919" t="str">
            <v>재   료   비</v>
          </cell>
          <cell r="K1919" t="str">
            <v>경      비</v>
          </cell>
          <cell r="M1919" t="str">
            <v>비   고</v>
          </cell>
        </row>
        <row r="1920">
          <cell r="C1920" t="str">
            <v xml:space="preserve">규       격 </v>
          </cell>
          <cell r="F1920" t="str">
            <v>금   액</v>
          </cell>
          <cell r="G1920" t="str">
            <v>단  가</v>
          </cell>
          <cell r="H1920" t="str">
            <v>금   액</v>
          </cell>
          <cell r="I1920" t="str">
            <v>단  가</v>
          </cell>
          <cell r="J1920" t="str">
            <v>금   액</v>
          </cell>
          <cell r="K1920" t="str">
            <v>단  가</v>
          </cell>
          <cell r="L1920" t="str">
            <v>금   액</v>
          </cell>
        </row>
        <row r="1921">
          <cell r="A1921" t="str">
            <v>5. 도장 SYSTEM 3 : 해중에서 작업해야하는 구조물</v>
          </cell>
        </row>
        <row r="1922">
          <cell r="B1922" t="str">
            <v xml:space="preserve">소지처리 </v>
          </cell>
          <cell r="C1922" t="str">
            <v>WATER SAND JET나 WATER JET로써 피도면의 밀스케일등 이물질을 완전 제거하여 SIS ST 2 이상되게 할것.</v>
          </cell>
        </row>
        <row r="1923">
          <cell r="B1923" t="str">
            <v>하    도</v>
          </cell>
          <cell r="C1923" t="str">
            <v>수중용 엑폭시</v>
          </cell>
          <cell r="F1923" t="str">
            <v>1,000 μ</v>
          </cell>
        </row>
        <row r="1924">
          <cell r="F1924" t="str">
            <v xml:space="preserve"> </v>
          </cell>
        </row>
        <row r="1925">
          <cell r="A1925" t="str">
            <v>공사비 산출</v>
          </cell>
          <cell r="F1925" t="str">
            <v xml:space="preserve"> </v>
          </cell>
        </row>
        <row r="1926">
          <cell r="B1926" t="str">
            <v>상도용 엑폭시</v>
          </cell>
          <cell r="D1926">
            <v>1.74</v>
          </cell>
          <cell r="E1926" t="str">
            <v>L</v>
          </cell>
          <cell r="F1926" t="str">
            <v xml:space="preserve"> </v>
          </cell>
          <cell r="I1926">
            <v>26000</v>
          </cell>
          <cell r="J1926">
            <v>45240</v>
          </cell>
        </row>
        <row r="1927">
          <cell r="B1927" t="str">
            <v>잠  수  부</v>
          </cell>
          <cell r="D1927">
            <v>0.5</v>
          </cell>
          <cell r="E1927" t="str">
            <v>인</v>
          </cell>
          <cell r="F1927" t="str">
            <v xml:space="preserve"> </v>
          </cell>
          <cell r="G1927">
            <v>81832</v>
          </cell>
          <cell r="H1927">
            <v>40916</v>
          </cell>
        </row>
        <row r="1928">
          <cell r="B1928" t="str">
            <v>공 구 손 료</v>
          </cell>
          <cell r="C1928" t="str">
            <v>노임의 2%</v>
          </cell>
          <cell r="D1928" t="str">
            <v>1</v>
          </cell>
          <cell r="E1928" t="str">
            <v>식</v>
          </cell>
          <cell r="F1928" t="str">
            <v xml:space="preserve"> </v>
          </cell>
          <cell r="L1928">
            <v>818</v>
          </cell>
        </row>
        <row r="1929">
          <cell r="B1929" t="str">
            <v>소      계</v>
          </cell>
          <cell r="F1929">
            <v>86974</v>
          </cell>
          <cell r="H1929">
            <v>40916</v>
          </cell>
          <cell r="J1929">
            <v>45240</v>
          </cell>
          <cell r="L1929">
            <v>818</v>
          </cell>
        </row>
        <row r="1930">
          <cell r="F1930" t="str">
            <v xml:space="preserve"> </v>
          </cell>
        </row>
        <row r="1931">
          <cell r="A1931" t="str">
            <v>6. CERAMIC COATING (ATO) 200μ</v>
          </cell>
        </row>
        <row r="1932">
          <cell r="B1932" t="str">
            <v>6-1. 바탕만들기</v>
          </cell>
        </row>
        <row r="1933">
          <cell r="B1933" t="str">
            <v>SNAD</v>
          </cell>
          <cell r="D1933">
            <v>5.0799999999999998E-2</v>
          </cell>
          <cell r="E1933" t="str">
            <v>㎥</v>
          </cell>
          <cell r="F1933">
            <v>355</v>
          </cell>
          <cell r="I1933">
            <v>7000</v>
          </cell>
          <cell r="J1933">
            <v>355</v>
          </cell>
        </row>
        <row r="1934">
          <cell r="B1934" t="str">
            <v>계 령 공</v>
          </cell>
          <cell r="D1934">
            <v>0.05</v>
          </cell>
          <cell r="E1934" t="str">
            <v>인</v>
          </cell>
          <cell r="F1934">
            <v>2096</v>
          </cell>
          <cell r="G1934">
            <v>41937</v>
          </cell>
          <cell r="H1934">
            <v>2096</v>
          </cell>
        </row>
        <row r="1935">
          <cell r="B1935" t="str">
            <v>보 통 인 부</v>
          </cell>
          <cell r="D1935">
            <v>0.1</v>
          </cell>
          <cell r="E1935" t="str">
            <v>인</v>
          </cell>
          <cell r="F1935">
            <v>3773</v>
          </cell>
          <cell r="G1935">
            <v>37736</v>
          </cell>
          <cell r="H1935">
            <v>3773</v>
          </cell>
        </row>
        <row r="1936">
          <cell r="B1936" t="str">
            <v>POWER BRUSH</v>
          </cell>
          <cell r="D1936">
            <v>0.03</v>
          </cell>
          <cell r="E1936" t="str">
            <v>KG</v>
          </cell>
          <cell r="F1936">
            <v>150</v>
          </cell>
          <cell r="I1936">
            <v>5000</v>
          </cell>
          <cell r="J1936">
            <v>150</v>
          </cell>
        </row>
        <row r="1937">
          <cell r="B1937" t="str">
            <v>WIRE BRUSH</v>
          </cell>
          <cell r="D1937">
            <v>1.6E-2</v>
          </cell>
          <cell r="E1937" t="str">
            <v>KG</v>
          </cell>
          <cell r="F1937">
            <v>32</v>
          </cell>
          <cell r="I1937">
            <v>2000</v>
          </cell>
          <cell r="J1937">
            <v>32</v>
          </cell>
        </row>
        <row r="1938">
          <cell r="B1938" t="str">
            <v>기 계 공</v>
          </cell>
          <cell r="D1938">
            <v>0.13300000000000001</v>
          </cell>
          <cell r="E1938" t="str">
            <v>인</v>
          </cell>
          <cell r="F1938">
            <v>7834</v>
          </cell>
          <cell r="G1938">
            <v>58906</v>
          </cell>
          <cell r="H1938">
            <v>7834</v>
          </cell>
        </row>
        <row r="1939">
          <cell r="B1939" t="str">
            <v>조 력 공</v>
          </cell>
          <cell r="D1939">
            <v>0.05</v>
          </cell>
          <cell r="E1939" t="str">
            <v>인</v>
          </cell>
          <cell r="F1939">
            <v>2445</v>
          </cell>
          <cell r="G1939">
            <v>48912</v>
          </cell>
          <cell r="H1939">
            <v>2445</v>
          </cell>
        </row>
        <row r="1940">
          <cell r="B1940" t="str">
            <v>품질관리공(시험사1급)</v>
          </cell>
          <cell r="D1940">
            <v>1.6E-2</v>
          </cell>
          <cell r="E1940" t="str">
            <v>인</v>
          </cell>
          <cell r="F1940">
            <v>765</v>
          </cell>
          <cell r="G1940">
            <v>47867</v>
          </cell>
          <cell r="H1940">
            <v>765</v>
          </cell>
        </row>
        <row r="1941">
          <cell r="B1941" t="str">
            <v>공 구 손 료</v>
          </cell>
          <cell r="C1941" t="str">
            <v>노임의 2%</v>
          </cell>
          <cell r="D1941" t="str">
            <v>1</v>
          </cell>
          <cell r="E1941" t="str">
            <v>식</v>
          </cell>
          <cell r="F1941">
            <v>338</v>
          </cell>
          <cell r="L1941">
            <v>338</v>
          </cell>
        </row>
        <row r="1942">
          <cell r="B1942" t="str">
            <v>소      계</v>
          </cell>
          <cell r="F1942">
            <v>17788</v>
          </cell>
          <cell r="H1942">
            <v>16913</v>
          </cell>
          <cell r="J1942">
            <v>537</v>
          </cell>
          <cell r="L1942">
            <v>338</v>
          </cell>
        </row>
        <row r="1943">
          <cell r="F1943" t="str">
            <v xml:space="preserve"> </v>
          </cell>
        </row>
        <row r="1944">
          <cell r="B1944" t="str">
            <v>6-2. CERAMIC COATING (200μ)</v>
          </cell>
        </row>
        <row r="1945">
          <cell r="B1945" t="str">
            <v>세 척 제</v>
          </cell>
          <cell r="D1945">
            <v>0.05</v>
          </cell>
          <cell r="E1945" t="str">
            <v>통</v>
          </cell>
          <cell r="F1945">
            <v>525</v>
          </cell>
          <cell r="I1945">
            <v>10500</v>
          </cell>
          <cell r="J1945">
            <v>525</v>
          </cell>
        </row>
        <row r="1946">
          <cell r="B1946" t="str">
            <v>세 척 공(보통인부)</v>
          </cell>
          <cell r="D1946">
            <v>1.6E-2</v>
          </cell>
          <cell r="E1946" t="str">
            <v>인</v>
          </cell>
          <cell r="F1946">
            <v>603</v>
          </cell>
          <cell r="G1946">
            <v>37736</v>
          </cell>
          <cell r="H1946">
            <v>603</v>
          </cell>
        </row>
        <row r="1947">
          <cell r="B1947" t="str">
            <v>넝    마</v>
          </cell>
          <cell r="D1947">
            <v>0.01</v>
          </cell>
          <cell r="E1947" t="str">
            <v>KG</v>
          </cell>
          <cell r="F1947">
            <v>13</v>
          </cell>
          <cell r="I1947">
            <v>1363</v>
          </cell>
          <cell r="J1947">
            <v>13</v>
          </cell>
        </row>
        <row r="1948">
          <cell r="A1948" t="str">
            <v>종       별</v>
          </cell>
          <cell r="C1948" t="str">
            <v>재 료 또 는</v>
          </cell>
          <cell r="D1948" t="str">
            <v xml:space="preserve">원 수 </v>
          </cell>
          <cell r="E1948" t="str">
            <v>단 위</v>
          </cell>
          <cell r="F1948" t="str">
            <v>총   액</v>
          </cell>
          <cell r="G1948" t="str">
            <v>노   무   비</v>
          </cell>
          <cell r="I1948" t="str">
            <v>재   료   비</v>
          </cell>
          <cell r="K1948" t="str">
            <v>경      비</v>
          </cell>
          <cell r="M1948" t="str">
            <v>비   고</v>
          </cell>
        </row>
        <row r="1949">
          <cell r="C1949" t="str">
            <v xml:space="preserve">규       격 </v>
          </cell>
          <cell r="F1949" t="str">
            <v>금   액</v>
          </cell>
          <cell r="G1949" t="str">
            <v>단  가</v>
          </cell>
          <cell r="H1949" t="str">
            <v>금   액</v>
          </cell>
          <cell r="I1949" t="str">
            <v>단  가</v>
          </cell>
          <cell r="J1949" t="str">
            <v>금   액</v>
          </cell>
          <cell r="K1949" t="str">
            <v>단  가</v>
          </cell>
          <cell r="L1949" t="str">
            <v>금   액</v>
          </cell>
        </row>
        <row r="1950">
          <cell r="B1950" t="str">
            <v>세라믹코팅제</v>
          </cell>
          <cell r="D1950">
            <v>0.36</v>
          </cell>
          <cell r="E1950" t="str">
            <v>KG</v>
          </cell>
          <cell r="F1950">
            <v>60588</v>
          </cell>
          <cell r="I1950">
            <v>168300</v>
          </cell>
          <cell r="J1950">
            <v>60588</v>
          </cell>
        </row>
        <row r="1951">
          <cell r="B1951" t="str">
            <v>희 석 제</v>
          </cell>
          <cell r="D1951">
            <v>0.188</v>
          </cell>
          <cell r="E1951" t="str">
            <v>통</v>
          </cell>
          <cell r="F1951">
            <v>962</v>
          </cell>
          <cell r="I1951">
            <v>5120</v>
          </cell>
          <cell r="J1951">
            <v>962</v>
          </cell>
        </row>
        <row r="1952">
          <cell r="B1952" t="str">
            <v>도 장 공</v>
          </cell>
          <cell r="D1952">
            <v>6.6000000000000003E-2</v>
          </cell>
          <cell r="E1952" t="str">
            <v>인</v>
          </cell>
          <cell r="F1952">
            <v>4160</v>
          </cell>
          <cell r="G1952">
            <v>63038</v>
          </cell>
          <cell r="H1952">
            <v>4160</v>
          </cell>
        </row>
        <row r="1953">
          <cell r="B1953" t="str">
            <v>규    사</v>
          </cell>
          <cell r="D1953">
            <v>3.5999999999999997E-2</v>
          </cell>
          <cell r="E1953" t="str">
            <v>㎥</v>
          </cell>
          <cell r="F1953">
            <v>900</v>
          </cell>
          <cell r="I1953">
            <v>25000</v>
          </cell>
          <cell r="J1953">
            <v>900</v>
          </cell>
        </row>
        <row r="1954">
          <cell r="B1954" t="str">
            <v>장비사용료</v>
          </cell>
          <cell r="C1954" t="str">
            <v>TRUCK CRANE 
40TON x 2대</v>
          </cell>
          <cell r="D1954">
            <v>0.02</v>
          </cell>
          <cell r="E1954" t="str">
            <v>HR</v>
          </cell>
          <cell r="F1954">
            <v>3317</v>
          </cell>
          <cell r="G1954">
            <v>37230</v>
          </cell>
          <cell r="H1954">
            <v>744</v>
          </cell>
          <cell r="I1954">
            <v>17460</v>
          </cell>
          <cell r="J1954">
            <v>349</v>
          </cell>
          <cell r="K1954">
            <v>111242</v>
          </cell>
          <cell r="L1954">
            <v>2224</v>
          </cell>
        </row>
        <row r="1955">
          <cell r="B1955" t="str">
            <v>공 구 손 료</v>
          </cell>
          <cell r="C1955" t="str">
            <v>노임의 2%</v>
          </cell>
          <cell r="D1955">
            <v>1</v>
          </cell>
          <cell r="E1955" t="str">
            <v>식</v>
          </cell>
          <cell r="F1955">
            <v>110</v>
          </cell>
          <cell r="L1955">
            <v>110</v>
          </cell>
        </row>
        <row r="1956">
          <cell r="B1956" t="str">
            <v>소     계</v>
          </cell>
          <cell r="F1956">
            <v>71178</v>
          </cell>
          <cell r="H1956">
            <v>5507</v>
          </cell>
          <cell r="J1956">
            <v>63337</v>
          </cell>
          <cell r="L1956">
            <v>2334</v>
          </cell>
        </row>
        <row r="1958">
          <cell r="B1958" t="str">
            <v>합     계</v>
          </cell>
          <cell r="F1958">
            <v>88966</v>
          </cell>
          <cell r="H1958">
            <v>22420</v>
          </cell>
          <cell r="J1958">
            <v>63874</v>
          </cell>
          <cell r="L1958">
            <v>2672</v>
          </cell>
        </row>
        <row r="1971">
          <cell r="F1971" t="str">
            <v xml:space="preserve"> </v>
          </cell>
        </row>
        <row r="1976">
          <cell r="E1976" t="str">
            <v xml:space="preserve"> </v>
          </cell>
          <cell r="F1976" t="str">
            <v>S.T.S 잡철물 제작,설치(SCREEN등)</v>
          </cell>
        </row>
        <row r="1977">
          <cell r="E1977" t="str">
            <v xml:space="preserve"> </v>
          </cell>
        </row>
        <row r="1978">
          <cell r="A1978" t="str">
            <v>종       별</v>
          </cell>
          <cell r="C1978" t="str">
            <v>재 료 또 는</v>
          </cell>
          <cell r="D1978" t="str">
            <v xml:space="preserve">원 수 </v>
          </cell>
          <cell r="E1978" t="str">
            <v>단 위</v>
          </cell>
          <cell r="F1978" t="str">
            <v>총   액</v>
          </cell>
          <cell r="G1978" t="str">
            <v>노   무   비</v>
          </cell>
          <cell r="I1978" t="str">
            <v>재   료   비</v>
          </cell>
          <cell r="K1978" t="str">
            <v>경      비</v>
          </cell>
          <cell r="M1978" t="str">
            <v>비   고</v>
          </cell>
        </row>
        <row r="1979">
          <cell r="C1979" t="str">
            <v xml:space="preserve">규       격 </v>
          </cell>
          <cell r="F1979" t="str">
            <v>금   액</v>
          </cell>
          <cell r="G1979" t="str">
            <v>단  가</v>
          </cell>
          <cell r="H1979" t="str">
            <v>금   액</v>
          </cell>
          <cell r="I1979" t="str">
            <v>단  가</v>
          </cell>
          <cell r="J1979" t="str">
            <v>금   액</v>
          </cell>
          <cell r="K1979" t="str">
            <v>단  가</v>
          </cell>
          <cell r="L1979" t="str">
            <v>금   액</v>
          </cell>
        </row>
        <row r="1980">
          <cell r="A1980" t="str">
            <v>용  접  봉</v>
          </cell>
          <cell r="C1980" t="str">
            <v>AWSE 306-16 4Φ</v>
          </cell>
          <cell r="D1980">
            <v>18.48</v>
          </cell>
          <cell r="E1980" t="str">
            <v>KG</v>
          </cell>
          <cell r="I1980">
            <v>5460</v>
          </cell>
          <cell r="J1980">
            <v>100900</v>
          </cell>
        </row>
        <row r="1981">
          <cell r="A1981" t="str">
            <v>산      소</v>
          </cell>
          <cell r="C1981" t="str">
            <v>6,000L</v>
          </cell>
          <cell r="D1981">
            <v>1.05</v>
          </cell>
          <cell r="E1981" t="str">
            <v>병</v>
          </cell>
          <cell r="I1981">
            <v>12000</v>
          </cell>
          <cell r="J1981">
            <v>12600</v>
          </cell>
        </row>
        <row r="1982">
          <cell r="A1982" t="str">
            <v>아 세 치 렌</v>
          </cell>
          <cell r="C1982" t="str">
            <v>4,500L</v>
          </cell>
          <cell r="D1982">
            <v>2.8</v>
          </cell>
          <cell r="E1982" t="str">
            <v>KG</v>
          </cell>
          <cell r="I1982">
            <v>10500</v>
          </cell>
          <cell r="J1982">
            <v>29400</v>
          </cell>
        </row>
        <row r="1983">
          <cell r="A1983" t="str">
            <v>철      공</v>
          </cell>
          <cell r="D1983">
            <v>27.65</v>
          </cell>
          <cell r="E1983" t="str">
            <v>인</v>
          </cell>
          <cell r="G1983">
            <v>72430</v>
          </cell>
          <cell r="H1983">
            <v>2002689</v>
          </cell>
        </row>
        <row r="1984">
          <cell r="A1984" t="str">
            <v>비  계   공</v>
          </cell>
          <cell r="D1984">
            <v>4.71</v>
          </cell>
          <cell r="E1984" t="str">
            <v>인</v>
          </cell>
          <cell r="G1984">
            <v>79467</v>
          </cell>
          <cell r="H1984">
            <v>374289</v>
          </cell>
        </row>
        <row r="1986">
          <cell r="A1986" t="str">
            <v>보 통 인 부</v>
          </cell>
          <cell r="D1986">
            <v>0.66</v>
          </cell>
          <cell r="E1986" t="str">
            <v>인</v>
          </cell>
          <cell r="G1986">
            <v>37736</v>
          </cell>
          <cell r="H1986">
            <v>24905</v>
          </cell>
        </row>
        <row r="1987">
          <cell r="A1987" t="str">
            <v>용  접  공</v>
          </cell>
          <cell r="D1987">
            <v>2.6</v>
          </cell>
          <cell r="E1987" t="str">
            <v>인</v>
          </cell>
          <cell r="G1987">
            <v>74016</v>
          </cell>
          <cell r="H1987">
            <v>192441</v>
          </cell>
        </row>
        <row r="1988">
          <cell r="A1988" t="str">
            <v>특 별 인 부</v>
          </cell>
          <cell r="D1988">
            <v>0.74</v>
          </cell>
          <cell r="E1988" t="str">
            <v>인</v>
          </cell>
          <cell r="G1988">
            <v>57379</v>
          </cell>
          <cell r="H1988">
            <v>42460</v>
          </cell>
        </row>
        <row r="1989">
          <cell r="A1989" t="str">
            <v>용접기 손료</v>
          </cell>
          <cell r="D1989">
            <v>20.83</v>
          </cell>
          <cell r="E1989" t="str">
            <v>Hr</v>
          </cell>
          <cell r="K1989">
            <v>155</v>
          </cell>
          <cell r="L1989">
            <v>3228</v>
          </cell>
        </row>
        <row r="1990">
          <cell r="A1990" t="str">
            <v>전력 소요량</v>
          </cell>
          <cell r="D1990">
            <v>126</v>
          </cell>
          <cell r="E1990" t="str">
            <v>KWH</v>
          </cell>
          <cell r="K1990">
            <v>61.6</v>
          </cell>
          <cell r="L1990">
            <v>7761</v>
          </cell>
        </row>
        <row r="1991">
          <cell r="A1991" t="str">
            <v>공 구 손 료</v>
          </cell>
          <cell r="C1991" t="str">
            <v>인건비의 3%</v>
          </cell>
          <cell r="L1991">
            <v>79103</v>
          </cell>
        </row>
        <row r="1993">
          <cell r="A1993" t="str">
            <v>소    계</v>
          </cell>
          <cell r="F1993">
            <v>2869776</v>
          </cell>
          <cell r="H1993">
            <v>2636784</v>
          </cell>
          <cell r="J1993">
            <v>142900</v>
          </cell>
          <cell r="L1993">
            <v>90092</v>
          </cell>
        </row>
        <row r="1995">
          <cell r="A1995" t="str">
            <v>계 ( 간단한구조 )</v>
          </cell>
          <cell r="C1995" t="str">
            <v>100 %</v>
          </cell>
          <cell r="F1995">
            <v>2869776</v>
          </cell>
          <cell r="H1995">
            <v>2636784</v>
          </cell>
          <cell r="J1995">
            <v>142900</v>
          </cell>
          <cell r="L1995">
            <v>90092</v>
          </cell>
        </row>
        <row r="1997">
          <cell r="A1997" t="str">
            <v>계 ( 복잡한구조 )</v>
          </cell>
          <cell r="C1997" t="str">
            <v>140 %</v>
          </cell>
          <cell r="F1997">
            <v>4017685</v>
          </cell>
          <cell r="H1997">
            <v>3691497</v>
          </cell>
          <cell r="J1997">
            <v>200060</v>
          </cell>
          <cell r="L1997">
            <v>126128</v>
          </cell>
        </row>
        <row r="2000">
          <cell r="F2000" t="str">
            <v xml:space="preserve"> </v>
          </cell>
        </row>
        <row r="2001">
          <cell r="F2001" t="str">
            <v xml:space="preserve"> </v>
          </cell>
        </row>
        <row r="2002">
          <cell r="F2002" t="str">
            <v xml:space="preserve"> </v>
          </cell>
        </row>
        <row r="2004">
          <cell r="F2004"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두성표지"/>
      <sheetName val="중앙"/>
      <sheetName val="신진갑"/>
      <sheetName val="신진을"/>
      <sheetName val="두성"/>
      <sheetName val="수량산출"/>
      <sheetName val="제-노임"/>
      <sheetName val="내역서"/>
      <sheetName val="실행철강하도"/>
      <sheetName val="신우"/>
      <sheetName val="터파기및재료"/>
      <sheetName val="개요"/>
      <sheetName val="산출내역서집계표"/>
      <sheetName val="N賃率-職"/>
      <sheetName val="일위대가(1)"/>
      <sheetName val="98수문일위"/>
      <sheetName val="Total"/>
      <sheetName val="일위대가"/>
      <sheetName val="현장별계약현황('98.10.31)"/>
      <sheetName val="총괄표"/>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프랜트면허"/>
      <sheetName val="토목주소"/>
      <sheetName val="표지"/>
      <sheetName val="목차"/>
      <sheetName val="목차1"/>
      <sheetName val="목차2"/>
      <sheetName val="목차3"/>
      <sheetName val="목차4"/>
      <sheetName val="목차5"/>
      <sheetName val="등록현황토목"/>
      <sheetName val="등록현황건축"/>
      <sheetName val="등록현황프랜"/>
      <sheetName val="등록현황아파"/>
      <sheetName val="토목명부정규"/>
      <sheetName val="토목명부지방"/>
      <sheetName val="건축명부정규"/>
      <sheetName val="건축명부지방"/>
      <sheetName val="프랜등록명부"/>
      <sheetName val="프랜등록지방"/>
      <sheetName val="아파트명부"/>
      <sheetName val="토목면허1"/>
      <sheetName val="토목면허2"/>
      <sheetName val="건축면허1"/>
      <sheetName val="건축면허2"/>
      <sheetName val="프랜트면허지방"/>
      <sheetName val="아파트면허"/>
      <sheetName val="현장조직도"/>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X (4)"/>
      <sheetName val="설계"/>
      <sheetName val="실행"/>
      <sheetName val="토공"/>
      <sheetName val="구조물"/>
      <sheetName val="철물"/>
      <sheetName val="일위대가"/>
      <sheetName val="본공사"/>
      <sheetName val="실행철강하도"/>
      <sheetName val="수량산출"/>
    </sheetNames>
    <sheetDataSet>
      <sheetData sheetId="0"/>
      <sheetData sheetId="1" refreshError="1">
        <row r="1">
          <cell r="A1" t="str">
            <v>공       종</v>
          </cell>
          <cell r="B1" t="str">
            <v>규      격</v>
          </cell>
          <cell r="C1" t="str">
            <v>단위</v>
          </cell>
          <cell r="D1" t="str">
            <v>수량</v>
          </cell>
          <cell r="E1" t="str">
            <v>단    가</v>
          </cell>
          <cell r="F1" t="str">
            <v>금       액</v>
          </cell>
        </row>
        <row r="2">
          <cell r="A2" t="str">
            <v>1)토    공</v>
          </cell>
          <cell r="D2">
            <v>1</v>
          </cell>
          <cell r="F2">
            <v>26800867670</v>
          </cell>
        </row>
        <row r="3">
          <cell r="A3" t="str">
            <v>2)배 수 공</v>
          </cell>
          <cell r="D3">
            <v>1</v>
          </cell>
          <cell r="F3">
            <v>8257394547</v>
          </cell>
        </row>
        <row r="4">
          <cell r="A4" t="str">
            <v>3)구조물공</v>
          </cell>
          <cell r="D4">
            <v>1</v>
          </cell>
          <cell r="F4">
            <v>29216961995</v>
          </cell>
        </row>
        <row r="5">
          <cell r="A5" t="str">
            <v>4)포 장 공</v>
          </cell>
          <cell r="D5">
            <v>1</v>
          </cell>
          <cell r="F5">
            <v>7123495860</v>
          </cell>
        </row>
        <row r="6">
          <cell r="A6" t="str">
            <v>5)교통안전시설공</v>
          </cell>
          <cell r="D6">
            <v>1</v>
          </cell>
          <cell r="F6">
            <v>2127656820</v>
          </cell>
        </row>
        <row r="7">
          <cell r="A7" t="str">
            <v>6)부 대 공</v>
          </cell>
          <cell r="D7">
            <v>1</v>
          </cell>
          <cell r="F7">
            <v>3437014198</v>
          </cell>
        </row>
        <row r="8">
          <cell r="A8" t="str">
            <v>직접공사비</v>
          </cell>
          <cell r="F8">
            <v>3437014198</v>
          </cell>
        </row>
        <row r="9">
          <cell r="A9" t="str">
            <v>나.간접노무비</v>
          </cell>
          <cell r="C9" t="str">
            <v>식</v>
          </cell>
          <cell r="D9">
            <v>1</v>
          </cell>
          <cell r="F9">
            <v>4925657029</v>
          </cell>
        </row>
        <row r="10">
          <cell r="A10" t="str">
            <v>다.산재보험료</v>
          </cell>
          <cell r="C10" t="str">
            <v>식</v>
          </cell>
          <cell r="D10">
            <v>1</v>
          </cell>
          <cell r="F10">
            <v>1285596484</v>
          </cell>
        </row>
        <row r="11">
          <cell r="A11" t="str">
            <v>라.고용보험료</v>
          </cell>
          <cell r="C11" t="str">
            <v>식</v>
          </cell>
          <cell r="D11">
            <v>1</v>
          </cell>
          <cell r="F11">
            <v>321399121</v>
          </cell>
        </row>
        <row r="12">
          <cell r="A12" t="str">
            <v>마.안전관리비</v>
          </cell>
          <cell r="C12" t="str">
            <v>식</v>
          </cell>
          <cell r="D12">
            <v>1</v>
          </cell>
          <cell r="F12">
            <v>1143060284</v>
          </cell>
        </row>
        <row r="13">
          <cell r="A13" t="str">
            <v>바.기타경비</v>
          </cell>
          <cell r="C13" t="str">
            <v>식</v>
          </cell>
          <cell r="D13">
            <v>1</v>
          </cell>
          <cell r="F13">
            <v>4798051727</v>
          </cell>
        </row>
        <row r="14">
          <cell r="A14" t="str">
            <v>사.퇴직공제부금비</v>
          </cell>
          <cell r="C14" t="str">
            <v>식</v>
          </cell>
          <cell r="D14">
            <v>1</v>
          </cell>
          <cell r="F14">
            <v>846597301</v>
          </cell>
        </row>
        <row r="15">
          <cell r="A15" t="str">
            <v>2.일반관리비</v>
          </cell>
          <cell r="C15" t="str">
            <v>식</v>
          </cell>
          <cell r="D15">
            <v>1</v>
          </cell>
          <cell r="F15">
            <v>4514187651</v>
          </cell>
        </row>
        <row r="16">
          <cell r="A16" t="str">
            <v>3.이  윤</v>
          </cell>
          <cell r="C16" t="str">
            <v>식</v>
          </cell>
          <cell r="D16">
            <v>1</v>
          </cell>
          <cell r="F16">
            <v>9711146448</v>
          </cell>
        </row>
        <row r="17">
          <cell r="A17" t="str">
            <v>4.공사손해보험료</v>
          </cell>
          <cell r="C17" t="str">
            <v>식</v>
          </cell>
          <cell r="D17">
            <v>1</v>
          </cell>
          <cell r="F17">
            <v>190000000</v>
          </cell>
        </row>
        <row r="18">
          <cell r="A18" t="str">
            <v>5.폐기물처리비</v>
          </cell>
          <cell r="C18" t="str">
            <v>식</v>
          </cell>
          <cell r="D18">
            <v>1</v>
          </cell>
          <cell r="F18">
            <v>123200000</v>
          </cell>
        </row>
        <row r="19">
          <cell r="A19" t="str">
            <v>6.사후환경영향조사비</v>
          </cell>
          <cell r="C19" t="str">
            <v>식</v>
          </cell>
          <cell r="D19">
            <v>1</v>
          </cell>
          <cell r="F19">
            <v>260000000</v>
          </cell>
        </row>
        <row r="20">
          <cell r="A20" t="str">
            <v>7.정기안전점검비</v>
          </cell>
          <cell r="C20" t="str">
            <v>식</v>
          </cell>
          <cell r="D20">
            <v>1</v>
          </cell>
          <cell r="F20">
            <v>52396000</v>
          </cell>
        </row>
        <row r="21">
          <cell r="A21" t="str">
            <v>공  급  가  액</v>
          </cell>
          <cell r="F21">
            <v>312396000</v>
          </cell>
        </row>
        <row r="22">
          <cell r="A22" t="str">
            <v>부가가치세</v>
          </cell>
          <cell r="C22" t="str">
            <v>식</v>
          </cell>
          <cell r="D22">
            <v>1</v>
          </cell>
          <cell r="F22">
            <v>31239600</v>
          </cell>
        </row>
        <row r="23">
          <cell r="A23" t="str">
            <v>도급 공사비</v>
          </cell>
          <cell r="F23">
            <v>343635600</v>
          </cell>
        </row>
        <row r="24">
          <cell r="A24" t="str">
            <v>1)토    공</v>
          </cell>
          <cell r="F24">
            <v>26800867670</v>
          </cell>
        </row>
        <row r="25">
          <cell r="A25" t="str">
            <v>1.01 기존구조물철거</v>
          </cell>
        </row>
        <row r="26">
          <cell r="A26" t="str">
            <v>a 무근콘크리트깨기</v>
          </cell>
          <cell r="B26" t="str">
            <v>30cm미만</v>
          </cell>
          <cell r="C26" t="str">
            <v>m3</v>
          </cell>
          <cell r="D26">
            <v>333</v>
          </cell>
          <cell r="E26">
            <v>44000</v>
          </cell>
          <cell r="F26">
            <v>14652000</v>
          </cell>
        </row>
        <row r="27">
          <cell r="A27" t="str">
            <v>b 철근콘크리트깨기</v>
          </cell>
          <cell r="B27" t="str">
            <v>30cm이상</v>
          </cell>
          <cell r="C27" t="str">
            <v>m3</v>
          </cell>
          <cell r="D27">
            <v>376</v>
          </cell>
          <cell r="E27">
            <v>100000</v>
          </cell>
          <cell r="F27">
            <v>37600000</v>
          </cell>
        </row>
        <row r="28">
          <cell r="A28" t="str">
            <v>c 석축헐기</v>
          </cell>
          <cell r="C28" t="str">
            <v>m2</v>
          </cell>
          <cell r="D28">
            <v>615</v>
          </cell>
          <cell r="E28">
            <v>15000</v>
          </cell>
          <cell r="F28">
            <v>9225000</v>
          </cell>
        </row>
        <row r="29">
          <cell r="A29" t="str">
            <v>d 기존포장깨기</v>
          </cell>
          <cell r="F29">
            <v>0</v>
          </cell>
        </row>
        <row r="30">
          <cell r="A30" t="str">
            <v>-1 콘크리트포장깨기</v>
          </cell>
          <cell r="C30" t="str">
            <v>m3</v>
          </cell>
          <cell r="D30">
            <v>55</v>
          </cell>
          <cell r="E30">
            <v>14000</v>
          </cell>
          <cell r="F30">
            <v>770000</v>
          </cell>
        </row>
        <row r="31">
          <cell r="A31" t="str">
            <v>-2 아스팔트포장깨기</v>
          </cell>
          <cell r="C31" t="str">
            <v>m3</v>
          </cell>
          <cell r="D31">
            <v>1696</v>
          </cell>
          <cell r="E31">
            <v>14000</v>
          </cell>
          <cell r="F31">
            <v>23744000</v>
          </cell>
        </row>
        <row r="32">
          <cell r="A32" t="str">
            <v>e 기계절단</v>
          </cell>
          <cell r="C32" t="str">
            <v>'</v>
          </cell>
          <cell r="F32">
            <v>0</v>
          </cell>
        </row>
        <row r="33">
          <cell r="A33" t="str">
            <v>-1 콘크리트절단</v>
          </cell>
          <cell r="B33" t="str">
            <v>기계</v>
          </cell>
          <cell r="C33" t="str">
            <v>m</v>
          </cell>
          <cell r="D33">
            <v>12</v>
          </cell>
          <cell r="E33">
            <v>1800</v>
          </cell>
          <cell r="F33">
            <v>21600</v>
          </cell>
        </row>
        <row r="34">
          <cell r="A34" t="str">
            <v>-2 아스팔트절단</v>
          </cell>
          <cell r="B34" t="str">
            <v>기계</v>
          </cell>
          <cell r="C34" t="str">
            <v>m</v>
          </cell>
          <cell r="D34">
            <v>599</v>
          </cell>
          <cell r="E34">
            <v>1590</v>
          </cell>
          <cell r="F34">
            <v>952410</v>
          </cell>
        </row>
        <row r="35">
          <cell r="A35" t="str">
            <v>f 보도블럭쌓기</v>
          </cell>
          <cell r="C35" t="str">
            <v>m3</v>
          </cell>
          <cell r="D35">
            <v>612</v>
          </cell>
          <cell r="E35">
            <v>1180</v>
          </cell>
          <cell r="F35">
            <v>722160</v>
          </cell>
        </row>
        <row r="36">
          <cell r="A36" t="str">
            <v>1.02 측구뚝쌓기</v>
          </cell>
          <cell r="C36" t="str">
            <v>m3</v>
          </cell>
          <cell r="D36">
            <v>235</v>
          </cell>
          <cell r="E36">
            <v>2460</v>
          </cell>
          <cell r="F36">
            <v>578100</v>
          </cell>
        </row>
        <row r="37">
          <cell r="A37" t="str">
            <v>1.03 표토제거</v>
          </cell>
          <cell r="B37" t="str">
            <v>답구간</v>
          </cell>
          <cell r="C37" t="str">
            <v>m2</v>
          </cell>
          <cell r="D37">
            <v>24810</v>
          </cell>
          <cell r="E37">
            <v>240</v>
          </cell>
          <cell r="F37">
            <v>5954400</v>
          </cell>
        </row>
        <row r="38">
          <cell r="A38" t="str">
            <v>1.04 벌개제근</v>
          </cell>
          <cell r="C38" t="str">
            <v>m2</v>
          </cell>
          <cell r="D38">
            <v>176389</v>
          </cell>
          <cell r="E38">
            <v>150</v>
          </cell>
          <cell r="F38">
            <v>26458350</v>
          </cell>
        </row>
        <row r="39">
          <cell r="A39" t="str">
            <v>1.05 흙깍기</v>
          </cell>
          <cell r="F39">
            <v>0</v>
          </cell>
        </row>
        <row r="40">
          <cell r="A40" t="str">
            <v>a 토사</v>
          </cell>
          <cell r="B40" t="str">
            <v>도쟈 32ton</v>
          </cell>
          <cell r="C40" t="str">
            <v>m3</v>
          </cell>
          <cell r="D40">
            <v>317849</v>
          </cell>
          <cell r="E40">
            <v>800</v>
          </cell>
          <cell r="F40">
            <v>254279200</v>
          </cell>
        </row>
        <row r="41">
          <cell r="A41" t="str">
            <v>b 리핑암</v>
          </cell>
          <cell r="B41" t="str">
            <v>도쟈 32ton</v>
          </cell>
          <cell r="C41" t="str">
            <v>m3</v>
          </cell>
          <cell r="D41">
            <v>110951</v>
          </cell>
          <cell r="E41">
            <v>1100</v>
          </cell>
          <cell r="F41">
            <v>122046100</v>
          </cell>
        </row>
        <row r="42">
          <cell r="A42" t="str">
            <v>c 발파암깍기</v>
          </cell>
          <cell r="B42" t="str">
            <v>편절형</v>
          </cell>
          <cell r="C42" t="str">
            <v>m3</v>
          </cell>
          <cell r="D42">
            <v>3694</v>
          </cell>
          <cell r="E42">
            <v>17000</v>
          </cell>
          <cell r="F42">
            <v>62798000</v>
          </cell>
        </row>
        <row r="43">
          <cell r="A43" t="str">
            <v>d 발파암깍기</v>
          </cell>
          <cell r="B43" t="str">
            <v>리퍼병행</v>
          </cell>
          <cell r="C43" t="str">
            <v>m3</v>
          </cell>
          <cell r="D43">
            <v>44096</v>
          </cell>
          <cell r="E43">
            <v>14000</v>
          </cell>
          <cell r="F43">
            <v>617344000</v>
          </cell>
        </row>
        <row r="44">
          <cell r="A44" t="str">
            <v>e 발파암깍기</v>
          </cell>
          <cell r="B44" t="str">
            <v>브레이카</v>
          </cell>
          <cell r="C44" t="str">
            <v>m3</v>
          </cell>
          <cell r="D44">
            <v>446898</v>
          </cell>
          <cell r="E44">
            <v>15900</v>
          </cell>
          <cell r="F44">
            <v>7105678200</v>
          </cell>
        </row>
        <row r="45">
          <cell r="A45" t="str">
            <v>f 발파암깍기</v>
          </cell>
          <cell r="B45" t="str">
            <v>크롤라드릴</v>
          </cell>
          <cell r="C45" t="str">
            <v>m3</v>
          </cell>
          <cell r="D45">
            <v>432254</v>
          </cell>
          <cell r="E45">
            <v>7640</v>
          </cell>
          <cell r="F45">
            <v>3302420560</v>
          </cell>
        </row>
        <row r="46">
          <cell r="A46" t="str">
            <v>g 발파암깍기</v>
          </cell>
          <cell r="B46" t="str">
            <v>미진동발파</v>
          </cell>
          <cell r="C46" t="str">
            <v>m3</v>
          </cell>
          <cell r="D46">
            <v>55508</v>
          </cell>
          <cell r="E46">
            <v>20000</v>
          </cell>
          <cell r="F46">
            <v>1110160000</v>
          </cell>
        </row>
        <row r="47">
          <cell r="A47" t="str">
            <v>1.06 유용운반</v>
          </cell>
          <cell r="F47">
            <v>0</v>
          </cell>
        </row>
        <row r="48">
          <cell r="A48" t="str">
            <v>a 토사</v>
          </cell>
          <cell r="C48" t="str">
            <v>식</v>
          </cell>
          <cell r="F48">
            <v>0</v>
          </cell>
        </row>
        <row r="49">
          <cell r="A49" t="str">
            <v>-1 무대</v>
          </cell>
          <cell r="C49" t="str">
            <v>m3</v>
          </cell>
          <cell r="D49">
            <v>125982</v>
          </cell>
          <cell r="E49">
            <v>0</v>
          </cell>
          <cell r="F49">
            <v>0</v>
          </cell>
        </row>
        <row r="50">
          <cell r="A50" t="str">
            <v>-2 도쟈</v>
          </cell>
          <cell r="B50" t="str">
            <v>l=45.13m</v>
          </cell>
          <cell r="C50" t="str">
            <v>m3</v>
          </cell>
          <cell r="D50">
            <v>22003</v>
          </cell>
          <cell r="E50">
            <v>500</v>
          </cell>
          <cell r="F50">
            <v>11001500</v>
          </cell>
        </row>
        <row r="51">
          <cell r="A51" t="str">
            <v>-3 덤프</v>
          </cell>
          <cell r="B51" t="str">
            <v>l=0.670km</v>
          </cell>
          <cell r="C51" t="str">
            <v>m3</v>
          </cell>
          <cell r="D51">
            <v>180970</v>
          </cell>
          <cell r="E51">
            <v>1720</v>
          </cell>
          <cell r="F51">
            <v>311268400</v>
          </cell>
        </row>
        <row r="52">
          <cell r="A52" t="str">
            <v>b 리핑암</v>
          </cell>
          <cell r="F52">
            <v>0</v>
          </cell>
        </row>
        <row r="53">
          <cell r="A53" t="str">
            <v>-1 무대</v>
          </cell>
          <cell r="C53" t="str">
            <v>m3</v>
          </cell>
          <cell r="D53">
            <v>11158</v>
          </cell>
          <cell r="E53">
            <v>0</v>
          </cell>
          <cell r="F53">
            <v>0</v>
          </cell>
        </row>
        <row r="54">
          <cell r="A54" t="str">
            <v>-2 도쟈</v>
          </cell>
          <cell r="B54" t="str">
            <v>l=46.41m</v>
          </cell>
          <cell r="C54" t="str">
            <v>m3</v>
          </cell>
          <cell r="D54">
            <v>10322</v>
          </cell>
          <cell r="E54">
            <v>1000</v>
          </cell>
          <cell r="F54">
            <v>10322000</v>
          </cell>
        </row>
        <row r="55">
          <cell r="A55" t="str">
            <v>-3 덤프</v>
          </cell>
          <cell r="B55" t="str">
            <v>l=0.507km</v>
          </cell>
          <cell r="C55" t="str">
            <v>m3</v>
          </cell>
          <cell r="D55">
            <v>84240</v>
          </cell>
          <cell r="E55">
            <v>2830</v>
          </cell>
          <cell r="F55">
            <v>238399200</v>
          </cell>
        </row>
        <row r="56">
          <cell r="A56" t="str">
            <v>c 발파암</v>
          </cell>
          <cell r="F56">
            <v>0</v>
          </cell>
        </row>
        <row r="57">
          <cell r="A57" t="str">
            <v>-1 무대</v>
          </cell>
          <cell r="C57" t="str">
            <v>m3</v>
          </cell>
          <cell r="D57">
            <v>22436</v>
          </cell>
          <cell r="E57">
            <v>2000</v>
          </cell>
          <cell r="F57">
            <v>44872000</v>
          </cell>
        </row>
        <row r="58">
          <cell r="A58" t="str">
            <v>-2 도쟈</v>
          </cell>
          <cell r="B58" t="str">
            <v>l=46.66m</v>
          </cell>
          <cell r="C58" t="str">
            <v>m3</v>
          </cell>
          <cell r="D58">
            <v>48435</v>
          </cell>
          <cell r="E58">
            <v>2920</v>
          </cell>
          <cell r="F58">
            <v>141430200</v>
          </cell>
        </row>
        <row r="59">
          <cell r="A59" t="str">
            <v>-3 덤프</v>
          </cell>
          <cell r="B59" t="str">
            <v>l=0.436km</v>
          </cell>
          <cell r="C59" t="str">
            <v>m3</v>
          </cell>
          <cell r="D59">
            <v>739597</v>
          </cell>
          <cell r="E59">
            <v>7690</v>
          </cell>
          <cell r="F59">
            <v>5687500930</v>
          </cell>
        </row>
        <row r="60">
          <cell r="A60" t="str">
            <v>d 사토운반</v>
          </cell>
          <cell r="F60">
            <v>0</v>
          </cell>
        </row>
        <row r="61">
          <cell r="A61" t="str">
            <v>-1 사토운반(토사)</v>
          </cell>
          <cell r="B61" t="str">
            <v>l=10.92km</v>
          </cell>
          <cell r="C61" t="str">
            <v>m3</v>
          </cell>
          <cell r="D61">
            <v>99116</v>
          </cell>
          <cell r="E61">
            <v>6460</v>
          </cell>
          <cell r="F61">
            <v>640289360</v>
          </cell>
        </row>
        <row r="62">
          <cell r="A62" t="str">
            <v>-2 사토운반(리핑암)</v>
          </cell>
          <cell r="B62" t="str">
            <v>l=10.92km</v>
          </cell>
          <cell r="C62" t="str">
            <v>m3</v>
          </cell>
          <cell r="D62">
            <v>7333</v>
          </cell>
          <cell r="E62">
            <v>7300</v>
          </cell>
          <cell r="F62">
            <v>53530900</v>
          </cell>
        </row>
        <row r="63">
          <cell r="A63" t="str">
            <v>-3 사토운반(발파암)</v>
          </cell>
          <cell r="B63" t="str">
            <v>l=10.92km</v>
          </cell>
          <cell r="C63" t="str">
            <v>m3</v>
          </cell>
          <cell r="D63">
            <v>111597</v>
          </cell>
          <cell r="E63">
            <v>12600</v>
          </cell>
          <cell r="F63">
            <v>1406122200</v>
          </cell>
        </row>
        <row r="64">
          <cell r="A64" t="str">
            <v>1.07 흙쌓기</v>
          </cell>
          <cell r="F64">
            <v>0</v>
          </cell>
        </row>
        <row r="65">
          <cell r="A65" t="str">
            <v>a 노체</v>
          </cell>
          <cell r="C65" t="str">
            <v>m3</v>
          </cell>
          <cell r="D65">
            <v>1232912</v>
          </cell>
          <cell r="E65">
            <v>890</v>
          </cell>
          <cell r="F65">
            <v>1097291680</v>
          </cell>
        </row>
        <row r="66">
          <cell r="A66" t="str">
            <v>b 노상</v>
          </cell>
          <cell r="C66" t="str">
            <v>m3</v>
          </cell>
          <cell r="D66">
            <v>115395</v>
          </cell>
          <cell r="E66">
            <v>1300</v>
          </cell>
          <cell r="F66">
            <v>150013500</v>
          </cell>
        </row>
        <row r="67">
          <cell r="A67" t="str">
            <v>c 녹지대</v>
          </cell>
          <cell r="C67" t="str">
            <v>m3</v>
          </cell>
          <cell r="D67">
            <v>6210</v>
          </cell>
          <cell r="E67">
            <v>260</v>
          </cell>
          <cell r="F67">
            <v>1614600</v>
          </cell>
        </row>
        <row r="68">
          <cell r="A68" t="str">
            <v>1.08 노반준비공</v>
          </cell>
          <cell r="B68" t="str">
            <v>절토부</v>
          </cell>
          <cell r="C68" t="str">
            <v>m2</v>
          </cell>
          <cell r="D68">
            <v>29824</v>
          </cell>
          <cell r="E68">
            <v>170</v>
          </cell>
          <cell r="F68">
            <v>5070080</v>
          </cell>
        </row>
        <row r="69">
          <cell r="A69" t="str">
            <v>1.09 법면보호공</v>
          </cell>
          <cell r="F69">
            <v>0</v>
          </cell>
        </row>
        <row r="70">
          <cell r="A70" t="str">
            <v>a 절토부</v>
          </cell>
          <cell r="F70">
            <v>0</v>
          </cell>
        </row>
        <row r="71">
          <cell r="A71" t="str">
            <v>-1 넷트잔듸</v>
          </cell>
          <cell r="B71" t="str">
            <v>절토부:토사</v>
          </cell>
          <cell r="C71" t="str">
            <v>m2</v>
          </cell>
          <cell r="D71">
            <v>29409</v>
          </cell>
          <cell r="E71">
            <v>7790</v>
          </cell>
          <cell r="F71">
            <v>229096110</v>
          </cell>
        </row>
        <row r="72">
          <cell r="A72" t="str">
            <v>-2 리핑암면고르기</v>
          </cell>
          <cell r="C72" t="str">
            <v>m2</v>
          </cell>
          <cell r="D72">
            <v>8353</v>
          </cell>
          <cell r="E72">
            <v>2650</v>
          </cell>
          <cell r="F72">
            <v>22135450</v>
          </cell>
        </row>
        <row r="73">
          <cell r="A73" t="str">
            <v>-3 발파암면고르기</v>
          </cell>
          <cell r="C73" t="str">
            <v>m2</v>
          </cell>
          <cell r="D73">
            <v>62586</v>
          </cell>
          <cell r="E73">
            <v>6060</v>
          </cell>
          <cell r="F73">
            <v>379271160</v>
          </cell>
        </row>
        <row r="74">
          <cell r="A74" t="str">
            <v>-4 암절개면보호식재공</v>
          </cell>
          <cell r="B74" t="str">
            <v>리핑암(t=10cm)</v>
          </cell>
          <cell r="C74" t="str">
            <v>m2</v>
          </cell>
          <cell r="D74">
            <v>7676</v>
          </cell>
          <cell r="E74">
            <v>30000</v>
          </cell>
          <cell r="F74">
            <v>230280000</v>
          </cell>
        </row>
        <row r="75">
          <cell r="A75" t="str">
            <v>-5 암절개면보호식재공</v>
          </cell>
          <cell r="B75" t="str">
            <v>발파암(t=15cm)</v>
          </cell>
          <cell r="C75" t="str">
            <v>m2</v>
          </cell>
          <cell r="D75">
            <v>61752</v>
          </cell>
          <cell r="E75">
            <v>42000</v>
          </cell>
          <cell r="F75">
            <v>2593584000</v>
          </cell>
        </row>
        <row r="76">
          <cell r="A76" t="str">
            <v>b 성토부법면보호</v>
          </cell>
          <cell r="F76">
            <v>0</v>
          </cell>
        </row>
        <row r="77">
          <cell r="A77" t="str">
            <v>-1 거적덮기</v>
          </cell>
          <cell r="B77" t="str">
            <v>성토부</v>
          </cell>
          <cell r="C77" t="str">
            <v>m2</v>
          </cell>
          <cell r="D77">
            <v>112446</v>
          </cell>
          <cell r="E77">
            <v>4900</v>
          </cell>
          <cell r="F77">
            <v>550985400</v>
          </cell>
        </row>
        <row r="78">
          <cell r="A78" t="str">
            <v>-2 성토법면다짐</v>
          </cell>
          <cell r="B78" t="str">
            <v>성토부</v>
          </cell>
          <cell r="C78" t="str">
            <v>m2</v>
          </cell>
          <cell r="D78">
            <v>112446</v>
          </cell>
          <cell r="E78">
            <v>560</v>
          </cell>
          <cell r="F78">
            <v>62969760</v>
          </cell>
        </row>
        <row r="79">
          <cell r="A79" t="str">
            <v>c 녹지대</v>
          </cell>
          <cell r="B79" t="str">
            <v>줄떼</v>
          </cell>
          <cell r="C79" t="str">
            <v>m2</v>
          </cell>
          <cell r="D79">
            <v>3872</v>
          </cell>
          <cell r="E79">
            <v>4120</v>
          </cell>
          <cell r="F79">
            <v>15952640</v>
          </cell>
        </row>
        <row r="80">
          <cell r="A80" t="str">
            <v>d 공사중법면보호가시설</v>
          </cell>
          <cell r="F80">
            <v>0</v>
          </cell>
        </row>
        <row r="81">
          <cell r="A81" t="str">
            <v>-1 법면가보호망</v>
          </cell>
          <cell r="C81" t="str">
            <v>m2</v>
          </cell>
          <cell r="D81">
            <v>141855</v>
          </cell>
          <cell r="E81">
            <v>470</v>
          </cell>
          <cell r="F81">
            <v>66671850</v>
          </cell>
        </row>
        <row r="82">
          <cell r="A82" t="str">
            <v>-2 가도수로</v>
          </cell>
          <cell r="C82" t="str">
            <v>m</v>
          </cell>
          <cell r="D82">
            <v>2316</v>
          </cell>
          <cell r="E82">
            <v>600</v>
          </cell>
          <cell r="F82">
            <v>1389600</v>
          </cell>
        </row>
        <row r="83">
          <cell r="A83" t="str">
            <v>1.10 층따기</v>
          </cell>
          <cell r="B83" t="str">
            <v>기계</v>
          </cell>
          <cell r="C83" t="str">
            <v>m3</v>
          </cell>
          <cell r="D83">
            <v>12791</v>
          </cell>
          <cell r="E83">
            <v>970</v>
          </cell>
          <cell r="F83">
            <v>12407270</v>
          </cell>
        </row>
        <row r="84">
          <cell r="A84" t="str">
            <v>1.11 치환토</v>
          </cell>
          <cell r="C84" t="str">
            <v>m3</v>
          </cell>
          <cell r="D84">
            <v>74865</v>
          </cell>
          <cell r="E84">
            <v>1640</v>
          </cell>
          <cell r="F84">
            <v>122778600</v>
          </cell>
        </row>
        <row r="85">
          <cell r="A85" t="str">
            <v>1.12 규준틀</v>
          </cell>
          <cell r="F85">
            <v>0</v>
          </cell>
        </row>
        <row r="86">
          <cell r="A86" t="str">
            <v>a 토공규준틀</v>
          </cell>
          <cell r="B86" t="str">
            <v>수평규준틀</v>
          </cell>
          <cell r="C86" t="str">
            <v>ea</v>
          </cell>
          <cell r="D86">
            <v>88</v>
          </cell>
          <cell r="E86">
            <v>23000</v>
          </cell>
          <cell r="F86">
            <v>2024000</v>
          </cell>
        </row>
        <row r="87">
          <cell r="A87" t="str">
            <v>b 토공규준틀</v>
          </cell>
          <cell r="B87" t="str">
            <v>비탈규준틀</v>
          </cell>
          <cell r="C87" t="str">
            <v>ea</v>
          </cell>
          <cell r="D87">
            <v>754</v>
          </cell>
          <cell r="E87">
            <v>22800</v>
          </cell>
          <cell r="F87">
            <v>17191200</v>
          </cell>
        </row>
        <row r="88">
          <cell r="A88" t="str">
            <v>2)배 수 공</v>
          </cell>
          <cell r="F88">
            <v>8257394547</v>
          </cell>
        </row>
        <row r="89">
          <cell r="A89" t="str">
            <v>2.01 토공</v>
          </cell>
          <cell r="F89">
            <v>0</v>
          </cell>
        </row>
        <row r="90">
          <cell r="A90" t="str">
            <v>a 측구터파기</v>
          </cell>
          <cell r="F90">
            <v>0</v>
          </cell>
        </row>
        <row r="91">
          <cell r="A91" t="str">
            <v>-1 측구터파기</v>
          </cell>
          <cell r="B91" t="str">
            <v>토사</v>
          </cell>
          <cell r="C91" t="str">
            <v>m3</v>
          </cell>
          <cell r="D91">
            <v>13681</v>
          </cell>
          <cell r="E91">
            <v>4000</v>
          </cell>
          <cell r="F91">
            <v>54724000</v>
          </cell>
        </row>
        <row r="92">
          <cell r="A92" t="str">
            <v>-2 측구터파기</v>
          </cell>
          <cell r="B92" t="str">
            <v>리핑암</v>
          </cell>
          <cell r="C92" t="str">
            <v>m3</v>
          </cell>
          <cell r="D92">
            <v>7</v>
          </cell>
          <cell r="E92">
            <v>73000</v>
          </cell>
          <cell r="F92">
            <v>511000</v>
          </cell>
        </row>
        <row r="93">
          <cell r="A93" t="str">
            <v>b 구조물터파기</v>
          </cell>
          <cell r="F93">
            <v>0</v>
          </cell>
        </row>
        <row r="94">
          <cell r="A94" t="str">
            <v>-1 구조물터파기</v>
          </cell>
          <cell r="B94" t="str">
            <v>육상토사0-2m</v>
          </cell>
          <cell r="C94" t="str">
            <v>m3</v>
          </cell>
          <cell r="D94">
            <v>29021</v>
          </cell>
          <cell r="E94">
            <v>3000</v>
          </cell>
          <cell r="F94">
            <v>87063000</v>
          </cell>
        </row>
        <row r="95">
          <cell r="A95" t="str">
            <v>-2 구조물터파기</v>
          </cell>
          <cell r="B95" t="str">
            <v>육상토사2-4m</v>
          </cell>
          <cell r="C95" t="str">
            <v>m3</v>
          </cell>
          <cell r="D95">
            <v>1349</v>
          </cell>
          <cell r="E95">
            <v>4480</v>
          </cell>
          <cell r="F95">
            <v>6043520</v>
          </cell>
        </row>
        <row r="96">
          <cell r="A96" t="str">
            <v>-3 구조물터파기</v>
          </cell>
          <cell r="B96" t="str">
            <v>육상토사4-6m</v>
          </cell>
          <cell r="C96" t="str">
            <v>m3</v>
          </cell>
          <cell r="D96">
            <v>61</v>
          </cell>
          <cell r="E96">
            <v>5960</v>
          </cell>
          <cell r="F96">
            <v>363560</v>
          </cell>
        </row>
        <row r="97">
          <cell r="A97" t="str">
            <v>-4 구조물터파기</v>
          </cell>
          <cell r="B97" t="str">
            <v>육상발파암0-2m</v>
          </cell>
          <cell r="C97" t="str">
            <v>m3</v>
          </cell>
          <cell r="D97">
            <v>11024</v>
          </cell>
          <cell r="E97">
            <v>92000</v>
          </cell>
          <cell r="F97">
            <v>1014208000</v>
          </cell>
        </row>
        <row r="98">
          <cell r="A98" t="str">
            <v>c 되메우기</v>
          </cell>
          <cell r="B98" t="str">
            <v>인력50%+기계50%</v>
          </cell>
          <cell r="C98" t="str">
            <v>m3</v>
          </cell>
          <cell r="D98">
            <v>32430</v>
          </cell>
          <cell r="E98">
            <v>4480</v>
          </cell>
          <cell r="F98">
            <v>145286400</v>
          </cell>
        </row>
        <row r="99">
          <cell r="A99" t="str">
            <v>2.02 측구공</v>
          </cell>
          <cell r="F99">
            <v>0</v>
          </cell>
        </row>
        <row r="100">
          <cell r="A100" t="str">
            <v>a L형측구</v>
          </cell>
          <cell r="F100">
            <v>0</v>
          </cell>
        </row>
        <row r="101">
          <cell r="A101" t="str">
            <v>-1 L형측구</v>
          </cell>
          <cell r="B101" t="str">
            <v>type-1,h=0.515</v>
          </cell>
          <cell r="C101" t="str">
            <v>m</v>
          </cell>
          <cell r="D101">
            <v>1167</v>
          </cell>
          <cell r="E101">
            <v>25000</v>
          </cell>
          <cell r="F101">
            <v>29175000</v>
          </cell>
        </row>
        <row r="102">
          <cell r="A102" t="str">
            <v>-2 L형측구</v>
          </cell>
          <cell r="B102" t="str">
            <v>type-2,h=1.282</v>
          </cell>
          <cell r="C102" t="str">
            <v>m</v>
          </cell>
          <cell r="D102">
            <v>6200</v>
          </cell>
          <cell r="E102">
            <v>73200</v>
          </cell>
          <cell r="F102">
            <v>453840000</v>
          </cell>
        </row>
        <row r="103">
          <cell r="A103" t="str">
            <v>-3 L형측구</v>
          </cell>
          <cell r="B103" t="str">
            <v>type-3,다이크</v>
          </cell>
          <cell r="C103" t="str">
            <v>m</v>
          </cell>
          <cell r="D103">
            <v>13718</v>
          </cell>
          <cell r="E103">
            <v>17200</v>
          </cell>
          <cell r="F103">
            <v>235949600</v>
          </cell>
        </row>
        <row r="104">
          <cell r="A104" t="str">
            <v>-4 L형측구</v>
          </cell>
          <cell r="B104" t="str">
            <v>type-4,h=0.35</v>
          </cell>
          <cell r="C104" t="str">
            <v>m</v>
          </cell>
          <cell r="D104">
            <v>2604</v>
          </cell>
          <cell r="E104">
            <v>14000</v>
          </cell>
          <cell r="F104">
            <v>36456000</v>
          </cell>
        </row>
        <row r="105">
          <cell r="A105" t="str">
            <v>b 산마루측구</v>
          </cell>
          <cell r="B105" t="str">
            <v>type-1</v>
          </cell>
          <cell r="C105" t="str">
            <v>m</v>
          </cell>
          <cell r="D105">
            <v>641</v>
          </cell>
          <cell r="E105">
            <v>40200</v>
          </cell>
          <cell r="F105">
            <v>25768200</v>
          </cell>
        </row>
        <row r="106">
          <cell r="A106" t="str">
            <v>c V형측구</v>
          </cell>
          <cell r="F106">
            <v>0</v>
          </cell>
        </row>
        <row r="107">
          <cell r="A107" t="str">
            <v>-1 V형측구</v>
          </cell>
          <cell r="B107" t="str">
            <v>type-1,h=0.45</v>
          </cell>
          <cell r="C107" t="str">
            <v>m</v>
          </cell>
          <cell r="D107">
            <v>4672</v>
          </cell>
          <cell r="E107">
            <v>41200</v>
          </cell>
          <cell r="F107">
            <v>192486400</v>
          </cell>
        </row>
        <row r="108">
          <cell r="A108" t="str">
            <v>-2 V형측구</v>
          </cell>
          <cell r="B108" t="str">
            <v>type-2,h=0.60</v>
          </cell>
          <cell r="C108" t="str">
            <v>m</v>
          </cell>
          <cell r="D108">
            <v>467</v>
          </cell>
          <cell r="E108">
            <v>52300</v>
          </cell>
          <cell r="F108">
            <v>24424100</v>
          </cell>
        </row>
        <row r="109">
          <cell r="A109" t="str">
            <v>-3 V형측구</v>
          </cell>
          <cell r="B109" t="str">
            <v>type-3,h=1.00</v>
          </cell>
          <cell r="C109" t="str">
            <v>m</v>
          </cell>
          <cell r="D109">
            <v>1393</v>
          </cell>
          <cell r="E109">
            <v>83100</v>
          </cell>
          <cell r="F109">
            <v>115758300</v>
          </cell>
        </row>
        <row r="110">
          <cell r="A110" t="str">
            <v>d U형측구</v>
          </cell>
          <cell r="F110">
            <v>0</v>
          </cell>
        </row>
        <row r="111">
          <cell r="A111" t="str">
            <v>-1 U형측구(type-1)</v>
          </cell>
          <cell r="B111" t="str">
            <v>0.30*0.15</v>
          </cell>
          <cell r="C111" t="str">
            <v>m</v>
          </cell>
          <cell r="D111">
            <v>100</v>
          </cell>
          <cell r="E111">
            <v>15800</v>
          </cell>
          <cell r="F111">
            <v>1580000</v>
          </cell>
        </row>
        <row r="112">
          <cell r="A112" t="str">
            <v>-2 U형측구(type-2)</v>
          </cell>
          <cell r="B112" t="str">
            <v>0.60*0.45</v>
          </cell>
          <cell r="C112" t="str">
            <v>m</v>
          </cell>
          <cell r="D112">
            <v>97</v>
          </cell>
          <cell r="E112">
            <v>50900</v>
          </cell>
          <cell r="F112">
            <v>4937300</v>
          </cell>
        </row>
        <row r="113">
          <cell r="A113" t="str">
            <v>e 소단측구</v>
          </cell>
          <cell r="F113">
            <v>0</v>
          </cell>
        </row>
        <row r="114">
          <cell r="A114" t="str">
            <v>-1 절토부소단측구</v>
          </cell>
          <cell r="B114" t="str">
            <v>콘크리트</v>
          </cell>
          <cell r="C114" t="str">
            <v>m</v>
          </cell>
          <cell r="D114">
            <v>1105</v>
          </cell>
          <cell r="E114">
            <v>11200</v>
          </cell>
          <cell r="F114">
            <v>12376000</v>
          </cell>
        </row>
        <row r="115">
          <cell r="A115" t="str">
            <v>-2 절토부소단측구</v>
          </cell>
          <cell r="B115" t="str">
            <v>토사구간</v>
          </cell>
          <cell r="C115" t="str">
            <v>m</v>
          </cell>
          <cell r="D115">
            <v>182</v>
          </cell>
          <cell r="E115">
            <v>15600</v>
          </cell>
          <cell r="F115">
            <v>2839200</v>
          </cell>
        </row>
        <row r="116">
          <cell r="A116" t="str">
            <v>2.03 맹암거</v>
          </cell>
          <cell r="F116">
            <v>0</v>
          </cell>
        </row>
        <row r="117">
          <cell r="A117" t="str">
            <v>a type-1</v>
          </cell>
          <cell r="B117" t="str">
            <v>유공관+부직포</v>
          </cell>
          <cell r="C117" t="str">
            <v>m</v>
          </cell>
          <cell r="D117">
            <v>218</v>
          </cell>
          <cell r="E117">
            <v>11900</v>
          </cell>
          <cell r="F117">
            <v>2594200</v>
          </cell>
        </row>
        <row r="118">
          <cell r="A118" t="str">
            <v>b type-2</v>
          </cell>
          <cell r="B118" t="str">
            <v>유공관</v>
          </cell>
          <cell r="C118" t="str">
            <v>m</v>
          </cell>
          <cell r="D118">
            <v>6226</v>
          </cell>
          <cell r="E118">
            <v>10500</v>
          </cell>
          <cell r="F118">
            <v>65373000</v>
          </cell>
        </row>
        <row r="119">
          <cell r="A119" t="str">
            <v>c type-3</v>
          </cell>
          <cell r="B119" t="str">
            <v>부직포</v>
          </cell>
          <cell r="C119" t="str">
            <v>m</v>
          </cell>
          <cell r="D119">
            <v>691</v>
          </cell>
          <cell r="E119">
            <v>8980</v>
          </cell>
          <cell r="F119">
            <v>6205180</v>
          </cell>
        </row>
        <row r="120">
          <cell r="A120" t="str">
            <v>2.04 횡배수관공</v>
          </cell>
          <cell r="F120">
            <v>0</v>
          </cell>
        </row>
        <row r="121">
          <cell r="A121" t="str">
            <v>a 횡배수관부설</v>
          </cell>
          <cell r="F121">
            <v>0</v>
          </cell>
        </row>
        <row r="122">
          <cell r="A122" t="str">
            <v>-1 배수관보강 h=0-5m</v>
          </cell>
          <cell r="B122" t="str">
            <v>d=1000m/m</v>
          </cell>
          <cell r="C122" t="str">
            <v>m</v>
          </cell>
          <cell r="D122">
            <v>100</v>
          </cell>
          <cell r="E122">
            <v>208000</v>
          </cell>
          <cell r="F122">
            <v>20800000</v>
          </cell>
        </row>
        <row r="123">
          <cell r="A123" t="str">
            <v>-2 배수관보강 h=5-10m</v>
          </cell>
          <cell r="B123" t="str">
            <v>d=1000m/m</v>
          </cell>
          <cell r="C123" t="str">
            <v>m</v>
          </cell>
          <cell r="D123">
            <v>485</v>
          </cell>
          <cell r="E123">
            <v>208000</v>
          </cell>
          <cell r="F123">
            <v>100880000</v>
          </cell>
        </row>
        <row r="124">
          <cell r="A124" t="str">
            <v>-3 배수관보강 h=10-15m</v>
          </cell>
          <cell r="B124" t="str">
            <v>d=1000m/m</v>
          </cell>
          <cell r="C124" t="str">
            <v>m</v>
          </cell>
          <cell r="D124">
            <v>209</v>
          </cell>
          <cell r="E124">
            <v>211000</v>
          </cell>
          <cell r="F124">
            <v>44099000</v>
          </cell>
        </row>
        <row r="125">
          <cell r="A125" t="str">
            <v>-4 배수관보강 h=15-20m</v>
          </cell>
          <cell r="B125" t="str">
            <v>d=1000m/m</v>
          </cell>
          <cell r="C125" t="str">
            <v>m</v>
          </cell>
          <cell r="D125">
            <v>673</v>
          </cell>
          <cell r="E125">
            <v>217000</v>
          </cell>
          <cell r="F125">
            <v>146041000</v>
          </cell>
        </row>
        <row r="126">
          <cell r="A126" t="str">
            <v>b 횡배수관날개벽</v>
          </cell>
          <cell r="F126">
            <v>0</v>
          </cell>
        </row>
        <row r="127">
          <cell r="A127" t="str">
            <v>-1 콘크리트타설</v>
          </cell>
          <cell r="B127" t="str">
            <v>무근 vib제외</v>
          </cell>
          <cell r="C127" t="str">
            <v>m3</v>
          </cell>
          <cell r="D127">
            <v>78</v>
          </cell>
          <cell r="E127">
            <v>18200</v>
          </cell>
          <cell r="F127">
            <v>1419600</v>
          </cell>
        </row>
        <row r="128">
          <cell r="A128" t="str">
            <v>-2 합판거푸집</v>
          </cell>
          <cell r="B128" t="str">
            <v>3회 0-7m</v>
          </cell>
          <cell r="C128" t="str">
            <v>m2</v>
          </cell>
          <cell r="D128">
            <v>362</v>
          </cell>
          <cell r="E128">
            <v>17400</v>
          </cell>
          <cell r="F128">
            <v>6298800</v>
          </cell>
        </row>
        <row r="129">
          <cell r="A129" t="str">
            <v>c 횡배수관부설</v>
          </cell>
          <cell r="B129" t="str">
            <v>v.r관접합</v>
          </cell>
          <cell r="F129">
            <v>0</v>
          </cell>
        </row>
        <row r="130">
          <cell r="A130" t="str">
            <v>-1 횡배수관부설</v>
          </cell>
          <cell r="B130" t="str">
            <v>v.r관 d=600m/m</v>
          </cell>
          <cell r="C130" t="str">
            <v>m</v>
          </cell>
          <cell r="D130">
            <v>281</v>
          </cell>
          <cell r="E130">
            <v>100000</v>
          </cell>
          <cell r="F130">
            <v>28100000</v>
          </cell>
        </row>
        <row r="131">
          <cell r="A131" t="str">
            <v>-2 횡배수관부설</v>
          </cell>
          <cell r="B131" t="str">
            <v>v.r관 d=800m/m</v>
          </cell>
          <cell r="C131" t="str">
            <v>m</v>
          </cell>
          <cell r="D131">
            <v>39</v>
          </cell>
          <cell r="E131">
            <v>123000</v>
          </cell>
          <cell r="F131">
            <v>4797000</v>
          </cell>
        </row>
        <row r="132">
          <cell r="A132" t="str">
            <v>-3 횡배수관부설</v>
          </cell>
          <cell r="B132" t="str">
            <v>v.r관 d=1000m/m</v>
          </cell>
          <cell r="C132" t="str">
            <v>m</v>
          </cell>
          <cell r="D132">
            <v>380</v>
          </cell>
          <cell r="E132">
            <v>257000</v>
          </cell>
          <cell r="F132">
            <v>97660000</v>
          </cell>
        </row>
        <row r="133">
          <cell r="A133" t="str">
            <v>d 횡배수관날개벽</v>
          </cell>
          <cell r="B133" t="str">
            <v>v.r관</v>
          </cell>
          <cell r="F133">
            <v>0</v>
          </cell>
        </row>
        <row r="134">
          <cell r="A134" t="str">
            <v>-1 콘크리트타설</v>
          </cell>
          <cell r="B134" t="str">
            <v>무근 vib제외</v>
          </cell>
          <cell r="C134" t="str">
            <v>m3</v>
          </cell>
          <cell r="D134">
            <v>30</v>
          </cell>
          <cell r="E134">
            <v>18200</v>
          </cell>
          <cell r="F134">
            <v>546000</v>
          </cell>
        </row>
        <row r="135">
          <cell r="A135" t="str">
            <v>-2 거푸집</v>
          </cell>
          <cell r="B135" t="str">
            <v>합판3회</v>
          </cell>
          <cell r="C135" t="str">
            <v>m2</v>
          </cell>
          <cell r="D135">
            <v>146</v>
          </cell>
          <cell r="E135">
            <v>17400</v>
          </cell>
          <cell r="F135">
            <v>2540400</v>
          </cell>
        </row>
        <row r="136">
          <cell r="A136" t="str">
            <v>e 횡배수관면벽</v>
          </cell>
          <cell r="B136" t="str">
            <v>d=1000m/m</v>
          </cell>
          <cell r="C136" t="str">
            <v>ea</v>
          </cell>
          <cell r="D136">
            <v>3</v>
          </cell>
          <cell r="E136">
            <v>162000</v>
          </cell>
          <cell r="F136">
            <v>486000</v>
          </cell>
        </row>
        <row r="137">
          <cell r="A137" t="str">
            <v>2.06 종배수관공</v>
          </cell>
          <cell r="F137">
            <v>0</v>
          </cell>
        </row>
        <row r="138">
          <cell r="A138" t="str">
            <v>a 배수관부설</v>
          </cell>
          <cell r="F138">
            <v>0</v>
          </cell>
        </row>
        <row r="139">
          <cell r="A139" t="str">
            <v>-1 종배수관부설</v>
          </cell>
          <cell r="B139" t="str">
            <v>(d=600m/m)흄관</v>
          </cell>
          <cell r="C139" t="str">
            <v>m</v>
          </cell>
          <cell r="D139">
            <v>3893</v>
          </cell>
          <cell r="E139">
            <v>61000</v>
          </cell>
          <cell r="F139">
            <v>237473000</v>
          </cell>
        </row>
        <row r="140">
          <cell r="A140" t="str">
            <v>-2 종배수관부설</v>
          </cell>
          <cell r="B140" t="str">
            <v>(d=600m/m)v.r관</v>
          </cell>
          <cell r="C140" t="str">
            <v>m</v>
          </cell>
          <cell r="D140">
            <v>112</v>
          </cell>
          <cell r="E140">
            <v>85800</v>
          </cell>
          <cell r="F140">
            <v>9609600</v>
          </cell>
        </row>
        <row r="141">
          <cell r="A141" t="str">
            <v>-3 종배수관부설</v>
          </cell>
          <cell r="B141" t="str">
            <v>(d=800m/m)v.r관</v>
          </cell>
          <cell r="C141" t="str">
            <v>m</v>
          </cell>
          <cell r="D141">
            <v>68</v>
          </cell>
          <cell r="E141">
            <v>108000</v>
          </cell>
          <cell r="F141">
            <v>7344000</v>
          </cell>
        </row>
        <row r="142">
          <cell r="A142" t="str">
            <v>b 종배수관면벽</v>
          </cell>
          <cell r="F142">
            <v>0</v>
          </cell>
        </row>
        <row r="143">
          <cell r="A143" t="str">
            <v>-1 종배수관면벽</v>
          </cell>
          <cell r="B143" t="str">
            <v>d=600m/m</v>
          </cell>
          <cell r="C143" t="str">
            <v>ea</v>
          </cell>
          <cell r="D143">
            <v>15</v>
          </cell>
          <cell r="E143">
            <v>75300</v>
          </cell>
          <cell r="F143">
            <v>1129500</v>
          </cell>
        </row>
        <row r="144">
          <cell r="A144" t="str">
            <v>-2 종배수관면벽</v>
          </cell>
          <cell r="B144" t="str">
            <v>d=800m/m</v>
          </cell>
          <cell r="C144" t="str">
            <v>ea</v>
          </cell>
          <cell r="D144">
            <v>7</v>
          </cell>
          <cell r="E144">
            <v>117000</v>
          </cell>
          <cell r="F144">
            <v>819000</v>
          </cell>
        </row>
        <row r="145">
          <cell r="A145" t="str">
            <v>2.08 집수정공</v>
          </cell>
          <cell r="F145">
            <v>0</v>
          </cell>
        </row>
        <row r="146">
          <cell r="A146" t="str">
            <v>a 콘크리트타설</v>
          </cell>
          <cell r="B146" t="str">
            <v>철근vib포함</v>
          </cell>
          <cell r="C146" t="str">
            <v>m3</v>
          </cell>
          <cell r="D146">
            <v>234</v>
          </cell>
          <cell r="E146">
            <v>20900</v>
          </cell>
          <cell r="F146">
            <v>4890600</v>
          </cell>
        </row>
        <row r="147">
          <cell r="A147" t="str">
            <v>b 콘크리트타설</v>
          </cell>
          <cell r="B147" t="str">
            <v>무근vib포함</v>
          </cell>
          <cell r="C147" t="str">
            <v>m3</v>
          </cell>
          <cell r="D147">
            <v>73</v>
          </cell>
          <cell r="E147">
            <v>19000</v>
          </cell>
          <cell r="F147">
            <v>1387000</v>
          </cell>
        </row>
        <row r="148">
          <cell r="A148" t="str">
            <v>c 거푸집</v>
          </cell>
          <cell r="B148" t="str">
            <v>4회 0-7m</v>
          </cell>
          <cell r="C148" t="str">
            <v>m2</v>
          </cell>
          <cell r="D148">
            <v>2767</v>
          </cell>
          <cell r="E148">
            <v>15200</v>
          </cell>
          <cell r="F148">
            <v>42058400</v>
          </cell>
        </row>
        <row r="149">
          <cell r="A149" t="str">
            <v>d 철근가공조립</v>
          </cell>
          <cell r="B149" t="str">
            <v>보통</v>
          </cell>
          <cell r="C149" t="str">
            <v>ton</v>
          </cell>
          <cell r="D149">
            <v>137.529</v>
          </cell>
          <cell r="E149">
            <v>333000</v>
          </cell>
          <cell r="F149">
            <v>45797157</v>
          </cell>
        </row>
        <row r="150">
          <cell r="A150" t="str">
            <v>e 스틸그레이팅</v>
          </cell>
          <cell r="B150" t="str">
            <v>1000*750*75</v>
          </cell>
          <cell r="C150" t="str">
            <v>ea</v>
          </cell>
          <cell r="D150">
            <v>102</v>
          </cell>
          <cell r="E150">
            <v>100000</v>
          </cell>
          <cell r="F150">
            <v>10200000</v>
          </cell>
        </row>
        <row r="151">
          <cell r="A151" t="str">
            <v>2.10 암거구체및날개벽</v>
          </cell>
          <cell r="F151">
            <v>0</v>
          </cell>
        </row>
        <row r="152">
          <cell r="A152" t="str">
            <v>a 콘크리트타설</v>
          </cell>
          <cell r="F152">
            <v>0</v>
          </cell>
        </row>
        <row r="153">
          <cell r="A153" t="str">
            <v>-1 콘크리트타설</v>
          </cell>
          <cell r="B153" t="str">
            <v>철근펌프카</v>
          </cell>
          <cell r="C153" t="str">
            <v>m3</v>
          </cell>
          <cell r="D153">
            <v>15464</v>
          </cell>
          <cell r="E153">
            <v>15900</v>
          </cell>
          <cell r="F153">
            <v>245877600</v>
          </cell>
        </row>
        <row r="154">
          <cell r="A154" t="str">
            <v>-2 콘크리트타설</v>
          </cell>
          <cell r="B154" t="str">
            <v>무근vib제외</v>
          </cell>
          <cell r="C154" t="str">
            <v>m3</v>
          </cell>
          <cell r="D154">
            <v>792</v>
          </cell>
          <cell r="E154">
            <v>18500</v>
          </cell>
          <cell r="F154">
            <v>14652000</v>
          </cell>
        </row>
        <row r="155">
          <cell r="A155" t="str">
            <v>b 거푸집</v>
          </cell>
          <cell r="F155">
            <v>0</v>
          </cell>
        </row>
        <row r="156">
          <cell r="A156" t="str">
            <v>-1 합판거푸집</v>
          </cell>
          <cell r="B156" t="str">
            <v>3회 0-7m</v>
          </cell>
          <cell r="C156" t="str">
            <v>m2</v>
          </cell>
          <cell r="D156">
            <v>23529</v>
          </cell>
          <cell r="E156">
            <v>17700</v>
          </cell>
          <cell r="F156">
            <v>416463300</v>
          </cell>
        </row>
        <row r="157">
          <cell r="A157" t="str">
            <v>-2 거푸집(합판+스치로폴)</v>
          </cell>
          <cell r="B157" t="str">
            <v>4회 0-7m</v>
          </cell>
          <cell r="C157" t="str">
            <v>m2</v>
          </cell>
          <cell r="D157">
            <v>5867</v>
          </cell>
          <cell r="E157">
            <v>21200</v>
          </cell>
          <cell r="F157">
            <v>124380400</v>
          </cell>
        </row>
        <row r="158">
          <cell r="A158" t="str">
            <v>c 철근가공조립</v>
          </cell>
          <cell r="B158" t="str">
            <v>복잡</v>
          </cell>
          <cell r="C158" t="str">
            <v>ton</v>
          </cell>
          <cell r="D158">
            <v>2273.681</v>
          </cell>
          <cell r="E158">
            <v>368000</v>
          </cell>
          <cell r="F158">
            <v>836714608</v>
          </cell>
        </row>
        <row r="159">
          <cell r="A159" t="str">
            <v>d 강관비계</v>
          </cell>
          <cell r="B159" t="str">
            <v>암거용</v>
          </cell>
          <cell r="C159" t="str">
            <v>m2</v>
          </cell>
          <cell r="D159">
            <v>10703</v>
          </cell>
          <cell r="E159">
            <v>7630</v>
          </cell>
          <cell r="F159">
            <v>81663890</v>
          </cell>
        </row>
        <row r="160">
          <cell r="A160" t="str">
            <v>e 강관동바리</v>
          </cell>
          <cell r="B160" t="str">
            <v>암거용</v>
          </cell>
          <cell r="C160" t="str">
            <v>공/m3</v>
          </cell>
          <cell r="D160">
            <v>16795</v>
          </cell>
          <cell r="E160">
            <v>6260</v>
          </cell>
          <cell r="F160">
            <v>105136700</v>
          </cell>
        </row>
        <row r="161">
          <cell r="A161" t="str">
            <v>f 아스팔트방수</v>
          </cell>
          <cell r="B161" t="str">
            <v>블론아스팔트(2회)</v>
          </cell>
          <cell r="C161" t="str">
            <v>m2</v>
          </cell>
          <cell r="D161">
            <v>10588</v>
          </cell>
          <cell r="E161">
            <v>4670</v>
          </cell>
          <cell r="F161">
            <v>49445960</v>
          </cell>
        </row>
        <row r="162">
          <cell r="A162" t="str">
            <v>g pvc pipe설치</v>
          </cell>
          <cell r="B162" t="str">
            <v>d=100m/m</v>
          </cell>
          <cell r="C162" t="str">
            <v>m</v>
          </cell>
          <cell r="D162">
            <v>462</v>
          </cell>
          <cell r="E162">
            <v>5670</v>
          </cell>
          <cell r="F162">
            <v>2619540</v>
          </cell>
        </row>
        <row r="163">
          <cell r="A163" t="str">
            <v>h 부직포설치</v>
          </cell>
          <cell r="B163" t="str">
            <v>1.5t/m</v>
          </cell>
          <cell r="C163" t="str">
            <v>m2</v>
          </cell>
          <cell r="D163">
            <v>370</v>
          </cell>
          <cell r="E163">
            <v>990</v>
          </cell>
          <cell r="F163">
            <v>366300</v>
          </cell>
        </row>
        <row r="164">
          <cell r="A164" t="str">
            <v>i 뒷채움잡석</v>
          </cell>
          <cell r="B164" t="str">
            <v>현장암유용(보조기층)</v>
          </cell>
          <cell r="C164" t="str">
            <v>m3</v>
          </cell>
          <cell r="D164">
            <v>3260</v>
          </cell>
          <cell r="E164">
            <v>22800</v>
          </cell>
          <cell r="F164">
            <v>74328000</v>
          </cell>
        </row>
        <row r="165">
          <cell r="A165" t="str">
            <v>j 기초잡석깔기</v>
          </cell>
          <cell r="B165" t="str">
            <v>현장암유용10-15cm</v>
          </cell>
          <cell r="C165" t="str">
            <v>m3</v>
          </cell>
          <cell r="D165">
            <v>1476</v>
          </cell>
          <cell r="E165">
            <v>27500</v>
          </cell>
          <cell r="F165">
            <v>40590000</v>
          </cell>
        </row>
        <row r="166">
          <cell r="A166" t="str">
            <v>k 지수판설치</v>
          </cell>
          <cell r="B166" t="str">
            <v>200*5m/m</v>
          </cell>
          <cell r="C166" t="str">
            <v>m</v>
          </cell>
          <cell r="D166">
            <v>970</v>
          </cell>
          <cell r="E166">
            <v>15700</v>
          </cell>
          <cell r="F166">
            <v>15229000</v>
          </cell>
        </row>
        <row r="167">
          <cell r="A167" t="str">
            <v>l 신축이음</v>
          </cell>
          <cell r="B167" t="str">
            <v>t=20mm</v>
          </cell>
          <cell r="C167" t="str">
            <v>m2</v>
          </cell>
          <cell r="D167">
            <v>674</v>
          </cell>
          <cell r="E167">
            <v>10700</v>
          </cell>
          <cell r="F167">
            <v>7211800</v>
          </cell>
        </row>
        <row r="168">
          <cell r="A168" t="str">
            <v>m 스페이서</v>
          </cell>
          <cell r="F168">
            <v>0</v>
          </cell>
        </row>
        <row r="169">
          <cell r="A169" t="str">
            <v>-1 스페이서</v>
          </cell>
          <cell r="B169" t="str">
            <v>벽체</v>
          </cell>
          <cell r="C169" t="str">
            <v>m2</v>
          </cell>
          <cell r="D169">
            <v>23168</v>
          </cell>
          <cell r="E169">
            <v>210</v>
          </cell>
          <cell r="F169">
            <v>4865280</v>
          </cell>
        </row>
        <row r="170">
          <cell r="A170" t="str">
            <v>-2 스페이서</v>
          </cell>
          <cell r="B170" t="str">
            <v>슬래브및기초</v>
          </cell>
          <cell r="C170" t="str">
            <v>m2</v>
          </cell>
          <cell r="D170">
            <v>11533</v>
          </cell>
          <cell r="E170">
            <v>100</v>
          </cell>
          <cell r="F170">
            <v>1153300</v>
          </cell>
        </row>
        <row r="171">
          <cell r="A171" t="str">
            <v>2.08 도수로공</v>
          </cell>
          <cell r="F171">
            <v>0</v>
          </cell>
        </row>
        <row r="172">
          <cell r="A172" t="str">
            <v>a 콘크리트타설</v>
          </cell>
          <cell r="F172">
            <v>0</v>
          </cell>
        </row>
        <row r="173">
          <cell r="A173" t="str">
            <v>-1 콘크리트타설</v>
          </cell>
          <cell r="B173" t="str">
            <v>철근vib포함</v>
          </cell>
          <cell r="C173" t="str">
            <v>m3</v>
          </cell>
          <cell r="D173">
            <v>8</v>
          </cell>
          <cell r="E173">
            <v>20900</v>
          </cell>
          <cell r="F173">
            <v>167200</v>
          </cell>
        </row>
        <row r="174">
          <cell r="A174" t="str">
            <v>-2 콘크리트타설</v>
          </cell>
          <cell r="B174" t="str">
            <v>무근vib제외</v>
          </cell>
          <cell r="C174" t="str">
            <v>m3</v>
          </cell>
          <cell r="D174">
            <v>567</v>
          </cell>
          <cell r="E174">
            <v>18500</v>
          </cell>
          <cell r="F174">
            <v>10489500</v>
          </cell>
        </row>
        <row r="175">
          <cell r="A175" t="str">
            <v>b 거푸집</v>
          </cell>
          <cell r="F175">
            <v>0</v>
          </cell>
        </row>
        <row r="176">
          <cell r="A176" t="str">
            <v>-1 합판거푸집</v>
          </cell>
          <cell r="B176" t="str">
            <v>4회 0-7m</v>
          </cell>
          <cell r="C176" t="str">
            <v>m2</v>
          </cell>
          <cell r="D176">
            <v>4278</v>
          </cell>
          <cell r="E176">
            <v>15200</v>
          </cell>
          <cell r="F176">
            <v>65025600</v>
          </cell>
        </row>
        <row r="177">
          <cell r="A177" t="str">
            <v>-2 합판거푸집</v>
          </cell>
          <cell r="B177" t="str">
            <v>3회 0-7m</v>
          </cell>
          <cell r="C177" t="str">
            <v>m2</v>
          </cell>
          <cell r="D177">
            <v>52</v>
          </cell>
          <cell r="E177">
            <v>17700</v>
          </cell>
          <cell r="F177">
            <v>920400</v>
          </cell>
        </row>
        <row r="178">
          <cell r="A178" t="str">
            <v>c 철근가공조립</v>
          </cell>
          <cell r="B178" t="str">
            <v>보통</v>
          </cell>
          <cell r="C178" t="str">
            <v>ton</v>
          </cell>
          <cell r="D178">
            <v>23.524000000000001</v>
          </cell>
          <cell r="E178">
            <v>333000</v>
          </cell>
          <cell r="F178">
            <v>7833492</v>
          </cell>
        </row>
        <row r="179">
          <cell r="A179" t="str">
            <v>2.11 기타공</v>
          </cell>
          <cell r="F179">
            <v>0</v>
          </cell>
        </row>
        <row r="180">
          <cell r="A180" t="str">
            <v>A.용수개거</v>
          </cell>
          <cell r="F180">
            <v>0</v>
          </cell>
        </row>
        <row r="181">
          <cell r="A181" t="str">
            <v>a 콘크리트타설</v>
          </cell>
          <cell r="F181">
            <v>0</v>
          </cell>
        </row>
        <row r="182">
          <cell r="A182" t="str">
            <v>-1 콘크리트타설</v>
          </cell>
          <cell r="B182" t="str">
            <v>철근vib포함</v>
          </cell>
          <cell r="C182" t="str">
            <v>m3</v>
          </cell>
          <cell r="D182">
            <v>80</v>
          </cell>
          <cell r="E182">
            <v>20900</v>
          </cell>
          <cell r="F182">
            <v>1672000</v>
          </cell>
        </row>
        <row r="183">
          <cell r="A183" t="str">
            <v>-2 콘크리트타설</v>
          </cell>
          <cell r="B183" t="str">
            <v>무근vib제외</v>
          </cell>
          <cell r="C183" t="str">
            <v>m3</v>
          </cell>
          <cell r="D183">
            <v>7</v>
          </cell>
          <cell r="E183">
            <v>18500</v>
          </cell>
          <cell r="F183">
            <v>129500</v>
          </cell>
        </row>
        <row r="184">
          <cell r="A184" t="str">
            <v>b 합판거푸집</v>
          </cell>
          <cell r="B184" t="str">
            <v>4회 0-7m</v>
          </cell>
          <cell r="C184" t="str">
            <v>m2</v>
          </cell>
          <cell r="D184">
            <v>528</v>
          </cell>
          <cell r="E184">
            <v>15200</v>
          </cell>
          <cell r="F184">
            <v>8025600</v>
          </cell>
        </row>
        <row r="185">
          <cell r="A185" t="str">
            <v>c 철근가공조립</v>
          </cell>
          <cell r="B185" t="str">
            <v>보통</v>
          </cell>
          <cell r="C185" t="str">
            <v>ton</v>
          </cell>
          <cell r="D185">
            <v>7.82</v>
          </cell>
          <cell r="E185">
            <v>333000</v>
          </cell>
          <cell r="F185">
            <v>2604060</v>
          </cell>
        </row>
        <row r="186">
          <cell r="A186" t="str">
            <v>B.수로이설공</v>
          </cell>
          <cell r="F186">
            <v>0</v>
          </cell>
        </row>
        <row r="187">
          <cell r="A187" t="str">
            <v>a 콘크리트타설</v>
          </cell>
          <cell r="B187" t="str">
            <v>무슨vib포함</v>
          </cell>
          <cell r="C187" t="str">
            <v>m3</v>
          </cell>
          <cell r="D187">
            <v>146</v>
          </cell>
          <cell r="E187">
            <v>19000</v>
          </cell>
          <cell r="F187">
            <v>2774000</v>
          </cell>
        </row>
        <row r="188">
          <cell r="A188" t="str">
            <v>b 합판거푸집</v>
          </cell>
          <cell r="B188" t="str">
            <v>4회 0-7m</v>
          </cell>
          <cell r="C188" t="str">
            <v>m2</v>
          </cell>
          <cell r="D188">
            <v>542</v>
          </cell>
          <cell r="E188">
            <v>15200</v>
          </cell>
          <cell r="F188">
            <v>8238400</v>
          </cell>
        </row>
        <row r="189">
          <cell r="A189" t="str">
            <v>C.돌붙임</v>
          </cell>
          <cell r="F189">
            <v>0</v>
          </cell>
        </row>
        <row r="190">
          <cell r="A190" t="str">
            <v>a 콘크리트타설</v>
          </cell>
          <cell r="F190">
            <v>0</v>
          </cell>
        </row>
        <row r="191">
          <cell r="A191" t="str">
            <v>-1 콘크리트타설</v>
          </cell>
          <cell r="B191" t="str">
            <v>무근vib포함</v>
          </cell>
          <cell r="C191" t="str">
            <v>m3</v>
          </cell>
          <cell r="D191">
            <v>310</v>
          </cell>
          <cell r="E191">
            <v>19000</v>
          </cell>
          <cell r="F191">
            <v>5890000</v>
          </cell>
        </row>
        <row r="192">
          <cell r="A192" t="str">
            <v>-2 콘크리트타설</v>
          </cell>
          <cell r="B192" t="str">
            <v>무근vib제외</v>
          </cell>
          <cell r="C192" t="str">
            <v>m3</v>
          </cell>
          <cell r="D192">
            <v>1419</v>
          </cell>
          <cell r="E192">
            <v>18500</v>
          </cell>
          <cell r="F192">
            <v>26251500</v>
          </cell>
        </row>
        <row r="193">
          <cell r="A193" t="str">
            <v>b 기초잡석깔기</v>
          </cell>
          <cell r="B193" t="str">
            <v>현장암유용 10-15cm</v>
          </cell>
          <cell r="C193" t="str">
            <v>m3</v>
          </cell>
          <cell r="D193">
            <v>1013</v>
          </cell>
          <cell r="E193">
            <v>27500</v>
          </cell>
          <cell r="F193">
            <v>27857500</v>
          </cell>
        </row>
        <row r="194">
          <cell r="A194" t="str">
            <v>c 몰탈</v>
          </cell>
          <cell r="B194" t="str">
            <v>1:3</v>
          </cell>
          <cell r="C194" t="str">
            <v>m3</v>
          </cell>
          <cell r="D194">
            <v>91</v>
          </cell>
          <cell r="E194">
            <v>35300</v>
          </cell>
          <cell r="F194">
            <v>3212300</v>
          </cell>
        </row>
        <row r="195">
          <cell r="A195" t="str">
            <v>d 합판거푸집</v>
          </cell>
          <cell r="B195" t="str">
            <v>4회 0-7m</v>
          </cell>
          <cell r="C195" t="str">
            <v>m2</v>
          </cell>
          <cell r="D195">
            <v>856</v>
          </cell>
          <cell r="E195">
            <v>14900</v>
          </cell>
          <cell r="F195">
            <v>12754400</v>
          </cell>
        </row>
        <row r="196">
          <cell r="A196" t="str">
            <v>e pvc pipe설치</v>
          </cell>
          <cell r="B196" t="str">
            <v>d=50m/m</v>
          </cell>
          <cell r="C196" t="str">
            <v>m</v>
          </cell>
          <cell r="D196">
            <v>3547</v>
          </cell>
          <cell r="E196">
            <v>1830</v>
          </cell>
          <cell r="F196">
            <v>6491010</v>
          </cell>
        </row>
        <row r="197">
          <cell r="A197" t="str">
            <v>f 돌붙임(찰붙임)</v>
          </cell>
          <cell r="B197" t="str">
            <v>(20x20x30)깬잡석</v>
          </cell>
          <cell r="C197" t="str">
            <v>m2</v>
          </cell>
          <cell r="D197">
            <v>10137</v>
          </cell>
          <cell r="E197">
            <v>18500</v>
          </cell>
          <cell r="F197">
            <v>187534500</v>
          </cell>
        </row>
        <row r="198">
          <cell r="A198" t="str">
            <v>D.평거동지하매설</v>
          </cell>
          <cell r="F198">
            <v>0</v>
          </cell>
        </row>
        <row r="199">
          <cell r="A199" t="str">
            <v>a 콘크리트타설</v>
          </cell>
          <cell r="F199">
            <v>0</v>
          </cell>
        </row>
        <row r="200">
          <cell r="A200" t="str">
            <v>-1 콘크리트타설</v>
          </cell>
          <cell r="B200" t="str">
            <v>철근vib포함</v>
          </cell>
          <cell r="C200" t="str">
            <v>m3</v>
          </cell>
          <cell r="D200">
            <v>859</v>
          </cell>
          <cell r="E200">
            <v>20900</v>
          </cell>
          <cell r="F200">
            <v>17953100</v>
          </cell>
        </row>
        <row r="201">
          <cell r="A201" t="str">
            <v>-2 콘크리트타설</v>
          </cell>
          <cell r="B201" t="str">
            <v>무근vib제외</v>
          </cell>
          <cell r="C201" t="str">
            <v>m3</v>
          </cell>
          <cell r="D201">
            <v>160</v>
          </cell>
          <cell r="E201">
            <v>18500</v>
          </cell>
          <cell r="F201">
            <v>2960000</v>
          </cell>
        </row>
        <row r="202">
          <cell r="A202" t="str">
            <v>b 거푸집</v>
          </cell>
          <cell r="F202">
            <v>0</v>
          </cell>
        </row>
        <row r="203">
          <cell r="A203" t="str">
            <v>-1 합판거푸집</v>
          </cell>
          <cell r="B203" t="str">
            <v>3회 0-7m</v>
          </cell>
          <cell r="C203" t="str">
            <v>m2</v>
          </cell>
          <cell r="D203">
            <v>3387</v>
          </cell>
          <cell r="E203">
            <v>17700</v>
          </cell>
          <cell r="F203">
            <v>59949900</v>
          </cell>
        </row>
        <row r="204">
          <cell r="A204" t="str">
            <v>-2 합판거푸집</v>
          </cell>
          <cell r="B204" t="str">
            <v>4회 0-7m</v>
          </cell>
          <cell r="C204" t="str">
            <v>m2</v>
          </cell>
          <cell r="D204">
            <v>322</v>
          </cell>
          <cell r="E204">
            <v>15200</v>
          </cell>
          <cell r="F204">
            <v>4894400</v>
          </cell>
        </row>
        <row r="205">
          <cell r="A205" t="str">
            <v>-3 합판거푸집</v>
          </cell>
          <cell r="B205" t="str">
            <v>6회 0-7m</v>
          </cell>
          <cell r="C205" t="str">
            <v>m2</v>
          </cell>
          <cell r="D205">
            <v>336</v>
          </cell>
          <cell r="E205">
            <v>12500</v>
          </cell>
          <cell r="F205">
            <v>4200000</v>
          </cell>
        </row>
        <row r="206">
          <cell r="A206" t="str">
            <v>-4 원형거푸집</v>
          </cell>
          <cell r="B206" t="str">
            <v>3회 0-7m</v>
          </cell>
          <cell r="C206" t="str">
            <v>m2</v>
          </cell>
          <cell r="D206">
            <v>1</v>
          </cell>
          <cell r="E206">
            <v>38600</v>
          </cell>
          <cell r="F206">
            <v>38600</v>
          </cell>
        </row>
        <row r="207">
          <cell r="A207" t="str">
            <v>c 철근가공조립</v>
          </cell>
          <cell r="B207" t="str">
            <v>보통</v>
          </cell>
          <cell r="C207" t="str">
            <v>ton</v>
          </cell>
          <cell r="D207">
            <v>91.402000000000001</v>
          </cell>
          <cell r="E207">
            <v>333000</v>
          </cell>
          <cell r="F207">
            <v>30436866</v>
          </cell>
        </row>
        <row r="208">
          <cell r="A208" t="str">
            <v>d 오수관부설</v>
          </cell>
          <cell r="B208" t="str">
            <v>d=250m/m</v>
          </cell>
          <cell r="C208" t="str">
            <v>m</v>
          </cell>
          <cell r="D208">
            <v>320</v>
          </cell>
          <cell r="E208">
            <v>24000</v>
          </cell>
          <cell r="F208">
            <v>7680000</v>
          </cell>
        </row>
        <row r="209">
          <cell r="A209" t="str">
            <v>e 우수관부설</v>
          </cell>
          <cell r="B209" t="str">
            <v>d=450m/m</v>
          </cell>
          <cell r="C209" t="str">
            <v>m</v>
          </cell>
          <cell r="D209">
            <v>320</v>
          </cell>
          <cell r="E209">
            <v>53900</v>
          </cell>
          <cell r="F209">
            <v>17248000</v>
          </cell>
        </row>
        <row r="210">
          <cell r="A210" t="str">
            <v>f 맨홀뚜껑설치</v>
          </cell>
          <cell r="B210" t="str">
            <v>d=648m/m</v>
          </cell>
          <cell r="C210" t="str">
            <v>ea</v>
          </cell>
          <cell r="D210">
            <v>20</v>
          </cell>
          <cell r="E210">
            <v>99700</v>
          </cell>
          <cell r="F210">
            <v>1994000</v>
          </cell>
        </row>
        <row r="211">
          <cell r="A211" t="str">
            <v>H.측구뒷채움콘크리트</v>
          </cell>
          <cell r="F211">
            <v>0</v>
          </cell>
        </row>
        <row r="212">
          <cell r="A212" t="str">
            <v>-1 콘크리트타설</v>
          </cell>
          <cell r="B212" t="str">
            <v>무근vib포함</v>
          </cell>
          <cell r="C212" t="str">
            <v>m3</v>
          </cell>
          <cell r="D212">
            <v>153</v>
          </cell>
          <cell r="E212">
            <v>19000</v>
          </cell>
          <cell r="F212">
            <v>2907000</v>
          </cell>
        </row>
        <row r="213">
          <cell r="A213" t="str">
            <v>2.12 사급자재대</v>
          </cell>
          <cell r="F213">
            <v>0</v>
          </cell>
        </row>
        <row r="214">
          <cell r="A214" t="str">
            <v>a 레미콘</v>
          </cell>
          <cell r="F214">
            <v>0</v>
          </cell>
        </row>
        <row r="215">
          <cell r="A215" t="str">
            <v>-1 레미콘</v>
          </cell>
          <cell r="B215" t="str">
            <v>25-240-15</v>
          </cell>
          <cell r="C215" t="str">
            <v>m3</v>
          </cell>
          <cell r="D215">
            <v>15997</v>
          </cell>
          <cell r="E215">
            <v>46300</v>
          </cell>
          <cell r="F215">
            <v>740661100</v>
          </cell>
        </row>
        <row r="216">
          <cell r="A216" t="str">
            <v>-2 레미콘</v>
          </cell>
          <cell r="B216" t="str">
            <v>25-210-15</v>
          </cell>
          <cell r="C216" t="str">
            <v>m3</v>
          </cell>
          <cell r="D216">
            <v>571</v>
          </cell>
          <cell r="E216">
            <v>47200</v>
          </cell>
          <cell r="F216">
            <v>26951200</v>
          </cell>
        </row>
        <row r="217">
          <cell r="A217" t="str">
            <v>-3 레미콘</v>
          </cell>
          <cell r="B217" t="str">
            <v>25-210-8</v>
          </cell>
          <cell r="C217" t="str">
            <v>m3</v>
          </cell>
          <cell r="D217">
            <v>317</v>
          </cell>
          <cell r="E217">
            <v>44600</v>
          </cell>
          <cell r="F217">
            <v>14138200</v>
          </cell>
        </row>
        <row r="218">
          <cell r="A218" t="str">
            <v>-4 레미콘</v>
          </cell>
          <cell r="B218" t="str">
            <v>25-180-15</v>
          </cell>
          <cell r="C218" t="str">
            <v>m3</v>
          </cell>
          <cell r="D218">
            <v>3260</v>
          </cell>
          <cell r="E218">
            <v>44500</v>
          </cell>
          <cell r="F218">
            <v>145070000</v>
          </cell>
        </row>
        <row r="219">
          <cell r="A219" t="str">
            <v>-5 레미콘</v>
          </cell>
          <cell r="B219" t="str">
            <v>25-180-8</v>
          </cell>
          <cell r="C219" t="str">
            <v>m3</v>
          </cell>
          <cell r="D219">
            <v>3962</v>
          </cell>
          <cell r="E219">
            <v>41800</v>
          </cell>
          <cell r="F219">
            <v>165611600</v>
          </cell>
        </row>
        <row r="220">
          <cell r="A220" t="str">
            <v>-6 레미콘</v>
          </cell>
          <cell r="B220" t="str">
            <v>25-160-8</v>
          </cell>
          <cell r="C220" t="str">
            <v>m3</v>
          </cell>
          <cell r="D220">
            <v>2427</v>
          </cell>
          <cell r="E220">
            <v>40500</v>
          </cell>
          <cell r="F220">
            <v>98293500</v>
          </cell>
        </row>
        <row r="221">
          <cell r="A221" t="str">
            <v>-7 레미콘</v>
          </cell>
          <cell r="B221" t="str">
            <v>40-180-8</v>
          </cell>
          <cell r="C221" t="str">
            <v>m3</v>
          </cell>
          <cell r="D221">
            <v>8345</v>
          </cell>
          <cell r="E221">
            <v>41800</v>
          </cell>
          <cell r="F221">
            <v>348821000</v>
          </cell>
        </row>
        <row r="222">
          <cell r="A222" t="str">
            <v>b 철근</v>
          </cell>
          <cell r="B222" t="str">
            <v>SD30</v>
          </cell>
          <cell r="F222">
            <v>0</v>
          </cell>
        </row>
        <row r="223">
          <cell r="A223" t="str">
            <v>-1 철근(SD30A)</v>
          </cell>
          <cell r="B223" t="str">
            <v>d=10m/m</v>
          </cell>
          <cell r="C223" t="str">
            <v>ton</v>
          </cell>
          <cell r="D223">
            <v>1.4750000000000001</v>
          </cell>
          <cell r="E223">
            <v>327000</v>
          </cell>
          <cell r="F223">
            <v>482325</v>
          </cell>
        </row>
        <row r="224">
          <cell r="A224" t="str">
            <v>-2 철근(SD30A)</v>
          </cell>
          <cell r="B224" t="str">
            <v>d=13m/m</v>
          </cell>
          <cell r="C224" t="str">
            <v>ton</v>
          </cell>
          <cell r="D224">
            <v>212.01</v>
          </cell>
          <cell r="E224">
            <v>321000</v>
          </cell>
          <cell r="F224">
            <v>68055210</v>
          </cell>
        </row>
        <row r="225">
          <cell r="A225" t="str">
            <v>-3 철근(SD30A)</v>
          </cell>
          <cell r="B225" t="str">
            <v>d=16m/m</v>
          </cell>
          <cell r="C225" t="str">
            <v>ton</v>
          </cell>
          <cell r="D225">
            <v>550.21299999999997</v>
          </cell>
          <cell r="E225">
            <v>317000</v>
          </cell>
          <cell r="F225">
            <v>174417521</v>
          </cell>
        </row>
        <row r="226">
          <cell r="A226" t="str">
            <v>-4 철근(SD30A)</v>
          </cell>
          <cell r="B226" t="str">
            <v>d=19m/m</v>
          </cell>
          <cell r="C226" t="str">
            <v>ton</v>
          </cell>
          <cell r="D226">
            <v>448.63900000000001</v>
          </cell>
          <cell r="E226">
            <v>317000</v>
          </cell>
          <cell r="F226">
            <v>142218563</v>
          </cell>
        </row>
        <row r="227">
          <cell r="A227" t="str">
            <v>-5 철근(SD30A)</v>
          </cell>
          <cell r="B227" t="str">
            <v>d=22m/m</v>
          </cell>
          <cell r="C227" t="str">
            <v>ton</v>
          </cell>
          <cell r="D227">
            <v>201.834</v>
          </cell>
          <cell r="E227">
            <v>317000</v>
          </cell>
          <cell r="F227">
            <v>63981378</v>
          </cell>
        </row>
        <row r="228">
          <cell r="A228" t="str">
            <v>-6 철근(SD30A)</v>
          </cell>
          <cell r="B228" t="str">
            <v>d=25m/m</v>
          </cell>
          <cell r="C228" t="str">
            <v>ton</v>
          </cell>
          <cell r="D228">
            <v>771.84299999999996</v>
          </cell>
          <cell r="E228">
            <v>317000</v>
          </cell>
          <cell r="F228">
            <v>244674231</v>
          </cell>
        </row>
        <row r="229">
          <cell r="A229" t="str">
            <v>-7 철근(SD30A)</v>
          </cell>
          <cell r="B229" t="str">
            <v>d=29m/m</v>
          </cell>
          <cell r="C229" t="str">
            <v>ton</v>
          </cell>
          <cell r="D229">
            <v>392.89699999999999</v>
          </cell>
          <cell r="E229">
            <v>317000</v>
          </cell>
          <cell r="F229">
            <v>124548349</v>
          </cell>
        </row>
        <row r="230">
          <cell r="A230" t="str">
            <v>-8 철근(SD30A)</v>
          </cell>
          <cell r="B230" t="str">
            <v>d=32m/m</v>
          </cell>
          <cell r="C230" t="str">
            <v>ton</v>
          </cell>
          <cell r="D230">
            <v>44.191000000000003</v>
          </cell>
          <cell r="E230">
            <v>317000</v>
          </cell>
          <cell r="F230">
            <v>14008547</v>
          </cell>
        </row>
        <row r="231">
          <cell r="A231" t="str">
            <v>c 골재대</v>
          </cell>
          <cell r="F231">
            <v>0</v>
          </cell>
        </row>
        <row r="232">
          <cell r="A232" t="str">
            <v>-1 시멘트</v>
          </cell>
          <cell r="B232" t="str">
            <v>40kg/대</v>
          </cell>
          <cell r="C232" t="str">
            <v>대</v>
          </cell>
          <cell r="D232">
            <v>1257</v>
          </cell>
          <cell r="E232">
            <v>2900</v>
          </cell>
          <cell r="F232">
            <v>3645300</v>
          </cell>
        </row>
        <row r="233">
          <cell r="A233" t="str">
            <v>-2 모래</v>
          </cell>
          <cell r="C233" t="str">
            <v>m3</v>
          </cell>
          <cell r="D233">
            <v>108</v>
          </cell>
          <cell r="E233">
            <v>6000</v>
          </cell>
          <cell r="F233">
            <v>648000</v>
          </cell>
        </row>
        <row r="234">
          <cell r="A234" t="str">
            <v>3)구조물공</v>
          </cell>
          <cell r="F234">
            <v>29216961995</v>
          </cell>
        </row>
        <row r="235">
          <cell r="A235" t="str">
            <v>3.01 유곡교(RC RAHMEN)</v>
          </cell>
          <cell r="B235" t="str">
            <v>(L=12M,B=29.0M)</v>
          </cell>
          <cell r="F235">
            <v>0</v>
          </cell>
        </row>
        <row r="236">
          <cell r="A236" t="str">
            <v>3.01.01 토 공</v>
          </cell>
          <cell r="F236">
            <v>0</v>
          </cell>
        </row>
        <row r="237">
          <cell r="A237" t="str">
            <v>a 구조물터파기</v>
          </cell>
          <cell r="B237" t="str">
            <v>육상토사0-4m</v>
          </cell>
          <cell r="C237" t="str">
            <v>m3</v>
          </cell>
          <cell r="D237">
            <v>383</v>
          </cell>
          <cell r="E237">
            <v>3860</v>
          </cell>
          <cell r="F237">
            <v>1478380</v>
          </cell>
        </row>
        <row r="238">
          <cell r="A238" t="str">
            <v>b 되메우기및다짐</v>
          </cell>
          <cell r="B238" t="str">
            <v>인력30%+백호우70%</v>
          </cell>
          <cell r="C238" t="str">
            <v>m3</v>
          </cell>
          <cell r="D238">
            <v>154</v>
          </cell>
          <cell r="E238">
            <v>4640</v>
          </cell>
          <cell r="F238">
            <v>714560</v>
          </cell>
        </row>
        <row r="239">
          <cell r="A239" t="str">
            <v>c 뒷채움잡석</v>
          </cell>
          <cell r="B239" t="str">
            <v>현장암유용(보조기층)</v>
          </cell>
          <cell r="C239" t="str">
            <v>m3</v>
          </cell>
          <cell r="D239">
            <v>1551</v>
          </cell>
          <cell r="E239">
            <v>22800</v>
          </cell>
          <cell r="F239">
            <v>35362800</v>
          </cell>
        </row>
        <row r="240">
          <cell r="A240" t="str">
            <v>3.01.02 강관파일공</v>
          </cell>
          <cell r="F240">
            <v>0</v>
          </cell>
        </row>
        <row r="241">
          <cell r="A241" t="str">
            <v>a 강관파일자재비</v>
          </cell>
          <cell r="B241" t="str">
            <v>d=508mm,t=12mm</v>
          </cell>
          <cell r="C241" t="str">
            <v>m</v>
          </cell>
          <cell r="D241">
            <v>1491</v>
          </cell>
          <cell r="E241">
            <v>66100</v>
          </cell>
          <cell r="F241">
            <v>98555100</v>
          </cell>
        </row>
        <row r="242">
          <cell r="A242" t="str">
            <v>b 천공후항타</v>
          </cell>
          <cell r="B242" t="str">
            <v>d=508.0*12t</v>
          </cell>
          <cell r="C242" t="str">
            <v>m</v>
          </cell>
          <cell r="D242">
            <v>1372</v>
          </cell>
          <cell r="E242">
            <v>27300</v>
          </cell>
          <cell r="F242">
            <v>37455600</v>
          </cell>
        </row>
        <row r="243">
          <cell r="A243" t="str">
            <v>c 강관말뚝속채움</v>
          </cell>
          <cell r="B243" t="str">
            <v>무근콘크리트σck=160</v>
          </cell>
          <cell r="C243" t="str">
            <v>m3</v>
          </cell>
          <cell r="D243">
            <v>36</v>
          </cell>
          <cell r="E243">
            <v>18200</v>
          </cell>
          <cell r="F243">
            <v>655200</v>
          </cell>
        </row>
        <row r="244">
          <cell r="A244" t="str">
            <v>d 두부및선단보강</v>
          </cell>
          <cell r="B244" t="str">
            <v>d=508.0*12t</v>
          </cell>
          <cell r="C244" t="str">
            <v>ea</v>
          </cell>
          <cell r="D244">
            <v>192</v>
          </cell>
          <cell r="E244">
            <v>186000</v>
          </cell>
          <cell r="F244">
            <v>35712000</v>
          </cell>
        </row>
        <row r="245">
          <cell r="A245" t="str">
            <v>3.01.03 거푸집</v>
          </cell>
          <cell r="F245">
            <v>0</v>
          </cell>
        </row>
        <row r="246">
          <cell r="A246" t="str">
            <v>a 합판거푸집</v>
          </cell>
          <cell r="B246" t="str">
            <v>3회 0-7m</v>
          </cell>
          <cell r="C246" t="str">
            <v>m2</v>
          </cell>
          <cell r="D246">
            <v>1232</v>
          </cell>
          <cell r="E246">
            <v>17700</v>
          </cell>
          <cell r="F246">
            <v>21806400</v>
          </cell>
        </row>
        <row r="247">
          <cell r="A247" t="str">
            <v>b 합판거푸집</v>
          </cell>
          <cell r="B247" t="str">
            <v>4회 0-7m</v>
          </cell>
          <cell r="C247" t="str">
            <v>m2</v>
          </cell>
          <cell r="D247">
            <v>293</v>
          </cell>
          <cell r="E247">
            <v>15200</v>
          </cell>
          <cell r="F247">
            <v>4453600</v>
          </cell>
        </row>
        <row r="248">
          <cell r="A248" t="str">
            <v>c 합판거푸집</v>
          </cell>
          <cell r="B248" t="str">
            <v>6회 0-7m</v>
          </cell>
          <cell r="C248" t="str">
            <v>m2</v>
          </cell>
          <cell r="D248">
            <v>56</v>
          </cell>
          <cell r="E248">
            <v>12500</v>
          </cell>
          <cell r="F248">
            <v>700000</v>
          </cell>
        </row>
        <row r="249">
          <cell r="A249" t="str">
            <v>d 거푸집(합판+스치로폴)</v>
          </cell>
          <cell r="B249" t="str">
            <v>4회 0-7m</v>
          </cell>
          <cell r="C249" t="str">
            <v>m2</v>
          </cell>
          <cell r="D249">
            <v>571</v>
          </cell>
          <cell r="E249">
            <v>21200</v>
          </cell>
          <cell r="F249">
            <v>12105200</v>
          </cell>
        </row>
        <row r="250">
          <cell r="A250" t="str">
            <v>e 원형거푸집</v>
          </cell>
          <cell r="B250" t="str">
            <v>3회 0-7m</v>
          </cell>
          <cell r="C250" t="str">
            <v>m2</v>
          </cell>
          <cell r="D250">
            <v>24</v>
          </cell>
          <cell r="E250">
            <v>38600</v>
          </cell>
          <cell r="F250">
            <v>926400</v>
          </cell>
        </row>
        <row r="251">
          <cell r="A251" t="str">
            <v>3.01.04 비계</v>
          </cell>
          <cell r="B251" t="str">
            <v>강관</v>
          </cell>
          <cell r="C251" t="str">
            <v>m2</v>
          </cell>
          <cell r="D251">
            <v>512</v>
          </cell>
          <cell r="E251">
            <v>10000</v>
          </cell>
          <cell r="F251">
            <v>5120000</v>
          </cell>
        </row>
        <row r="252">
          <cell r="A252" t="str">
            <v>3.01.05 동바리공</v>
          </cell>
          <cell r="F252">
            <v>0</v>
          </cell>
        </row>
        <row r="253">
          <cell r="A253" t="str">
            <v>a 강관동바리</v>
          </cell>
          <cell r="B253" t="str">
            <v>교량용</v>
          </cell>
          <cell r="C253" t="str">
            <v>공/m3</v>
          </cell>
          <cell r="D253">
            <v>1934</v>
          </cell>
          <cell r="E253">
            <v>15700</v>
          </cell>
          <cell r="F253">
            <v>30363800</v>
          </cell>
        </row>
        <row r="254">
          <cell r="A254" t="str">
            <v>b 강관동바리수평보강재</v>
          </cell>
          <cell r="B254" t="str">
            <v>h=3.5m이상</v>
          </cell>
          <cell r="C254" t="str">
            <v>m2</v>
          </cell>
          <cell r="D254">
            <v>347</v>
          </cell>
          <cell r="E254">
            <v>2800</v>
          </cell>
          <cell r="F254">
            <v>971600</v>
          </cell>
        </row>
        <row r="255">
          <cell r="A255" t="str">
            <v>3.01.06 철근가공조립</v>
          </cell>
          <cell r="F255">
            <v>0</v>
          </cell>
        </row>
        <row r="256">
          <cell r="A256" t="str">
            <v>a 철근가공조립</v>
          </cell>
          <cell r="B256" t="str">
            <v>보통</v>
          </cell>
          <cell r="C256" t="str">
            <v>ton</v>
          </cell>
          <cell r="D256">
            <v>30.56</v>
          </cell>
          <cell r="E256">
            <v>333000</v>
          </cell>
          <cell r="F256">
            <v>10176480</v>
          </cell>
        </row>
        <row r="257">
          <cell r="A257" t="str">
            <v>b 철근가공조립</v>
          </cell>
          <cell r="B257" t="str">
            <v>복잡</v>
          </cell>
          <cell r="C257" t="str">
            <v>ton</v>
          </cell>
          <cell r="D257">
            <v>161.55199999999999</v>
          </cell>
          <cell r="E257">
            <v>368000</v>
          </cell>
          <cell r="F257">
            <v>59451136</v>
          </cell>
        </row>
        <row r="258">
          <cell r="A258" t="str">
            <v>3.01.07 콘크리트타설</v>
          </cell>
          <cell r="F258">
            <v>0</v>
          </cell>
        </row>
        <row r="259">
          <cell r="A259" t="str">
            <v>a 콘크리트타설</v>
          </cell>
          <cell r="B259" t="str">
            <v>철근 펌프카</v>
          </cell>
          <cell r="C259" t="str">
            <v>m3</v>
          </cell>
          <cell r="D259">
            <v>1608</v>
          </cell>
          <cell r="E259">
            <v>15900</v>
          </cell>
          <cell r="F259">
            <v>25567200</v>
          </cell>
        </row>
        <row r="260">
          <cell r="A260" t="str">
            <v>b 콘크리트타설</v>
          </cell>
          <cell r="B260" t="str">
            <v>무근 vib제외</v>
          </cell>
          <cell r="C260" t="str">
            <v>m3</v>
          </cell>
          <cell r="D260">
            <v>154</v>
          </cell>
          <cell r="E260">
            <v>18500</v>
          </cell>
          <cell r="F260">
            <v>2849000</v>
          </cell>
        </row>
        <row r="261">
          <cell r="A261" t="str">
            <v>3.01.08 표면처리</v>
          </cell>
          <cell r="F261">
            <v>0</v>
          </cell>
        </row>
        <row r="262">
          <cell r="A262" t="str">
            <v>a 슬래브양생</v>
          </cell>
          <cell r="B262" t="str">
            <v>피막양생</v>
          </cell>
          <cell r="C262" t="str">
            <v>m2</v>
          </cell>
          <cell r="D262">
            <v>373</v>
          </cell>
          <cell r="E262">
            <v>340</v>
          </cell>
          <cell r="F262">
            <v>126820</v>
          </cell>
        </row>
        <row r="263">
          <cell r="A263" t="str">
            <v>b 슬래브면고르기</v>
          </cell>
          <cell r="B263" t="str">
            <v>데크휘니셔</v>
          </cell>
          <cell r="C263" t="str">
            <v>m2</v>
          </cell>
          <cell r="D263">
            <v>373</v>
          </cell>
          <cell r="E263">
            <v>520</v>
          </cell>
          <cell r="F263">
            <v>193960</v>
          </cell>
        </row>
        <row r="264">
          <cell r="A264" t="str">
            <v>3.01.09 교면방수</v>
          </cell>
          <cell r="B264" t="str">
            <v>도막방수,t=4.0mm</v>
          </cell>
          <cell r="C264" t="str">
            <v>m2</v>
          </cell>
          <cell r="D264">
            <v>373</v>
          </cell>
          <cell r="E264">
            <v>27100</v>
          </cell>
          <cell r="F264">
            <v>10108300</v>
          </cell>
        </row>
        <row r="265">
          <cell r="A265" t="str">
            <v>3.01.10 다웰바설치</v>
          </cell>
          <cell r="B265" t="str">
            <v>d=25m/m,l=600</v>
          </cell>
          <cell r="C265" t="str">
            <v>ea</v>
          </cell>
          <cell r="D265">
            <v>144</v>
          </cell>
          <cell r="E265">
            <v>13300</v>
          </cell>
          <cell r="F265">
            <v>1915200</v>
          </cell>
        </row>
        <row r="266">
          <cell r="A266" t="str">
            <v>3.01.11 스치로폴설치</v>
          </cell>
          <cell r="B266" t="str">
            <v>t=20m/m</v>
          </cell>
          <cell r="C266" t="str">
            <v>m2</v>
          </cell>
          <cell r="D266">
            <v>77</v>
          </cell>
          <cell r="E266">
            <v>2200</v>
          </cell>
          <cell r="F266">
            <v>169400</v>
          </cell>
        </row>
        <row r="267">
          <cell r="A267" t="str">
            <v>3.01.12 아스팔트방수</v>
          </cell>
          <cell r="B267" t="str">
            <v>블론아스팔트(2회)</v>
          </cell>
          <cell r="C267" t="str">
            <v>m2</v>
          </cell>
          <cell r="D267">
            <v>409</v>
          </cell>
          <cell r="E267">
            <v>4670</v>
          </cell>
          <cell r="F267">
            <v>1910030</v>
          </cell>
        </row>
        <row r="268">
          <cell r="A268" t="str">
            <v>3.01.13 물차단홈설치</v>
          </cell>
          <cell r="B268" t="str">
            <v>알루미늄</v>
          </cell>
          <cell r="C268" t="str">
            <v>m</v>
          </cell>
          <cell r="D268">
            <v>24</v>
          </cell>
          <cell r="E268">
            <v>2620</v>
          </cell>
          <cell r="F268">
            <v>62880</v>
          </cell>
        </row>
        <row r="269">
          <cell r="A269" t="str">
            <v>3.01.14 스페이서설치</v>
          </cell>
          <cell r="F269">
            <v>0</v>
          </cell>
        </row>
        <row r="270">
          <cell r="A270" t="str">
            <v>a 스페이서</v>
          </cell>
          <cell r="B270" t="str">
            <v>벽체</v>
          </cell>
          <cell r="C270" t="str">
            <v>m2</v>
          </cell>
          <cell r="D270">
            <v>1441</v>
          </cell>
          <cell r="E270">
            <v>210</v>
          </cell>
          <cell r="F270">
            <v>302610</v>
          </cell>
        </row>
        <row r="271">
          <cell r="A271" t="str">
            <v>b 스페이서</v>
          </cell>
          <cell r="B271" t="str">
            <v>슬래브및기초</v>
          </cell>
          <cell r="C271" t="str">
            <v>m2</v>
          </cell>
          <cell r="D271">
            <v>1380</v>
          </cell>
          <cell r="E271">
            <v>100</v>
          </cell>
          <cell r="F271">
            <v>138000</v>
          </cell>
        </row>
        <row r="272">
          <cell r="A272" t="str">
            <v>3.01.15 교명판및설명판</v>
          </cell>
          <cell r="F272">
            <v>0</v>
          </cell>
        </row>
        <row r="273">
          <cell r="A273" t="str">
            <v>a 교명주</v>
          </cell>
          <cell r="B273" t="str">
            <v>화강석</v>
          </cell>
          <cell r="C273" t="str">
            <v>ea</v>
          </cell>
          <cell r="D273">
            <v>4</v>
          </cell>
          <cell r="E273">
            <v>2090000</v>
          </cell>
          <cell r="F273">
            <v>8360000</v>
          </cell>
        </row>
        <row r="274">
          <cell r="A274" t="str">
            <v>b 교명판</v>
          </cell>
          <cell r="B274" t="str">
            <v>청동주물</v>
          </cell>
          <cell r="C274" t="str">
            <v>ea</v>
          </cell>
          <cell r="D274">
            <v>2</v>
          </cell>
          <cell r="E274">
            <v>49600</v>
          </cell>
          <cell r="F274">
            <v>99200</v>
          </cell>
        </row>
        <row r="275">
          <cell r="A275" t="str">
            <v>c 설명판</v>
          </cell>
          <cell r="B275" t="str">
            <v>청동주물</v>
          </cell>
          <cell r="C275" t="str">
            <v>ea</v>
          </cell>
          <cell r="D275">
            <v>2</v>
          </cell>
          <cell r="E275">
            <v>70000</v>
          </cell>
          <cell r="F275">
            <v>140000</v>
          </cell>
        </row>
        <row r="276">
          <cell r="A276" t="str">
            <v>3.01.16 t.b.m설치</v>
          </cell>
          <cell r="C276" t="str">
            <v>ea</v>
          </cell>
          <cell r="D276">
            <v>1</v>
          </cell>
          <cell r="E276">
            <v>26200</v>
          </cell>
          <cell r="F276">
            <v>26200</v>
          </cell>
        </row>
        <row r="277">
          <cell r="A277" t="str">
            <v>3.01.17 난간(방호벽용)</v>
          </cell>
          <cell r="B277" t="str">
            <v>교량용</v>
          </cell>
          <cell r="C277" t="str">
            <v>m</v>
          </cell>
          <cell r="D277">
            <v>27</v>
          </cell>
          <cell r="E277">
            <v>121000</v>
          </cell>
          <cell r="F277">
            <v>3267000</v>
          </cell>
        </row>
        <row r="278">
          <cell r="A278" t="str">
            <v>3.01.18 전선관</v>
          </cell>
          <cell r="F278">
            <v>0</v>
          </cell>
        </row>
        <row r="279">
          <cell r="A279" t="str">
            <v>a 전선관</v>
          </cell>
          <cell r="B279" t="str">
            <v>p.v.c Φ50m/m</v>
          </cell>
          <cell r="C279" t="str">
            <v>m</v>
          </cell>
          <cell r="D279">
            <v>27</v>
          </cell>
          <cell r="E279">
            <v>1830</v>
          </cell>
          <cell r="F279">
            <v>49410</v>
          </cell>
        </row>
        <row r="280">
          <cell r="A280" t="str">
            <v>b 전선관</v>
          </cell>
          <cell r="B280" t="str">
            <v>p.v.c Φ100m/m</v>
          </cell>
          <cell r="C280" t="str">
            <v>m</v>
          </cell>
          <cell r="D280">
            <v>27</v>
          </cell>
          <cell r="E280">
            <v>5510</v>
          </cell>
          <cell r="F280">
            <v>148770</v>
          </cell>
        </row>
        <row r="281">
          <cell r="A281" t="str">
            <v>c 전선관</v>
          </cell>
          <cell r="B281" t="str">
            <v>p.v.c Φ150m/m</v>
          </cell>
          <cell r="C281" t="str">
            <v>m</v>
          </cell>
          <cell r="D281">
            <v>27</v>
          </cell>
          <cell r="E281">
            <v>11000</v>
          </cell>
          <cell r="F281">
            <v>297000</v>
          </cell>
        </row>
        <row r="282">
          <cell r="A282" t="str">
            <v>3.01.19 옹벽배수시설</v>
          </cell>
          <cell r="F282">
            <v>0</v>
          </cell>
        </row>
        <row r="283">
          <cell r="A283" t="str">
            <v>a 뒷채움잡석</v>
          </cell>
          <cell r="B283" t="str">
            <v>현장암유용(보조기층)</v>
          </cell>
          <cell r="C283" t="str">
            <v>m3</v>
          </cell>
          <cell r="D283">
            <v>84</v>
          </cell>
          <cell r="E283">
            <v>22800</v>
          </cell>
          <cell r="F283">
            <v>1915200</v>
          </cell>
        </row>
        <row r="284">
          <cell r="A284" t="str">
            <v>b 기초잡석깔기</v>
          </cell>
          <cell r="B284" t="str">
            <v>현장암유용10-15cm</v>
          </cell>
          <cell r="C284" t="str">
            <v>m3</v>
          </cell>
          <cell r="D284">
            <v>63</v>
          </cell>
          <cell r="E284">
            <v>27500</v>
          </cell>
          <cell r="F284">
            <v>1732500</v>
          </cell>
        </row>
        <row r="285">
          <cell r="A285" t="str">
            <v>c pvc pipe설치</v>
          </cell>
          <cell r="B285" t="str">
            <v>d=100m/m</v>
          </cell>
          <cell r="C285" t="str">
            <v>m</v>
          </cell>
          <cell r="D285">
            <v>76</v>
          </cell>
          <cell r="E285">
            <v>5670</v>
          </cell>
          <cell r="F285">
            <v>430920</v>
          </cell>
        </row>
        <row r="286">
          <cell r="A286" t="str">
            <v>d 부직포설치</v>
          </cell>
          <cell r="B286" t="str">
            <v>1.5t/m</v>
          </cell>
          <cell r="C286" t="str">
            <v>m2</v>
          </cell>
          <cell r="D286">
            <v>185</v>
          </cell>
          <cell r="E286">
            <v>990</v>
          </cell>
          <cell r="F286">
            <v>183150</v>
          </cell>
        </row>
        <row r="287">
          <cell r="A287" t="str">
            <v>3.01.20 사급자재대</v>
          </cell>
          <cell r="F287">
            <v>0</v>
          </cell>
        </row>
        <row r="288">
          <cell r="A288" t="str">
            <v>a 철근</v>
          </cell>
          <cell r="B288" t="str">
            <v>sd40</v>
          </cell>
          <cell r="F288">
            <v>0</v>
          </cell>
        </row>
        <row r="289">
          <cell r="A289" t="str">
            <v>-1 철근(SD35,40A)</v>
          </cell>
          <cell r="B289" t="str">
            <v>d=25m/m</v>
          </cell>
          <cell r="C289" t="str">
            <v>ton</v>
          </cell>
          <cell r="D289">
            <v>45.128</v>
          </cell>
          <cell r="E289">
            <v>331000</v>
          </cell>
          <cell r="F289">
            <v>14937368</v>
          </cell>
        </row>
        <row r="290">
          <cell r="A290" t="str">
            <v>-2 철근(SD35,40A)</v>
          </cell>
          <cell r="B290" t="str">
            <v>d=22m/m</v>
          </cell>
          <cell r="C290" t="str">
            <v>ton</v>
          </cell>
          <cell r="D290">
            <v>23.719000000000001</v>
          </cell>
          <cell r="E290">
            <v>331000</v>
          </cell>
          <cell r="F290">
            <v>7850989</v>
          </cell>
        </row>
        <row r="291">
          <cell r="A291" t="str">
            <v>-3 철근(SD35,40A)</v>
          </cell>
          <cell r="B291" t="str">
            <v>d=19m/m</v>
          </cell>
          <cell r="C291" t="str">
            <v>ton</v>
          </cell>
          <cell r="D291">
            <v>7.851</v>
          </cell>
          <cell r="E291">
            <v>331000</v>
          </cell>
          <cell r="F291">
            <v>2598681</v>
          </cell>
        </row>
        <row r="292">
          <cell r="A292" t="str">
            <v>-4 철근(SD35,40A)</v>
          </cell>
          <cell r="B292" t="str">
            <v>d=16m/m</v>
          </cell>
          <cell r="C292" t="str">
            <v>ton</v>
          </cell>
          <cell r="D292">
            <v>30.651</v>
          </cell>
          <cell r="E292">
            <v>331000</v>
          </cell>
          <cell r="F292">
            <v>10145481</v>
          </cell>
        </row>
        <row r="293">
          <cell r="A293" t="str">
            <v>b 철근</v>
          </cell>
          <cell r="B293" t="str">
            <v>sd30</v>
          </cell>
          <cell r="F293">
            <v>0</v>
          </cell>
        </row>
        <row r="294">
          <cell r="A294" t="str">
            <v>-1 철근(SD30A)</v>
          </cell>
          <cell r="B294" t="str">
            <v>d=29m/m</v>
          </cell>
          <cell r="C294" t="str">
            <v>ton</v>
          </cell>
          <cell r="D294">
            <v>8.8309999999999995</v>
          </cell>
          <cell r="E294">
            <v>317000</v>
          </cell>
          <cell r="F294">
            <v>2799427</v>
          </cell>
        </row>
        <row r="295">
          <cell r="A295" t="str">
            <v>-2 철근(SD30A)</v>
          </cell>
          <cell r="B295" t="str">
            <v>d=25m/m</v>
          </cell>
          <cell r="C295" t="str">
            <v>ton</v>
          </cell>
          <cell r="D295">
            <v>46.281999999999996</v>
          </cell>
          <cell r="E295">
            <v>317000</v>
          </cell>
          <cell r="F295">
            <v>14671394</v>
          </cell>
        </row>
        <row r="296">
          <cell r="A296" t="str">
            <v>-3 철근(SD30A)</v>
          </cell>
          <cell r="B296" t="str">
            <v>d=22m/m</v>
          </cell>
          <cell r="C296" t="str">
            <v>ton</v>
          </cell>
          <cell r="D296">
            <v>16.928000000000001</v>
          </cell>
          <cell r="E296">
            <v>317000</v>
          </cell>
          <cell r="F296">
            <v>5366176</v>
          </cell>
        </row>
        <row r="297">
          <cell r="A297" t="str">
            <v>-4 철근(SD30A)</v>
          </cell>
          <cell r="B297" t="str">
            <v>d=19m/m</v>
          </cell>
          <cell r="C297" t="str">
            <v>ton</v>
          </cell>
          <cell r="D297">
            <v>9.6180000000000003</v>
          </cell>
          <cell r="E297">
            <v>317000</v>
          </cell>
          <cell r="F297">
            <v>3048906</v>
          </cell>
        </row>
        <row r="298">
          <cell r="A298" t="str">
            <v>-5 철근(SD30A)</v>
          </cell>
          <cell r="B298" t="str">
            <v>d=16m/m</v>
          </cell>
          <cell r="C298" t="str">
            <v>ton</v>
          </cell>
          <cell r="D298">
            <v>2.75</v>
          </cell>
          <cell r="E298">
            <v>317000</v>
          </cell>
          <cell r="F298">
            <v>871750</v>
          </cell>
        </row>
        <row r="299">
          <cell r="A299" t="str">
            <v>-6 철근(SD30A)</v>
          </cell>
          <cell r="B299" t="str">
            <v>d=13m/m</v>
          </cell>
          <cell r="C299" t="str">
            <v>ton</v>
          </cell>
          <cell r="D299">
            <v>6.1159999999999997</v>
          </cell>
          <cell r="E299">
            <v>321000</v>
          </cell>
          <cell r="F299">
            <v>1963236</v>
          </cell>
        </row>
        <row r="300">
          <cell r="A300" t="str">
            <v>c 레미콘</v>
          </cell>
          <cell r="F300">
            <v>0</v>
          </cell>
        </row>
        <row r="301">
          <cell r="A301" t="str">
            <v>-1 레미콘</v>
          </cell>
          <cell r="B301" t="str">
            <v>(25-270-15)섬유보강</v>
          </cell>
          <cell r="C301" t="str">
            <v>m3</v>
          </cell>
          <cell r="D301">
            <v>933</v>
          </cell>
          <cell r="E301">
            <v>47400</v>
          </cell>
          <cell r="F301">
            <v>44224200</v>
          </cell>
        </row>
        <row r="302">
          <cell r="A302" t="str">
            <v>-2 레미콘</v>
          </cell>
          <cell r="B302" t="str">
            <v>(25-240-15)</v>
          </cell>
          <cell r="C302" t="str">
            <v>m3</v>
          </cell>
          <cell r="D302">
            <v>690</v>
          </cell>
          <cell r="E302">
            <v>46300</v>
          </cell>
          <cell r="F302">
            <v>31947000</v>
          </cell>
        </row>
        <row r="303">
          <cell r="A303" t="str">
            <v>-3 레미콘</v>
          </cell>
          <cell r="B303" t="str">
            <v>(25-240-8)</v>
          </cell>
          <cell r="C303" t="str">
            <v>m3</v>
          </cell>
          <cell r="D303">
            <v>37</v>
          </cell>
          <cell r="E303">
            <v>45100</v>
          </cell>
          <cell r="F303">
            <v>1668700</v>
          </cell>
        </row>
        <row r="304">
          <cell r="A304" t="str">
            <v>-4 레미콘</v>
          </cell>
          <cell r="B304" t="str">
            <v>(40-160-8)</v>
          </cell>
          <cell r="C304" t="str">
            <v>m3</v>
          </cell>
          <cell r="D304">
            <v>157</v>
          </cell>
          <cell r="E304">
            <v>40500</v>
          </cell>
          <cell r="F304">
            <v>6358500</v>
          </cell>
        </row>
        <row r="305">
          <cell r="A305" t="str">
            <v>3.02 나불천교(p.s.c beam)</v>
          </cell>
          <cell r="B305" t="str">
            <v>l=150.0,b=21.0</v>
          </cell>
          <cell r="F305">
            <v>0</v>
          </cell>
        </row>
        <row r="306">
          <cell r="A306" t="str">
            <v>3.02.01 토공</v>
          </cell>
          <cell r="F306">
            <v>0</v>
          </cell>
        </row>
        <row r="307">
          <cell r="A307" t="str">
            <v>a 구조물터파기</v>
          </cell>
          <cell r="F307">
            <v>0</v>
          </cell>
        </row>
        <row r="308">
          <cell r="A308" t="str">
            <v>-1 구조물터파기</v>
          </cell>
          <cell r="B308" t="str">
            <v>육상토사0-4m</v>
          </cell>
          <cell r="C308" t="str">
            <v>m3</v>
          </cell>
          <cell r="D308">
            <v>4978</v>
          </cell>
          <cell r="E308">
            <v>3860</v>
          </cell>
          <cell r="F308">
            <v>19215080</v>
          </cell>
        </row>
        <row r="309">
          <cell r="A309" t="str">
            <v>-2 구조물터파기</v>
          </cell>
          <cell r="B309" t="str">
            <v>육상토사4m이상</v>
          </cell>
          <cell r="C309" t="str">
            <v>m3</v>
          </cell>
          <cell r="D309">
            <v>201</v>
          </cell>
          <cell r="E309">
            <v>6940</v>
          </cell>
          <cell r="F309">
            <v>1394940</v>
          </cell>
        </row>
        <row r="310">
          <cell r="A310" t="str">
            <v>-3 구조물터파기</v>
          </cell>
          <cell r="B310" t="str">
            <v>수중토사0-4m</v>
          </cell>
          <cell r="C310" t="str">
            <v>m3</v>
          </cell>
          <cell r="D310">
            <v>4994</v>
          </cell>
          <cell r="E310">
            <v>7560</v>
          </cell>
          <cell r="F310">
            <v>37754640</v>
          </cell>
        </row>
        <row r="311">
          <cell r="A311" t="str">
            <v>-4 구조물터파기</v>
          </cell>
          <cell r="B311" t="str">
            <v>수중토사4m이상</v>
          </cell>
          <cell r="C311" t="str">
            <v>m3</v>
          </cell>
          <cell r="D311">
            <v>457</v>
          </cell>
          <cell r="E311">
            <v>13700</v>
          </cell>
          <cell r="F311">
            <v>6260900</v>
          </cell>
        </row>
        <row r="312">
          <cell r="A312" t="str">
            <v>-5 구조물터파기</v>
          </cell>
          <cell r="B312" t="str">
            <v>수중리핑암0-4m</v>
          </cell>
          <cell r="C312" t="str">
            <v>m3</v>
          </cell>
          <cell r="D312">
            <v>32</v>
          </cell>
          <cell r="E312">
            <v>102000</v>
          </cell>
          <cell r="F312">
            <v>3264000</v>
          </cell>
        </row>
        <row r="313">
          <cell r="A313" t="str">
            <v>-6 구조물터파기</v>
          </cell>
          <cell r="B313" t="str">
            <v>수중리핑암4m이상</v>
          </cell>
          <cell r="C313" t="str">
            <v>m3</v>
          </cell>
          <cell r="D313">
            <v>497</v>
          </cell>
          <cell r="E313">
            <v>131000</v>
          </cell>
          <cell r="F313">
            <v>65107000</v>
          </cell>
        </row>
        <row r="314">
          <cell r="A314" t="str">
            <v>b 되메우기및다짐</v>
          </cell>
          <cell r="B314" t="str">
            <v>인력30%+백호우70%</v>
          </cell>
          <cell r="C314" t="str">
            <v>m3</v>
          </cell>
          <cell r="D314">
            <v>3909</v>
          </cell>
          <cell r="E314">
            <v>4640</v>
          </cell>
          <cell r="F314">
            <v>18137760</v>
          </cell>
        </row>
        <row r="315">
          <cell r="A315" t="str">
            <v>c 뒷채움잡석</v>
          </cell>
          <cell r="B315" t="str">
            <v>현장암유용(보조기층)</v>
          </cell>
          <cell r="C315" t="str">
            <v>m3</v>
          </cell>
          <cell r="D315">
            <v>1308</v>
          </cell>
          <cell r="E315">
            <v>22800</v>
          </cell>
          <cell r="F315">
            <v>29822400</v>
          </cell>
        </row>
        <row r="316">
          <cell r="A316" t="str">
            <v>d 세굴방지용사석채움</v>
          </cell>
          <cell r="C316" t="str">
            <v>m3</v>
          </cell>
          <cell r="D316">
            <v>4552</v>
          </cell>
          <cell r="E316">
            <v>20200</v>
          </cell>
          <cell r="F316">
            <v>91950400</v>
          </cell>
        </row>
        <row r="317">
          <cell r="A317" t="str">
            <v>3.02.02 강관파일공</v>
          </cell>
          <cell r="F317">
            <v>0</v>
          </cell>
        </row>
        <row r="318">
          <cell r="A318" t="str">
            <v>a 강관파일자재비</v>
          </cell>
          <cell r="B318" t="str">
            <v>d=508mm,t=12mm</v>
          </cell>
          <cell r="C318" t="str">
            <v>m</v>
          </cell>
          <cell r="D318">
            <v>1895</v>
          </cell>
          <cell r="E318">
            <v>66100</v>
          </cell>
          <cell r="F318">
            <v>125259500</v>
          </cell>
        </row>
        <row r="319">
          <cell r="A319" t="str">
            <v>b 강관파일천공및항타</v>
          </cell>
          <cell r="B319" t="str">
            <v>나불천교d=508.0*12t</v>
          </cell>
          <cell r="C319" t="str">
            <v>m</v>
          </cell>
          <cell r="D319">
            <v>1756</v>
          </cell>
          <cell r="E319">
            <v>26200</v>
          </cell>
          <cell r="F319">
            <v>46007200</v>
          </cell>
        </row>
        <row r="320">
          <cell r="A320" t="str">
            <v>c 강관말뚝속채움</v>
          </cell>
          <cell r="B320" t="str">
            <v>무근콘크리트σck=160</v>
          </cell>
          <cell r="C320" t="str">
            <v>m3</v>
          </cell>
          <cell r="D320">
            <v>23</v>
          </cell>
          <cell r="E320">
            <v>18200</v>
          </cell>
          <cell r="F320">
            <v>418600</v>
          </cell>
        </row>
        <row r="321">
          <cell r="A321" t="str">
            <v>d 두부및선단보강</v>
          </cell>
          <cell r="B321" t="str">
            <v>d=508.0*12t</v>
          </cell>
          <cell r="C321" t="str">
            <v>ea</v>
          </cell>
          <cell r="D321">
            <v>196</v>
          </cell>
          <cell r="E321">
            <v>186000</v>
          </cell>
          <cell r="F321">
            <v>36456000</v>
          </cell>
        </row>
        <row r="322">
          <cell r="A322" t="str">
            <v>3.02.03 거푸집</v>
          </cell>
          <cell r="F322">
            <v>0</v>
          </cell>
        </row>
        <row r="323">
          <cell r="A323" t="str">
            <v>a 합판거푸집</v>
          </cell>
          <cell r="B323" t="str">
            <v>3회 0-7m</v>
          </cell>
          <cell r="C323" t="str">
            <v>m2</v>
          </cell>
          <cell r="D323">
            <v>6294</v>
          </cell>
          <cell r="E323">
            <v>17700</v>
          </cell>
          <cell r="F323">
            <v>111403800</v>
          </cell>
        </row>
        <row r="324">
          <cell r="A324" t="str">
            <v>b 합판거푸집</v>
          </cell>
          <cell r="B324" t="str">
            <v>3회 7-10m</v>
          </cell>
          <cell r="C324" t="str">
            <v>m2</v>
          </cell>
          <cell r="D324">
            <v>196</v>
          </cell>
          <cell r="E324">
            <v>18900</v>
          </cell>
          <cell r="F324">
            <v>3704400</v>
          </cell>
        </row>
        <row r="325">
          <cell r="A325" t="str">
            <v>c 합판거푸집</v>
          </cell>
          <cell r="B325" t="str">
            <v>4회 0-7m</v>
          </cell>
          <cell r="C325" t="str">
            <v>m2</v>
          </cell>
          <cell r="D325">
            <v>981</v>
          </cell>
          <cell r="E325">
            <v>15200</v>
          </cell>
          <cell r="F325">
            <v>14911200</v>
          </cell>
        </row>
        <row r="326">
          <cell r="A326" t="str">
            <v>d 합판거푸집</v>
          </cell>
          <cell r="B326" t="str">
            <v>6회 0-7m</v>
          </cell>
          <cell r="C326" t="str">
            <v>m2</v>
          </cell>
          <cell r="D326">
            <v>77</v>
          </cell>
          <cell r="E326">
            <v>12500</v>
          </cell>
          <cell r="F326">
            <v>962500</v>
          </cell>
        </row>
        <row r="327">
          <cell r="A327" t="str">
            <v>e 거푸집(합판+스치로폴)</v>
          </cell>
          <cell r="B327" t="str">
            <v>4회 0-7m</v>
          </cell>
          <cell r="C327" t="str">
            <v>m2</v>
          </cell>
          <cell r="D327">
            <v>556</v>
          </cell>
          <cell r="E327">
            <v>21200</v>
          </cell>
          <cell r="F327">
            <v>11787200</v>
          </cell>
        </row>
        <row r="328">
          <cell r="A328" t="str">
            <v>f 거푸집(합판+스치로폴)</v>
          </cell>
          <cell r="B328" t="str">
            <v>4회 7-10m</v>
          </cell>
          <cell r="C328" t="str">
            <v>m2</v>
          </cell>
          <cell r="D328">
            <v>66</v>
          </cell>
          <cell r="E328">
            <v>21300</v>
          </cell>
          <cell r="F328">
            <v>1405800</v>
          </cell>
        </row>
        <row r="329">
          <cell r="A329" t="str">
            <v>g 원형강재거푸집</v>
          </cell>
          <cell r="F329">
            <v>0</v>
          </cell>
        </row>
        <row r="330">
          <cell r="A330" t="str">
            <v>-1 원형거푸집(강재)</v>
          </cell>
          <cell r="B330" t="str">
            <v>0-7m</v>
          </cell>
          <cell r="C330" t="str">
            <v>m2</v>
          </cell>
          <cell r="D330">
            <v>416</v>
          </cell>
          <cell r="E330">
            <v>21900</v>
          </cell>
          <cell r="F330">
            <v>9110400</v>
          </cell>
        </row>
        <row r="331">
          <cell r="A331" t="str">
            <v>-2 원형거푸집(강재)</v>
          </cell>
          <cell r="B331" t="str">
            <v>7-10m</v>
          </cell>
          <cell r="C331" t="str">
            <v>m2</v>
          </cell>
          <cell r="D331">
            <v>122</v>
          </cell>
          <cell r="E331">
            <v>23400</v>
          </cell>
          <cell r="F331">
            <v>2854800</v>
          </cell>
        </row>
        <row r="332">
          <cell r="A332" t="str">
            <v>-3 원형거푸집(강재)</v>
          </cell>
          <cell r="B332" t="str">
            <v>10-13m</v>
          </cell>
          <cell r="C332" t="str">
            <v>m2</v>
          </cell>
          <cell r="D332">
            <v>80</v>
          </cell>
          <cell r="E332">
            <v>24800</v>
          </cell>
          <cell r="F332">
            <v>1984000</v>
          </cell>
        </row>
        <row r="333">
          <cell r="A333" t="str">
            <v>-4 원형거푸집(강재)</v>
          </cell>
          <cell r="B333" t="str">
            <v>13-16m</v>
          </cell>
          <cell r="C333" t="str">
            <v>m2</v>
          </cell>
          <cell r="D333">
            <v>21</v>
          </cell>
          <cell r="E333">
            <v>26200</v>
          </cell>
          <cell r="F333">
            <v>550200</v>
          </cell>
        </row>
        <row r="334">
          <cell r="A334" t="str">
            <v>3.02.04 비계</v>
          </cell>
          <cell r="B334" t="str">
            <v>강관</v>
          </cell>
          <cell r="C334" t="str">
            <v>m2</v>
          </cell>
          <cell r="D334">
            <v>4046</v>
          </cell>
          <cell r="E334">
            <v>10000</v>
          </cell>
          <cell r="F334">
            <v>40460000</v>
          </cell>
        </row>
        <row r="335">
          <cell r="A335" t="str">
            <v>3.02.05 동바리공</v>
          </cell>
          <cell r="F335">
            <v>0</v>
          </cell>
        </row>
        <row r="336">
          <cell r="A336" t="str">
            <v>a 동바리</v>
          </cell>
          <cell r="B336" t="str">
            <v>목재4회</v>
          </cell>
          <cell r="C336" t="str">
            <v>공/m3</v>
          </cell>
          <cell r="D336">
            <v>2793</v>
          </cell>
          <cell r="E336">
            <v>20500</v>
          </cell>
          <cell r="F336">
            <v>57256500</v>
          </cell>
        </row>
        <row r="337">
          <cell r="A337" t="str">
            <v>b 동바리</v>
          </cell>
          <cell r="B337" t="str">
            <v>강관</v>
          </cell>
          <cell r="C337" t="str">
            <v>공/m3</v>
          </cell>
          <cell r="D337">
            <v>1302</v>
          </cell>
          <cell r="E337">
            <v>15700</v>
          </cell>
          <cell r="F337">
            <v>20441400</v>
          </cell>
        </row>
        <row r="338">
          <cell r="A338" t="str">
            <v>c 동바리</v>
          </cell>
          <cell r="B338" t="str">
            <v>deck finisher</v>
          </cell>
          <cell r="C338" t="str">
            <v>공/m3</v>
          </cell>
          <cell r="D338">
            <v>679</v>
          </cell>
          <cell r="E338">
            <v>20500</v>
          </cell>
          <cell r="F338">
            <v>13919500</v>
          </cell>
        </row>
        <row r="339">
          <cell r="A339" t="str">
            <v>3.02.06 철근가공조립</v>
          </cell>
          <cell r="F339">
            <v>0</v>
          </cell>
        </row>
        <row r="340">
          <cell r="A340" t="str">
            <v>a 철근가공조립</v>
          </cell>
          <cell r="B340" t="str">
            <v>보통</v>
          </cell>
          <cell r="C340" t="str">
            <v>ton</v>
          </cell>
          <cell r="D340">
            <v>206.875</v>
          </cell>
          <cell r="E340">
            <v>333000</v>
          </cell>
          <cell r="F340">
            <v>68889375</v>
          </cell>
        </row>
        <row r="341">
          <cell r="A341" t="str">
            <v>b 철근가공조립</v>
          </cell>
          <cell r="B341" t="str">
            <v>복잡</v>
          </cell>
          <cell r="C341" t="str">
            <v>ton</v>
          </cell>
          <cell r="D341">
            <v>956.476</v>
          </cell>
          <cell r="E341">
            <v>368000</v>
          </cell>
          <cell r="F341">
            <v>351983168</v>
          </cell>
        </row>
        <row r="342">
          <cell r="A342" t="str">
            <v>3.02.07 콘크리트타설</v>
          </cell>
          <cell r="F342">
            <v>0</v>
          </cell>
        </row>
        <row r="343">
          <cell r="A343" t="str">
            <v>a 콘크리트타설</v>
          </cell>
          <cell r="B343" t="str">
            <v>철근펌프카</v>
          </cell>
          <cell r="C343" t="str">
            <v>m3</v>
          </cell>
          <cell r="D343">
            <v>6410</v>
          </cell>
          <cell r="E343">
            <v>15900</v>
          </cell>
          <cell r="F343">
            <v>101919000</v>
          </cell>
        </row>
        <row r="344">
          <cell r="A344" t="str">
            <v>b 콘크리트타설</v>
          </cell>
          <cell r="B344" t="str">
            <v>무근 vib제외</v>
          </cell>
          <cell r="C344" t="str">
            <v>m3</v>
          </cell>
          <cell r="D344">
            <v>147</v>
          </cell>
          <cell r="E344">
            <v>18500</v>
          </cell>
          <cell r="F344">
            <v>2719500</v>
          </cell>
        </row>
        <row r="345">
          <cell r="A345" t="str">
            <v>3.02.08 표면처리</v>
          </cell>
          <cell r="F345">
            <v>0</v>
          </cell>
        </row>
        <row r="346">
          <cell r="A346" t="str">
            <v>a 슬래브양생</v>
          </cell>
          <cell r="C346" t="str">
            <v>m2</v>
          </cell>
          <cell r="D346">
            <v>3054</v>
          </cell>
          <cell r="E346">
            <v>340</v>
          </cell>
          <cell r="F346">
            <v>1038360</v>
          </cell>
        </row>
        <row r="347">
          <cell r="A347" t="str">
            <v>b 슬래브면고르기</v>
          </cell>
          <cell r="B347" t="str">
            <v>데크휘니샤</v>
          </cell>
          <cell r="C347" t="str">
            <v>m2</v>
          </cell>
          <cell r="D347">
            <v>3054</v>
          </cell>
          <cell r="E347">
            <v>520</v>
          </cell>
          <cell r="F347">
            <v>1588080</v>
          </cell>
        </row>
        <row r="348">
          <cell r="A348" t="str">
            <v>3.02.09 교좌받침공</v>
          </cell>
          <cell r="B348" t="str">
            <v>탄성받침</v>
          </cell>
          <cell r="F348">
            <v>0</v>
          </cell>
        </row>
        <row r="349">
          <cell r="A349" t="str">
            <v>a 교좌장치</v>
          </cell>
          <cell r="B349" t="str">
            <v>고정단 135ton</v>
          </cell>
          <cell r="C349" t="str">
            <v>ea</v>
          </cell>
          <cell r="D349">
            <v>4</v>
          </cell>
          <cell r="E349">
            <v>1830000</v>
          </cell>
          <cell r="F349">
            <v>7320000</v>
          </cell>
        </row>
        <row r="350">
          <cell r="A350" t="str">
            <v>b 교좌장치</v>
          </cell>
          <cell r="B350" t="str">
            <v>교축방향 135ton</v>
          </cell>
          <cell r="C350" t="str">
            <v>ea</v>
          </cell>
          <cell r="D350">
            <v>16</v>
          </cell>
          <cell r="E350">
            <v>1810000</v>
          </cell>
          <cell r="F350">
            <v>28960000</v>
          </cell>
        </row>
        <row r="351">
          <cell r="A351" t="str">
            <v>c 교좌장치</v>
          </cell>
          <cell r="B351" t="str">
            <v>교축직각방향 135ton</v>
          </cell>
          <cell r="C351" t="str">
            <v>ea</v>
          </cell>
          <cell r="D351">
            <v>16</v>
          </cell>
          <cell r="E351">
            <v>1810000</v>
          </cell>
          <cell r="F351">
            <v>28960000</v>
          </cell>
        </row>
        <row r="352">
          <cell r="A352" t="str">
            <v>d 교좌장치</v>
          </cell>
          <cell r="B352" t="str">
            <v>양방향 135ton</v>
          </cell>
          <cell r="C352" t="str">
            <v>ea</v>
          </cell>
          <cell r="D352">
            <v>64</v>
          </cell>
          <cell r="E352">
            <v>1530000</v>
          </cell>
          <cell r="F352">
            <v>97920000</v>
          </cell>
        </row>
        <row r="353">
          <cell r="A353" t="str">
            <v>3.02.10 p.s.c빔제작</v>
          </cell>
          <cell r="F353">
            <v>0</v>
          </cell>
        </row>
        <row r="354">
          <cell r="A354" t="str">
            <v>a p.s.c빔제작</v>
          </cell>
          <cell r="B354" t="str">
            <v>l=30m db24</v>
          </cell>
          <cell r="C354" t="str">
            <v>본</v>
          </cell>
          <cell r="D354">
            <v>50</v>
          </cell>
          <cell r="E354">
            <v>8380000</v>
          </cell>
          <cell r="F354">
            <v>419000000</v>
          </cell>
        </row>
        <row r="355">
          <cell r="A355" t="str">
            <v>b p.s.c빔설치</v>
          </cell>
          <cell r="B355" t="str">
            <v>l=30m db24</v>
          </cell>
          <cell r="C355" t="str">
            <v>본</v>
          </cell>
          <cell r="D355">
            <v>50</v>
          </cell>
          <cell r="E355">
            <v>803000</v>
          </cell>
          <cell r="F355">
            <v>40150000</v>
          </cell>
        </row>
        <row r="356">
          <cell r="A356" t="str">
            <v>c p.s.c빔전도방지책</v>
          </cell>
          <cell r="B356" t="str">
            <v>l=30m</v>
          </cell>
          <cell r="C356" t="str">
            <v>본</v>
          </cell>
          <cell r="D356">
            <v>50</v>
          </cell>
          <cell r="E356">
            <v>194000</v>
          </cell>
          <cell r="F356">
            <v>9700000</v>
          </cell>
        </row>
        <row r="357">
          <cell r="A357" t="str">
            <v>3.02.11 신축이음장치</v>
          </cell>
          <cell r="B357" t="str">
            <v>rail type</v>
          </cell>
          <cell r="F357">
            <v>0</v>
          </cell>
        </row>
        <row r="358">
          <cell r="A358" t="str">
            <v>a 신축이음장치</v>
          </cell>
          <cell r="B358" t="str">
            <v>no.55</v>
          </cell>
          <cell r="C358" t="str">
            <v>m</v>
          </cell>
          <cell r="D358">
            <v>19</v>
          </cell>
          <cell r="E358">
            <v>284000</v>
          </cell>
          <cell r="F358">
            <v>5396000</v>
          </cell>
        </row>
        <row r="359">
          <cell r="A359" t="str">
            <v>b 신축이음장치</v>
          </cell>
          <cell r="B359" t="str">
            <v>no.100</v>
          </cell>
          <cell r="C359" t="str">
            <v>m</v>
          </cell>
          <cell r="D359">
            <v>39</v>
          </cell>
          <cell r="E359">
            <v>720000</v>
          </cell>
          <cell r="F359">
            <v>28080000</v>
          </cell>
        </row>
        <row r="360">
          <cell r="A360" t="str">
            <v>3.02.12 교면방수</v>
          </cell>
          <cell r="B360" t="str">
            <v>도막방수,t=4.0mm</v>
          </cell>
          <cell r="C360" t="str">
            <v>m2</v>
          </cell>
          <cell r="D360">
            <v>3054</v>
          </cell>
          <cell r="E360">
            <v>27100</v>
          </cell>
          <cell r="F360">
            <v>82763400</v>
          </cell>
        </row>
        <row r="361">
          <cell r="A361" t="str">
            <v>3.02.13 다웰바설치</v>
          </cell>
          <cell r="B361" t="str">
            <v>d=25m/m,l=600</v>
          </cell>
          <cell r="C361" t="str">
            <v>ea</v>
          </cell>
          <cell r="D361">
            <v>86</v>
          </cell>
          <cell r="E361">
            <v>13300</v>
          </cell>
          <cell r="F361">
            <v>1143800</v>
          </cell>
        </row>
        <row r="362">
          <cell r="A362" t="str">
            <v>3.02.14 무수축콘크리트</v>
          </cell>
          <cell r="F362">
            <v>0</v>
          </cell>
        </row>
        <row r="363">
          <cell r="A363" t="str">
            <v>a 무수축몰탈</v>
          </cell>
          <cell r="B363" t="str">
            <v>1:1</v>
          </cell>
          <cell r="C363" t="str">
            <v>m3</v>
          </cell>
          <cell r="D363">
            <v>5.2759999999999998</v>
          </cell>
          <cell r="E363">
            <v>92000</v>
          </cell>
          <cell r="F363">
            <v>485392</v>
          </cell>
        </row>
        <row r="364">
          <cell r="A364" t="str">
            <v>b 무수축콘크리트</v>
          </cell>
          <cell r="B364" t="str">
            <v>738kg/㎠이상</v>
          </cell>
          <cell r="C364" t="str">
            <v>m3</v>
          </cell>
          <cell r="D364">
            <v>19.303999999999998</v>
          </cell>
          <cell r="E364">
            <v>144000</v>
          </cell>
          <cell r="F364">
            <v>2779776</v>
          </cell>
        </row>
        <row r="365">
          <cell r="A365" t="str">
            <v>3.02.15 스치로폴설치</v>
          </cell>
          <cell r="B365" t="str">
            <v>t=20m/m</v>
          </cell>
          <cell r="C365" t="str">
            <v>m2</v>
          </cell>
          <cell r="D365">
            <v>14</v>
          </cell>
          <cell r="E365">
            <v>2200</v>
          </cell>
          <cell r="F365">
            <v>30800</v>
          </cell>
        </row>
        <row r="366">
          <cell r="A366" t="str">
            <v>3.02.16 아스팔트방수</v>
          </cell>
          <cell r="B366" t="str">
            <v>블론아스팔트(2회)</v>
          </cell>
          <cell r="C366" t="str">
            <v>m2</v>
          </cell>
          <cell r="D366">
            <v>612</v>
          </cell>
          <cell r="E366">
            <v>4670</v>
          </cell>
          <cell r="F366">
            <v>2858040</v>
          </cell>
        </row>
        <row r="367">
          <cell r="A367" t="str">
            <v>3.02.17 법면보호블럭</v>
          </cell>
          <cell r="F367">
            <v>0</v>
          </cell>
        </row>
        <row r="368">
          <cell r="A368" t="str">
            <v>a 보호블럭</v>
          </cell>
          <cell r="B368" t="str">
            <v>육교용</v>
          </cell>
          <cell r="C368" t="str">
            <v>m2</v>
          </cell>
          <cell r="D368">
            <v>205</v>
          </cell>
          <cell r="E368">
            <v>21200</v>
          </cell>
          <cell r="F368">
            <v>4346000</v>
          </cell>
        </row>
        <row r="369">
          <cell r="A369" t="str">
            <v>3.02.18 배수구</v>
          </cell>
          <cell r="F369">
            <v>0</v>
          </cell>
        </row>
        <row r="370">
          <cell r="A370" t="str">
            <v>a 하천용</v>
          </cell>
          <cell r="C370" t="str">
            <v>식</v>
          </cell>
          <cell r="F370">
            <v>0</v>
          </cell>
        </row>
        <row r="371">
          <cell r="A371" t="str">
            <v>-1 배수시설집수구</v>
          </cell>
          <cell r="B371" t="str">
            <v>주철</v>
          </cell>
          <cell r="C371" t="str">
            <v>ea</v>
          </cell>
          <cell r="D371">
            <v>12</v>
          </cell>
          <cell r="E371">
            <v>28800</v>
          </cell>
          <cell r="F371">
            <v>345600</v>
          </cell>
        </row>
        <row r="372">
          <cell r="A372" t="str">
            <v>-2 직관</v>
          </cell>
          <cell r="B372" t="str">
            <v>Φ150</v>
          </cell>
          <cell r="C372" t="str">
            <v>m</v>
          </cell>
          <cell r="D372">
            <v>36</v>
          </cell>
          <cell r="E372">
            <v>52400</v>
          </cell>
          <cell r="F372">
            <v>1886400</v>
          </cell>
        </row>
        <row r="373">
          <cell r="A373" t="str">
            <v>b 육교용</v>
          </cell>
          <cell r="F373">
            <v>0</v>
          </cell>
        </row>
        <row r="374">
          <cell r="A374" t="str">
            <v>-1 집수구</v>
          </cell>
          <cell r="B374" t="str">
            <v>주철</v>
          </cell>
          <cell r="C374" t="str">
            <v>ea</v>
          </cell>
          <cell r="D374">
            <v>8</v>
          </cell>
          <cell r="E374">
            <v>41100</v>
          </cell>
          <cell r="F374">
            <v>328800</v>
          </cell>
        </row>
        <row r="375">
          <cell r="A375" t="str">
            <v>-2 배수시설연결집수구</v>
          </cell>
          <cell r="B375" t="str">
            <v>스테인레스</v>
          </cell>
          <cell r="C375" t="str">
            <v>ea</v>
          </cell>
          <cell r="D375">
            <v>8</v>
          </cell>
          <cell r="E375">
            <v>49400</v>
          </cell>
          <cell r="F375">
            <v>395200</v>
          </cell>
        </row>
        <row r="376">
          <cell r="A376" t="str">
            <v>-3 배수시설직관</v>
          </cell>
          <cell r="B376" t="str">
            <v>육교용:#150</v>
          </cell>
          <cell r="C376" t="str">
            <v>m</v>
          </cell>
          <cell r="D376">
            <v>132</v>
          </cell>
          <cell r="E376">
            <v>29800</v>
          </cell>
          <cell r="F376">
            <v>3933600</v>
          </cell>
        </row>
        <row r="377">
          <cell r="A377" t="str">
            <v>-4 배수시설연결부</v>
          </cell>
          <cell r="B377" t="str">
            <v>스테인레스</v>
          </cell>
          <cell r="C377" t="str">
            <v>ea</v>
          </cell>
          <cell r="D377">
            <v>16</v>
          </cell>
          <cell r="E377">
            <v>75700</v>
          </cell>
          <cell r="F377">
            <v>1211200</v>
          </cell>
        </row>
        <row r="378">
          <cell r="A378" t="str">
            <v>-5 배수시설이음부</v>
          </cell>
          <cell r="B378" t="str">
            <v>스테인레스</v>
          </cell>
          <cell r="C378" t="str">
            <v>ea</v>
          </cell>
          <cell r="D378">
            <v>32</v>
          </cell>
          <cell r="E378">
            <v>12400</v>
          </cell>
          <cell r="F378">
            <v>396800</v>
          </cell>
        </row>
        <row r="379">
          <cell r="A379" t="str">
            <v>3.02.19 물차단홈설치</v>
          </cell>
          <cell r="B379" t="str">
            <v>알루미늄</v>
          </cell>
          <cell r="C379" t="str">
            <v>m</v>
          </cell>
          <cell r="D379">
            <v>600</v>
          </cell>
          <cell r="E379">
            <v>2620</v>
          </cell>
          <cell r="F379">
            <v>1572000</v>
          </cell>
        </row>
        <row r="380">
          <cell r="A380" t="str">
            <v>3.02.20 스페이서설치</v>
          </cell>
          <cell r="F380">
            <v>0</v>
          </cell>
        </row>
        <row r="381">
          <cell r="A381" t="str">
            <v>a 스페이서</v>
          </cell>
          <cell r="B381" t="str">
            <v>벽체</v>
          </cell>
          <cell r="C381" t="str">
            <v>m2</v>
          </cell>
          <cell r="D381">
            <v>3424</v>
          </cell>
          <cell r="E381">
            <v>210</v>
          </cell>
          <cell r="F381">
            <v>719040</v>
          </cell>
        </row>
        <row r="382">
          <cell r="A382" t="str">
            <v>b 스페이서</v>
          </cell>
          <cell r="B382" t="str">
            <v>바닥</v>
          </cell>
          <cell r="C382" t="str">
            <v>m2</v>
          </cell>
          <cell r="D382">
            <v>4850</v>
          </cell>
          <cell r="E382">
            <v>100</v>
          </cell>
          <cell r="F382">
            <v>485000</v>
          </cell>
        </row>
        <row r="383">
          <cell r="A383" t="str">
            <v>3.02.21 교명판및설명판</v>
          </cell>
          <cell r="F383">
            <v>0</v>
          </cell>
        </row>
        <row r="384">
          <cell r="A384" t="str">
            <v>a 교명주</v>
          </cell>
          <cell r="B384" t="str">
            <v>화강석</v>
          </cell>
          <cell r="C384" t="str">
            <v>ea</v>
          </cell>
          <cell r="D384">
            <v>4</v>
          </cell>
          <cell r="E384">
            <v>2090000</v>
          </cell>
          <cell r="F384">
            <v>8360000</v>
          </cell>
        </row>
        <row r="385">
          <cell r="A385" t="str">
            <v>b 교명판</v>
          </cell>
          <cell r="B385" t="str">
            <v>청동주물</v>
          </cell>
          <cell r="C385" t="str">
            <v>ea</v>
          </cell>
          <cell r="D385">
            <v>4</v>
          </cell>
          <cell r="E385">
            <v>49600</v>
          </cell>
          <cell r="F385">
            <v>198400</v>
          </cell>
        </row>
        <row r="386">
          <cell r="A386" t="str">
            <v>c 설명판</v>
          </cell>
          <cell r="B386" t="str">
            <v>청동주물</v>
          </cell>
          <cell r="C386" t="str">
            <v>ea</v>
          </cell>
          <cell r="D386">
            <v>4</v>
          </cell>
          <cell r="E386">
            <v>70000</v>
          </cell>
          <cell r="F386">
            <v>280000</v>
          </cell>
        </row>
        <row r="387">
          <cell r="A387" t="str">
            <v>3.02.22 t.b.m설치</v>
          </cell>
          <cell r="C387" t="str">
            <v>ea</v>
          </cell>
          <cell r="D387">
            <v>2</v>
          </cell>
          <cell r="E387">
            <v>26200</v>
          </cell>
          <cell r="F387">
            <v>52400</v>
          </cell>
        </row>
        <row r="388">
          <cell r="A388" t="str">
            <v>3.02.23 난간(방호벽용)</v>
          </cell>
          <cell r="B388" t="str">
            <v>교량용</v>
          </cell>
          <cell r="C388" t="str">
            <v>m</v>
          </cell>
          <cell r="D388">
            <v>321</v>
          </cell>
          <cell r="E388">
            <v>121000</v>
          </cell>
          <cell r="F388">
            <v>38841000</v>
          </cell>
        </row>
        <row r="389">
          <cell r="A389" t="str">
            <v>3.02.24 교량유지관리표지판</v>
          </cell>
          <cell r="B389" t="str">
            <v>교각용</v>
          </cell>
          <cell r="C389" t="str">
            <v>ea</v>
          </cell>
          <cell r="D389">
            <v>8</v>
          </cell>
          <cell r="E389">
            <v>20700</v>
          </cell>
          <cell r="F389">
            <v>165600</v>
          </cell>
        </row>
        <row r="390">
          <cell r="A390" t="str">
            <v>3.02.25 낙하물방지공</v>
          </cell>
          <cell r="B390" t="str">
            <v>아연도금철망</v>
          </cell>
          <cell r="C390" t="str">
            <v>m2</v>
          </cell>
          <cell r="D390">
            <v>3447</v>
          </cell>
          <cell r="E390">
            <v>5610</v>
          </cell>
          <cell r="F390">
            <v>19337670</v>
          </cell>
        </row>
        <row r="391">
          <cell r="A391" t="str">
            <v>3.02.26 안전점검통로</v>
          </cell>
          <cell r="F391">
            <v>0</v>
          </cell>
        </row>
        <row r="392">
          <cell r="A392" t="str">
            <v>a 안전점검통로(교대)</v>
          </cell>
          <cell r="B392" t="str">
            <v>스테인레스</v>
          </cell>
          <cell r="C392" t="str">
            <v>기</v>
          </cell>
          <cell r="D392">
            <v>1</v>
          </cell>
          <cell r="E392">
            <v>28440000</v>
          </cell>
          <cell r="F392">
            <v>28440000</v>
          </cell>
        </row>
        <row r="393">
          <cell r="A393" t="str">
            <v>b 안전점검통로(교각)</v>
          </cell>
          <cell r="B393" t="str">
            <v>스테인레스</v>
          </cell>
          <cell r="C393" t="str">
            <v>기</v>
          </cell>
          <cell r="D393">
            <v>8</v>
          </cell>
          <cell r="E393">
            <v>26090000</v>
          </cell>
          <cell r="F393">
            <v>208720000</v>
          </cell>
        </row>
        <row r="394">
          <cell r="A394" t="str">
            <v>3.02.27 전선관</v>
          </cell>
          <cell r="F394">
            <v>0</v>
          </cell>
        </row>
        <row r="395">
          <cell r="A395" t="str">
            <v>a 전선관</v>
          </cell>
          <cell r="B395" t="str">
            <v>p.v.cΦ50m/m</v>
          </cell>
          <cell r="C395" t="str">
            <v>m</v>
          </cell>
          <cell r="D395">
            <v>321</v>
          </cell>
          <cell r="E395">
            <v>1830</v>
          </cell>
          <cell r="F395">
            <v>587430</v>
          </cell>
        </row>
        <row r="396">
          <cell r="A396" t="str">
            <v>b 전선관</v>
          </cell>
          <cell r="B396" t="str">
            <v>p.v.cΦ100m/m</v>
          </cell>
          <cell r="C396" t="str">
            <v>m</v>
          </cell>
          <cell r="D396">
            <v>321</v>
          </cell>
          <cell r="E396">
            <v>5510</v>
          </cell>
          <cell r="F396">
            <v>1768710</v>
          </cell>
        </row>
        <row r="397">
          <cell r="A397" t="str">
            <v>c 전선관</v>
          </cell>
          <cell r="B397" t="str">
            <v>p.v.cΦ150m/m</v>
          </cell>
          <cell r="C397" t="str">
            <v>m</v>
          </cell>
          <cell r="D397">
            <v>321</v>
          </cell>
          <cell r="E397">
            <v>11000</v>
          </cell>
          <cell r="F397">
            <v>3531000</v>
          </cell>
        </row>
        <row r="398">
          <cell r="A398" t="str">
            <v>3.02.28 물푸기</v>
          </cell>
          <cell r="C398" t="str">
            <v>hr</v>
          </cell>
          <cell r="D398">
            <v>183</v>
          </cell>
          <cell r="E398">
            <v>10000</v>
          </cell>
          <cell r="F398">
            <v>1830000</v>
          </cell>
        </row>
        <row r="399">
          <cell r="A399" t="str">
            <v>3.02.29 옹벽배수시설</v>
          </cell>
          <cell r="F399">
            <v>0</v>
          </cell>
        </row>
        <row r="400">
          <cell r="A400" t="str">
            <v>a 뒷채움잡석</v>
          </cell>
          <cell r="B400" t="str">
            <v>현장암유용(보조기층)</v>
          </cell>
          <cell r="C400" t="str">
            <v>m3</v>
          </cell>
          <cell r="D400">
            <v>90</v>
          </cell>
          <cell r="E400">
            <v>22800</v>
          </cell>
          <cell r="F400">
            <v>2052000</v>
          </cell>
        </row>
        <row r="401">
          <cell r="A401" t="str">
            <v>b 부직포설치</v>
          </cell>
          <cell r="B401" t="str">
            <v>1.5t/m</v>
          </cell>
          <cell r="C401" t="str">
            <v>m2</v>
          </cell>
          <cell r="D401">
            <v>251</v>
          </cell>
          <cell r="E401">
            <v>990</v>
          </cell>
          <cell r="F401">
            <v>248490</v>
          </cell>
        </row>
        <row r="402">
          <cell r="A402" t="str">
            <v>c pvc pipe설치</v>
          </cell>
          <cell r="B402" t="str">
            <v>d=100m/m</v>
          </cell>
          <cell r="C402" t="str">
            <v>m</v>
          </cell>
          <cell r="D402">
            <v>90</v>
          </cell>
          <cell r="E402">
            <v>5670</v>
          </cell>
          <cell r="F402">
            <v>510300</v>
          </cell>
        </row>
        <row r="403">
          <cell r="A403" t="str">
            <v>3.02.30 사급자재대</v>
          </cell>
          <cell r="F403">
            <v>0</v>
          </cell>
        </row>
        <row r="404">
          <cell r="A404" t="str">
            <v>a 철근</v>
          </cell>
          <cell r="B404" t="str">
            <v>sd40</v>
          </cell>
          <cell r="F404">
            <v>0</v>
          </cell>
        </row>
        <row r="405">
          <cell r="A405" t="str">
            <v>-1 철근(SD35,40A)</v>
          </cell>
          <cell r="B405" t="str">
            <v>d=22m/m</v>
          </cell>
          <cell r="C405" t="str">
            <v>ton</v>
          </cell>
          <cell r="D405">
            <v>63.679000000000002</v>
          </cell>
          <cell r="E405">
            <v>331000</v>
          </cell>
          <cell r="F405">
            <v>21077749</v>
          </cell>
        </row>
        <row r="406">
          <cell r="A406" t="str">
            <v>-2 철근(SD35,40A)</v>
          </cell>
          <cell r="B406" t="str">
            <v>d=16m/m</v>
          </cell>
          <cell r="C406" t="str">
            <v>ton</v>
          </cell>
          <cell r="D406">
            <v>86.111999999999995</v>
          </cell>
          <cell r="E406">
            <v>331000</v>
          </cell>
          <cell r="F406">
            <v>28503072</v>
          </cell>
        </row>
        <row r="407">
          <cell r="A407" t="str">
            <v>-3 철근(SD35,40A)</v>
          </cell>
          <cell r="B407" t="str">
            <v>d=13m/m</v>
          </cell>
          <cell r="C407" t="str">
            <v>ton</v>
          </cell>
          <cell r="D407">
            <v>36.072000000000003</v>
          </cell>
          <cell r="E407">
            <v>336000</v>
          </cell>
          <cell r="F407">
            <v>12120192</v>
          </cell>
        </row>
        <row r="408">
          <cell r="A408" t="str">
            <v>b 철근</v>
          </cell>
          <cell r="B408" t="str">
            <v>sd30</v>
          </cell>
          <cell r="F408">
            <v>0</v>
          </cell>
        </row>
        <row r="409">
          <cell r="A409" t="str">
            <v>-1 철근(SD30A)</v>
          </cell>
          <cell r="B409" t="str">
            <v>d=32m/m</v>
          </cell>
          <cell r="C409" t="str">
            <v>ton</v>
          </cell>
          <cell r="D409">
            <v>46.654000000000003</v>
          </cell>
          <cell r="E409">
            <v>317000</v>
          </cell>
          <cell r="F409">
            <v>14789318</v>
          </cell>
        </row>
        <row r="410">
          <cell r="A410" t="str">
            <v>-2 철근(SD30A)</v>
          </cell>
          <cell r="B410" t="str">
            <v>d=29m/m</v>
          </cell>
          <cell r="C410" t="str">
            <v>ton</v>
          </cell>
          <cell r="D410">
            <v>314.584</v>
          </cell>
          <cell r="E410">
            <v>317000</v>
          </cell>
          <cell r="F410">
            <v>99723128</v>
          </cell>
        </row>
        <row r="411">
          <cell r="A411" t="str">
            <v>-3 철근(SD30A)</v>
          </cell>
          <cell r="B411" t="str">
            <v>d=25m/m</v>
          </cell>
          <cell r="C411" t="str">
            <v>ton</v>
          </cell>
          <cell r="D411">
            <v>139.57400000000001</v>
          </cell>
          <cell r="E411">
            <v>317000</v>
          </cell>
          <cell r="F411">
            <v>44244958</v>
          </cell>
        </row>
        <row r="412">
          <cell r="A412" t="str">
            <v>-4 철근(SD30A)</v>
          </cell>
          <cell r="B412" t="str">
            <v>d=22m/m</v>
          </cell>
          <cell r="C412" t="str">
            <v>ton</v>
          </cell>
          <cell r="D412">
            <v>75.259</v>
          </cell>
          <cell r="E412">
            <v>317000</v>
          </cell>
          <cell r="F412">
            <v>23857103</v>
          </cell>
        </row>
        <row r="413">
          <cell r="A413" t="str">
            <v>-5 철근(SD30A)</v>
          </cell>
          <cell r="B413" t="str">
            <v>d=19m/m</v>
          </cell>
          <cell r="C413" t="str">
            <v>ton</v>
          </cell>
          <cell r="D413">
            <v>114.467</v>
          </cell>
          <cell r="E413">
            <v>317000</v>
          </cell>
          <cell r="F413">
            <v>36286039</v>
          </cell>
        </row>
        <row r="414">
          <cell r="A414" t="str">
            <v>-6 철근(SD30A)</v>
          </cell>
          <cell r="B414" t="str">
            <v>d=16m/m</v>
          </cell>
          <cell r="C414" t="str">
            <v>ton</v>
          </cell>
          <cell r="D414">
            <v>296.916</v>
          </cell>
          <cell r="E414">
            <v>317000</v>
          </cell>
          <cell r="F414">
            <v>94122372</v>
          </cell>
        </row>
        <row r="415">
          <cell r="A415" t="str">
            <v>-7 철근(SD30A)</v>
          </cell>
          <cell r="B415" t="str">
            <v>d=13m/m</v>
          </cell>
          <cell r="C415" t="str">
            <v>ton</v>
          </cell>
          <cell r="D415">
            <v>22.102</v>
          </cell>
          <cell r="E415">
            <v>321000</v>
          </cell>
          <cell r="F415">
            <v>7094742</v>
          </cell>
        </row>
        <row r="416">
          <cell r="A416" t="str">
            <v>-8 철근(SD30A)</v>
          </cell>
          <cell r="B416" t="str">
            <v>d=10m/m</v>
          </cell>
          <cell r="C416" t="str">
            <v>ton</v>
          </cell>
          <cell r="D416">
            <v>2.8319999999999999</v>
          </cell>
          <cell r="E416">
            <v>327000</v>
          </cell>
          <cell r="F416">
            <v>926064</v>
          </cell>
        </row>
        <row r="417">
          <cell r="A417" t="str">
            <v>c 레미콘</v>
          </cell>
          <cell r="F417">
            <v>0</v>
          </cell>
        </row>
        <row r="418">
          <cell r="A418" t="str">
            <v>-1 레미콘</v>
          </cell>
          <cell r="B418" t="str">
            <v>19-400-15</v>
          </cell>
          <cell r="C418" t="str">
            <v>m3</v>
          </cell>
          <cell r="D418">
            <v>1242</v>
          </cell>
          <cell r="E418">
            <v>79300</v>
          </cell>
          <cell r="F418">
            <v>98490600</v>
          </cell>
        </row>
        <row r="419">
          <cell r="A419" t="str">
            <v>-2 레미콘</v>
          </cell>
          <cell r="B419" t="str">
            <v>(25-270-15)섬유보강</v>
          </cell>
          <cell r="C419" t="str">
            <v>m3</v>
          </cell>
          <cell r="D419">
            <v>1075</v>
          </cell>
          <cell r="E419">
            <v>47400</v>
          </cell>
          <cell r="F419">
            <v>50955000</v>
          </cell>
        </row>
        <row r="420">
          <cell r="A420" t="str">
            <v>-3 레미콘</v>
          </cell>
          <cell r="B420" t="str">
            <v>(25-240-15)</v>
          </cell>
          <cell r="C420" t="str">
            <v>m3</v>
          </cell>
          <cell r="D420">
            <v>4155</v>
          </cell>
          <cell r="E420">
            <v>46300</v>
          </cell>
          <cell r="F420">
            <v>192376500</v>
          </cell>
        </row>
        <row r="421">
          <cell r="A421" t="str">
            <v>-4 레미콘</v>
          </cell>
          <cell r="B421" t="str">
            <v>(25-240-8)</v>
          </cell>
          <cell r="C421" t="str">
            <v>m3</v>
          </cell>
          <cell r="D421">
            <v>23</v>
          </cell>
          <cell r="E421">
            <v>45100</v>
          </cell>
          <cell r="F421">
            <v>1037300</v>
          </cell>
        </row>
        <row r="422">
          <cell r="A422" t="str">
            <v>-5 레미콘</v>
          </cell>
          <cell r="B422" t="str">
            <v>(40-160-8)</v>
          </cell>
          <cell r="C422" t="str">
            <v>m3</v>
          </cell>
          <cell r="D422">
            <v>149</v>
          </cell>
          <cell r="E422">
            <v>40500</v>
          </cell>
          <cell r="F422">
            <v>6034500</v>
          </cell>
        </row>
        <row r="423">
          <cell r="A423" t="str">
            <v>d 시멘트</v>
          </cell>
          <cell r="B423" t="str">
            <v>40kg/대</v>
          </cell>
          <cell r="C423" t="str">
            <v>대</v>
          </cell>
          <cell r="D423">
            <v>1069</v>
          </cell>
          <cell r="E423">
            <v>2900</v>
          </cell>
          <cell r="F423">
            <v>3100100</v>
          </cell>
        </row>
        <row r="424">
          <cell r="A424" t="str">
            <v>e 모래</v>
          </cell>
          <cell r="C424" t="str">
            <v>m3</v>
          </cell>
          <cell r="D424">
            <v>18</v>
          </cell>
          <cell r="E424">
            <v>6000</v>
          </cell>
          <cell r="F424">
            <v>108000</v>
          </cell>
        </row>
        <row r="425">
          <cell r="A425" t="str">
            <v>f 자갈</v>
          </cell>
          <cell r="C425" t="str">
            <v>m3</v>
          </cell>
          <cell r="D425">
            <v>12</v>
          </cell>
          <cell r="E425">
            <v>7500</v>
          </cell>
          <cell r="F425">
            <v>90000</v>
          </cell>
        </row>
        <row r="426">
          <cell r="A426" t="str">
            <v>3.03 서진주I.C육교</v>
          </cell>
          <cell r="B426" t="str">
            <v>ST-PG(L=40.0,B=21)</v>
          </cell>
          <cell r="F426">
            <v>0</v>
          </cell>
        </row>
        <row r="427">
          <cell r="A427" t="str">
            <v>3.03.01 토공</v>
          </cell>
          <cell r="F427">
            <v>0</v>
          </cell>
        </row>
        <row r="428">
          <cell r="A428" t="str">
            <v>a 구조물터파기</v>
          </cell>
          <cell r="F428">
            <v>0</v>
          </cell>
        </row>
        <row r="429">
          <cell r="A429" t="str">
            <v>-1 구조물터파기</v>
          </cell>
          <cell r="B429" t="str">
            <v>육상토사0-4m</v>
          </cell>
          <cell r="C429" t="str">
            <v>m3</v>
          </cell>
          <cell r="D429">
            <v>3794</v>
          </cell>
          <cell r="E429">
            <v>3860</v>
          </cell>
          <cell r="F429">
            <v>14644840</v>
          </cell>
        </row>
        <row r="430">
          <cell r="A430" t="str">
            <v>-2 구조물터파기</v>
          </cell>
          <cell r="B430" t="str">
            <v>육상토사4m이상</v>
          </cell>
          <cell r="C430" t="str">
            <v>m3</v>
          </cell>
          <cell r="D430">
            <v>485</v>
          </cell>
          <cell r="E430">
            <v>6940</v>
          </cell>
          <cell r="F430">
            <v>3365900</v>
          </cell>
        </row>
        <row r="431">
          <cell r="A431" t="str">
            <v>-3 구조물터파기</v>
          </cell>
          <cell r="B431" t="str">
            <v>육상풍화암0-4m</v>
          </cell>
          <cell r="C431" t="str">
            <v>m3</v>
          </cell>
          <cell r="D431">
            <v>238</v>
          </cell>
          <cell r="E431">
            <v>56100</v>
          </cell>
          <cell r="F431">
            <v>13351800</v>
          </cell>
        </row>
        <row r="432">
          <cell r="A432" t="str">
            <v>-4 구조물터파기</v>
          </cell>
          <cell r="B432" t="str">
            <v>육상리핑암4m이상</v>
          </cell>
          <cell r="C432" t="str">
            <v>m3</v>
          </cell>
          <cell r="D432">
            <v>97</v>
          </cell>
          <cell r="E432">
            <v>71000</v>
          </cell>
          <cell r="F432">
            <v>6887000</v>
          </cell>
        </row>
        <row r="433">
          <cell r="A433" t="str">
            <v>b 되메우기및다짐</v>
          </cell>
          <cell r="B433" t="str">
            <v>인력30%+백호우70%</v>
          </cell>
          <cell r="C433" t="str">
            <v>m3</v>
          </cell>
          <cell r="D433">
            <v>3344</v>
          </cell>
          <cell r="E433">
            <v>4640</v>
          </cell>
          <cell r="F433">
            <v>15516160</v>
          </cell>
        </row>
        <row r="434">
          <cell r="A434" t="str">
            <v>c 뒷채움잡석</v>
          </cell>
          <cell r="B434" t="str">
            <v>현장암유용(보조기층)</v>
          </cell>
          <cell r="C434" t="str">
            <v>m3</v>
          </cell>
          <cell r="D434">
            <v>2242</v>
          </cell>
          <cell r="E434">
            <v>22800</v>
          </cell>
          <cell r="F434">
            <v>51117600</v>
          </cell>
        </row>
        <row r="435">
          <cell r="A435" t="str">
            <v>3.03.02 거푸집</v>
          </cell>
          <cell r="F435">
            <v>0</v>
          </cell>
        </row>
        <row r="436">
          <cell r="A436" t="str">
            <v>a 합판거푸집</v>
          </cell>
          <cell r="B436" t="str">
            <v>3회 0-7m</v>
          </cell>
          <cell r="C436" t="str">
            <v>m2</v>
          </cell>
          <cell r="D436">
            <v>2184</v>
          </cell>
          <cell r="E436">
            <v>17700</v>
          </cell>
          <cell r="F436">
            <v>38656800</v>
          </cell>
        </row>
        <row r="437">
          <cell r="A437" t="str">
            <v>b 합판거푸집</v>
          </cell>
          <cell r="B437" t="str">
            <v>3회 7-10m</v>
          </cell>
          <cell r="C437" t="str">
            <v>m2</v>
          </cell>
          <cell r="D437">
            <v>295</v>
          </cell>
          <cell r="E437">
            <v>18900</v>
          </cell>
          <cell r="F437">
            <v>5575500</v>
          </cell>
        </row>
        <row r="438">
          <cell r="A438" t="str">
            <v>c 합판거푸집</v>
          </cell>
          <cell r="B438" t="str">
            <v>4회 0-7m</v>
          </cell>
          <cell r="C438" t="str">
            <v>m2</v>
          </cell>
          <cell r="D438">
            <v>394</v>
          </cell>
          <cell r="E438">
            <v>15200</v>
          </cell>
          <cell r="F438">
            <v>5988800</v>
          </cell>
        </row>
        <row r="439">
          <cell r="A439" t="str">
            <v>d 합판거푸집</v>
          </cell>
          <cell r="B439" t="str">
            <v>6회 0-7m</v>
          </cell>
          <cell r="C439" t="str">
            <v>m2</v>
          </cell>
          <cell r="D439">
            <v>33</v>
          </cell>
          <cell r="E439">
            <v>12500</v>
          </cell>
          <cell r="F439">
            <v>412500</v>
          </cell>
        </row>
        <row r="440">
          <cell r="A440" t="str">
            <v>e 거푸집(합판+스치로폴)</v>
          </cell>
          <cell r="B440" t="str">
            <v>4회 0-7m</v>
          </cell>
          <cell r="C440" t="str">
            <v>m2</v>
          </cell>
          <cell r="D440">
            <v>678</v>
          </cell>
          <cell r="E440">
            <v>21200</v>
          </cell>
          <cell r="F440">
            <v>14373600</v>
          </cell>
        </row>
        <row r="441">
          <cell r="A441" t="str">
            <v>f 거푸집(합판+스치로폴)</v>
          </cell>
          <cell r="B441" t="str">
            <v>4회 7-10m</v>
          </cell>
          <cell r="C441" t="str">
            <v>m2</v>
          </cell>
          <cell r="D441">
            <v>44</v>
          </cell>
          <cell r="E441">
            <v>21300</v>
          </cell>
          <cell r="F441">
            <v>937200</v>
          </cell>
        </row>
        <row r="442">
          <cell r="A442" t="str">
            <v>3.03.03 비계</v>
          </cell>
          <cell r="B442" t="str">
            <v>강관</v>
          </cell>
          <cell r="C442" t="str">
            <v>m2</v>
          </cell>
          <cell r="D442">
            <v>1552</v>
          </cell>
          <cell r="E442">
            <v>10000</v>
          </cell>
          <cell r="F442">
            <v>15520000</v>
          </cell>
        </row>
        <row r="443">
          <cell r="A443" t="str">
            <v>3.03.04 동바리공</v>
          </cell>
          <cell r="F443">
            <v>0</v>
          </cell>
        </row>
        <row r="444">
          <cell r="A444" t="str">
            <v>a 동바리공</v>
          </cell>
          <cell r="B444" t="str">
            <v>목재4회</v>
          </cell>
          <cell r="C444" t="str">
            <v>공/m3</v>
          </cell>
          <cell r="D444">
            <v>1912</v>
          </cell>
          <cell r="E444">
            <v>20500</v>
          </cell>
          <cell r="F444">
            <v>39196000</v>
          </cell>
        </row>
        <row r="445">
          <cell r="A445" t="str">
            <v>b 동바리</v>
          </cell>
          <cell r="B445" t="str">
            <v>강관</v>
          </cell>
          <cell r="C445" t="str">
            <v>공/m3</v>
          </cell>
          <cell r="D445">
            <v>38</v>
          </cell>
          <cell r="E445">
            <v>15700</v>
          </cell>
          <cell r="F445">
            <v>596600</v>
          </cell>
        </row>
        <row r="446">
          <cell r="A446" t="str">
            <v>c 동바리</v>
          </cell>
          <cell r="B446" t="str">
            <v>deck finisher</v>
          </cell>
          <cell r="C446" t="str">
            <v>공/m3</v>
          </cell>
          <cell r="D446">
            <v>240</v>
          </cell>
          <cell r="E446">
            <v>20500</v>
          </cell>
          <cell r="F446">
            <v>4920000</v>
          </cell>
        </row>
        <row r="447">
          <cell r="A447" t="str">
            <v>3.03.05 철근가공조립</v>
          </cell>
          <cell r="F447">
            <v>0</v>
          </cell>
        </row>
        <row r="448">
          <cell r="A448" t="str">
            <v>a 철근가공조립</v>
          </cell>
          <cell r="B448" t="str">
            <v>보통</v>
          </cell>
          <cell r="C448" t="str">
            <v>ton</v>
          </cell>
          <cell r="D448">
            <v>217.91900000000001</v>
          </cell>
          <cell r="E448">
            <v>333000</v>
          </cell>
          <cell r="F448">
            <v>72567027</v>
          </cell>
        </row>
        <row r="449">
          <cell r="A449" t="str">
            <v>b 철근가공조립</v>
          </cell>
          <cell r="B449" t="str">
            <v>복잡</v>
          </cell>
          <cell r="C449" t="str">
            <v>ton</v>
          </cell>
          <cell r="D449">
            <v>110.473</v>
          </cell>
          <cell r="E449">
            <v>368000</v>
          </cell>
          <cell r="F449">
            <v>40654064</v>
          </cell>
        </row>
        <row r="450">
          <cell r="A450" t="str">
            <v>3.03.06 콘크리트타설</v>
          </cell>
          <cell r="F450">
            <v>0</v>
          </cell>
        </row>
        <row r="451">
          <cell r="A451" t="str">
            <v>a 콘크리트타설</v>
          </cell>
          <cell r="B451" t="str">
            <v>철근 펌프카</v>
          </cell>
          <cell r="C451" t="str">
            <v>m3</v>
          </cell>
          <cell r="D451">
            <v>2523</v>
          </cell>
          <cell r="E451">
            <v>15900</v>
          </cell>
          <cell r="F451">
            <v>40115700</v>
          </cell>
        </row>
        <row r="452">
          <cell r="A452" t="str">
            <v>b 콘크리트타설</v>
          </cell>
          <cell r="B452" t="str">
            <v>무근 vib제외</v>
          </cell>
          <cell r="C452" t="str">
            <v>m3</v>
          </cell>
          <cell r="D452">
            <v>83</v>
          </cell>
          <cell r="E452">
            <v>18500</v>
          </cell>
          <cell r="F452">
            <v>1535500</v>
          </cell>
        </row>
        <row r="453">
          <cell r="A453" t="str">
            <v>3.03.07 표면처리</v>
          </cell>
          <cell r="F453">
            <v>0</v>
          </cell>
        </row>
        <row r="454">
          <cell r="A454" t="str">
            <v>a 슬래브양생</v>
          </cell>
          <cell r="B454" t="str">
            <v>피막양생</v>
          </cell>
          <cell r="C454" t="str">
            <v>m2</v>
          </cell>
          <cell r="D454">
            <v>1097</v>
          </cell>
          <cell r="E454">
            <v>340</v>
          </cell>
          <cell r="F454">
            <v>372980</v>
          </cell>
        </row>
        <row r="455">
          <cell r="A455" t="str">
            <v>b 슬래브면고르기</v>
          </cell>
          <cell r="B455" t="str">
            <v>데크휘니샤</v>
          </cell>
          <cell r="C455" t="str">
            <v>m2</v>
          </cell>
          <cell r="D455">
            <v>1097</v>
          </cell>
          <cell r="E455">
            <v>520</v>
          </cell>
          <cell r="F455">
            <v>570440</v>
          </cell>
        </row>
        <row r="456">
          <cell r="A456" t="str">
            <v>3.03.08 교좌받침공</v>
          </cell>
          <cell r="B456" t="str">
            <v>밀폐탄성받침</v>
          </cell>
          <cell r="F456">
            <v>0</v>
          </cell>
        </row>
        <row r="457">
          <cell r="A457" t="str">
            <v>a 교좌장치</v>
          </cell>
          <cell r="B457" t="str">
            <v>고정단160ton</v>
          </cell>
          <cell r="C457" t="str">
            <v>ea</v>
          </cell>
          <cell r="D457">
            <v>2</v>
          </cell>
          <cell r="E457">
            <v>931000</v>
          </cell>
          <cell r="F457">
            <v>1862000</v>
          </cell>
        </row>
        <row r="458">
          <cell r="A458" t="str">
            <v>b 교좌장치</v>
          </cell>
          <cell r="B458" t="str">
            <v>일방향160ton</v>
          </cell>
          <cell r="C458" t="str">
            <v>ea</v>
          </cell>
          <cell r="D458">
            <v>14</v>
          </cell>
          <cell r="E458">
            <v>1660000</v>
          </cell>
          <cell r="F458">
            <v>23240000</v>
          </cell>
        </row>
        <row r="459">
          <cell r="A459" t="str">
            <v>c 교좌장치</v>
          </cell>
          <cell r="B459" t="str">
            <v>양방향160ton</v>
          </cell>
          <cell r="C459" t="str">
            <v>ea</v>
          </cell>
          <cell r="D459">
            <v>14</v>
          </cell>
          <cell r="E459">
            <v>838000</v>
          </cell>
          <cell r="F459">
            <v>11732000</v>
          </cell>
        </row>
        <row r="460">
          <cell r="A460" t="str">
            <v>3.03.09 강교</v>
          </cell>
          <cell r="F460">
            <v>0</v>
          </cell>
        </row>
        <row r="461">
          <cell r="A461" t="str">
            <v>a 강교제작 ST-PG</v>
          </cell>
          <cell r="B461" t="str">
            <v>서진주i.c육교</v>
          </cell>
          <cell r="C461" t="str">
            <v>ton</v>
          </cell>
          <cell r="D461">
            <v>325.733</v>
          </cell>
          <cell r="E461">
            <v>999000</v>
          </cell>
          <cell r="F461">
            <v>325407267</v>
          </cell>
        </row>
        <row r="462">
          <cell r="A462" t="str">
            <v>b 강교가설 ST-PG</v>
          </cell>
          <cell r="B462" t="str">
            <v>서진주i.c육교</v>
          </cell>
          <cell r="C462" t="str">
            <v>ton</v>
          </cell>
          <cell r="D462">
            <v>325.733</v>
          </cell>
          <cell r="E462">
            <v>671000</v>
          </cell>
          <cell r="F462">
            <v>218566843</v>
          </cell>
        </row>
        <row r="463">
          <cell r="A463" t="str">
            <v>c 강교운반 ST-PG</v>
          </cell>
          <cell r="B463" t="str">
            <v>서진주i.c육교</v>
          </cell>
          <cell r="C463" t="str">
            <v>ton</v>
          </cell>
          <cell r="D463">
            <v>325.733</v>
          </cell>
          <cell r="E463">
            <v>52900</v>
          </cell>
          <cell r="F463">
            <v>17231275</v>
          </cell>
        </row>
        <row r="464">
          <cell r="A464" t="str">
            <v>d 강교도장</v>
          </cell>
          <cell r="B464" t="str">
            <v>중방식(용재형)</v>
          </cell>
          <cell r="F464">
            <v>0</v>
          </cell>
        </row>
        <row r="465">
          <cell r="A465" t="str">
            <v>-1 강교splice도장</v>
          </cell>
          <cell r="B465" t="str">
            <v>공장</v>
          </cell>
          <cell r="C465" t="str">
            <v>m2</v>
          </cell>
          <cell r="D465">
            <v>454</v>
          </cell>
          <cell r="E465">
            <v>8860</v>
          </cell>
          <cell r="F465">
            <v>4022440</v>
          </cell>
        </row>
        <row r="466">
          <cell r="A466" t="str">
            <v>-2 강교외부도장</v>
          </cell>
          <cell r="B466" t="str">
            <v>공장</v>
          </cell>
          <cell r="C466" t="str">
            <v>m2</v>
          </cell>
          <cell r="D466">
            <v>6603</v>
          </cell>
          <cell r="E466">
            <v>16600</v>
          </cell>
          <cell r="F466">
            <v>109609800</v>
          </cell>
        </row>
        <row r="467">
          <cell r="A467" t="str">
            <v>-3 강교외부도장</v>
          </cell>
          <cell r="B467" t="str">
            <v>현장</v>
          </cell>
          <cell r="C467" t="str">
            <v>m2</v>
          </cell>
          <cell r="D467">
            <v>6603</v>
          </cell>
          <cell r="E467">
            <v>2140</v>
          </cell>
          <cell r="F467">
            <v>14130420</v>
          </cell>
        </row>
        <row r="468">
          <cell r="A468" t="str">
            <v>-4 외부포장면도장</v>
          </cell>
          <cell r="B468" t="str">
            <v>공장</v>
          </cell>
          <cell r="C468" t="str">
            <v>m2</v>
          </cell>
          <cell r="D468">
            <v>345</v>
          </cell>
          <cell r="E468">
            <v>12300</v>
          </cell>
          <cell r="F468">
            <v>4243500</v>
          </cell>
        </row>
        <row r="469">
          <cell r="A469" t="str">
            <v>-5 외부볼트및splice도장</v>
          </cell>
          <cell r="B469" t="str">
            <v>현장</v>
          </cell>
          <cell r="C469" t="str">
            <v>m2</v>
          </cell>
          <cell r="D469">
            <v>227</v>
          </cell>
          <cell r="E469">
            <v>10100</v>
          </cell>
          <cell r="F469">
            <v>2292700</v>
          </cell>
        </row>
        <row r="470">
          <cell r="A470" t="str">
            <v>3.03.10 신축이음장치</v>
          </cell>
          <cell r="B470" t="str">
            <v>rail type</v>
          </cell>
          <cell r="F470">
            <v>0</v>
          </cell>
        </row>
        <row r="471">
          <cell r="A471" t="str">
            <v>a 신축이음장치</v>
          </cell>
          <cell r="B471" t="str">
            <v>no.33</v>
          </cell>
          <cell r="C471" t="str">
            <v>m</v>
          </cell>
          <cell r="D471">
            <v>27</v>
          </cell>
          <cell r="E471">
            <v>196000</v>
          </cell>
          <cell r="F471">
            <v>5292000</v>
          </cell>
        </row>
        <row r="472">
          <cell r="A472" t="str">
            <v>b 신축이음장치</v>
          </cell>
          <cell r="B472" t="str">
            <v>no.55</v>
          </cell>
          <cell r="C472" t="str">
            <v>m</v>
          </cell>
          <cell r="D472">
            <v>27</v>
          </cell>
          <cell r="E472">
            <v>284000</v>
          </cell>
          <cell r="F472">
            <v>7668000</v>
          </cell>
        </row>
        <row r="473">
          <cell r="A473" t="str">
            <v>3.03.11 교면방수</v>
          </cell>
          <cell r="B473" t="str">
            <v>도막방수,t=4.0mm</v>
          </cell>
          <cell r="C473" t="str">
            <v>m2</v>
          </cell>
          <cell r="D473">
            <v>1097</v>
          </cell>
          <cell r="E473">
            <v>27100</v>
          </cell>
          <cell r="F473">
            <v>29728700</v>
          </cell>
        </row>
        <row r="474">
          <cell r="A474" t="str">
            <v>3.03.12 다웰바설치</v>
          </cell>
          <cell r="B474" t="str">
            <v>d=25m/m,l=600</v>
          </cell>
          <cell r="C474" t="str">
            <v>ea</v>
          </cell>
          <cell r="D474">
            <v>124</v>
          </cell>
          <cell r="E474">
            <v>13300</v>
          </cell>
          <cell r="F474">
            <v>1649200</v>
          </cell>
        </row>
        <row r="475">
          <cell r="A475" t="str">
            <v>3.03.13 무수축콘크리트</v>
          </cell>
          <cell r="F475">
            <v>0</v>
          </cell>
        </row>
        <row r="476">
          <cell r="A476" t="str">
            <v>a 무수축몰탈</v>
          </cell>
          <cell r="B476" t="str">
            <v>1:1</v>
          </cell>
          <cell r="C476" t="str">
            <v>m3</v>
          </cell>
          <cell r="D476">
            <v>5.3959999999999999</v>
          </cell>
          <cell r="E476">
            <v>92000</v>
          </cell>
          <cell r="F476">
            <v>496432</v>
          </cell>
        </row>
        <row r="477">
          <cell r="A477" t="str">
            <v>b 무수축콘크리트</v>
          </cell>
          <cell r="B477" t="str">
            <v>738kg/㎠이상</v>
          </cell>
          <cell r="C477" t="str">
            <v>m3</v>
          </cell>
          <cell r="D477">
            <v>2.5249999999999999</v>
          </cell>
          <cell r="E477">
            <v>144000</v>
          </cell>
          <cell r="F477">
            <v>363600</v>
          </cell>
        </row>
        <row r="478">
          <cell r="A478" t="str">
            <v>3.03.14 스치로폴설치</v>
          </cell>
          <cell r="F478">
            <v>0</v>
          </cell>
        </row>
        <row r="479">
          <cell r="A479" t="str">
            <v>a 스치로폴설치</v>
          </cell>
          <cell r="B479" t="str">
            <v>t=20m/m</v>
          </cell>
          <cell r="C479" t="str">
            <v>m2</v>
          </cell>
          <cell r="D479">
            <v>45</v>
          </cell>
          <cell r="E479">
            <v>2200</v>
          </cell>
          <cell r="F479">
            <v>99000</v>
          </cell>
        </row>
        <row r="480">
          <cell r="A480" t="str">
            <v>3.03.15 아스팔트방수</v>
          </cell>
          <cell r="B480" t="str">
            <v>블론아스팔트(2회)</v>
          </cell>
          <cell r="C480" t="str">
            <v>m2</v>
          </cell>
          <cell r="D480">
            <v>645</v>
          </cell>
          <cell r="E480">
            <v>4670</v>
          </cell>
          <cell r="F480">
            <v>3012150</v>
          </cell>
        </row>
        <row r="481">
          <cell r="A481" t="str">
            <v>3.03.16 배수구</v>
          </cell>
          <cell r="F481">
            <v>0</v>
          </cell>
        </row>
        <row r="482">
          <cell r="A482" t="str">
            <v>a 육교용</v>
          </cell>
          <cell r="F482">
            <v>0</v>
          </cell>
        </row>
        <row r="483">
          <cell r="A483" t="str">
            <v>-1 집수구</v>
          </cell>
          <cell r="B483" t="str">
            <v>주철</v>
          </cell>
          <cell r="C483" t="str">
            <v>ea</v>
          </cell>
          <cell r="D483">
            <v>4</v>
          </cell>
          <cell r="E483">
            <v>28800</v>
          </cell>
          <cell r="F483">
            <v>115200</v>
          </cell>
        </row>
        <row r="484">
          <cell r="A484" t="str">
            <v>-2 연결집수구</v>
          </cell>
          <cell r="B484" t="str">
            <v>스테인레스</v>
          </cell>
          <cell r="C484" t="str">
            <v>ea</v>
          </cell>
          <cell r="D484">
            <v>4</v>
          </cell>
          <cell r="E484">
            <v>49400</v>
          </cell>
          <cell r="F484">
            <v>197600</v>
          </cell>
        </row>
        <row r="485">
          <cell r="A485" t="str">
            <v>-3 직관</v>
          </cell>
          <cell r="B485" t="str">
            <v>d=150mm</v>
          </cell>
          <cell r="C485" t="str">
            <v>m</v>
          </cell>
          <cell r="D485">
            <v>60</v>
          </cell>
          <cell r="E485">
            <v>29800</v>
          </cell>
          <cell r="F485">
            <v>1788000</v>
          </cell>
        </row>
        <row r="486">
          <cell r="A486" t="str">
            <v>-4 곡관</v>
          </cell>
          <cell r="B486" t="str">
            <v>스테인레스</v>
          </cell>
          <cell r="C486" t="str">
            <v>ea</v>
          </cell>
          <cell r="D486">
            <v>8</v>
          </cell>
          <cell r="E486">
            <v>36000</v>
          </cell>
          <cell r="F486">
            <v>288000</v>
          </cell>
        </row>
        <row r="487">
          <cell r="A487" t="str">
            <v>-5 배수시설이음부</v>
          </cell>
          <cell r="B487" t="str">
            <v>스테인레스</v>
          </cell>
          <cell r="C487" t="str">
            <v>ea</v>
          </cell>
          <cell r="D487">
            <v>16</v>
          </cell>
          <cell r="E487">
            <v>12400</v>
          </cell>
          <cell r="F487">
            <v>198400</v>
          </cell>
        </row>
        <row r="488">
          <cell r="A488" t="str">
            <v>3.03.17 물차단홈설치</v>
          </cell>
          <cell r="B488" t="str">
            <v>알루미늄</v>
          </cell>
          <cell r="C488" t="str">
            <v>m</v>
          </cell>
          <cell r="D488">
            <v>160</v>
          </cell>
          <cell r="E488">
            <v>2620</v>
          </cell>
          <cell r="F488">
            <v>419200</v>
          </cell>
        </row>
        <row r="489">
          <cell r="A489" t="str">
            <v>3.03.18 스페이셔설치</v>
          </cell>
          <cell r="F489">
            <v>0</v>
          </cell>
        </row>
        <row r="490">
          <cell r="A490" t="str">
            <v>a 스페이서</v>
          </cell>
          <cell r="B490" t="str">
            <v>벽체</v>
          </cell>
          <cell r="C490" t="str">
            <v>m2</v>
          </cell>
          <cell r="D490">
            <v>1251</v>
          </cell>
          <cell r="E490">
            <v>210</v>
          </cell>
          <cell r="F490">
            <v>262710</v>
          </cell>
        </row>
        <row r="491">
          <cell r="A491" t="str">
            <v>b 스페이서설치</v>
          </cell>
          <cell r="B491" t="str">
            <v>바닥</v>
          </cell>
          <cell r="C491" t="str">
            <v>m2</v>
          </cell>
          <cell r="D491">
            <v>2842</v>
          </cell>
          <cell r="E491">
            <v>100</v>
          </cell>
          <cell r="F491">
            <v>284200</v>
          </cell>
        </row>
        <row r="492">
          <cell r="A492" t="str">
            <v>3.03.19 교명판및설명판</v>
          </cell>
          <cell r="F492">
            <v>0</v>
          </cell>
        </row>
        <row r="493">
          <cell r="A493" t="str">
            <v>a 교명주</v>
          </cell>
          <cell r="B493" t="str">
            <v>화강석</v>
          </cell>
          <cell r="C493" t="str">
            <v>ea</v>
          </cell>
          <cell r="D493">
            <v>4</v>
          </cell>
          <cell r="E493">
            <v>2090000</v>
          </cell>
          <cell r="F493">
            <v>8360000</v>
          </cell>
        </row>
        <row r="494">
          <cell r="A494" t="str">
            <v>b 교명판</v>
          </cell>
          <cell r="B494" t="str">
            <v>청동주물</v>
          </cell>
          <cell r="C494" t="str">
            <v>ea</v>
          </cell>
          <cell r="D494">
            <v>2</v>
          </cell>
          <cell r="E494">
            <v>49600</v>
          </cell>
          <cell r="F494">
            <v>99200</v>
          </cell>
        </row>
        <row r="495">
          <cell r="A495" t="str">
            <v>c 설명판</v>
          </cell>
          <cell r="B495" t="str">
            <v>청동주물</v>
          </cell>
          <cell r="C495" t="str">
            <v>ea</v>
          </cell>
          <cell r="D495">
            <v>2</v>
          </cell>
          <cell r="E495">
            <v>70000</v>
          </cell>
          <cell r="F495">
            <v>140000</v>
          </cell>
        </row>
        <row r="496">
          <cell r="A496" t="str">
            <v>3.03.20 t.b.m설치</v>
          </cell>
          <cell r="C496" t="str">
            <v>ea</v>
          </cell>
          <cell r="D496">
            <v>2</v>
          </cell>
          <cell r="E496">
            <v>26200</v>
          </cell>
          <cell r="F496">
            <v>52400</v>
          </cell>
        </row>
        <row r="497">
          <cell r="A497" t="str">
            <v>3.03.21 난간(방호벽용)</v>
          </cell>
          <cell r="B497" t="str">
            <v>교량용</v>
          </cell>
          <cell r="C497" t="str">
            <v>m</v>
          </cell>
          <cell r="D497">
            <v>102</v>
          </cell>
          <cell r="E497">
            <v>121000</v>
          </cell>
          <cell r="F497">
            <v>12342000</v>
          </cell>
        </row>
        <row r="498">
          <cell r="A498" t="str">
            <v>3.03.22 낙하물방지공</v>
          </cell>
          <cell r="B498" t="str">
            <v>아연도금철망</v>
          </cell>
          <cell r="C498" t="str">
            <v>m2</v>
          </cell>
          <cell r="D498">
            <v>1239</v>
          </cell>
          <cell r="E498">
            <v>5610</v>
          </cell>
          <cell r="F498">
            <v>6950790</v>
          </cell>
        </row>
        <row r="499">
          <cell r="A499" t="str">
            <v>3.03.23 안전점검통로</v>
          </cell>
          <cell r="F499">
            <v>0</v>
          </cell>
        </row>
        <row r="500">
          <cell r="A500" t="str">
            <v>a 안전점검통로(교대)</v>
          </cell>
          <cell r="B500" t="str">
            <v>스테인레스</v>
          </cell>
          <cell r="C500" t="str">
            <v>기</v>
          </cell>
          <cell r="D500">
            <v>2</v>
          </cell>
          <cell r="E500">
            <v>28440000</v>
          </cell>
          <cell r="F500">
            <v>56880000</v>
          </cell>
        </row>
        <row r="501">
          <cell r="A501" t="str">
            <v>3.03.24 전선관</v>
          </cell>
          <cell r="F501">
            <v>0</v>
          </cell>
        </row>
        <row r="502">
          <cell r="A502" t="str">
            <v>a 전선관</v>
          </cell>
          <cell r="B502" t="str">
            <v>p.v.cΦ50m/m</v>
          </cell>
          <cell r="C502" t="str">
            <v>m</v>
          </cell>
          <cell r="D502">
            <v>102</v>
          </cell>
          <cell r="E502">
            <v>1830</v>
          </cell>
          <cell r="F502">
            <v>186660</v>
          </cell>
        </row>
        <row r="503">
          <cell r="A503" t="str">
            <v>b 전선관</v>
          </cell>
          <cell r="B503" t="str">
            <v>p.v.cΦ100m/m</v>
          </cell>
          <cell r="C503" t="str">
            <v>m</v>
          </cell>
          <cell r="D503">
            <v>102</v>
          </cell>
          <cell r="E503">
            <v>5510</v>
          </cell>
          <cell r="F503">
            <v>562020</v>
          </cell>
        </row>
        <row r="504">
          <cell r="A504" t="str">
            <v>c 전선관</v>
          </cell>
          <cell r="B504" t="str">
            <v>p.v.cΦ150m/m</v>
          </cell>
          <cell r="C504" t="str">
            <v>m</v>
          </cell>
          <cell r="D504">
            <v>102</v>
          </cell>
          <cell r="E504">
            <v>11000</v>
          </cell>
          <cell r="F504">
            <v>1122000</v>
          </cell>
        </row>
        <row r="505">
          <cell r="A505" t="str">
            <v>3.03.25 옹벽배수시설</v>
          </cell>
          <cell r="F505">
            <v>0</v>
          </cell>
        </row>
        <row r="506">
          <cell r="A506" t="str">
            <v>a 뒷채움잡석</v>
          </cell>
          <cell r="B506" t="str">
            <v>현장암유용(보조기층)</v>
          </cell>
          <cell r="C506" t="str">
            <v>m3</v>
          </cell>
          <cell r="D506">
            <v>67</v>
          </cell>
          <cell r="E506">
            <v>22800</v>
          </cell>
          <cell r="F506">
            <v>1527600</v>
          </cell>
        </row>
        <row r="507">
          <cell r="A507" t="str">
            <v>b 부직포설치</v>
          </cell>
          <cell r="B507" t="str">
            <v>1.5t/m</v>
          </cell>
          <cell r="C507" t="str">
            <v>m2</v>
          </cell>
          <cell r="D507">
            <v>170</v>
          </cell>
          <cell r="E507">
            <v>990</v>
          </cell>
          <cell r="F507">
            <v>168300</v>
          </cell>
        </row>
        <row r="508">
          <cell r="A508" t="str">
            <v>c pvc pipe설치</v>
          </cell>
          <cell r="B508" t="str">
            <v>d=100m/m</v>
          </cell>
          <cell r="C508" t="str">
            <v>m</v>
          </cell>
          <cell r="D508">
            <v>57</v>
          </cell>
          <cell r="E508">
            <v>5670</v>
          </cell>
          <cell r="F508">
            <v>323190</v>
          </cell>
        </row>
        <row r="509">
          <cell r="A509" t="str">
            <v>3.03.26 사급자재대</v>
          </cell>
          <cell r="F509">
            <v>0</v>
          </cell>
        </row>
        <row r="510">
          <cell r="A510" t="str">
            <v>a 강판(sm490)</v>
          </cell>
          <cell r="F510">
            <v>0</v>
          </cell>
        </row>
        <row r="511">
          <cell r="A511" t="str">
            <v>-1 강판(t=10mm)</v>
          </cell>
          <cell r="B511" t="str">
            <v>sm490</v>
          </cell>
          <cell r="C511" t="str">
            <v>ton</v>
          </cell>
          <cell r="D511">
            <v>12.019</v>
          </cell>
          <cell r="E511">
            <v>404000</v>
          </cell>
          <cell r="F511">
            <v>4855676</v>
          </cell>
        </row>
        <row r="512">
          <cell r="A512" t="str">
            <v>-2 강판(t=12mm)</v>
          </cell>
          <cell r="B512" t="str">
            <v>sm490</v>
          </cell>
          <cell r="C512" t="str">
            <v>ton</v>
          </cell>
          <cell r="D512">
            <v>133.81</v>
          </cell>
          <cell r="E512">
            <v>404000</v>
          </cell>
          <cell r="F512">
            <v>54059240</v>
          </cell>
        </row>
        <row r="513">
          <cell r="A513" t="str">
            <v>-3 강판(t=18mm)</v>
          </cell>
          <cell r="B513" t="str">
            <v>sm490</v>
          </cell>
          <cell r="C513" t="str">
            <v>ton</v>
          </cell>
          <cell r="D513">
            <v>10.507</v>
          </cell>
          <cell r="E513">
            <v>404000</v>
          </cell>
          <cell r="F513">
            <v>4244828</v>
          </cell>
        </row>
        <row r="514">
          <cell r="A514" t="str">
            <v>-4 강판(t=22mm)</v>
          </cell>
          <cell r="B514" t="str">
            <v>sm490</v>
          </cell>
          <cell r="C514" t="str">
            <v>ton</v>
          </cell>
          <cell r="D514">
            <v>13.692</v>
          </cell>
          <cell r="E514">
            <v>410000</v>
          </cell>
          <cell r="F514">
            <v>5613720</v>
          </cell>
        </row>
        <row r="515">
          <cell r="A515" t="str">
            <v>-5 강판(t=26mm)</v>
          </cell>
          <cell r="B515" t="str">
            <v>sm490</v>
          </cell>
          <cell r="C515" t="str">
            <v>ton</v>
          </cell>
          <cell r="D515">
            <v>45.906999999999996</v>
          </cell>
          <cell r="E515">
            <v>410000</v>
          </cell>
          <cell r="F515">
            <v>18821870</v>
          </cell>
        </row>
        <row r="516">
          <cell r="A516" t="str">
            <v>-6 강판(t=28mm)</v>
          </cell>
          <cell r="B516" t="str">
            <v>sm490</v>
          </cell>
          <cell r="C516" t="str">
            <v>ton</v>
          </cell>
          <cell r="D516">
            <v>27.216000000000001</v>
          </cell>
          <cell r="E516">
            <v>410000</v>
          </cell>
          <cell r="F516">
            <v>11158560</v>
          </cell>
        </row>
        <row r="517">
          <cell r="A517" t="str">
            <v>-7 강판(t=34mm)</v>
          </cell>
          <cell r="B517" t="str">
            <v>sm490</v>
          </cell>
          <cell r="C517" t="str">
            <v>ton</v>
          </cell>
          <cell r="D517">
            <v>29.594000000000001</v>
          </cell>
          <cell r="E517">
            <v>422000</v>
          </cell>
          <cell r="F517">
            <v>12488668</v>
          </cell>
        </row>
        <row r="518">
          <cell r="A518" t="str">
            <v>-8 강판(t=36mm)</v>
          </cell>
          <cell r="B518" t="str">
            <v>sm490</v>
          </cell>
          <cell r="C518" t="str">
            <v>ton</v>
          </cell>
          <cell r="D518">
            <v>49.35</v>
          </cell>
          <cell r="E518">
            <v>422000</v>
          </cell>
          <cell r="F518">
            <v>20825700</v>
          </cell>
        </row>
        <row r="519">
          <cell r="A519" t="str">
            <v>-9 강판(t=38mm)</v>
          </cell>
          <cell r="B519" t="str">
            <v>sm490</v>
          </cell>
          <cell r="C519" t="str">
            <v>ton</v>
          </cell>
          <cell r="D519">
            <v>3.3079999999999998</v>
          </cell>
          <cell r="E519">
            <v>422000</v>
          </cell>
          <cell r="F519">
            <v>1395976</v>
          </cell>
        </row>
        <row r="520">
          <cell r="A520" t="str">
            <v>b 강판(sm400)</v>
          </cell>
          <cell r="F520">
            <v>0</v>
          </cell>
        </row>
        <row r="521">
          <cell r="A521" t="str">
            <v>-1 강판(t=14mm)</v>
          </cell>
          <cell r="B521" t="str">
            <v>sm400</v>
          </cell>
          <cell r="C521" t="str">
            <v>ton</v>
          </cell>
          <cell r="D521">
            <v>21.01</v>
          </cell>
          <cell r="E521">
            <v>404000</v>
          </cell>
          <cell r="F521">
            <v>8488040</v>
          </cell>
        </row>
        <row r="522">
          <cell r="A522" t="str">
            <v>c 철근</v>
          </cell>
          <cell r="B522" t="str">
            <v>sd40</v>
          </cell>
          <cell r="F522">
            <v>0</v>
          </cell>
        </row>
        <row r="523">
          <cell r="A523" t="str">
            <v>-1 철근(sd35,40a)</v>
          </cell>
          <cell r="B523" t="str">
            <v>d=19m/m</v>
          </cell>
          <cell r="C523" t="str">
            <v>ton</v>
          </cell>
          <cell r="D523">
            <v>6.2370000000000001</v>
          </cell>
          <cell r="E523">
            <v>331000</v>
          </cell>
          <cell r="F523">
            <v>2064447</v>
          </cell>
        </row>
        <row r="524">
          <cell r="A524" t="str">
            <v>-2 철근(sd35,40a)</v>
          </cell>
          <cell r="B524" t="str">
            <v>d=16m/m</v>
          </cell>
          <cell r="C524" t="str">
            <v>ton</v>
          </cell>
          <cell r="D524">
            <v>40.484999999999999</v>
          </cell>
          <cell r="E524">
            <v>331000</v>
          </cell>
          <cell r="F524">
            <v>13400535</v>
          </cell>
        </row>
        <row r="525">
          <cell r="A525" t="str">
            <v>-3 철근(sd35,40a)</v>
          </cell>
          <cell r="B525" t="str">
            <v>d=13m/m</v>
          </cell>
          <cell r="C525" t="str">
            <v>ton</v>
          </cell>
          <cell r="D525">
            <v>18.306999999999999</v>
          </cell>
          <cell r="E525">
            <v>336000</v>
          </cell>
          <cell r="F525">
            <v>6151152</v>
          </cell>
        </row>
        <row r="526">
          <cell r="A526" t="str">
            <v>d 철근</v>
          </cell>
          <cell r="F526">
            <v>0</v>
          </cell>
        </row>
        <row r="527">
          <cell r="A527" t="str">
            <v>-1 철근(sd30a)</v>
          </cell>
          <cell r="B527" t="str">
            <v>d=32m/m</v>
          </cell>
          <cell r="C527" t="str">
            <v>ton</v>
          </cell>
          <cell r="D527">
            <v>7.66</v>
          </cell>
          <cell r="E527">
            <v>317000</v>
          </cell>
          <cell r="F527">
            <v>2428220</v>
          </cell>
        </row>
        <row r="528">
          <cell r="A528" t="str">
            <v>-2 철근(sd30a)</v>
          </cell>
          <cell r="B528" t="str">
            <v>d=29m/m</v>
          </cell>
          <cell r="C528" t="str">
            <v>ton</v>
          </cell>
          <cell r="D528">
            <v>65.141000000000005</v>
          </cell>
          <cell r="E528">
            <v>317000</v>
          </cell>
          <cell r="F528">
            <v>20649697</v>
          </cell>
        </row>
        <row r="529">
          <cell r="A529" t="str">
            <v>-3 철근(sd30a)</v>
          </cell>
          <cell r="B529" t="str">
            <v>d=25m/m</v>
          </cell>
          <cell r="C529" t="str">
            <v>ton</v>
          </cell>
          <cell r="D529">
            <v>85.757000000000005</v>
          </cell>
          <cell r="E529">
            <v>317000</v>
          </cell>
          <cell r="F529">
            <v>27184969</v>
          </cell>
        </row>
        <row r="530">
          <cell r="A530" t="str">
            <v>-4 철근(sd30a)</v>
          </cell>
          <cell r="B530" t="str">
            <v>d=22m/m</v>
          </cell>
          <cell r="C530" t="str">
            <v>ton</v>
          </cell>
          <cell r="D530">
            <v>13.728999999999999</v>
          </cell>
          <cell r="E530">
            <v>317000</v>
          </cell>
          <cell r="F530">
            <v>4352093</v>
          </cell>
        </row>
        <row r="531">
          <cell r="A531" t="str">
            <v>-5 철근(sd30a)</v>
          </cell>
          <cell r="B531" t="str">
            <v>d=19m/m</v>
          </cell>
          <cell r="C531" t="str">
            <v>ton</v>
          </cell>
          <cell r="D531">
            <v>61.44</v>
          </cell>
          <cell r="E531">
            <v>317000</v>
          </cell>
          <cell r="F531">
            <v>19476480</v>
          </cell>
        </row>
        <row r="532">
          <cell r="A532" t="str">
            <v>-6 철근(sd30a)</v>
          </cell>
          <cell r="B532" t="str">
            <v>d=16m/m</v>
          </cell>
          <cell r="C532" t="str">
            <v>ton</v>
          </cell>
          <cell r="D532">
            <v>28.556999999999999</v>
          </cell>
          <cell r="E532">
            <v>317000</v>
          </cell>
          <cell r="F532">
            <v>9052569</v>
          </cell>
        </row>
        <row r="533">
          <cell r="A533" t="str">
            <v>-7 철근(sd30a)</v>
          </cell>
          <cell r="B533" t="str">
            <v>d=13m/m</v>
          </cell>
          <cell r="C533" t="str">
            <v>ton</v>
          </cell>
          <cell r="D533">
            <v>10.93</v>
          </cell>
          <cell r="E533">
            <v>321000</v>
          </cell>
          <cell r="F533">
            <v>3508530</v>
          </cell>
        </row>
        <row r="534">
          <cell r="A534" t="str">
            <v>e 레미콘</v>
          </cell>
          <cell r="F534">
            <v>0</v>
          </cell>
        </row>
        <row r="535">
          <cell r="A535" t="str">
            <v>-1 레미콘</v>
          </cell>
          <cell r="B535" t="str">
            <v>19-400-15</v>
          </cell>
          <cell r="C535" t="str">
            <v>m3</v>
          </cell>
          <cell r="D535">
            <v>316</v>
          </cell>
          <cell r="E535">
            <v>79300</v>
          </cell>
          <cell r="F535">
            <v>25058800</v>
          </cell>
        </row>
        <row r="536">
          <cell r="A536" t="str">
            <v>-2 레미콘</v>
          </cell>
          <cell r="B536" t="str">
            <v>25-240-15</v>
          </cell>
          <cell r="C536" t="str">
            <v>m3</v>
          </cell>
          <cell r="D536">
            <v>2224</v>
          </cell>
          <cell r="E536">
            <v>46300</v>
          </cell>
          <cell r="F536">
            <v>102971200</v>
          </cell>
        </row>
        <row r="537">
          <cell r="A537" t="str">
            <v>-3 레미콘</v>
          </cell>
          <cell r="B537" t="str">
            <v>40-160-8</v>
          </cell>
          <cell r="C537" t="str">
            <v>m3</v>
          </cell>
          <cell r="D537">
            <v>85</v>
          </cell>
          <cell r="E537">
            <v>40500</v>
          </cell>
          <cell r="F537">
            <v>3442500</v>
          </cell>
        </row>
        <row r="538">
          <cell r="A538" t="str">
            <v>f 시멘트</v>
          </cell>
          <cell r="B538" t="str">
            <v>40kg/대</v>
          </cell>
          <cell r="C538" t="str">
            <v>대</v>
          </cell>
          <cell r="D538">
            <v>176</v>
          </cell>
          <cell r="E538">
            <v>2900</v>
          </cell>
          <cell r="F538">
            <v>510400</v>
          </cell>
        </row>
        <row r="539">
          <cell r="A539" t="str">
            <v>g 모래</v>
          </cell>
          <cell r="C539" t="str">
            <v>m3</v>
          </cell>
          <cell r="D539">
            <v>4</v>
          </cell>
          <cell r="E539">
            <v>6000</v>
          </cell>
          <cell r="F539">
            <v>24000</v>
          </cell>
        </row>
        <row r="540">
          <cell r="A540" t="str">
            <v>h 자갈</v>
          </cell>
          <cell r="C540" t="str">
            <v>m3</v>
          </cell>
          <cell r="D540">
            <v>2</v>
          </cell>
          <cell r="E540">
            <v>7500</v>
          </cell>
          <cell r="F540">
            <v>15000</v>
          </cell>
        </row>
        <row r="541">
          <cell r="A541" t="str">
            <v>3.04 대사IC육교(PSC BEAM)</v>
          </cell>
          <cell r="B541" t="str">
            <v>L=30.0,B=21.0</v>
          </cell>
          <cell r="F541">
            <v>0</v>
          </cell>
        </row>
        <row r="542">
          <cell r="A542" t="str">
            <v>3.04.01 토공</v>
          </cell>
          <cell r="F542">
            <v>0</v>
          </cell>
        </row>
        <row r="543">
          <cell r="A543" t="str">
            <v>a 구조물터파기</v>
          </cell>
          <cell r="F543">
            <v>0</v>
          </cell>
        </row>
        <row r="544">
          <cell r="A544" t="str">
            <v>-1 구조물터파기</v>
          </cell>
          <cell r="B544" t="str">
            <v>육상토사0-4m</v>
          </cell>
          <cell r="C544" t="str">
            <v>m3</v>
          </cell>
          <cell r="D544">
            <v>631</v>
          </cell>
          <cell r="E544">
            <v>3860</v>
          </cell>
          <cell r="F544">
            <v>2435660</v>
          </cell>
        </row>
        <row r="545">
          <cell r="A545" t="str">
            <v>-2 구조물터파기</v>
          </cell>
          <cell r="B545" t="str">
            <v>육상리핑암0-4m</v>
          </cell>
          <cell r="C545" t="str">
            <v>m3</v>
          </cell>
          <cell r="D545">
            <v>181</v>
          </cell>
          <cell r="E545">
            <v>56800</v>
          </cell>
          <cell r="F545">
            <v>10280800</v>
          </cell>
        </row>
        <row r="546">
          <cell r="A546" t="str">
            <v>b 되메우기및다짐</v>
          </cell>
          <cell r="B546" t="str">
            <v>인력30%+백호우70%</v>
          </cell>
          <cell r="C546" t="str">
            <v>m3</v>
          </cell>
          <cell r="D546">
            <v>570</v>
          </cell>
          <cell r="E546">
            <v>4640</v>
          </cell>
          <cell r="F546">
            <v>2644800</v>
          </cell>
        </row>
        <row r="547">
          <cell r="A547" t="str">
            <v>c 뒷채움잡석</v>
          </cell>
          <cell r="B547" t="str">
            <v>현장암유용(보조기층)</v>
          </cell>
          <cell r="C547" t="str">
            <v>m3</v>
          </cell>
          <cell r="D547">
            <v>1937</v>
          </cell>
          <cell r="E547">
            <v>22800</v>
          </cell>
          <cell r="F547">
            <v>44163600</v>
          </cell>
        </row>
        <row r="548">
          <cell r="A548" t="str">
            <v>3.04.02 강관파일공</v>
          </cell>
          <cell r="F548">
            <v>0</v>
          </cell>
        </row>
        <row r="549">
          <cell r="A549" t="str">
            <v>a 강관파일자재비</v>
          </cell>
          <cell r="B549" t="str">
            <v>d=508mm,t=12mm</v>
          </cell>
          <cell r="C549" t="str">
            <v>m</v>
          </cell>
          <cell r="D549">
            <v>1320</v>
          </cell>
          <cell r="E549">
            <v>66100</v>
          </cell>
          <cell r="F549">
            <v>87252000</v>
          </cell>
        </row>
        <row r="550">
          <cell r="A550" t="str">
            <v>b 강관파일천공및항타</v>
          </cell>
          <cell r="B550" t="str">
            <v>대사ic교=508.0*12t</v>
          </cell>
          <cell r="C550" t="str">
            <v>m</v>
          </cell>
          <cell r="D550">
            <v>1227</v>
          </cell>
          <cell r="E550">
            <v>21900</v>
          </cell>
          <cell r="F550">
            <v>26871300</v>
          </cell>
        </row>
        <row r="551">
          <cell r="A551" t="str">
            <v>c 강관말뚝속채움</v>
          </cell>
          <cell r="B551" t="str">
            <v>무근콘크리트σck=160</v>
          </cell>
          <cell r="C551" t="str">
            <v>m3</v>
          </cell>
          <cell r="D551">
            <v>24</v>
          </cell>
          <cell r="E551">
            <v>18200</v>
          </cell>
          <cell r="F551">
            <v>436800</v>
          </cell>
        </row>
        <row r="552">
          <cell r="A552" t="str">
            <v>d 두부및선단보강</v>
          </cell>
          <cell r="B552" t="str">
            <v>d=508.0*12t</v>
          </cell>
          <cell r="C552" t="str">
            <v>ea</v>
          </cell>
          <cell r="D552">
            <v>128</v>
          </cell>
          <cell r="E552">
            <v>186000</v>
          </cell>
          <cell r="F552">
            <v>23808000</v>
          </cell>
        </row>
        <row r="553">
          <cell r="A553" t="str">
            <v>3.04.03 거푸집</v>
          </cell>
          <cell r="F553">
            <v>0</v>
          </cell>
        </row>
        <row r="554">
          <cell r="A554" t="str">
            <v>a 합판거푸집</v>
          </cell>
          <cell r="B554" t="str">
            <v>3회 0-7m</v>
          </cell>
          <cell r="C554" t="str">
            <v>m2</v>
          </cell>
          <cell r="D554">
            <v>1568</v>
          </cell>
          <cell r="E554">
            <v>17700</v>
          </cell>
          <cell r="F554">
            <v>27753600</v>
          </cell>
        </row>
        <row r="555">
          <cell r="A555" t="str">
            <v>b 합판거푸집</v>
          </cell>
          <cell r="B555" t="str">
            <v>3회 7-10m</v>
          </cell>
          <cell r="C555" t="str">
            <v>m2</v>
          </cell>
          <cell r="D555">
            <v>191</v>
          </cell>
          <cell r="E555">
            <v>18900</v>
          </cell>
          <cell r="F555">
            <v>3609900</v>
          </cell>
        </row>
        <row r="556">
          <cell r="A556" t="str">
            <v>c 합판거푸집</v>
          </cell>
          <cell r="B556" t="str">
            <v>3회 10-13m</v>
          </cell>
          <cell r="C556" t="str">
            <v>m2</v>
          </cell>
          <cell r="D556">
            <v>44</v>
          </cell>
          <cell r="E556">
            <v>20200</v>
          </cell>
          <cell r="F556">
            <v>888800</v>
          </cell>
        </row>
        <row r="557">
          <cell r="A557" t="str">
            <v>d 합판거푸집</v>
          </cell>
          <cell r="B557" t="str">
            <v>4회 0-7m</v>
          </cell>
          <cell r="C557" t="str">
            <v>m2</v>
          </cell>
          <cell r="D557">
            <v>359</v>
          </cell>
          <cell r="E557">
            <v>15200</v>
          </cell>
          <cell r="F557">
            <v>5456800</v>
          </cell>
        </row>
        <row r="558">
          <cell r="A558" t="str">
            <v>e 합판거푸집</v>
          </cell>
          <cell r="B558" t="str">
            <v>6회 0-7m</v>
          </cell>
          <cell r="C558" t="str">
            <v>m2</v>
          </cell>
          <cell r="D558">
            <v>169</v>
          </cell>
          <cell r="E558">
            <v>12500</v>
          </cell>
          <cell r="F558">
            <v>2112500</v>
          </cell>
        </row>
        <row r="559">
          <cell r="A559" t="str">
            <v>f 거푸집(합판+스치로폴)</v>
          </cell>
          <cell r="B559" t="str">
            <v>4회 0-7m</v>
          </cell>
          <cell r="C559" t="str">
            <v>m2</v>
          </cell>
          <cell r="D559">
            <v>576</v>
          </cell>
          <cell r="E559">
            <v>21200</v>
          </cell>
          <cell r="F559">
            <v>12211200</v>
          </cell>
        </row>
        <row r="560">
          <cell r="A560" t="str">
            <v>g 거푸집(합판+스치로폴)</v>
          </cell>
          <cell r="B560" t="str">
            <v>4회 7-10m</v>
          </cell>
          <cell r="C560" t="str">
            <v>m2</v>
          </cell>
          <cell r="D560">
            <v>59</v>
          </cell>
          <cell r="E560">
            <v>21300</v>
          </cell>
          <cell r="F560">
            <v>1256700</v>
          </cell>
        </row>
        <row r="561">
          <cell r="A561" t="str">
            <v>h 거푸집(합판+스치로폴)</v>
          </cell>
          <cell r="B561" t="str">
            <v>4회 10-13m</v>
          </cell>
          <cell r="C561" t="str">
            <v>m2</v>
          </cell>
          <cell r="D561">
            <v>3</v>
          </cell>
          <cell r="E561">
            <v>22800</v>
          </cell>
          <cell r="F561">
            <v>68400</v>
          </cell>
        </row>
        <row r="562">
          <cell r="A562" t="str">
            <v>3.04.04 비계</v>
          </cell>
          <cell r="B562" t="str">
            <v>강관</v>
          </cell>
          <cell r="C562" t="str">
            <v>m2</v>
          </cell>
          <cell r="D562">
            <v>1284</v>
          </cell>
          <cell r="E562">
            <v>10000</v>
          </cell>
          <cell r="F562">
            <v>12840000</v>
          </cell>
        </row>
        <row r="563">
          <cell r="A563" t="str">
            <v>3.04.05 동바리공</v>
          </cell>
          <cell r="F563">
            <v>0</v>
          </cell>
        </row>
        <row r="564">
          <cell r="A564" t="str">
            <v>a 동바리</v>
          </cell>
          <cell r="B564" t="str">
            <v>목재4회</v>
          </cell>
          <cell r="C564" t="str">
            <v>공/m3</v>
          </cell>
          <cell r="D564">
            <v>549</v>
          </cell>
          <cell r="E564">
            <v>20500</v>
          </cell>
          <cell r="F564">
            <v>11254500</v>
          </cell>
        </row>
        <row r="565">
          <cell r="A565" t="str">
            <v>b 동바리</v>
          </cell>
          <cell r="B565" t="str">
            <v>강관</v>
          </cell>
          <cell r="C565" t="str">
            <v>공/m3</v>
          </cell>
          <cell r="D565">
            <v>69</v>
          </cell>
          <cell r="E565">
            <v>15700</v>
          </cell>
          <cell r="F565">
            <v>1083300</v>
          </cell>
        </row>
        <row r="566">
          <cell r="A566" t="str">
            <v>c 동바리</v>
          </cell>
          <cell r="B566" t="str">
            <v>deck finisher</v>
          </cell>
          <cell r="C566" t="str">
            <v>공/m3</v>
          </cell>
          <cell r="D566">
            <v>135</v>
          </cell>
          <cell r="E566">
            <v>20500</v>
          </cell>
          <cell r="F566">
            <v>2767500</v>
          </cell>
        </row>
        <row r="567">
          <cell r="A567" t="str">
            <v>3.04.06 철근가공조립</v>
          </cell>
          <cell r="F567">
            <v>0</v>
          </cell>
        </row>
        <row r="568">
          <cell r="A568" t="str">
            <v>a 철근가공조립</v>
          </cell>
          <cell r="B568" t="str">
            <v>보통</v>
          </cell>
          <cell r="C568" t="str">
            <v>ton</v>
          </cell>
          <cell r="D568">
            <v>201.25899999999999</v>
          </cell>
          <cell r="E568">
            <v>333000</v>
          </cell>
          <cell r="F568">
            <v>67019247</v>
          </cell>
        </row>
        <row r="569">
          <cell r="A569" t="str">
            <v>b 철근가공조립</v>
          </cell>
          <cell r="B569" t="str">
            <v>복잡</v>
          </cell>
          <cell r="C569" t="str">
            <v>ton</v>
          </cell>
          <cell r="D569">
            <v>126.527</v>
          </cell>
          <cell r="E569">
            <v>368000</v>
          </cell>
          <cell r="F569">
            <v>46561936</v>
          </cell>
        </row>
        <row r="570">
          <cell r="A570" t="str">
            <v>3.04.07 콘크리트타설</v>
          </cell>
          <cell r="F570">
            <v>0</v>
          </cell>
        </row>
        <row r="571">
          <cell r="A571" t="str">
            <v>a 콘크리트타설</v>
          </cell>
          <cell r="B571" t="str">
            <v>철근 펌프카</v>
          </cell>
          <cell r="C571" t="str">
            <v>m3</v>
          </cell>
          <cell r="D571">
            <v>2052</v>
          </cell>
          <cell r="E571">
            <v>15900</v>
          </cell>
          <cell r="F571">
            <v>32626800</v>
          </cell>
        </row>
        <row r="572">
          <cell r="A572" t="str">
            <v>b 콘크리트타설</v>
          </cell>
          <cell r="B572" t="str">
            <v>무근 vib포함</v>
          </cell>
          <cell r="C572" t="str">
            <v>m3</v>
          </cell>
          <cell r="D572">
            <v>323</v>
          </cell>
          <cell r="E572">
            <v>19000</v>
          </cell>
          <cell r="F572">
            <v>6137000</v>
          </cell>
        </row>
        <row r="573">
          <cell r="A573" t="str">
            <v>c 콘크리트타설</v>
          </cell>
          <cell r="B573" t="str">
            <v>무근 vib제외</v>
          </cell>
          <cell r="C573" t="str">
            <v>m3</v>
          </cell>
          <cell r="D573">
            <v>61</v>
          </cell>
          <cell r="E573">
            <v>18500</v>
          </cell>
          <cell r="F573">
            <v>1128500</v>
          </cell>
        </row>
        <row r="574">
          <cell r="A574" t="str">
            <v>3.04.08 표면처리</v>
          </cell>
          <cell r="F574">
            <v>0</v>
          </cell>
        </row>
        <row r="575">
          <cell r="A575" t="str">
            <v>a 슬래브양생</v>
          </cell>
          <cell r="C575" t="str">
            <v>m2</v>
          </cell>
          <cell r="D575">
            <v>582</v>
          </cell>
          <cell r="E575">
            <v>340</v>
          </cell>
          <cell r="F575">
            <v>197880</v>
          </cell>
        </row>
        <row r="576">
          <cell r="A576" t="str">
            <v>b 슬래브면고르기</v>
          </cell>
          <cell r="B576" t="str">
            <v>데크휘니샤</v>
          </cell>
          <cell r="C576" t="str">
            <v>m2</v>
          </cell>
          <cell r="D576">
            <v>582</v>
          </cell>
          <cell r="E576">
            <v>520</v>
          </cell>
          <cell r="F576">
            <v>302640</v>
          </cell>
        </row>
        <row r="577">
          <cell r="A577" t="str">
            <v>3.04.09 교좌받침공</v>
          </cell>
          <cell r="B577" t="str">
            <v>탄성받침</v>
          </cell>
          <cell r="F577">
            <v>0</v>
          </cell>
        </row>
        <row r="578">
          <cell r="A578" t="str">
            <v>a 교좌장치</v>
          </cell>
          <cell r="B578" t="str">
            <v>고정단135ton</v>
          </cell>
          <cell r="C578" t="str">
            <v>ea</v>
          </cell>
          <cell r="D578">
            <v>2</v>
          </cell>
          <cell r="E578">
            <v>1830000</v>
          </cell>
          <cell r="F578">
            <v>3660000</v>
          </cell>
        </row>
        <row r="579">
          <cell r="A579" t="str">
            <v>b 교좌장치</v>
          </cell>
          <cell r="B579" t="str">
            <v>교축방향135ton</v>
          </cell>
          <cell r="C579" t="str">
            <v>ea</v>
          </cell>
          <cell r="D579">
            <v>10</v>
          </cell>
          <cell r="E579">
            <v>1810000</v>
          </cell>
          <cell r="F579">
            <v>18100000</v>
          </cell>
        </row>
        <row r="580">
          <cell r="A580" t="str">
            <v>c 교좌장치</v>
          </cell>
          <cell r="B580" t="str">
            <v>양방향135ton</v>
          </cell>
          <cell r="C580" t="str">
            <v>ea</v>
          </cell>
          <cell r="D580">
            <v>8</v>
          </cell>
          <cell r="E580">
            <v>1530000</v>
          </cell>
          <cell r="F580">
            <v>12240000</v>
          </cell>
        </row>
        <row r="581">
          <cell r="A581" t="str">
            <v>3.04.10 psc beam교</v>
          </cell>
          <cell r="F581">
            <v>0</v>
          </cell>
        </row>
        <row r="582">
          <cell r="A582" t="str">
            <v>a p.s.c빔제작</v>
          </cell>
          <cell r="B582" t="str">
            <v>l=30m</v>
          </cell>
          <cell r="C582" t="str">
            <v>본</v>
          </cell>
          <cell r="D582">
            <v>10</v>
          </cell>
          <cell r="E582">
            <v>8380000</v>
          </cell>
          <cell r="F582">
            <v>83800000</v>
          </cell>
        </row>
        <row r="583">
          <cell r="A583" t="str">
            <v>b p.s.c빔가설</v>
          </cell>
          <cell r="B583" t="str">
            <v>l=30m</v>
          </cell>
          <cell r="C583" t="str">
            <v>본</v>
          </cell>
          <cell r="D583">
            <v>10</v>
          </cell>
          <cell r="E583">
            <v>803000</v>
          </cell>
          <cell r="F583">
            <v>8030000</v>
          </cell>
        </row>
        <row r="584">
          <cell r="A584" t="str">
            <v>c p.s.c빔(전도방지책)</v>
          </cell>
          <cell r="B584" t="str">
            <v>l=30m</v>
          </cell>
          <cell r="C584" t="str">
            <v>본</v>
          </cell>
          <cell r="D584">
            <v>10</v>
          </cell>
          <cell r="E584">
            <v>194000</v>
          </cell>
          <cell r="F584">
            <v>1940000</v>
          </cell>
        </row>
        <row r="585">
          <cell r="A585" t="str">
            <v>3.04.11 신축이음장치</v>
          </cell>
          <cell r="F585">
            <v>0</v>
          </cell>
        </row>
        <row r="586">
          <cell r="A586" t="str">
            <v>a 신축이음장치</v>
          </cell>
          <cell r="B586" t="str">
            <v>no.35</v>
          </cell>
          <cell r="C586" t="str">
            <v>m</v>
          </cell>
          <cell r="D586">
            <v>19</v>
          </cell>
          <cell r="E586">
            <v>460000</v>
          </cell>
          <cell r="F586">
            <v>8740000</v>
          </cell>
        </row>
        <row r="587">
          <cell r="A587" t="str">
            <v>b 신축이음장치</v>
          </cell>
          <cell r="B587" t="str">
            <v>no.50</v>
          </cell>
          <cell r="C587" t="str">
            <v>m</v>
          </cell>
          <cell r="D587">
            <v>19</v>
          </cell>
          <cell r="E587">
            <v>417000</v>
          </cell>
          <cell r="F587">
            <v>7923000</v>
          </cell>
        </row>
        <row r="588">
          <cell r="A588" t="str">
            <v>3.04.12 교면방수</v>
          </cell>
          <cell r="B588" t="str">
            <v>도막방수,t=4.0mm</v>
          </cell>
          <cell r="C588" t="str">
            <v>m2</v>
          </cell>
          <cell r="D588">
            <v>582</v>
          </cell>
          <cell r="E588">
            <v>27100</v>
          </cell>
          <cell r="F588">
            <v>15772200</v>
          </cell>
        </row>
        <row r="589">
          <cell r="A589" t="str">
            <v>3.04.13 다웰바설치</v>
          </cell>
          <cell r="B589" t="str">
            <v>d=25m/m,l=600</v>
          </cell>
          <cell r="C589" t="str">
            <v>ea</v>
          </cell>
          <cell r="D589">
            <v>96</v>
          </cell>
          <cell r="E589">
            <v>13300</v>
          </cell>
          <cell r="F589">
            <v>1276800</v>
          </cell>
        </row>
        <row r="590">
          <cell r="A590" t="str">
            <v>3.04.14 무수축콘크리트</v>
          </cell>
          <cell r="F590">
            <v>0</v>
          </cell>
        </row>
        <row r="591">
          <cell r="A591" t="str">
            <v>a 무수축몰탈</v>
          </cell>
          <cell r="B591" t="str">
            <v>1:1</v>
          </cell>
          <cell r="C591" t="str">
            <v>m3</v>
          </cell>
          <cell r="D591">
            <v>3.0840000000000001</v>
          </cell>
          <cell r="E591">
            <v>92000</v>
          </cell>
          <cell r="F591">
            <v>283728</v>
          </cell>
        </row>
        <row r="592">
          <cell r="A592" t="str">
            <v>b 무수축콘크리트</v>
          </cell>
          <cell r="B592" t="str">
            <v>738kg/㎠이상</v>
          </cell>
          <cell r="C592" t="str">
            <v>m3</v>
          </cell>
          <cell r="D592">
            <v>7.34</v>
          </cell>
          <cell r="E592">
            <v>144000</v>
          </cell>
          <cell r="F592">
            <v>1056960</v>
          </cell>
        </row>
        <row r="593">
          <cell r="A593" t="str">
            <v>3.04.15 스치로폴설치</v>
          </cell>
          <cell r="F593">
            <v>0</v>
          </cell>
        </row>
        <row r="594">
          <cell r="A594" t="str">
            <v>a 스치로폴설치</v>
          </cell>
          <cell r="B594" t="str">
            <v>t=20m/m</v>
          </cell>
          <cell r="C594" t="str">
            <v>m2</v>
          </cell>
          <cell r="D594">
            <v>45</v>
          </cell>
          <cell r="E594">
            <v>2200</v>
          </cell>
          <cell r="F594">
            <v>99000</v>
          </cell>
        </row>
        <row r="595">
          <cell r="A595" t="str">
            <v>3.04.16 아스팔트방수</v>
          </cell>
          <cell r="B595" t="str">
            <v>블론아스팔트(2회)</v>
          </cell>
          <cell r="C595" t="str">
            <v>m2</v>
          </cell>
          <cell r="D595">
            <v>482</v>
          </cell>
          <cell r="E595">
            <v>4670</v>
          </cell>
          <cell r="F595">
            <v>2250940</v>
          </cell>
        </row>
        <row r="596">
          <cell r="A596" t="str">
            <v>3.04.17 배수구</v>
          </cell>
          <cell r="F596">
            <v>0</v>
          </cell>
        </row>
        <row r="597">
          <cell r="A597" t="str">
            <v>a 육교용</v>
          </cell>
          <cell r="F597">
            <v>0</v>
          </cell>
        </row>
        <row r="598">
          <cell r="A598" t="str">
            <v>-1 집수구</v>
          </cell>
          <cell r="B598" t="str">
            <v>주철</v>
          </cell>
          <cell r="C598" t="str">
            <v>ea</v>
          </cell>
          <cell r="D598">
            <v>8</v>
          </cell>
          <cell r="E598">
            <v>41100</v>
          </cell>
          <cell r="F598">
            <v>328800</v>
          </cell>
        </row>
        <row r="599">
          <cell r="A599" t="str">
            <v>-2 배수시설연결집수구</v>
          </cell>
          <cell r="B599" t="str">
            <v>스테인레스</v>
          </cell>
          <cell r="C599" t="str">
            <v>ea</v>
          </cell>
          <cell r="D599">
            <v>8</v>
          </cell>
          <cell r="E599">
            <v>49400</v>
          </cell>
          <cell r="F599">
            <v>395200</v>
          </cell>
        </row>
        <row r="600">
          <cell r="A600" t="str">
            <v>-3 배수시설직관</v>
          </cell>
          <cell r="B600" t="str">
            <v>육교용:#150</v>
          </cell>
          <cell r="C600" t="str">
            <v>m</v>
          </cell>
          <cell r="D600">
            <v>112</v>
          </cell>
          <cell r="E600">
            <v>29800</v>
          </cell>
          <cell r="F600">
            <v>3337600</v>
          </cell>
        </row>
        <row r="601">
          <cell r="A601" t="str">
            <v>-4 배수시설곡관</v>
          </cell>
          <cell r="B601" t="str">
            <v>스테인레스</v>
          </cell>
          <cell r="C601" t="str">
            <v>ea</v>
          </cell>
          <cell r="D601">
            <v>16</v>
          </cell>
          <cell r="E601">
            <v>36000</v>
          </cell>
          <cell r="F601">
            <v>576000</v>
          </cell>
        </row>
        <row r="602">
          <cell r="A602" t="str">
            <v>-5 배수시설이음부</v>
          </cell>
          <cell r="B602" t="str">
            <v>스테인레스</v>
          </cell>
          <cell r="C602" t="str">
            <v>ea</v>
          </cell>
          <cell r="D602">
            <v>32</v>
          </cell>
          <cell r="E602">
            <v>12400</v>
          </cell>
          <cell r="F602">
            <v>396800</v>
          </cell>
        </row>
        <row r="603">
          <cell r="A603" t="str">
            <v>3.04.18 물차단홈설치</v>
          </cell>
          <cell r="B603" t="str">
            <v>알루미늄</v>
          </cell>
          <cell r="C603" t="str">
            <v>m</v>
          </cell>
          <cell r="D603">
            <v>120</v>
          </cell>
          <cell r="E603">
            <v>2620</v>
          </cell>
          <cell r="F603">
            <v>314400</v>
          </cell>
        </row>
        <row r="604">
          <cell r="A604" t="str">
            <v>3.04.19 스페이서설치</v>
          </cell>
          <cell r="F604">
            <v>0</v>
          </cell>
        </row>
        <row r="605">
          <cell r="A605" t="str">
            <v>a 스페이서</v>
          </cell>
          <cell r="B605" t="str">
            <v>벽체</v>
          </cell>
          <cell r="C605" t="str">
            <v>m2</v>
          </cell>
          <cell r="D605">
            <v>1374</v>
          </cell>
          <cell r="E605">
            <v>210</v>
          </cell>
          <cell r="F605">
            <v>288540</v>
          </cell>
        </row>
        <row r="606">
          <cell r="A606" t="str">
            <v>b 스페이서</v>
          </cell>
          <cell r="B606" t="str">
            <v>슬래브및기초</v>
          </cell>
          <cell r="C606" t="str">
            <v>m2</v>
          </cell>
          <cell r="D606">
            <v>1644</v>
          </cell>
          <cell r="E606">
            <v>100</v>
          </cell>
          <cell r="F606">
            <v>164400</v>
          </cell>
        </row>
        <row r="607">
          <cell r="A607" t="str">
            <v>3.04.20 교명판및설명판</v>
          </cell>
          <cell r="F607">
            <v>0</v>
          </cell>
        </row>
        <row r="608">
          <cell r="A608" t="str">
            <v>a 교명주</v>
          </cell>
          <cell r="B608" t="str">
            <v>화강석</v>
          </cell>
          <cell r="C608" t="str">
            <v>ea</v>
          </cell>
          <cell r="D608">
            <v>4</v>
          </cell>
          <cell r="E608">
            <v>2090000</v>
          </cell>
          <cell r="F608">
            <v>8360000</v>
          </cell>
        </row>
        <row r="609">
          <cell r="A609" t="str">
            <v>b 교명판</v>
          </cell>
          <cell r="B609" t="str">
            <v>청동주물</v>
          </cell>
          <cell r="C609" t="str">
            <v>ea</v>
          </cell>
          <cell r="D609">
            <v>2</v>
          </cell>
          <cell r="E609">
            <v>49600</v>
          </cell>
          <cell r="F609">
            <v>99200</v>
          </cell>
        </row>
        <row r="610">
          <cell r="A610" t="str">
            <v>c 설명판</v>
          </cell>
          <cell r="B610" t="str">
            <v>청동주물</v>
          </cell>
          <cell r="C610" t="str">
            <v>ea</v>
          </cell>
          <cell r="D610">
            <v>2</v>
          </cell>
          <cell r="E610">
            <v>70000</v>
          </cell>
          <cell r="F610">
            <v>140000</v>
          </cell>
        </row>
        <row r="611">
          <cell r="A611" t="str">
            <v>3.04.21 t.b.m설치</v>
          </cell>
          <cell r="C611" t="str">
            <v>ea</v>
          </cell>
          <cell r="D611">
            <v>2</v>
          </cell>
          <cell r="E611">
            <v>26200</v>
          </cell>
          <cell r="F611">
            <v>52400</v>
          </cell>
        </row>
        <row r="612">
          <cell r="A612" t="str">
            <v>3.04.22 난간(방호벽용)</v>
          </cell>
          <cell r="B612" t="str">
            <v>교량용</v>
          </cell>
          <cell r="C612" t="str">
            <v>m</v>
          </cell>
          <cell r="D612">
            <v>75</v>
          </cell>
          <cell r="E612">
            <v>121000</v>
          </cell>
          <cell r="F612">
            <v>9075000</v>
          </cell>
        </row>
        <row r="613">
          <cell r="A613" t="str">
            <v>3.04.23 낙하물방지공</v>
          </cell>
          <cell r="B613" t="str">
            <v>아연도금철망</v>
          </cell>
          <cell r="C613" t="str">
            <v>m2</v>
          </cell>
          <cell r="D613">
            <v>689</v>
          </cell>
          <cell r="E613">
            <v>5610</v>
          </cell>
          <cell r="F613">
            <v>3865290</v>
          </cell>
        </row>
        <row r="614">
          <cell r="A614" t="str">
            <v>3.04.24 전선관</v>
          </cell>
          <cell r="F614">
            <v>0</v>
          </cell>
        </row>
        <row r="615">
          <cell r="A615" t="str">
            <v>a 전선관</v>
          </cell>
          <cell r="B615" t="str">
            <v>p.v.cΦ50m/m</v>
          </cell>
          <cell r="C615" t="str">
            <v>m</v>
          </cell>
          <cell r="D615">
            <v>75</v>
          </cell>
          <cell r="E615">
            <v>1830</v>
          </cell>
          <cell r="F615">
            <v>137250</v>
          </cell>
        </row>
        <row r="616">
          <cell r="A616" t="str">
            <v>b 전선관</v>
          </cell>
          <cell r="B616" t="str">
            <v>p.v.cΦ100m/m</v>
          </cell>
          <cell r="C616" t="str">
            <v>m</v>
          </cell>
          <cell r="D616">
            <v>75</v>
          </cell>
          <cell r="E616">
            <v>5510</v>
          </cell>
          <cell r="F616">
            <v>413250</v>
          </cell>
        </row>
        <row r="617">
          <cell r="A617" t="str">
            <v>c 전선관</v>
          </cell>
          <cell r="B617" t="str">
            <v>p.v.cΦ150m/m</v>
          </cell>
          <cell r="C617" t="str">
            <v>m</v>
          </cell>
          <cell r="D617">
            <v>75</v>
          </cell>
          <cell r="E617">
            <v>11000</v>
          </cell>
          <cell r="F617">
            <v>825000</v>
          </cell>
        </row>
        <row r="618">
          <cell r="A618" t="str">
            <v>3.04.25 옹벽배수시설</v>
          </cell>
          <cell r="F618">
            <v>0</v>
          </cell>
        </row>
        <row r="619">
          <cell r="A619" t="str">
            <v>a 뒷채움잡석</v>
          </cell>
          <cell r="B619" t="str">
            <v>현장암유용(보조기층)</v>
          </cell>
          <cell r="C619" t="str">
            <v>m3</v>
          </cell>
          <cell r="D619">
            <v>895</v>
          </cell>
          <cell r="E619">
            <v>22800</v>
          </cell>
          <cell r="F619">
            <v>20406000</v>
          </cell>
        </row>
        <row r="620">
          <cell r="A620" t="str">
            <v>b 부직포설치</v>
          </cell>
          <cell r="B620" t="str">
            <v>1.5t/m</v>
          </cell>
          <cell r="C620" t="str">
            <v>m2</v>
          </cell>
          <cell r="D620">
            <v>141</v>
          </cell>
          <cell r="E620">
            <v>990</v>
          </cell>
          <cell r="F620">
            <v>139590</v>
          </cell>
        </row>
        <row r="621">
          <cell r="A621" t="str">
            <v>c pvc pipe설치</v>
          </cell>
          <cell r="B621" t="str">
            <v>d=100m/m</v>
          </cell>
          <cell r="C621" t="str">
            <v>m</v>
          </cell>
          <cell r="D621">
            <v>16</v>
          </cell>
          <cell r="E621">
            <v>5670</v>
          </cell>
          <cell r="F621">
            <v>90720</v>
          </cell>
        </row>
        <row r="622">
          <cell r="A622" t="str">
            <v>3.04.26 사급자재대</v>
          </cell>
          <cell r="F622">
            <v>0</v>
          </cell>
        </row>
        <row r="623">
          <cell r="A623" t="str">
            <v>a 철근</v>
          </cell>
          <cell r="B623" t="str">
            <v>SD40</v>
          </cell>
          <cell r="F623">
            <v>0</v>
          </cell>
        </row>
        <row r="624">
          <cell r="A624" t="str">
            <v>-1 철근(SD35,40A)</v>
          </cell>
          <cell r="B624" t="str">
            <v>d=19m/m</v>
          </cell>
          <cell r="C624" t="str">
            <v>ton</v>
          </cell>
          <cell r="D624">
            <v>5.8310000000000004</v>
          </cell>
          <cell r="E624">
            <v>331000</v>
          </cell>
          <cell r="F624">
            <v>1930061</v>
          </cell>
        </row>
        <row r="625">
          <cell r="A625" t="str">
            <v>-2 철근(SD35,40A)</v>
          </cell>
          <cell r="B625" t="str">
            <v>d=16m/m</v>
          </cell>
          <cell r="C625" t="str">
            <v>ton</v>
          </cell>
          <cell r="D625">
            <v>13.24</v>
          </cell>
          <cell r="E625">
            <v>331000</v>
          </cell>
          <cell r="F625">
            <v>4382440</v>
          </cell>
        </row>
        <row r="626">
          <cell r="A626" t="str">
            <v>-3 철근(SD35,40A)</v>
          </cell>
          <cell r="B626" t="str">
            <v>d=13m/m</v>
          </cell>
          <cell r="C626" t="str">
            <v>ton</v>
          </cell>
          <cell r="D626">
            <v>10.724</v>
          </cell>
          <cell r="E626">
            <v>336000</v>
          </cell>
          <cell r="F626">
            <v>3603264</v>
          </cell>
        </row>
        <row r="627">
          <cell r="A627" t="str">
            <v>b 철근</v>
          </cell>
          <cell r="B627" t="str">
            <v>SD30</v>
          </cell>
          <cell r="F627">
            <v>0</v>
          </cell>
        </row>
        <row r="628">
          <cell r="A628" t="str">
            <v>-1 철근(SD30A)</v>
          </cell>
          <cell r="B628" t="str">
            <v>d=29m/m</v>
          </cell>
          <cell r="C628" t="str">
            <v>ton</v>
          </cell>
          <cell r="D628">
            <v>68.33</v>
          </cell>
          <cell r="E628">
            <v>317000</v>
          </cell>
          <cell r="F628">
            <v>21660610</v>
          </cell>
        </row>
        <row r="629">
          <cell r="A629" t="str">
            <v>-2 철근(SD30A)</v>
          </cell>
          <cell r="B629" t="str">
            <v>d=25m/m</v>
          </cell>
          <cell r="C629" t="str">
            <v>ton</v>
          </cell>
          <cell r="D629">
            <v>103.27800000000001</v>
          </cell>
          <cell r="E629">
            <v>317000</v>
          </cell>
          <cell r="F629">
            <v>32739126</v>
          </cell>
        </row>
        <row r="630">
          <cell r="A630" t="str">
            <v>-3 철근(SD30A)</v>
          </cell>
          <cell r="B630" t="str">
            <v>d=22m/m</v>
          </cell>
          <cell r="C630" t="str">
            <v>ton</v>
          </cell>
          <cell r="D630">
            <v>13.552</v>
          </cell>
          <cell r="E630">
            <v>317000</v>
          </cell>
          <cell r="F630">
            <v>4295984</v>
          </cell>
        </row>
        <row r="631">
          <cell r="A631" t="str">
            <v>-4 철근(SD30A)</v>
          </cell>
          <cell r="B631" t="str">
            <v>d=19m/m</v>
          </cell>
          <cell r="C631" t="str">
            <v>ton</v>
          </cell>
          <cell r="D631">
            <v>41.484999999999999</v>
          </cell>
          <cell r="E631">
            <v>317000</v>
          </cell>
          <cell r="F631">
            <v>13150745</v>
          </cell>
        </row>
        <row r="632">
          <cell r="A632" t="str">
            <v>-5 철근(SD30A)</v>
          </cell>
          <cell r="B632" t="str">
            <v>d=16m/m</v>
          </cell>
          <cell r="C632" t="str">
            <v>ton</v>
          </cell>
          <cell r="D632">
            <v>70.084999999999994</v>
          </cell>
          <cell r="E632">
            <v>317000</v>
          </cell>
          <cell r="F632">
            <v>22216945</v>
          </cell>
        </row>
        <row r="633">
          <cell r="A633" t="str">
            <v>-6 철근(SD30A)</v>
          </cell>
          <cell r="B633" t="str">
            <v>d=13m/m</v>
          </cell>
          <cell r="C633" t="str">
            <v>ton</v>
          </cell>
          <cell r="D633">
            <v>6.3780000000000001</v>
          </cell>
          <cell r="E633">
            <v>321000</v>
          </cell>
          <cell r="F633">
            <v>2047338</v>
          </cell>
        </row>
        <row r="634">
          <cell r="A634" t="str">
            <v>-7 철근(SD35,40A)</v>
          </cell>
          <cell r="B634" t="str">
            <v>d=13m/m</v>
          </cell>
          <cell r="C634" t="str">
            <v>ton</v>
          </cell>
          <cell r="D634">
            <v>0.56599999999999995</v>
          </cell>
          <cell r="E634">
            <v>336000</v>
          </cell>
          <cell r="F634">
            <v>190176</v>
          </cell>
        </row>
        <row r="635">
          <cell r="A635" t="str">
            <v>c 레미콘</v>
          </cell>
          <cell r="F635">
            <v>0</v>
          </cell>
        </row>
        <row r="636">
          <cell r="A636" t="str">
            <v>-1 레미콘</v>
          </cell>
          <cell r="B636" t="str">
            <v>19-400-15</v>
          </cell>
          <cell r="C636" t="str">
            <v>m3</v>
          </cell>
          <cell r="D636">
            <v>248</v>
          </cell>
          <cell r="E636">
            <v>79300</v>
          </cell>
          <cell r="F636">
            <v>19666400</v>
          </cell>
        </row>
        <row r="637">
          <cell r="A637" t="str">
            <v>-2 레미콘</v>
          </cell>
          <cell r="B637" t="str">
            <v>(25-270-15)섬유보강</v>
          </cell>
          <cell r="C637" t="str">
            <v>m3</v>
          </cell>
          <cell r="D637">
            <v>203</v>
          </cell>
          <cell r="E637">
            <v>47400</v>
          </cell>
          <cell r="F637">
            <v>9622200</v>
          </cell>
        </row>
        <row r="638">
          <cell r="A638" t="str">
            <v>-3 레미콘</v>
          </cell>
          <cell r="B638" t="str">
            <v>25-240-15</v>
          </cell>
          <cell r="C638" t="str">
            <v>m3</v>
          </cell>
          <cell r="D638">
            <v>1632</v>
          </cell>
          <cell r="E638">
            <v>46300</v>
          </cell>
          <cell r="F638">
            <v>75561600</v>
          </cell>
        </row>
        <row r="639">
          <cell r="A639" t="str">
            <v>-4 레미콘</v>
          </cell>
          <cell r="B639" t="str">
            <v>25-240-8</v>
          </cell>
          <cell r="C639" t="str">
            <v>m3</v>
          </cell>
          <cell r="D639">
            <v>25</v>
          </cell>
          <cell r="E639">
            <v>45100</v>
          </cell>
          <cell r="F639">
            <v>1127500</v>
          </cell>
        </row>
        <row r="640">
          <cell r="A640" t="str">
            <v>-5 레미콘</v>
          </cell>
          <cell r="B640" t="str">
            <v>25-180-15</v>
          </cell>
          <cell r="C640" t="str">
            <v>m3</v>
          </cell>
          <cell r="D640">
            <v>329</v>
          </cell>
          <cell r="E640">
            <v>44500</v>
          </cell>
          <cell r="F640">
            <v>14640500</v>
          </cell>
        </row>
        <row r="641">
          <cell r="A641" t="str">
            <v>-6 레미콘</v>
          </cell>
          <cell r="B641" t="str">
            <v>25-160-8</v>
          </cell>
          <cell r="C641" t="str">
            <v>m3</v>
          </cell>
          <cell r="D641">
            <v>62</v>
          </cell>
          <cell r="E641">
            <v>40500</v>
          </cell>
          <cell r="F641">
            <v>2511000</v>
          </cell>
        </row>
        <row r="642">
          <cell r="A642" t="str">
            <v>d 시멘트</v>
          </cell>
          <cell r="B642" t="str">
            <v>40kg/대</v>
          </cell>
          <cell r="C642" t="str">
            <v>대</v>
          </cell>
          <cell r="D642">
            <v>334</v>
          </cell>
          <cell r="E642">
            <v>2900</v>
          </cell>
          <cell r="F642">
            <v>968600</v>
          </cell>
        </row>
        <row r="643">
          <cell r="A643" t="str">
            <v>e 모래</v>
          </cell>
          <cell r="C643" t="str">
            <v>m3</v>
          </cell>
          <cell r="D643">
            <v>6</v>
          </cell>
          <cell r="E643">
            <v>6000</v>
          </cell>
          <cell r="F643">
            <v>36000</v>
          </cell>
        </row>
        <row r="644">
          <cell r="A644" t="str">
            <v>f 자갈</v>
          </cell>
          <cell r="C644" t="str">
            <v>m3</v>
          </cell>
          <cell r="D644">
            <v>4</v>
          </cell>
          <cell r="E644">
            <v>7500</v>
          </cell>
          <cell r="F644">
            <v>30000</v>
          </cell>
        </row>
        <row r="645">
          <cell r="A645" t="str">
            <v>3.05 남강대교</v>
          </cell>
          <cell r="B645" t="str">
            <v>ST-BG(L=410.0,B=21)</v>
          </cell>
          <cell r="F645">
            <v>0</v>
          </cell>
        </row>
        <row r="646">
          <cell r="A646" t="str">
            <v>3.05.01 토공</v>
          </cell>
          <cell r="F646">
            <v>0</v>
          </cell>
        </row>
        <row r="647">
          <cell r="A647" t="str">
            <v>a 구조물터파기</v>
          </cell>
          <cell r="F647">
            <v>0</v>
          </cell>
        </row>
        <row r="648">
          <cell r="A648" t="str">
            <v>-1 구조물터파기</v>
          </cell>
          <cell r="B648" t="str">
            <v>육상토사0-4m</v>
          </cell>
          <cell r="C648" t="str">
            <v>m3</v>
          </cell>
          <cell r="D648">
            <v>8353</v>
          </cell>
          <cell r="E648">
            <v>3860</v>
          </cell>
          <cell r="F648">
            <v>32242580</v>
          </cell>
        </row>
        <row r="649">
          <cell r="A649" t="str">
            <v>-2 구조물터파기</v>
          </cell>
          <cell r="B649" t="str">
            <v>육상토사4m이상</v>
          </cell>
          <cell r="C649" t="str">
            <v>m3</v>
          </cell>
          <cell r="D649">
            <v>473</v>
          </cell>
          <cell r="E649">
            <v>6940</v>
          </cell>
          <cell r="F649">
            <v>3282620</v>
          </cell>
        </row>
        <row r="650">
          <cell r="A650" t="str">
            <v>-3 구조물터파기</v>
          </cell>
          <cell r="B650" t="str">
            <v>수중토사0-4m</v>
          </cell>
          <cell r="C650" t="str">
            <v>m3</v>
          </cell>
          <cell r="D650">
            <v>4914</v>
          </cell>
          <cell r="E650">
            <v>7560</v>
          </cell>
          <cell r="F650">
            <v>37149840</v>
          </cell>
        </row>
        <row r="651">
          <cell r="A651" t="str">
            <v>-4 구조물터파기</v>
          </cell>
          <cell r="B651" t="str">
            <v>수중리핑암0-4m</v>
          </cell>
          <cell r="C651" t="str">
            <v>m3</v>
          </cell>
          <cell r="D651">
            <v>1060</v>
          </cell>
          <cell r="E651">
            <v>102000</v>
          </cell>
          <cell r="F651">
            <v>108120000</v>
          </cell>
        </row>
        <row r="652">
          <cell r="A652" t="str">
            <v>b 되메우기및다짐</v>
          </cell>
          <cell r="B652" t="str">
            <v>인력30%+백호우70%</v>
          </cell>
          <cell r="C652" t="str">
            <v>m3</v>
          </cell>
          <cell r="D652">
            <v>6871</v>
          </cell>
          <cell r="E652">
            <v>4640</v>
          </cell>
          <cell r="F652">
            <v>31881440</v>
          </cell>
        </row>
        <row r="653">
          <cell r="A653" t="str">
            <v>c 뒷채움잡석</v>
          </cell>
          <cell r="B653" t="str">
            <v>현장암유용(보조기층)</v>
          </cell>
          <cell r="C653" t="str">
            <v>m3</v>
          </cell>
          <cell r="D653">
            <v>679</v>
          </cell>
          <cell r="E653">
            <v>22800</v>
          </cell>
          <cell r="F653">
            <v>15481200</v>
          </cell>
        </row>
        <row r="654">
          <cell r="A654" t="str">
            <v>d 세굴방지용사석채움</v>
          </cell>
          <cell r="C654" t="str">
            <v>m3</v>
          </cell>
          <cell r="D654">
            <v>4306</v>
          </cell>
          <cell r="E654">
            <v>20200</v>
          </cell>
          <cell r="F654">
            <v>86981200</v>
          </cell>
        </row>
        <row r="655">
          <cell r="A655" t="str">
            <v>3.05.02 강관파일공</v>
          </cell>
          <cell r="F655">
            <v>0</v>
          </cell>
        </row>
        <row r="656">
          <cell r="A656" t="str">
            <v>a 강관파일자재비</v>
          </cell>
          <cell r="B656" t="str">
            <v>d=508mm,t=12mm</v>
          </cell>
          <cell r="C656" t="str">
            <v>m</v>
          </cell>
          <cell r="D656">
            <v>2399</v>
          </cell>
          <cell r="E656">
            <v>66100</v>
          </cell>
          <cell r="F656">
            <v>158573900</v>
          </cell>
        </row>
        <row r="657">
          <cell r="A657" t="str">
            <v>b 강관파일천공및항타</v>
          </cell>
          <cell r="B657" t="str">
            <v>남강대교d=508.0*12t</v>
          </cell>
          <cell r="C657" t="str">
            <v>m</v>
          </cell>
          <cell r="D657">
            <v>2215</v>
          </cell>
          <cell r="E657">
            <v>26800</v>
          </cell>
          <cell r="F657">
            <v>59362000</v>
          </cell>
        </row>
        <row r="658">
          <cell r="A658" t="str">
            <v>c 강관말뚝속채움</v>
          </cell>
          <cell r="B658" t="str">
            <v>무근콘크리트σcl=160</v>
          </cell>
          <cell r="C658" t="str">
            <v>m3</v>
          </cell>
          <cell r="D658">
            <v>33</v>
          </cell>
          <cell r="E658">
            <v>18200</v>
          </cell>
          <cell r="F658">
            <v>600600</v>
          </cell>
        </row>
        <row r="659">
          <cell r="A659" t="str">
            <v>d 두부및선단보강</v>
          </cell>
          <cell r="B659" t="str">
            <v>d=508.0*12t</v>
          </cell>
          <cell r="C659" t="str">
            <v>ea</v>
          </cell>
          <cell r="D659">
            <v>280</v>
          </cell>
          <cell r="E659">
            <v>186000</v>
          </cell>
          <cell r="F659">
            <v>52080000</v>
          </cell>
        </row>
        <row r="660">
          <cell r="A660" t="str">
            <v>3.05.03 거푸집</v>
          </cell>
          <cell r="F660">
            <v>0</v>
          </cell>
        </row>
        <row r="661">
          <cell r="A661" t="str">
            <v>a 합판거푸집</v>
          </cell>
          <cell r="B661" t="str">
            <v>3회 0-7m</v>
          </cell>
          <cell r="C661" t="str">
            <v>m2</v>
          </cell>
          <cell r="D661">
            <v>9031</v>
          </cell>
          <cell r="E661">
            <v>17700</v>
          </cell>
          <cell r="F661">
            <v>159848700</v>
          </cell>
        </row>
        <row r="662">
          <cell r="A662" t="str">
            <v>b 합판거푸집</v>
          </cell>
          <cell r="B662" t="str">
            <v>4회 0-7m</v>
          </cell>
          <cell r="C662" t="str">
            <v>m2</v>
          </cell>
          <cell r="D662">
            <v>1440</v>
          </cell>
          <cell r="E662">
            <v>15200</v>
          </cell>
          <cell r="F662">
            <v>21888000</v>
          </cell>
        </row>
        <row r="663">
          <cell r="A663" t="str">
            <v>c 합판거푸집</v>
          </cell>
          <cell r="B663" t="str">
            <v>6회 0-7m</v>
          </cell>
          <cell r="C663" t="str">
            <v>m2</v>
          </cell>
          <cell r="D663">
            <v>72</v>
          </cell>
          <cell r="E663">
            <v>12500</v>
          </cell>
          <cell r="F663">
            <v>900000</v>
          </cell>
        </row>
        <row r="664">
          <cell r="A664" t="str">
            <v>d 거푸집(합판+스치로폴)</v>
          </cell>
          <cell r="B664" t="str">
            <v>4회 0-7m</v>
          </cell>
          <cell r="C664" t="str">
            <v>m2</v>
          </cell>
          <cell r="D664">
            <v>272</v>
          </cell>
          <cell r="E664">
            <v>21200</v>
          </cell>
          <cell r="F664">
            <v>5766400</v>
          </cell>
        </row>
        <row r="665">
          <cell r="A665" t="str">
            <v>e 원형거푸집(강재)</v>
          </cell>
          <cell r="B665" t="str">
            <v>0-7m</v>
          </cell>
          <cell r="C665" t="str">
            <v>m2</v>
          </cell>
          <cell r="D665">
            <v>610</v>
          </cell>
          <cell r="E665">
            <v>21900</v>
          </cell>
          <cell r="F665">
            <v>13359000</v>
          </cell>
        </row>
        <row r="666">
          <cell r="A666" t="str">
            <v>f 원형거푸집(강재)</v>
          </cell>
          <cell r="B666" t="str">
            <v>7-10m</v>
          </cell>
          <cell r="C666" t="str">
            <v>m2</v>
          </cell>
          <cell r="D666">
            <v>188</v>
          </cell>
          <cell r="E666">
            <v>23400</v>
          </cell>
          <cell r="F666">
            <v>4399200</v>
          </cell>
        </row>
        <row r="667">
          <cell r="A667" t="str">
            <v>g 원형거푸집(강재)</v>
          </cell>
          <cell r="B667" t="str">
            <v>10-13m</v>
          </cell>
          <cell r="C667" t="str">
            <v>m2</v>
          </cell>
          <cell r="D667">
            <v>144</v>
          </cell>
          <cell r="E667">
            <v>24800</v>
          </cell>
          <cell r="F667">
            <v>3571200</v>
          </cell>
        </row>
        <row r="668">
          <cell r="A668" t="str">
            <v>h 원형거푸집(강재)</v>
          </cell>
          <cell r="B668" t="str">
            <v>13-16m</v>
          </cell>
          <cell r="C668" t="str">
            <v>m2</v>
          </cell>
          <cell r="D668">
            <v>1</v>
          </cell>
          <cell r="E668">
            <v>26200</v>
          </cell>
          <cell r="F668">
            <v>26200</v>
          </cell>
        </row>
        <row r="669">
          <cell r="A669" t="str">
            <v>3.05.04 비계</v>
          </cell>
          <cell r="B669" t="str">
            <v>강관</v>
          </cell>
          <cell r="C669" t="str">
            <v>m2</v>
          </cell>
          <cell r="D669">
            <v>4398</v>
          </cell>
          <cell r="E669">
            <v>10000</v>
          </cell>
          <cell r="F669">
            <v>43980000</v>
          </cell>
        </row>
        <row r="670">
          <cell r="A670" t="str">
            <v>3.05.05 동바리공</v>
          </cell>
          <cell r="F670">
            <v>0</v>
          </cell>
        </row>
        <row r="671">
          <cell r="A671" t="str">
            <v>a 동바리공</v>
          </cell>
          <cell r="B671" t="str">
            <v>목재4회</v>
          </cell>
          <cell r="C671" t="str">
            <v>공/m3</v>
          </cell>
          <cell r="D671">
            <v>4402</v>
          </cell>
          <cell r="E671">
            <v>20500</v>
          </cell>
          <cell r="F671">
            <v>90241000</v>
          </cell>
        </row>
        <row r="672">
          <cell r="A672" t="str">
            <v>b 동바리</v>
          </cell>
          <cell r="B672" t="str">
            <v>강관</v>
          </cell>
          <cell r="C672" t="str">
            <v>공/m3</v>
          </cell>
          <cell r="D672">
            <v>1957</v>
          </cell>
          <cell r="E672">
            <v>15700</v>
          </cell>
          <cell r="F672">
            <v>30724900</v>
          </cell>
        </row>
        <row r="673">
          <cell r="A673" t="str">
            <v>c 동바리</v>
          </cell>
          <cell r="B673" t="str">
            <v>deck finisher</v>
          </cell>
          <cell r="C673" t="str">
            <v>공/m3</v>
          </cell>
          <cell r="D673">
            <v>2995</v>
          </cell>
          <cell r="E673">
            <v>20500</v>
          </cell>
          <cell r="F673">
            <v>61397500</v>
          </cell>
        </row>
        <row r="674">
          <cell r="A674" t="str">
            <v>3.05.06 철근가공조립</v>
          </cell>
          <cell r="F674">
            <v>0</v>
          </cell>
        </row>
        <row r="675">
          <cell r="A675" t="str">
            <v>a 철근가공조립</v>
          </cell>
          <cell r="B675" t="str">
            <v>보통</v>
          </cell>
          <cell r="C675" t="str">
            <v>ton</v>
          </cell>
          <cell r="D675">
            <v>180.845</v>
          </cell>
          <cell r="E675">
            <v>333000</v>
          </cell>
          <cell r="F675">
            <v>60221385</v>
          </cell>
        </row>
        <row r="676">
          <cell r="A676" t="str">
            <v>b 철근가공조립</v>
          </cell>
          <cell r="B676" t="str">
            <v>복잡</v>
          </cell>
          <cell r="C676" t="str">
            <v>ton</v>
          </cell>
          <cell r="D676">
            <v>1506.8440000000001</v>
          </cell>
          <cell r="E676">
            <v>368000</v>
          </cell>
          <cell r="F676">
            <v>554518592</v>
          </cell>
        </row>
        <row r="677">
          <cell r="A677" t="str">
            <v>3.05.07 콘크리트타설</v>
          </cell>
          <cell r="F677">
            <v>0</v>
          </cell>
        </row>
        <row r="678">
          <cell r="A678" t="str">
            <v>a 콘크리트타설</v>
          </cell>
          <cell r="B678" t="str">
            <v>철근 펌프카</v>
          </cell>
          <cell r="C678" t="str">
            <v>m3</v>
          </cell>
          <cell r="D678">
            <v>8341</v>
          </cell>
          <cell r="E678">
            <v>15900</v>
          </cell>
          <cell r="F678">
            <v>132621900</v>
          </cell>
        </row>
        <row r="679">
          <cell r="A679" t="str">
            <v>b 콘크리트타설</v>
          </cell>
          <cell r="B679" t="str">
            <v>무근 vib제외</v>
          </cell>
          <cell r="C679" t="str">
            <v>m3</v>
          </cell>
          <cell r="D679">
            <v>167</v>
          </cell>
          <cell r="E679">
            <v>18500</v>
          </cell>
          <cell r="F679">
            <v>3089500</v>
          </cell>
        </row>
        <row r="680">
          <cell r="A680" t="str">
            <v>3.05.08 표면처리</v>
          </cell>
          <cell r="F680">
            <v>0</v>
          </cell>
        </row>
        <row r="681">
          <cell r="A681" t="str">
            <v>a 슬래브양생</v>
          </cell>
          <cell r="B681" t="str">
            <v>피막양생</v>
          </cell>
          <cell r="C681" t="str">
            <v>m2</v>
          </cell>
          <cell r="D681">
            <v>8460</v>
          </cell>
          <cell r="E681">
            <v>340</v>
          </cell>
          <cell r="F681">
            <v>2876400</v>
          </cell>
        </row>
        <row r="682">
          <cell r="A682" t="str">
            <v>b 슬래브면고르기</v>
          </cell>
          <cell r="B682" t="str">
            <v>데크휘니샤</v>
          </cell>
          <cell r="C682" t="str">
            <v>m2</v>
          </cell>
          <cell r="D682">
            <v>8460</v>
          </cell>
          <cell r="E682">
            <v>520</v>
          </cell>
          <cell r="F682">
            <v>4399200</v>
          </cell>
        </row>
        <row r="683">
          <cell r="A683" t="str">
            <v>3.05.09 교각용강재</v>
          </cell>
          <cell r="F683">
            <v>0</v>
          </cell>
        </row>
        <row r="684">
          <cell r="A684" t="str">
            <v>a 강교각제작</v>
          </cell>
          <cell r="B684" t="str">
            <v>남강대교</v>
          </cell>
          <cell r="C684" t="str">
            <v>ton</v>
          </cell>
          <cell r="D684">
            <v>437.64600000000002</v>
          </cell>
          <cell r="E684">
            <v>1110000</v>
          </cell>
          <cell r="F684">
            <v>485787060</v>
          </cell>
        </row>
        <row r="685">
          <cell r="A685" t="str">
            <v>b 강교각운반</v>
          </cell>
          <cell r="B685" t="str">
            <v>남강대교</v>
          </cell>
          <cell r="C685" t="str">
            <v>ton</v>
          </cell>
          <cell r="D685">
            <v>437.64600000000002</v>
          </cell>
          <cell r="E685">
            <v>30300</v>
          </cell>
          <cell r="F685">
            <v>13260673</v>
          </cell>
        </row>
        <row r="686">
          <cell r="A686" t="str">
            <v>c 강교각가설</v>
          </cell>
          <cell r="B686" t="str">
            <v>남강대교</v>
          </cell>
          <cell r="C686" t="str">
            <v>ton</v>
          </cell>
          <cell r="D686">
            <v>437.64600000000002</v>
          </cell>
          <cell r="E686">
            <v>82000</v>
          </cell>
          <cell r="F686">
            <v>35886972</v>
          </cell>
        </row>
        <row r="687">
          <cell r="A687" t="str">
            <v>3.05.10 교좌받침공</v>
          </cell>
          <cell r="B687" t="str">
            <v>밀폐탄성받침</v>
          </cell>
          <cell r="F687">
            <v>0</v>
          </cell>
        </row>
        <row r="688">
          <cell r="A688" t="str">
            <v>a 교좌장치 h=250t</v>
          </cell>
          <cell r="B688" t="str">
            <v>고정단500ton</v>
          </cell>
          <cell r="C688" t="str">
            <v>ea</v>
          </cell>
          <cell r="D688">
            <v>4</v>
          </cell>
          <cell r="E688">
            <v>5380000</v>
          </cell>
          <cell r="F688">
            <v>21520000</v>
          </cell>
        </row>
        <row r="689">
          <cell r="A689" t="str">
            <v>b 교좌장치 h=175</v>
          </cell>
          <cell r="B689" t="str">
            <v>일방향200ton</v>
          </cell>
          <cell r="C689" t="str">
            <v>ea</v>
          </cell>
          <cell r="D689">
            <v>4</v>
          </cell>
          <cell r="E689">
            <v>3840000</v>
          </cell>
          <cell r="F689">
            <v>15360000</v>
          </cell>
        </row>
        <row r="690">
          <cell r="A690" t="str">
            <v>c 교좌장치</v>
          </cell>
          <cell r="B690" t="str">
            <v>일방향250ton</v>
          </cell>
          <cell r="C690" t="str">
            <v>ea</v>
          </cell>
          <cell r="D690">
            <v>4</v>
          </cell>
          <cell r="E690">
            <v>1950000</v>
          </cell>
          <cell r="F690">
            <v>7800000</v>
          </cell>
        </row>
        <row r="691">
          <cell r="A691" t="str">
            <v>d 교좌장치 h=150</v>
          </cell>
          <cell r="B691" t="str">
            <v>일방향500ton</v>
          </cell>
          <cell r="C691" t="str">
            <v>ea</v>
          </cell>
          <cell r="D691">
            <v>14</v>
          </cell>
          <cell r="E691">
            <v>5480000</v>
          </cell>
          <cell r="F691">
            <v>76720000</v>
          </cell>
        </row>
        <row r="692">
          <cell r="A692" t="str">
            <v>e 교좌장치 h=200</v>
          </cell>
          <cell r="B692" t="str">
            <v>일방향500ton</v>
          </cell>
          <cell r="C692" t="str">
            <v>ea</v>
          </cell>
          <cell r="D692">
            <v>4</v>
          </cell>
          <cell r="E692">
            <v>5380000</v>
          </cell>
          <cell r="F692">
            <v>21520000</v>
          </cell>
        </row>
        <row r="693">
          <cell r="A693" t="str">
            <v>f 교좌장치 h=310</v>
          </cell>
          <cell r="B693" t="str">
            <v>일방향500ton</v>
          </cell>
          <cell r="C693" t="str">
            <v>ea</v>
          </cell>
          <cell r="D693">
            <v>2</v>
          </cell>
          <cell r="E693">
            <v>12290000</v>
          </cell>
          <cell r="F693">
            <v>24580000</v>
          </cell>
        </row>
        <row r="694">
          <cell r="A694" t="str">
            <v>g 교좌장치</v>
          </cell>
          <cell r="B694" t="str">
            <v>일방향200ton</v>
          </cell>
          <cell r="C694" t="str">
            <v>ea</v>
          </cell>
          <cell r="D694">
            <v>12</v>
          </cell>
          <cell r="E694">
            <v>1790000</v>
          </cell>
          <cell r="F694">
            <v>21480000</v>
          </cell>
        </row>
        <row r="695">
          <cell r="A695" t="str">
            <v>h 교좌장치</v>
          </cell>
          <cell r="B695" t="str">
            <v>양방향250ton</v>
          </cell>
          <cell r="C695" t="str">
            <v>ea</v>
          </cell>
          <cell r="D695">
            <v>12</v>
          </cell>
          <cell r="E695">
            <v>1060000</v>
          </cell>
          <cell r="F695">
            <v>12720000</v>
          </cell>
        </row>
        <row r="696">
          <cell r="A696" t="str">
            <v>i 교좌장치</v>
          </cell>
          <cell r="B696" t="str">
            <v>양방향500ton</v>
          </cell>
          <cell r="C696" t="str">
            <v>ea</v>
          </cell>
          <cell r="D696">
            <v>24</v>
          </cell>
          <cell r="E696">
            <v>1820000</v>
          </cell>
          <cell r="F696">
            <v>43680000</v>
          </cell>
        </row>
        <row r="697">
          <cell r="A697" t="str">
            <v>3.05.11 강교</v>
          </cell>
          <cell r="B697" t="str">
            <v>st-box girder</v>
          </cell>
          <cell r="F697">
            <v>0</v>
          </cell>
        </row>
        <row r="698">
          <cell r="A698" t="str">
            <v>a 강교제작</v>
          </cell>
          <cell r="B698" t="str">
            <v>(남강대교)st-box</v>
          </cell>
          <cell r="C698" t="str">
            <v>ton</v>
          </cell>
          <cell r="D698">
            <v>3337.4450000000002</v>
          </cell>
          <cell r="E698">
            <v>1100000</v>
          </cell>
          <cell r="F698">
            <v>3671189500</v>
          </cell>
        </row>
        <row r="699">
          <cell r="A699" t="str">
            <v>b 강교가설</v>
          </cell>
          <cell r="B699" t="str">
            <v>(남강대교)st-box</v>
          </cell>
          <cell r="C699" t="str">
            <v>ton</v>
          </cell>
          <cell r="D699">
            <v>3337.4450000000002</v>
          </cell>
          <cell r="E699">
            <v>904000</v>
          </cell>
          <cell r="F699">
            <v>3017050280</v>
          </cell>
        </row>
        <row r="700">
          <cell r="A700" t="str">
            <v>c 강교운반</v>
          </cell>
          <cell r="B700" t="str">
            <v>(남강대교)st-box</v>
          </cell>
          <cell r="C700" t="str">
            <v>ton</v>
          </cell>
          <cell r="D700">
            <v>3337.4450000000002</v>
          </cell>
          <cell r="E700">
            <v>41100</v>
          </cell>
          <cell r="F700">
            <v>137168989</v>
          </cell>
        </row>
        <row r="701">
          <cell r="A701" t="str">
            <v>d 강교도장</v>
          </cell>
          <cell r="B701" t="str">
            <v>중방식(용재형)</v>
          </cell>
          <cell r="F701">
            <v>0</v>
          </cell>
        </row>
        <row r="702">
          <cell r="A702" t="str">
            <v>-1 강교내부도장</v>
          </cell>
          <cell r="B702" t="str">
            <v>공장</v>
          </cell>
          <cell r="C702" t="str">
            <v>m2</v>
          </cell>
          <cell r="D702">
            <v>30971</v>
          </cell>
          <cell r="E702">
            <v>12000</v>
          </cell>
          <cell r="F702">
            <v>371652000</v>
          </cell>
        </row>
        <row r="703">
          <cell r="A703" t="str">
            <v>-2 강교splice도장</v>
          </cell>
          <cell r="B703" t="str">
            <v>공장</v>
          </cell>
          <cell r="C703" t="str">
            <v>m2</v>
          </cell>
          <cell r="D703">
            <v>4411</v>
          </cell>
          <cell r="E703">
            <v>8860</v>
          </cell>
          <cell r="F703">
            <v>39081460</v>
          </cell>
        </row>
        <row r="704">
          <cell r="A704" t="str">
            <v>-3 내부볼트및splice도장</v>
          </cell>
          <cell r="B704" t="str">
            <v>현장</v>
          </cell>
          <cell r="C704" t="str">
            <v>m2</v>
          </cell>
          <cell r="D704">
            <v>1528</v>
          </cell>
          <cell r="E704">
            <v>12600</v>
          </cell>
          <cell r="F704">
            <v>19252800</v>
          </cell>
        </row>
        <row r="705">
          <cell r="A705" t="str">
            <v>-4 강교외부도장</v>
          </cell>
          <cell r="B705" t="str">
            <v>공장</v>
          </cell>
          <cell r="C705" t="str">
            <v>m2</v>
          </cell>
          <cell r="D705">
            <v>17132</v>
          </cell>
          <cell r="E705">
            <v>16600</v>
          </cell>
          <cell r="F705">
            <v>284391200</v>
          </cell>
        </row>
        <row r="706">
          <cell r="A706" t="str">
            <v>-5 강교외부도장</v>
          </cell>
          <cell r="B706" t="str">
            <v>현장</v>
          </cell>
          <cell r="C706" t="str">
            <v>m2</v>
          </cell>
          <cell r="D706">
            <v>17132</v>
          </cell>
          <cell r="E706">
            <v>2140</v>
          </cell>
          <cell r="F706">
            <v>36662480</v>
          </cell>
        </row>
        <row r="707">
          <cell r="A707" t="str">
            <v>-6 외부볼트및splice도장</v>
          </cell>
          <cell r="B707" t="str">
            <v>현장</v>
          </cell>
          <cell r="C707" t="str">
            <v>m2</v>
          </cell>
          <cell r="D707">
            <v>2004</v>
          </cell>
          <cell r="E707">
            <v>10100</v>
          </cell>
          <cell r="F707">
            <v>20240400</v>
          </cell>
        </row>
        <row r="708">
          <cell r="A708" t="str">
            <v>-7 외부포장면도장</v>
          </cell>
          <cell r="B708" t="str">
            <v>공장</v>
          </cell>
          <cell r="C708" t="str">
            <v>m2</v>
          </cell>
          <cell r="D708">
            <v>4594</v>
          </cell>
          <cell r="E708">
            <v>12300</v>
          </cell>
          <cell r="F708">
            <v>56506200</v>
          </cell>
        </row>
        <row r="709">
          <cell r="A709" t="str">
            <v>3.05.12 신축이음장치</v>
          </cell>
          <cell r="B709" t="str">
            <v>rail type</v>
          </cell>
          <cell r="F709">
            <v>0</v>
          </cell>
        </row>
        <row r="710">
          <cell r="A710" t="str">
            <v>a 신축이음장치</v>
          </cell>
          <cell r="B710" t="str">
            <v>no100</v>
          </cell>
          <cell r="C710" t="str">
            <v>m</v>
          </cell>
          <cell r="D710">
            <v>19</v>
          </cell>
          <cell r="E710">
            <v>720000</v>
          </cell>
          <cell r="F710">
            <v>13680000</v>
          </cell>
        </row>
        <row r="711">
          <cell r="A711" t="str">
            <v>b 신축이음장치</v>
          </cell>
          <cell r="B711" t="str">
            <v>no320</v>
          </cell>
          <cell r="C711" t="str">
            <v>m</v>
          </cell>
          <cell r="D711">
            <v>39</v>
          </cell>
          <cell r="E711">
            <v>2250000</v>
          </cell>
          <cell r="F711">
            <v>87750000</v>
          </cell>
        </row>
        <row r="712">
          <cell r="A712" t="str">
            <v>3.05.13 교면방수</v>
          </cell>
          <cell r="B712" t="str">
            <v>도막방수,t=4.0mm</v>
          </cell>
          <cell r="C712" t="str">
            <v>m2</v>
          </cell>
          <cell r="D712">
            <v>8460</v>
          </cell>
          <cell r="E712">
            <v>27100</v>
          </cell>
          <cell r="F712">
            <v>229266000</v>
          </cell>
        </row>
        <row r="713">
          <cell r="A713" t="str">
            <v>3.05.14 다웰바설치</v>
          </cell>
          <cell r="B713" t="str">
            <v>d=25m/m,l=600</v>
          </cell>
          <cell r="C713" t="str">
            <v>ea</v>
          </cell>
          <cell r="D713">
            <v>92</v>
          </cell>
          <cell r="E713">
            <v>13300</v>
          </cell>
          <cell r="F713">
            <v>1223600</v>
          </cell>
        </row>
        <row r="714">
          <cell r="A714" t="str">
            <v>3.05.15 무수축콘크리트</v>
          </cell>
          <cell r="F714">
            <v>0</v>
          </cell>
        </row>
        <row r="715">
          <cell r="A715" t="str">
            <v>a 무수축몰탈</v>
          </cell>
          <cell r="B715" t="str">
            <v>1:1</v>
          </cell>
          <cell r="C715" t="str">
            <v>m3</v>
          </cell>
          <cell r="D715">
            <v>3.988</v>
          </cell>
          <cell r="E715">
            <v>92000</v>
          </cell>
          <cell r="F715">
            <v>366896</v>
          </cell>
        </row>
        <row r="716">
          <cell r="A716" t="str">
            <v>b 무수축콘크리트</v>
          </cell>
          <cell r="B716" t="str">
            <v>738kg/㎠이상</v>
          </cell>
          <cell r="C716" t="str">
            <v>m3</v>
          </cell>
          <cell r="D716">
            <v>33.531999999999996</v>
          </cell>
          <cell r="E716">
            <v>144000</v>
          </cell>
          <cell r="F716">
            <v>4828608</v>
          </cell>
        </row>
        <row r="717">
          <cell r="A717" t="str">
            <v>3.05.16 스치로폴설치</v>
          </cell>
          <cell r="F717">
            <v>0</v>
          </cell>
        </row>
        <row r="718">
          <cell r="A718" t="str">
            <v>a 스치로폴설치</v>
          </cell>
          <cell r="B718" t="str">
            <v>t=20m/m</v>
          </cell>
          <cell r="C718" t="str">
            <v>m2</v>
          </cell>
          <cell r="D718">
            <v>37</v>
          </cell>
          <cell r="E718">
            <v>2200</v>
          </cell>
          <cell r="F718">
            <v>81400</v>
          </cell>
        </row>
        <row r="719">
          <cell r="A719" t="str">
            <v>3.05.17 아스팔트방수</v>
          </cell>
          <cell r="B719" t="str">
            <v>블론아스팔트(2회)</v>
          </cell>
          <cell r="C719" t="str">
            <v>m2</v>
          </cell>
          <cell r="D719">
            <v>352</v>
          </cell>
          <cell r="E719">
            <v>4670</v>
          </cell>
          <cell r="F719">
            <v>1643840</v>
          </cell>
        </row>
        <row r="720">
          <cell r="A720" t="str">
            <v>3.05.18 배수구</v>
          </cell>
          <cell r="F720">
            <v>0</v>
          </cell>
        </row>
        <row r="721">
          <cell r="A721" t="str">
            <v>a 하천용</v>
          </cell>
          <cell r="F721">
            <v>0</v>
          </cell>
        </row>
        <row r="722">
          <cell r="A722" t="str">
            <v>-1 집수구</v>
          </cell>
          <cell r="B722" t="str">
            <v>주철</v>
          </cell>
          <cell r="C722" t="str">
            <v>ea</v>
          </cell>
          <cell r="D722">
            <v>30</v>
          </cell>
          <cell r="E722">
            <v>28800</v>
          </cell>
          <cell r="F722">
            <v>864000</v>
          </cell>
        </row>
        <row r="723">
          <cell r="A723" t="str">
            <v>-2 직관</v>
          </cell>
          <cell r="B723" t="str">
            <v>스테인레스</v>
          </cell>
          <cell r="C723" t="str">
            <v>m</v>
          </cell>
          <cell r="D723">
            <v>120</v>
          </cell>
          <cell r="E723">
            <v>52400</v>
          </cell>
          <cell r="F723">
            <v>6288000</v>
          </cell>
        </row>
        <row r="724">
          <cell r="A724" t="str">
            <v>b 육교용</v>
          </cell>
          <cell r="F724">
            <v>0</v>
          </cell>
        </row>
        <row r="725">
          <cell r="A725" t="str">
            <v>-1 집수구</v>
          </cell>
          <cell r="B725" t="str">
            <v>주철</v>
          </cell>
          <cell r="C725" t="str">
            <v>ea</v>
          </cell>
          <cell r="D725">
            <v>12</v>
          </cell>
          <cell r="E725">
            <v>41100</v>
          </cell>
          <cell r="F725">
            <v>493200</v>
          </cell>
        </row>
        <row r="726">
          <cell r="A726" t="str">
            <v>-2 연결집수구</v>
          </cell>
          <cell r="B726" t="str">
            <v>스테일레스</v>
          </cell>
          <cell r="C726" t="str">
            <v>ea</v>
          </cell>
          <cell r="D726">
            <v>12</v>
          </cell>
          <cell r="E726">
            <v>49400</v>
          </cell>
          <cell r="F726">
            <v>592800</v>
          </cell>
        </row>
        <row r="727">
          <cell r="A727" t="str">
            <v>-3 직관</v>
          </cell>
          <cell r="B727" t="str">
            <v>d=150mm</v>
          </cell>
          <cell r="C727" t="str">
            <v>m</v>
          </cell>
          <cell r="D727">
            <v>121</v>
          </cell>
          <cell r="E727">
            <v>29800</v>
          </cell>
          <cell r="F727">
            <v>3605800</v>
          </cell>
        </row>
        <row r="728">
          <cell r="A728" t="str">
            <v>-4 곡관</v>
          </cell>
          <cell r="B728" t="str">
            <v>스테인레스</v>
          </cell>
          <cell r="C728" t="str">
            <v>ea</v>
          </cell>
          <cell r="D728">
            <v>24</v>
          </cell>
          <cell r="E728">
            <v>36000</v>
          </cell>
          <cell r="F728">
            <v>864000</v>
          </cell>
        </row>
        <row r="729">
          <cell r="A729" t="str">
            <v>-5 배수시설이음부</v>
          </cell>
          <cell r="B729" t="str">
            <v>스테인레스</v>
          </cell>
          <cell r="C729" t="str">
            <v>ea</v>
          </cell>
          <cell r="D729">
            <v>48</v>
          </cell>
          <cell r="E729">
            <v>12400</v>
          </cell>
          <cell r="F729">
            <v>595200</v>
          </cell>
        </row>
        <row r="730">
          <cell r="A730" t="str">
            <v>3.05.19 물차단홈설치</v>
          </cell>
          <cell r="B730" t="str">
            <v>알루미늄</v>
          </cell>
          <cell r="C730" t="str">
            <v>m</v>
          </cell>
          <cell r="D730">
            <v>1640</v>
          </cell>
          <cell r="E730">
            <v>2620</v>
          </cell>
          <cell r="F730">
            <v>4296800</v>
          </cell>
        </row>
        <row r="731">
          <cell r="A731" t="str">
            <v>3.05.20 스페이셔설치</v>
          </cell>
          <cell r="F731">
            <v>0</v>
          </cell>
        </row>
        <row r="732">
          <cell r="A732" t="str">
            <v>a 스페이셔</v>
          </cell>
          <cell r="B732" t="str">
            <v>벽체</v>
          </cell>
          <cell r="C732" t="str">
            <v>m2</v>
          </cell>
          <cell r="D732">
            <v>4155</v>
          </cell>
          <cell r="E732">
            <v>210</v>
          </cell>
          <cell r="F732">
            <v>872550</v>
          </cell>
        </row>
        <row r="733">
          <cell r="A733" t="str">
            <v>b 스페이셔</v>
          </cell>
          <cell r="B733" t="str">
            <v>슬래브및기초</v>
          </cell>
          <cell r="C733" t="str">
            <v>m2</v>
          </cell>
          <cell r="D733">
            <v>10234</v>
          </cell>
          <cell r="E733">
            <v>100</v>
          </cell>
          <cell r="F733">
            <v>1023400</v>
          </cell>
        </row>
        <row r="734">
          <cell r="A734" t="str">
            <v>3.05.21 교명판및설명판</v>
          </cell>
          <cell r="F734">
            <v>0</v>
          </cell>
        </row>
        <row r="735">
          <cell r="A735" t="str">
            <v>a 교명주</v>
          </cell>
          <cell r="B735" t="str">
            <v>화강석</v>
          </cell>
          <cell r="C735" t="str">
            <v>ea</v>
          </cell>
          <cell r="D735">
            <v>4</v>
          </cell>
          <cell r="E735">
            <v>2090000</v>
          </cell>
          <cell r="F735">
            <v>8360000</v>
          </cell>
        </row>
        <row r="736">
          <cell r="A736" t="str">
            <v>b 교명판</v>
          </cell>
          <cell r="B736" t="str">
            <v>청동주물</v>
          </cell>
          <cell r="C736" t="str">
            <v>ea</v>
          </cell>
          <cell r="D736">
            <v>2</v>
          </cell>
          <cell r="E736">
            <v>49600</v>
          </cell>
          <cell r="F736">
            <v>99200</v>
          </cell>
        </row>
        <row r="737">
          <cell r="A737" t="str">
            <v>c 설명판</v>
          </cell>
          <cell r="B737" t="str">
            <v>청동주물</v>
          </cell>
          <cell r="C737" t="str">
            <v>ea</v>
          </cell>
          <cell r="D737">
            <v>2</v>
          </cell>
          <cell r="E737">
            <v>70000</v>
          </cell>
          <cell r="F737">
            <v>140000</v>
          </cell>
        </row>
        <row r="738">
          <cell r="A738" t="str">
            <v>3.05.22 t.b.m설치</v>
          </cell>
          <cell r="C738" t="str">
            <v>ea</v>
          </cell>
          <cell r="D738">
            <v>2</v>
          </cell>
          <cell r="E738">
            <v>26200</v>
          </cell>
          <cell r="F738">
            <v>52400</v>
          </cell>
        </row>
        <row r="739">
          <cell r="A739" t="str">
            <v>3.05.23 난간(방호벽용)</v>
          </cell>
          <cell r="B739" t="str">
            <v>교량용</v>
          </cell>
          <cell r="C739" t="str">
            <v>m</v>
          </cell>
          <cell r="D739">
            <v>839</v>
          </cell>
          <cell r="E739">
            <v>121000</v>
          </cell>
          <cell r="F739">
            <v>101519000</v>
          </cell>
        </row>
        <row r="740">
          <cell r="A740" t="str">
            <v>3.05.24 교량유지공</v>
          </cell>
          <cell r="F740">
            <v>0</v>
          </cell>
        </row>
        <row r="741">
          <cell r="A741" t="str">
            <v>a 교량유지관리표지판</v>
          </cell>
          <cell r="B741" t="str">
            <v>s.tbox내부용</v>
          </cell>
          <cell r="C741" t="str">
            <v>ea</v>
          </cell>
          <cell r="D741">
            <v>60</v>
          </cell>
          <cell r="E741">
            <v>16500</v>
          </cell>
          <cell r="F741">
            <v>990000</v>
          </cell>
        </row>
        <row r="742">
          <cell r="A742" t="str">
            <v>b 교량유지관리표지판</v>
          </cell>
          <cell r="B742" t="str">
            <v>교각용</v>
          </cell>
          <cell r="C742" t="str">
            <v>ea</v>
          </cell>
          <cell r="D742">
            <v>14</v>
          </cell>
          <cell r="E742">
            <v>20700</v>
          </cell>
          <cell r="F742">
            <v>289800</v>
          </cell>
        </row>
        <row r="743">
          <cell r="A743" t="str">
            <v>c 교량유지관리표지판</v>
          </cell>
          <cell r="B743" t="str">
            <v>st방호벽용</v>
          </cell>
          <cell r="C743" t="str">
            <v>ea</v>
          </cell>
          <cell r="D743">
            <v>14</v>
          </cell>
          <cell r="E743">
            <v>13700</v>
          </cell>
          <cell r="F743">
            <v>191800</v>
          </cell>
        </row>
        <row r="744">
          <cell r="A744" t="str">
            <v>3.05.25 낙하물방지공</v>
          </cell>
          <cell r="B744" t="str">
            <v>아연도금철망</v>
          </cell>
          <cell r="C744" t="str">
            <v>m2</v>
          </cell>
          <cell r="D744">
            <v>3217</v>
          </cell>
          <cell r="E744">
            <v>5610</v>
          </cell>
          <cell r="F744">
            <v>18047370</v>
          </cell>
        </row>
        <row r="745">
          <cell r="A745" t="str">
            <v>3.05.26 낙교방지시설</v>
          </cell>
          <cell r="F745">
            <v>0</v>
          </cell>
        </row>
        <row r="746">
          <cell r="A746" t="str">
            <v>a 낙교방지시설</v>
          </cell>
          <cell r="B746" t="str">
            <v>교대부</v>
          </cell>
          <cell r="C746" t="str">
            <v>ea</v>
          </cell>
          <cell r="D746">
            <v>2</v>
          </cell>
          <cell r="E746">
            <v>1630000</v>
          </cell>
          <cell r="F746">
            <v>3260000</v>
          </cell>
        </row>
        <row r="747">
          <cell r="A747" t="str">
            <v>b 낙교방지시설</v>
          </cell>
          <cell r="B747" t="str">
            <v>교각부</v>
          </cell>
          <cell r="C747" t="str">
            <v>ea</v>
          </cell>
          <cell r="D747">
            <v>28</v>
          </cell>
          <cell r="E747">
            <v>1630000</v>
          </cell>
          <cell r="F747">
            <v>45640000</v>
          </cell>
        </row>
        <row r="748">
          <cell r="A748" t="str">
            <v>3.05.27 안전점검통로</v>
          </cell>
          <cell r="F748">
            <v>0</v>
          </cell>
        </row>
        <row r="749">
          <cell r="A749" t="str">
            <v>a 안전점검통로(교대)</v>
          </cell>
          <cell r="B749" t="str">
            <v>스테인레스</v>
          </cell>
          <cell r="C749" t="str">
            <v>개소</v>
          </cell>
          <cell r="D749">
            <v>2</v>
          </cell>
          <cell r="E749">
            <v>28440000</v>
          </cell>
          <cell r="F749">
            <v>56880000</v>
          </cell>
        </row>
        <row r="750">
          <cell r="A750" t="str">
            <v>b 안전점검통로(교각)</v>
          </cell>
          <cell r="B750" t="str">
            <v>스테인레스</v>
          </cell>
          <cell r="C750" t="str">
            <v>개소</v>
          </cell>
          <cell r="D750">
            <v>14</v>
          </cell>
          <cell r="E750">
            <v>39320000</v>
          </cell>
          <cell r="F750">
            <v>550480000</v>
          </cell>
        </row>
        <row r="751">
          <cell r="A751" t="str">
            <v>3.05.28 전선관</v>
          </cell>
          <cell r="F751">
            <v>0</v>
          </cell>
        </row>
        <row r="752">
          <cell r="A752" t="str">
            <v>a 전선관</v>
          </cell>
          <cell r="B752" t="str">
            <v>p.v.cΦ50m/m</v>
          </cell>
          <cell r="C752" t="str">
            <v>m</v>
          </cell>
          <cell r="D752">
            <v>839</v>
          </cell>
          <cell r="E752">
            <v>1830</v>
          </cell>
          <cell r="F752">
            <v>1535370</v>
          </cell>
        </row>
        <row r="753">
          <cell r="A753" t="str">
            <v>b 전선관</v>
          </cell>
          <cell r="B753" t="str">
            <v>p.v.cΦ100m/m</v>
          </cell>
          <cell r="C753" t="str">
            <v>m</v>
          </cell>
          <cell r="D753">
            <v>839</v>
          </cell>
          <cell r="E753">
            <v>5510</v>
          </cell>
          <cell r="F753">
            <v>4622890</v>
          </cell>
        </row>
        <row r="754">
          <cell r="A754" t="str">
            <v>c 전선관</v>
          </cell>
          <cell r="B754" t="str">
            <v>p.v.cΦ150m/m</v>
          </cell>
          <cell r="C754" t="str">
            <v>m</v>
          </cell>
          <cell r="D754">
            <v>839</v>
          </cell>
          <cell r="E754">
            <v>11000</v>
          </cell>
          <cell r="F754">
            <v>9229000</v>
          </cell>
        </row>
        <row r="755">
          <cell r="A755" t="str">
            <v>3.05.29 물푸기</v>
          </cell>
          <cell r="B755" t="str">
            <v>교량및대형구조물</v>
          </cell>
          <cell r="C755" t="str">
            <v>hr</v>
          </cell>
          <cell r="D755">
            <v>247</v>
          </cell>
          <cell r="E755">
            <v>10000</v>
          </cell>
          <cell r="F755">
            <v>2470000</v>
          </cell>
        </row>
        <row r="756">
          <cell r="A756" t="str">
            <v>3.05.30 공사용갇교및가도</v>
          </cell>
          <cell r="F756">
            <v>0</v>
          </cell>
        </row>
        <row r="757">
          <cell r="A757" t="str">
            <v>a 공사용가교</v>
          </cell>
          <cell r="C757" t="str">
            <v>식</v>
          </cell>
          <cell r="F757">
            <v>0</v>
          </cell>
        </row>
        <row r="758">
          <cell r="A758" t="str">
            <v>-1 h-pile</v>
          </cell>
          <cell r="B758" t="str">
            <v>항타및철거</v>
          </cell>
          <cell r="C758" t="str">
            <v>본</v>
          </cell>
          <cell r="D758">
            <v>72</v>
          </cell>
          <cell r="E758">
            <v>65000</v>
          </cell>
          <cell r="F758">
            <v>4680000</v>
          </cell>
        </row>
        <row r="759">
          <cell r="A759" t="str">
            <v>-2 i-beam및chanel</v>
          </cell>
          <cell r="B759" t="str">
            <v>설치및철거</v>
          </cell>
          <cell r="C759" t="str">
            <v>ton</v>
          </cell>
          <cell r="D759">
            <v>116.667</v>
          </cell>
          <cell r="E759">
            <v>73600</v>
          </cell>
          <cell r="F759">
            <v>8586691</v>
          </cell>
        </row>
        <row r="760">
          <cell r="A760" t="str">
            <v>-3 철골가공조립</v>
          </cell>
          <cell r="C760" t="str">
            <v>ton</v>
          </cell>
          <cell r="D760">
            <v>136.833</v>
          </cell>
          <cell r="E760">
            <v>2730000</v>
          </cell>
          <cell r="F760">
            <v>373554090</v>
          </cell>
        </row>
        <row r="761">
          <cell r="A761" t="str">
            <v>-4 가교자재및운반</v>
          </cell>
          <cell r="C761" t="str">
            <v>ton</v>
          </cell>
          <cell r="D761">
            <v>314.65800000000002</v>
          </cell>
          <cell r="E761">
            <v>358000</v>
          </cell>
          <cell r="F761">
            <v>112647564</v>
          </cell>
        </row>
        <row r="762">
          <cell r="A762" t="str">
            <v>-5 토류판설치및철거</v>
          </cell>
          <cell r="C762" t="str">
            <v>m2</v>
          </cell>
          <cell r="D762">
            <v>192</v>
          </cell>
          <cell r="E762">
            <v>53100</v>
          </cell>
          <cell r="F762">
            <v>10195200</v>
          </cell>
        </row>
        <row r="763">
          <cell r="A763" t="str">
            <v>-6 강판절단</v>
          </cell>
          <cell r="C763" t="str">
            <v>m</v>
          </cell>
          <cell r="D763">
            <v>326</v>
          </cell>
          <cell r="E763">
            <v>940</v>
          </cell>
          <cell r="F763">
            <v>306440</v>
          </cell>
        </row>
        <row r="764">
          <cell r="A764" t="str">
            <v>-7 강판용접</v>
          </cell>
          <cell r="C764" t="str">
            <v>m</v>
          </cell>
          <cell r="D764">
            <v>1970</v>
          </cell>
          <cell r="E764">
            <v>23400</v>
          </cell>
          <cell r="F764">
            <v>46098000</v>
          </cell>
        </row>
        <row r="765">
          <cell r="A765" t="str">
            <v>-8 강판구멍뚫기</v>
          </cell>
          <cell r="C765" t="str">
            <v>공</v>
          </cell>
          <cell r="D765">
            <v>4704</v>
          </cell>
          <cell r="E765">
            <v>2790</v>
          </cell>
          <cell r="F765">
            <v>13124160</v>
          </cell>
        </row>
        <row r="766">
          <cell r="A766" t="str">
            <v>b 가도및축도</v>
          </cell>
          <cell r="F766">
            <v>0</v>
          </cell>
        </row>
        <row r="767">
          <cell r="A767" t="str">
            <v>-1 가도성토운반</v>
          </cell>
          <cell r="C767" t="str">
            <v>m3</v>
          </cell>
          <cell r="D767">
            <v>50488</v>
          </cell>
          <cell r="E767">
            <v>4790</v>
          </cell>
          <cell r="F767">
            <v>241837520</v>
          </cell>
        </row>
        <row r="768">
          <cell r="A768" t="str">
            <v>-2 마대쌓기및헐기</v>
          </cell>
          <cell r="C768" t="str">
            <v>m2</v>
          </cell>
          <cell r="D768">
            <v>33505</v>
          </cell>
          <cell r="E768">
            <v>19500</v>
          </cell>
          <cell r="F768">
            <v>653347500</v>
          </cell>
        </row>
        <row r="769">
          <cell r="A769" t="str">
            <v>3.05.31 사급자재대</v>
          </cell>
          <cell r="F769">
            <v>0</v>
          </cell>
        </row>
        <row r="770">
          <cell r="A770" t="str">
            <v>a 강판(sm490)</v>
          </cell>
          <cell r="F770">
            <v>0</v>
          </cell>
        </row>
        <row r="771">
          <cell r="A771" t="str">
            <v>-1 강판(t=10mm)</v>
          </cell>
          <cell r="B771" t="str">
            <v>sm490</v>
          </cell>
          <cell r="C771" t="str">
            <v>ton</v>
          </cell>
          <cell r="D771">
            <v>102.515</v>
          </cell>
          <cell r="E771">
            <v>404000</v>
          </cell>
          <cell r="F771">
            <v>41416060</v>
          </cell>
        </row>
        <row r="772">
          <cell r="A772" t="str">
            <v>-2 강판(t=12mm)</v>
          </cell>
          <cell r="B772" t="str">
            <v>sm490</v>
          </cell>
          <cell r="C772" t="str">
            <v>ton</v>
          </cell>
          <cell r="D772">
            <v>1187.0540000000001</v>
          </cell>
          <cell r="E772">
            <v>404000</v>
          </cell>
          <cell r="F772">
            <v>479569816</v>
          </cell>
        </row>
        <row r="773">
          <cell r="A773" t="str">
            <v>-3 강판(t=14mm)</v>
          </cell>
          <cell r="B773" t="str">
            <v>sm490</v>
          </cell>
          <cell r="C773" t="str">
            <v>ton</v>
          </cell>
          <cell r="D773">
            <v>804.11099999999999</v>
          </cell>
          <cell r="E773">
            <v>404000</v>
          </cell>
          <cell r="F773">
            <v>324860844</v>
          </cell>
        </row>
        <row r="774">
          <cell r="A774" t="str">
            <v>-4 강판(t=16mm)</v>
          </cell>
          <cell r="B774" t="str">
            <v>sm490</v>
          </cell>
          <cell r="C774" t="str">
            <v>ton</v>
          </cell>
          <cell r="D774">
            <v>208.00700000000001</v>
          </cell>
          <cell r="E774">
            <v>404000</v>
          </cell>
          <cell r="F774">
            <v>84034828</v>
          </cell>
        </row>
        <row r="775">
          <cell r="A775" t="str">
            <v>-5 강판(t=18mm)</v>
          </cell>
          <cell r="B775" t="str">
            <v>sm490</v>
          </cell>
          <cell r="C775" t="str">
            <v>ton</v>
          </cell>
          <cell r="D775">
            <v>256.98</v>
          </cell>
          <cell r="E775">
            <v>404000</v>
          </cell>
          <cell r="F775">
            <v>103819920</v>
          </cell>
        </row>
        <row r="776">
          <cell r="A776" t="str">
            <v>-6 강판(t=20mm)</v>
          </cell>
          <cell r="B776" t="str">
            <v>sm490</v>
          </cell>
          <cell r="C776" t="str">
            <v>ton</v>
          </cell>
          <cell r="D776">
            <v>146.32900000000001</v>
          </cell>
          <cell r="E776">
            <v>404000</v>
          </cell>
          <cell r="F776">
            <v>59116916</v>
          </cell>
        </row>
        <row r="777">
          <cell r="A777" t="str">
            <v>-7 강판(t=22mm)</v>
          </cell>
          <cell r="B777" t="str">
            <v>sm490</v>
          </cell>
          <cell r="C777" t="str">
            <v>ton</v>
          </cell>
          <cell r="D777">
            <v>286.97899999999998</v>
          </cell>
          <cell r="E777">
            <v>410000</v>
          </cell>
          <cell r="F777">
            <v>117661390</v>
          </cell>
        </row>
        <row r="778">
          <cell r="A778" t="str">
            <v>-8 강판(t=25mm)</v>
          </cell>
          <cell r="B778" t="str">
            <v>sm490</v>
          </cell>
          <cell r="C778" t="str">
            <v>ton</v>
          </cell>
          <cell r="D778">
            <v>175.333</v>
          </cell>
          <cell r="E778">
            <v>410000</v>
          </cell>
          <cell r="F778">
            <v>71886530</v>
          </cell>
        </row>
        <row r="779">
          <cell r="A779" t="str">
            <v>-9 강판(t=26mm)</v>
          </cell>
          <cell r="B779" t="str">
            <v>sm490</v>
          </cell>
          <cell r="C779" t="str">
            <v>ton</v>
          </cell>
          <cell r="D779">
            <v>0.88</v>
          </cell>
          <cell r="E779">
            <v>410000</v>
          </cell>
          <cell r="F779">
            <v>360800</v>
          </cell>
        </row>
        <row r="780">
          <cell r="A780" t="str">
            <v>-10 강판(t=28mm)</v>
          </cell>
          <cell r="B780" t="str">
            <v>sm490</v>
          </cell>
          <cell r="C780" t="str">
            <v>ton</v>
          </cell>
          <cell r="D780">
            <v>176.50200000000001</v>
          </cell>
          <cell r="E780">
            <v>410000</v>
          </cell>
          <cell r="F780">
            <v>72365820</v>
          </cell>
        </row>
        <row r="781">
          <cell r="A781" t="str">
            <v>-11 강판(t=30mm)</v>
          </cell>
          <cell r="B781" t="str">
            <v>sm490</v>
          </cell>
          <cell r="C781" t="str">
            <v>ton</v>
          </cell>
          <cell r="D781">
            <v>1.016</v>
          </cell>
          <cell r="E781">
            <v>410000</v>
          </cell>
          <cell r="F781">
            <v>416560</v>
          </cell>
        </row>
        <row r="782">
          <cell r="A782" t="str">
            <v>-12 강판(t=32mm)</v>
          </cell>
          <cell r="B782" t="str">
            <v>sm490</v>
          </cell>
          <cell r="C782" t="str">
            <v>ton</v>
          </cell>
          <cell r="D782">
            <v>14.366</v>
          </cell>
          <cell r="E782">
            <v>422000</v>
          </cell>
          <cell r="F782">
            <v>6062452</v>
          </cell>
        </row>
        <row r="783">
          <cell r="A783" t="str">
            <v>-13 강판(t=46mm)</v>
          </cell>
          <cell r="B783" t="str">
            <v>sm490</v>
          </cell>
          <cell r="C783" t="str">
            <v>ton</v>
          </cell>
          <cell r="D783">
            <v>4.1310000000000002</v>
          </cell>
          <cell r="E783">
            <v>422000</v>
          </cell>
          <cell r="F783">
            <v>1743282</v>
          </cell>
        </row>
        <row r="784">
          <cell r="A784" t="str">
            <v>-14 강판(t=52mm)</v>
          </cell>
          <cell r="B784" t="str">
            <v>sm490</v>
          </cell>
          <cell r="C784" t="str">
            <v>ton</v>
          </cell>
          <cell r="D784">
            <v>1.2929999999999999</v>
          </cell>
          <cell r="E784">
            <v>422000</v>
          </cell>
          <cell r="F784">
            <v>545646</v>
          </cell>
        </row>
        <row r="785">
          <cell r="A785" t="str">
            <v>b 강판(sm400)</v>
          </cell>
          <cell r="F785">
            <v>0</v>
          </cell>
        </row>
        <row r="786">
          <cell r="A786" t="str">
            <v>-1 강판(t=8mm)</v>
          </cell>
          <cell r="B786" t="str">
            <v>sm400</v>
          </cell>
          <cell r="C786" t="str">
            <v>ton</v>
          </cell>
          <cell r="D786">
            <v>4.3999999999999997E-2</v>
          </cell>
          <cell r="E786">
            <v>399000</v>
          </cell>
          <cell r="F786">
            <v>17556</v>
          </cell>
        </row>
        <row r="787">
          <cell r="A787" t="str">
            <v>-2 강판(t=9mm)</v>
          </cell>
          <cell r="B787" t="str">
            <v>sm400</v>
          </cell>
          <cell r="C787" t="str">
            <v>ton</v>
          </cell>
          <cell r="D787">
            <v>7.0000000000000007E-2</v>
          </cell>
          <cell r="E787">
            <v>399000</v>
          </cell>
          <cell r="F787">
            <v>27930</v>
          </cell>
        </row>
        <row r="788">
          <cell r="A788" t="str">
            <v>-3 강판(t=10mm)</v>
          </cell>
          <cell r="B788" t="str">
            <v>sm400</v>
          </cell>
          <cell r="C788" t="str">
            <v>ton</v>
          </cell>
          <cell r="D788">
            <v>132.11600000000001</v>
          </cell>
          <cell r="E788">
            <v>404000</v>
          </cell>
          <cell r="F788">
            <v>53374864</v>
          </cell>
        </row>
        <row r="789">
          <cell r="A789" t="str">
            <v>-4 강판(t=12mm)</v>
          </cell>
          <cell r="B789" t="str">
            <v>sm400</v>
          </cell>
          <cell r="C789" t="str">
            <v>ton</v>
          </cell>
          <cell r="D789">
            <v>45.847999999999999</v>
          </cell>
          <cell r="E789">
            <v>410000</v>
          </cell>
          <cell r="F789">
            <v>18797680</v>
          </cell>
        </row>
        <row r="790">
          <cell r="A790" t="str">
            <v>-5 강판(t=14mm)</v>
          </cell>
          <cell r="B790" t="str">
            <v>sm400</v>
          </cell>
          <cell r="C790" t="str">
            <v>ton</v>
          </cell>
          <cell r="D790">
            <v>392.03699999999998</v>
          </cell>
          <cell r="E790">
            <v>404000</v>
          </cell>
          <cell r="F790">
            <v>158382948</v>
          </cell>
        </row>
        <row r="791">
          <cell r="A791" t="str">
            <v>-6 강판(t=16mm)</v>
          </cell>
          <cell r="B791" t="str">
            <v>sm400</v>
          </cell>
          <cell r="C791" t="str">
            <v>ton</v>
          </cell>
          <cell r="D791">
            <v>186.749</v>
          </cell>
          <cell r="E791">
            <v>389000</v>
          </cell>
          <cell r="F791">
            <v>72645361</v>
          </cell>
        </row>
        <row r="792">
          <cell r="A792" t="str">
            <v>-7 강판(t=20mm)</v>
          </cell>
          <cell r="B792" t="str">
            <v>sm400</v>
          </cell>
          <cell r="C792" t="str">
            <v>ton</v>
          </cell>
          <cell r="D792">
            <v>30.175000000000001</v>
          </cell>
          <cell r="E792">
            <v>404000</v>
          </cell>
          <cell r="F792">
            <v>12190700</v>
          </cell>
        </row>
        <row r="793">
          <cell r="A793" t="str">
            <v>c 철근</v>
          </cell>
          <cell r="B793" t="str">
            <v>sd40</v>
          </cell>
          <cell r="F793">
            <v>0</v>
          </cell>
        </row>
        <row r="794">
          <cell r="A794" t="str">
            <v>-1 철근(sd35,40a)</v>
          </cell>
          <cell r="B794" t="str">
            <v>d=19m/m</v>
          </cell>
          <cell r="C794" t="str">
            <v>ton</v>
          </cell>
          <cell r="D794">
            <v>634.43799999999999</v>
          </cell>
          <cell r="E794">
            <v>331000</v>
          </cell>
          <cell r="F794">
            <v>209998978</v>
          </cell>
        </row>
        <row r="795">
          <cell r="A795" t="str">
            <v>-2 철근(sd35,40a)</v>
          </cell>
          <cell r="B795" t="str">
            <v>d=16m/m</v>
          </cell>
          <cell r="C795" t="str">
            <v>ton</v>
          </cell>
          <cell r="D795">
            <v>134.136</v>
          </cell>
          <cell r="E795">
            <v>331000</v>
          </cell>
          <cell r="F795">
            <v>44399016</v>
          </cell>
        </row>
        <row r="796">
          <cell r="A796" t="str">
            <v>-3 철근(sd35,40a)</v>
          </cell>
          <cell r="B796" t="str">
            <v>d=13m/m</v>
          </cell>
          <cell r="C796" t="str">
            <v>ton</v>
          </cell>
          <cell r="D796">
            <v>19.327999999999999</v>
          </cell>
          <cell r="E796">
            <v>336000</v>
          </cell>
          <cell r="F796">
            <v>6494208</v>
          </cell>
        </row>
        <row r="797">
          <cell r="A797" t="str">
            <v>d 철근</v>
          </cell>
          <cell r="B797" t="str">
            <v>sd30</v>
          </cell>
          <cell r="F797">
            <v>0</v>
          </cell>
        </row>
        <row r="798">
          <cell r="A798" t="str">
            <v>-1 철근(sd30a)</v>
          </cell>
          <cell r="B798" t="str">
            <v>d=32m/m</v>
          </cell>
          <cell r="C798" t="str">
            <v>ton</v>
          </cell>
          <cell r="D798">
            <v>231.84700000000001</v>
          </cell>
          <cell r="E798">
            <v>317000</v>
          </cell>
          <cell r="F798">
            <v>73495499</v>
          </cell>
        </row>
        <row r="799">
          <cell r="A799" t="str">
            <v>-2 철근(sd30a)</v>
          </cell>
          <cell r="B799" t="str">
            <v>d=29m/m</v>
          </cell>
          <cell r="C799" t="str">
            <v>ton</v>
          </cell>
          <cell r="D799">
            <v>26.114000000000001</v>
          </cell>
          <cell r="E799">
            <v>317000</v>
          </cell>
          <cell r="F799">
            <v>8278138</v>
          </cell>
        </row>
        <row r="800">
          <cell r="A800" t="str">
            <v>-3 철근(sd30a)</v>
          </cell>
          <cell r="B800" t="str">
            <v>d=25m/m</v>
          </cell>
          <cell r="C800" t="str">
            <v>ton</v>
          </cell>
          <cell r="D800">
            <v>400.27699999999999</v>
          </cell>
          <cell r="E800">
            <v>317000</v>
          </cell>
          <cell r="F800">
            <v>126887809</v>
          </cell>
        </row>
        <row r="801">
          <cell r="A801" t="str">
            <v>-4 철근(sd30a)</v>
          </cell>
          <cell r="B801" t="str">
            <v>d=22m/m</v>
          </cell>
          <cell r="C801" t="str">
            <v>ton</v>
          </cell>
          <cell r="D801">
            <v>63.83</v>
          </cell>
          <cell r="E801">
            <v>317000</v>
          </cell>
          <cell r="F801">
            <v>20234110</v>
          </cell>
        </row>
        <row r="802">
          <cell r="A802" t="str">
            <v>-5 철근(sd30a)</v>
          </cell>
          <cell r="B802" t="str">
            <v>d=19m/m</v>
          </cell>
          <cell r="C802" t="str">
            <v>ton</v>
          </cell>
          <cell r="D802">
            <v>137.97499999999999</v>
          </cell>
          <cell r="E802">
            <v>317000</v>
          </cell>
          <cell r="F802">
            <v>43738075</v>
          </cell>
        </row>
        <row r="803">
          <cell r="A803" t="str">
            <v>-6 철근(sd30a)</v>
          </cell>
          <cell r="B803" t="str">
            <v>d=16m/m</v>
          </cell>
          <cell r="C803" t="str">
            <v>ton</v>
          </cell>
          <cell r="D803">
            <v>51.021999999999998</v>
          </cell>
          <cell r="E803">
            <v>317000</v>
          </cell>
          <cell r="F803">
            <v>16173974</v>
          </cell>
        </row>
        <row r="804">
          <cell r="A804" t="str">
            <v>-7 철근(sd30a)</v>
          </cell>
          <cell r="B804" t="str">
            <v>d=13m/m</v>
          </cell>
          <cell r="C804" t="str">
            <v>ton</v>
          </cell>
          <cell r="D804">
            <v>39.347999999999999</v>
          </cell>
          <cell r="E804">
            <v>321000</v>
          </cell>
          <cell r="F804">
            <v>12630708</v>
          </cell>
        </row>
        <row r="805">
          <cell r="A805" t="str">
            <v>e 레미콘</v>
          </cell>
          <cell r="F805">
            <v>0</v>
          </cell>
        </row>
        <row r="806">
          <cell r="A806" t="str">
            <v>-1 레미콘</v>
          </cell>
          <cell r="B806" t="str">
            <v>(25-270-15)섬유보강</v>
          </cell>
          <cell r="C806" t="str">
            <v>m3</v>
          </cell>
          <cell r="D806">
            <v>2980</v>
          </cell>
          <cell r="E806">
            <v>47400</v>
          </cell>
          <cell r="F806">
            <v>141252000</v>
          </cell>
        </row>
        <row r="807">
          <cell r="A807" t="str">
            <v>-2 레미콘</v>
          </cell>
          <cell r="B807" t="str">
            <v>25-240-15</v>
          </cell>
          <cell r="C807" t="str">
            <v>m3</v>
          </cell>
          <cell r="D807">
            <v>5444</v>
          </cell>
          <cell r="E807">
            <v>46300</v>
          </cell>
          <cell r="F807">
            <v>252057200</v>
          </cell>
        </row>
        <row r="808">
          <cell r="A808" t="str">
            <v>-3 레미콘</v>
          </cell>
          <cell r="B808" t="str">
            <v>25-240-8</v>
          </cell>
          <cell r="C808" t="str">
            <v>m3</v>
          </cell>
          <cell r="D808">
            <v>35</v>
          </cell>
          <cell r="E808">
            <v>45100</v>
          </cell>
          <cell r="F808">
            <v>1578500</v>
          </cell>
        </row>
        <row r="809">
          <cell r="A809" t="str">
            <v>-4 레미콘</v>
          </cell>
          <cell r="B809" t="str">
            <v>40-160-8</v>
          </cell>
          <cell r="C809" t="str">
            <v>m3</v>
          </cell>
          <cell r="D809">
            <v>170</v>
          </cell>
          <cell r="E809">
            <v>40500</v>
          </cell>
          <cell r="F809">
            <v>6885000</v>
          </cell>
        </row>
        <row r="810">
          <cell r="A810" t="str">
            <v>f 시멘트</v>
          </cell>
          <cell r="B810" t="str">
            <v>40kg/대</v>
          </cell>
          <cell r="C810" t="str">
            <v>대</v>
          </cell>
          <cell r="D810">
            <v>614</v>
          </cell>
          <cell r="E810">
            <v>2900</v>
          </cell>
          <cell r="F810">
            <v>1780600</v>
          </cell>
        </row>
        <row r="811">
          <cell r="A811" t="str">
            <v>g 모래</v>
          </cell>
          <cell r="C811" t="str">
            <v>m3</v>
          </cell>
          <cell r="D811">
            <v>15</v>
          </cell>
          <cell r="E811">
            <v>6000</v>
          </cell>
          <cell r="F811">
            <v>90000</v>
          </cell>
        </row>
        <row r="812">
          <cell r="A812" t="str">
            <v>h 자갈</v>
          </cell>
          <cell r="C812" t="str">
            <v>m3</v>
          </cell>
          <cell r="D812">
            <v>20</v>
          </cell>
          <cell r="E812">
            <v>7500</v>
          </cell>
          <cell r="F812">
            <v>150000</v>
          </cell>
        </row>
        <row r="813">
          <cell r="A813" t="str">
            <v>3.06 독산과선교</v>
          </cell>
          <cell r="B813" t="str">
            <v>ST-BG(L=50.0,B=21)</v>
          </cell>
          <cell r="F813">
            <v>0</v>
          </cell>
        </row>
        <row r="814">
          <cell r="A814" t="str">
            <v>3.06.01 토공</v>
          </cell>
          <cell r="F814">
            <v>0</v>
          </cell>
        </row>
        <row r="815">
          <cell r="A815" t="str">
            <v>a 구조물터파기</v>
          </cell>
          <cell r="F815">
            <v>0</v>
          </cell>
        </row>
        <row r="816">
          <cell r="A816" t="str">
            <v>-1 구조물터파기</v>
          </cell>
          <cell r="B816" t="str">
            <v>육상토사0-4m</v>
          </cell>
          <cell r="C816" t="str">
            <v>m3</v>
          </cell>
          <cell r="D816">
            <v>1853</v>
          </cell>
          <cell r="E816">
            <v>3860</v>
          </cell>
          <cell r="F816">
            <v>7152580</v>
          </cell>
        </row>
        <row r="817">
          <cell r="A817" t="str">
            <v>-2 구조물터파기</v>
          </cell>
          <cell r="B817" t="str">
            <v>육상리핑암0-4m</v>
          </cell>
          <cell r="C817" t="str">
            <v>m3</v>
          </cell>
          <cell r="D817">
            <v>98</v>
          </cell>
          <cell r="E817">
            <v>56800</v>
          </cell>
          <cell r="F817">
            <v>5566400</v>
          </cell>
        </row>
        <row r="818">
          <cell r="A818" t="str">
            <v>-3 구조물터파기</v>
          </cell>
          <cell r="B818" t="str">
            <v>육상리핑암4m이상</v>
          </cell>
          <cell r="C818" t="str">
            <v>m3</v>
          </cell>
          <cell r="D818">
            <v>98</v>
          </cell>
          <cell r="E818">
            <v>71000</v>
          </cell>
          <cell r="F818">
            <v>6958000</v>
          </cell>
        </row>
        <row r="819">
          <cell r="A819" t="str">
            <v>b 되메우기및다짐</v>
          </cell>
          <cell r="B819" t="str">
            <v>인력30%+백호우70%</v>
          </cell>
          <cell r="C819" t="str">
            <v>m3</v>
          </cell>
          <cell r="D819">
            <v>1459</v>
          </cell>
          <cell r="E819">
            <v>4640</v>
          </cell>
          <cell r="F819">
            <v>6769760</v>
          </cell>
        </row>
        <row r="820">
          <cell r="A820" t="str">
            <v>c 뒷채움잡석</v>
          </cell>
          <cell r="B820" t="str">
            <v>현장암유용(보조기층)</v>
          </cell>
          <cell r="C820" t="str">
            <v>m3</v>
          </cell>
          <cell r="D820">
            <v>673</v>
          </cell>
          <cell r="E820">
            <v>22800</v>
          </cell>
          <cell r="F820">
            <v>15344400</v>
          </cell>
        </row>
        <row r="821">
          <cell r="A821" t="str">
            <v>3.06.02 거푸집</v>
          </cell>
          <cell r="F821">
            <v>0</v>
          </cell>
        </row>
        <row r="822">
          <cell r="A822" t="str">
            <v>a 합판거푸집</v>
          </cell>
          <cell r="B822" t="str">
            <v>3회0-7m</v>
          </cell>
          <cell r="C822" t="str">
            <v>m2</v>
          </cell>
          <cell r="D822">
            <v>2091</v>
          </cell>
          <cell r="E822">
            <v>17700</v>
          </cell>
          <cell r="F822">
            <v>37010700</v>
          </cell>
        </row>
        <row r="823">
          <cell r="A823" t="str">
            <v>b 합판거푸집</v>
          </cell>
          <cell r="B823" t="str">
            <v>4회0-7m</v>
          </cell>
          <cell r="C823" t="str">
            <v>m2</v>
          </cell>
          <cell r="D823">
            <v>189</v>
          </cell>
          <cell r="E823">
            <v>15200</v>
          </cell>
          <cell r="F823">
            <v>2872800</v>
          </cell>
        </row>
        <row r="824">
          <cell r="A824" t="str">
            <v>c 합판거푸집</v>
          </cell>
          <cell r="B824" t="str">
            <v>6회0-7m</v>
          </cell>
          <cell r="C824" t="str">
            <v>m2</v>
          </cell>
          <cell r="D824">
            <v>21</v>
          </cell>
          <cell r="E824">
            <v>12500</v>
          </cell>
          <cell r="F824">
            <v>262500</v>
          </cell>
        </row>
        <row r="825">
          <cell r="A825" t="str">
            <v>3.06.03 비계</v>
          </cell>
          <cell r="B825" t="str">
            <v>강관</v>
          </cell>
          <cell r="C825" t="str">
            <v>m2</v>
          </cell>
          <cell r="D825">
            <v>978</v>
          </cell>
          <cell r="E825">
            <v>10000</v>
          </cell>
          <cell r="F825">
            <v>9780000</v>
          </cell>
        </row>
        <row r="826">
          <cell r="A826" t="str">
            <v>3.06.04 동바리공</v>
          </cell>
          <cell r="F826">
            <v>0</v>
          </cell>
        </row>
        <row r="827">
          <cell r="A827" t="str">
            <v>a 동바리</v>
          </cell>
          <cell r="B827" t="str">
            <v>목재4회</v>
          </cell>
          <cell r="C827" t="str">
            <v>공/m3</v>
          </cell>
          <cell r="D827">
            <v>526</v>
          </cell>
          <cell r="E827">
            <v>20500</v>
          </cell>
          <cell r="F827">
            <v>10783000</v>
          </cell>
        </row>
        <row r="828">
          <cell r="A828" t="str">
            <v>b 강관동바리</v>
          </cell>
          <cell r="B828" t="str">
            <v>교량용</v>
          </cell>
          <cell r="C828" t="str">
            <v>공/m3</v>
          </cell>
          <cell r="D828">
            <v>109</v>
          </cell>
          <cell r="E828">
            <v>15700</v>
          </cell>
          <cell r="F828">
            <v>1711300</v>
          </cell>
        </row>
        <row r="829">
          <cell r="A829" t="str">
            <v>c 동바리</v>
          </cell>
          <cell r="B829" t="str">
            <v>deck finisher</v>
          </cell>
          <cell r="C829" t="str">
            <v>공/m3</v>
          </cell>
          <cell r="D829">
            <v>352</v>
          </cell>
          <cell r="E829">
            <v>20500</v>
          </cell>
          <cell r="F829">
            <v>7216000</v>
          </cell>
        </row>
        <row r="830">
          <cell r="A830" t="str">
            <v>3.06.05 철근가공조립</v>
          </cell>
          <cell r="F830">
            <v>0</v>
          </cell>
        </row>
        <row r="831">
          <cell r="A831" t="str">
            <v>a 철근가공조립</v>
          </cell>
          <cell r="B831" t="str">
            <v>보통</v>
          </cell>
          <cell r="C831" t="str">
            <v>ton</v>
          </cell>
          <cell r="D831">
            <v>127.069</v>
          </cell>
          <cell r="E831">
            <v>333000</v>
          </cell>
          <cell r="F831">
            <v>42313977</v>
          </cell>
        </row>
        <row r="832">
          <cell r="A832" t="str">
            <v>b 철근가공조립</v>
          </cell>
          <cell r="B832" t="str">
            <v>복잡</v>
          </cell>
          <cell r="C832" t="str">
            <v>ton</v>
          </cell>
          <cell r="D832">
            <v>87.111999999999995</v>
          </cell>
          <cell r="E832">
            <v>368000</v>
          </cell>
          <cell r="F832">
            <v>32057216</v>
          </cell>
        </row>
        <row r="833">
          <cell r="A833" t="str">
            <v>3.06.06 콘크리트타설</v>
          </cell>
          <cell r="F833">
            <v>0</v>
          </cell>
        </row>
        <row r="834">
          <cell r="A834" t="str">
            <v>a 콘크리트타설</v>
          </cell>
          <cell r="B834" t="str">
            <v>철근펌프카</v>
          </cell>
          <cell r="C834" t="str">
            <v>m3</v>
          </cell>
          <cell r="D834">
            <v>1277</v>
          </cell>
          <cell r="E834">
            <v>15900</v>
          </cell>
          <cell r="F834">
            <v>20304300</v>
          </cell>
        </row>
        <row r="835">
          <cell r="A835" t="str">
            <v>b 콘크리트타설</v>
          </cell>
          <cell r="B835" t="str">
            <v>무근vib제외</v>
          </cell>
          <cell r="C835" t="str">
            <v>m3</v>
          </cell>
          <cell r="D835">
            <v>45</v>
          </cell>
          <cell r="E835">
            <v>18500</v>
          </cell>
          <cell r="F835">
            <v>832500</v>
          </cell>
        </row>
        <row r="836">
          <cell r="A836" t="str">
            <v>3.06.07 표면처리</v>
          </cell>
          <cell r="F836">
            <v>0</v>
          </cell>
        </row>
        <row r="837">
          <cell r="A837" t="str">
            <v>a 슬래브양생</v>
          </cell>
          <cell r="B837" t="str">
            <v>피막양생</v>
          </cell>
          <cell r="C837" t="str">
            <v>m2</v>
          </cell>
          <cell r="D837">
            <v>970</v>
          </cell>
          <cell r="E837">
            <v>340</v>
          </cell>
          <cell r="F837">
            <v>329800</v>
          </cell>
        </row>
        <row r="838">
          <cell r="A838" t="str">
            <v>b 슬래브면고르기</v>
          </cell>
          <cell r="B838" t="str">
            <v>데크휘니샤</v>
          </cell>
          <cell r="C838" t="str">
            <v>m2</v>
          </cell>
          <cell r="D838">
            <v>970</v>
          </cell>
          <cell r="E838">
            <v>520</v>
          </cell>
          <cell r="F838">
            <v>504400</v>
          </cell>
        </row>
        <row r="839">
          <cell r="A839" t="str">
            <v>3.06.08 교좌받침공</v>
          </cell>
          <cell r="B839" t="str">
            <v>밀폐탄성받침</v>
          </cell>
          <cell r="F839">
            <v>0</v>
          </cell>
        </row>
        <row r="840">
          <cell r="A840" t="str">
            <v>a 교좌장치</v>
          </cell>
          <cell r="B840" t="str">
            <v>고정단350ton</v>
          </cell>
          <cell r="C840" t="str">
            <v>ea</v>
          </cell>
          <cell r="D840">
            <v>2</v>
          </cell>
          <cell r="E840">
            <v>1630000</v>
          </cell>
          <cell r="F840">
            <v>3260000</v>
          </cell>
        </row>
        <row r="841">
          <cell r="A841" t="str">
            <v>b 교좌장치</v>
          </cell>
          <cell r="B841" t="str">
            <v>일방향350ton</v>
          </cell>
          <cell r="C841" t="str">
            <v>ea</v>
          </cell>
          <cell r="D841">
            <v>8</v>
          </cell>
          <cell r="E841">
            <v>2140000</v>
          </cell>
          <cell r="F841">
            <v>17120000</v>
          </cell>
        </row>
        <row r="842">
          <cell r="A842" t="str">
            <v>c 교좌장치</v>
          </cell>
          <cell r="B842" t="str">
            <v>양방향350ton</v>
          </cell>
          <cell r="C842" t="str">
            <v>ea</v>
          </cell>
          <cell r="D842">
            <v>6</v>
          </cell>
          <cell r="E842">
            <v>1200000</v>
          </cell>
          <cell r="F842">
            <v>7200000</v>
          </cell>
        </row>
        <row r="843">
          <cell r="A843" t="str">
            <v>3.06.09 강교</v>
          </cell>
          <cell r="B843" t="str">
            <v>st-box girder</v>
          </cell>
          <cell r="F843">
            <v>0</v>
          </cell>
        </row>
        <row r="844">
          <cell r="A844" t="str">
            <v>a 강교제작 st-box</v>
          </cell>
          <cell r="B844" t="str">
            <v>독산과선교</v>
          </cell>
          <cell r="C844" t="str">
            <v>ton</v>
          </cell>
          <cell r="D844">
            <v>442.07900000000001</v>
          </cell>
          <cell r="E844">
            <v>1150000</v>
          </cell>
          <cell r="F844">
            <v>508390850</v>
          </cell>
        </row>
        <row r="845">
          <cell r="A845" t="str">
            <v>b 강교가설 st-box</v>
          </cell>
          <cell r="B845" t="str">
            <v>독산과선교</v>
          </cell>
          <cell r="C845" t="str">
            <v>ton</v>
          </cell>
          <cell r="D845">
            <v>442.07900000000001</v>
          </cell>
          <cell r="E845">
            <v>394000</v>
          </cell>
          <cell r="F845">
            <v>174179126</v>
          </cell>
        </row>
        <row r="846">
          <cell r="A846" t="str">
            <v>c 강교운반 st-box</v>
          </cell>
          <cell r="B846" t="str">
            <v>독산과선교</v>
          </cell>
          <cell r="C846" t="str">
            <v>ton</v>
          </cell>
          <cell r="D846">
            <v>442.07900000000001</v>
          </cell>
          <cell r="E846">
            <v>39200</v>
          </cell>
          <cell r="F846">
            <v>17329496</v>
          </cell>
        </row>
        <row r="847">
          <cell r="A847" t="str">
            <v>d 강교도장</v>
          </cell>
          <cell r="B847" t="str">
            <v>중방식(용재형)</v>
          </cell>
          <cell r="F847">
            <v>0</v>
          </cell>
        </row>
        <row r="848">
          <cell r="A848" t="str">
            <v>-1 강교내부도장</v>
          </cell>
          <cell r="B848" t="str">
            <v>공장</v>
          </cell>
          <cell r="C848" t="str">
            <v>m2</v>
          </cell>
          <cell r="D848">
            <v>3765</v>
          </cell>
          <cell r="E848">
            <v>12000</v>
          </cell>
          <cell r="F848">
            <v>45180000</v>
          </cell>
        </row>
        <row r="849">
          <cell r="A849" t="str">
            <v>-2 강교splice도장</v>
          </cell>
          <cell r="B849" t="str">
            <v>공장</v>
          </cell>
          <cell r="C849" t="str">
            <v>m2</v>
          </cell>
          <cell r="D849">
            <v>656</v>
          </cell>
          <cell r="E849">
            <v>8860</v>
          </cell>
          <cell r="F849">
            <v>5812160</v>
          </cell>
        </row>
        <row r="850">
          <cell r="A850" t="str">
            <v>-3 내부볼트및splice도장</v>
          </cell>
          <cell r="B850" t="str">
            <v>현장</v>
          </cell>
          <cell r="C850" t="str">
            <v>m2</v>
          </cell>
          <cell r="D850">
            <v>196</v>
          </cell>
          <cell r="E850">
            <v>12600</v>
          </cell>
          <cell r="F850">
            <v>2469600</v>
          </cell>
        </row>
        <row r="851">
          <cell r="A851" t="str">
            <v>-4 강교외부도장</v>
          </cell>
          <cell r="B851" t="str">
            <v>공장</v>
          </cell>
          <cell r="C851" t="str">
            <v>m2</v>
          </cell>
          <cell r="D851">
            <v>2403</v>
          </cell>
          <cell r="E851">
            <v>16600</v>
          </cell>
          <cell r="F851">
            <v>39889800</v>
          </cell>
        </row>
        <row r="852">
          <cell r="A852" t="str">
            <v>-5 강교외부도장</v>
          </cell>
          <cell r="B852" t="str">
            <v>현장</v>
          </cell>
          <cell r="C852" t="str">
            <v>m2</v>
          </cell>
          <cell r="D852">
            <v>2403</v>
          </cell>
          <cell r="E852">
            <v>2140</v>
          </cell>
          <cell r="F852">
            <v>5142420</v>
          </cell>
        </row>
        <row r="853">
          <cell r="A853" t="str">
            <v>-6 외부볼트및splice도장</v>
          </cell>
          <cell r="B853" t="str">
            <v>현장</v>
          </cell>
          <cell r="C853" t="str">
            <v>m2</v>
          </cell>
          <cell r="D853">
            <v>308</v>
          </cell>
          <cell r="E853">
            <v>10100</v>
          </cell>
          <cell r="F853">
            <v>3110800</v>
          </cell>
        </row>
        <row r="854">
          <cell r="A854" t="str">
            <v>-7 외부포장면도장</v>
          </cell>
          <cell r="B854" t="str">
            <v>공장</v>
          </cell>
          <cell r="C854" t="str">
            <v>m2</v>
          </cell>
          <cell r="D854">
            <v>589</v>
          </cell>
          <cell r="E854">
            <v>12300</v>
          </cell>
          <cell r="F854">
            <v>7244700</v>
          </cell>
        </row>
        <row r="855">
          <cell r="A855" t="str">
            <v>3.06.10 신축이음장치</v>
          </cell>
          <cell r="B855" t="str">
            <v>rail type</v>
          </cell>
          <cell r="F855">
            <v>0</v>
          </cell>
        </row>
        <row r="856">
          <cell r="A856" t="str">
            <v>a 신축이음장치</v>
          </cell>
          <cell r="B856" t="str">
            <v>no.55</v>
          </cell>
          <cell r="C856" t="str">
            <v>m</v>
          </cell>
          <cell r="D856">
            <v>19</v>
          </cell>
          <cell r="E856">
            <v>284000</v>
          </cell>
          <cell r="F856">
            <v>5396000</v>
          </cell>
        </row>
        <row r="857">
          <cell r="A857" t="str">
            <v>b 신축이음장치</v>
          </cell>
          <cell r="B857" t="str">
            <v>no.100</v>
          </cell>
          <cell r="C857" t="str">
            <v>m</v>
          </cell>
          <cell r="D857">
            <v>19</v>
          </cell>
          <cell r="E857">
            <v>720000</v>
          </cell>
          <cell r="F857">
            <v>13680000</v>
          </cell>
        </row>
        <row r="858">
          <cell r="A858" t="str">
            <v>3.06.11 교면방수</v>
          </cell>
          <cell r="B858" t="str">
            <v>도막방수,t=4.0mm</v>
          </cell>
          <cell r="C858" t="str">
            <v>m2</v>
          </cell>
          <cell r="D858">
            <v>970</v>
          </cell>
          <cell r="E858">
            <v>27100</v>
          </cell>
          <cell r="F858">
            <v>26287000</v>
          </cell>
        </row>
        <row r="859">
          <cell r="A859" t="str">
            <v>3.06.12 다웰바설치</v>
          </cell>
          <cell r="B859" t="str">
            <v>d=25m/m,l=600</v>
          </cell>
          <cell r="C859" t="str">
            <v>ea</v>
          </cell>
          <cell r="D859">
            <v>86</v>
          </cell>
          <cell r="E859">
            <v>13300</v>
          </cell>
          <cell r="F859">
            <v>1143800</v>
          </cell>
        </row>
        <row r="860">
          <cell r="A860" t="str">
            <v>3.06.13 무수축콘크리트</v>
          </cell>
          <cell r="F860">
            <v>0</v>
          </cell>
        </row>
        <row r="861">
          <cell r="A861" t="str">
            <v>a 무수축몰탈</v>
          </cell>
          <cell r="B861" t="str">
            <v>1:1</v>
          </cell>
          <cell r="C861" t="str">
            <v>m3</v>
          </cell>
          <cell r="D861">
            <v>3.532</v>
          </cell>
          <cell r="E861">
            <v>92000</v>
          </cell>
          <cell r="F861">
            <v>324944</v>
          </cell>
        </row>
        <row r="862">
          <cell r="A862" t="str">
            <v>b 무수축콘크리트</v>
          </cell>
          <cell r="B862" t="str">
            <v>738kg/㎠이상</v>
          </cell>
          <cell r="C862" t="str">
            <v>m3</v>
          </cell>
          <cell r="D862">
            <v>7.3920000000000003</v>
          </cell>
          <cell r="E862">
            <v>144000</v>
          </cell>
          <cell r="F862">
            <v>1064448</v>
          </cell>
        </row>
        <row r="863">
          <cell r="A863" t="str">
            <v>3.06.14 스치로폴설치</v>
          </cell>
          <cell r="F863">
            <v>0</v>
          </cell>
        </row>
        <row r="864">
          <cell r="A864" t="str">
            <v>a 스치로폴설치</v>
          </cell>
          <cell r="B864" t="str">
            <v>t=20m/m</v>
          </cell>
          <cell r="C864" t="str">
            <v>m2</v>
          </cell>
          <cell r="D864">
            <v>14</v>
          </cell>
          <cell r="E864">
            <v>2200</v>
          </cell>
          <cell r="F864">
            <v>30800</v>
          </cell>
        </row>
        <row r="865">
          <cell r="A865" t="str">
            <v>3.06.15 아스팔트방수</v>
          </cell>
          <cell r="B865" t="str">
            <v>블론아스팔트(2회)</v>
          </cell>
          <cell r="C865" t="str">
            <v>m2</v>
          </cell>
          <cell r="D865">
            <v>514</v>
          </cell>
          <cell r="E865">
            <v>4670</v>
          </cell>
          <cell r="F865">
            <v>2400380</v>
          </cell>
        </row>
        <row r="866">
          <cell r="A866" t="str">
            <v>3.06.16 배수구</v>
          </cell>
          <cell r="F866">
            <v>0</v>
          </cell>
        </row>
        <row r="867">
          <cell r="A867" t="str">
            <v>a 육교용</v>
          </cell>
          <cell r="F867">
            <v>0</v>
          </cell>
        </row>
        <row r="868">
          <cell r="A868" t="str">
            <v>-1 집수구</v>
          </cell>
          <cell r="B868" t="str">
            <v>주철</v>
          </cell>
          <cell r="C868" t="str">
            <v>ea</v>
          </cell>
          <cell r="D868">
            <v>4</v>
          </cell>
          <cell r="E868">
            <v>41100</v>
          </cell>
          <cell r="F868">
            <v>164400</v>
          </cell>
        </row>
        <row r="869">
          <cell r="A869" t="str">
            <v>-2 연결집수구</v>
          </cell>
          <cell r="B869" t="str">
            <v>스테인레스</v>
          </cell>
          <cell r="C869" t="str">
            <v>ea</v>
          </cell>
          <cell r="D869">
            <v>4</v>
          </cell>
          <cell r="E869">
            <v>49400</v>
          </cell>
          <cell r="F869">
            <v>197600</v>
          </cell>
        </row>
        <row r="870">
          <cell r="A870" t="str">
            <v>-3 직관</v>
          </cell>
          <cell r="B870" t="str">
            <v>d=150mm</v>
          </cell>
          <cell r="C870" t="str">
            <v>m</v>
          </cell>
          <cell r="D870">
            <v>60</v>
          </cell>
          <cell r="E870">
            <v>29800</v>
          </cell>
          <cell r="F870">
            <v>1788000</v>
          </cell>
        </row>
        <row r="871">
          <cell r="A871" t="str">
            <v>-4 곡관</v>
          </cell>
          <cell r="B871" t="str">
            <v>스테인레스</v>
          </cell>
          <cell r="C871" t="str">
            <v>ea</v>
          </cell>
          <cell r="D871">
            <v>4</v>
          </cell>
          <cell r="E871">
            <v>36000</v>
          </cell>
          <cell r="F871">
            <v>144000</v>
          </cell>
        </row>
        <row r="872">
          <cell r="A872" t="str">
            <v>-5 배수시설이음부</v>
          </cell>
          <cell r="B872" t="str">
            <v>스테인레스</v>
          </cell>
          <cell r="C872" t="str">
            <v>ea</v>
          </cell>
          <cell r="D872">
            <v>8</v>
          </cell>
          <cell r="E872">
            <v>12400</v>
          </cell>
          <cell r="F872">
            <v>99200</v>
          </cell>
        </row>
        <row r="873">
          <cell r="A873" t="str">
            <v>3.06.17 물차단홈설치</v>
          </cell>
          <cell r="B873" t="str">
            <v>알루미늄</v>
          </cell>
          <cell r="C873" t="str">
            <v>m</v>
          </cell>
          <cell r="D873">
            <v>200</v>
          </cell>
          <cell r="E873">
            <v>2620</v>
          </cell>
          <cell r="F873">
            <v>524000</v>
          </cell>
        </row>
        <row r="874">
          <cell r="A874" t="str">
            <v>3.06.18 스페이셔설치</v>
          </cell>
          <cell r="F874">
            <v>0</v>
          </cell>
        </row>
        <row r="875">
          <cell r="A875" t="str">
            <v>a 스페이서</v>
          </cell>
          <cell r="B875" t="str">
            <v>벽체</v>
          </cell>
          <cell r="C875" t="str">
            <v>m2</v>
          </cell>
          <cell r="D875">
            <v>1313</v>
          </cell>
          <cell r="E875">
            <v>210</v>
          </cell>
          <cell r="F875">
            <v>275730</v>
          </cell>
        </row>
        <row r="876">
          <cell r="A876" t="str">
            <v>b 스페이서</v>
          </cell>
          <cell r="B876" t="str">
            <v>슬래브및기초</v>
          </cell>
          <cell r="C876" t="str">
            <v>m2</v>
          </cell>
          <cell r="D876">
            <v>1537</v>
          </cell>
          <cell r="E876">
            <v>100</v>
          </cell>
          <cell r="F876">
            <v>153700</v>
          </cell>
        </row>
        <row r="877">
          <cell r="A877" t="str">
            <v>3.06.19 교명판및설명판</v>
          </cell>
          <cell r="F877">
            <v>0</v>
          </cell>
        </row>
        <row r="878">
          <cell r="A878" t="str">
            <v>a 교명주</v>
          </cell>
          <cell r="B878" t="str">
            <v>화강석</v>
          </cell>
          <cell r="C878" t="str">
            <v>ea</v>
          </cell>
          <cell r="D878">
            <v>4</v>
          </cell>
          <cell r="E878">
            <v>2090000</v>
          </cell>
          <cell r="F878">
            <v>8360000</v>
          </cell>
        </row>
        <row r="879">
          <cell r="A879" t="str">
            <v>b 교명판</v>
          </cell>
          <cell r="B879" t="str">
            <v>청동주물</v>
          </cell>
          <cell r="C879" t="str">
            <v>ea</v>
          </cell>
          <cell r="D879">
            <v>2</v>
          </cell>
          <cell r="E879">
            <v>49600</v>
          </cell>
          <cell r="F879">
            <v>99200</v>
          </cell>
        </row>
        <row r="880">
          <cell r="A880" t="str">
            <v>c 설명판</v>
          </cell>
          <cell r="B880" t="str">
            <v>청동주물</v>
          </cell>
          <cell r="C880" t="str">
            <v>ea</v>
          </cell>
          <cell r="D880">
            <v>2</v>
          </cell>
          <cell r="E880">
            <v>70000</v>
          </cell>
          <cell r="F880">
            <v>140000</v>
          </cell>
        </row>
        <row r="881">
          <cell r="A881" t="str">
            <v>3.06.20 t.b.m설치</v>
          </cell>
          <cell r="C881" t="str">
            <v>ea</v>
          </cell>
          <cell r="D881">
            <v>2</v>
          </cell>
          <cell r="E881">
            <v>26200</v>
          </cell>
          <cell r="F881">
            <v>52400</v>
          </cell>
        </row>
        <row r="882">
          <cell r="A882" t="str">
            <v>3.06.21 난간(방호벽)휀스</v>
          </cell>
          <cell r="B882" t="str">
            <v>(h=2.0)육교용</v>
          </cell>
          <cell r="C882" t="str">
            <v>경간</v>
          </cell>
          <cell r="D882">
            <v>125</v>
          </cell>
          <cell r="E882">
            <v>120000</v>
          </cell>
          <cell r="F882">
            <v>15000000</v>
          </cell>
        </row>
        <row r="883">
          <cell r="A883" t="str">
            <v>3.06.22 교량유지공</v>
          </cell>
          <cell r="F883">
            <v>0</v>
          </cell>
        </row>
        <row r="884">
          <cell r="A884" t="str">
            <v>a 교량유지관리표지판</v>
          </cell>
          <cell r="B884" t="str">
            <v>s.tbox내부용</v>
          </cell>
          <cell r="C884" t="str">
            <v>ea</v>
          </cell>
          <cell r="D884">
            <v>8</v>
          </cell>
          <cell r="E884">
            <v>16500</v>
          </cell>
          <cell r="F884">
            <v>132000</v>
          </cell>
        </row>
        <row r="885">
          <cell r="A885" t="str">
            <v>b 교량유지관리표지판</v>
          </cell>
          <cell r="B885" t="str">
            <v>방호벽</v>
          </cell>
          <cell r="C885" t="str">
            <v>ea</v>
          </cell>
          <cell r="D885">
            <v>4</v>
          </cell>
          <cell r="E885">
            <v>13700</v>
          </cell>
          <cell r="F885">
            <v>54800</v>
          </cell>
        </row>
        <row r="886">
          <cell r="A886" t="str">
            <v>3.06.23 낙하물방지공</v>
          </cell>
          <cell r="B886" t="str">
            <v>아연도금철망</v>
          </cell>
          <cell r="C886" t="str">
            <v>m2</v>
          </cell>
          <cell r="D886">
            <v>1149</v>
          </cell>
          <cell r="E886">
            <v>5610</v>
          </cell>
          <cell r="F886">
            <v>6445890</v>
          </cell>
        </row>
        <row r="887">
          <cell r="A887" t="str">
            <v>3.06.24 전선관</v>
          </cell>
          <cell r="F887">
            <v>0</v>
          </cell>
        </row>
        <row r="888">
          <cell r="A888" t="str">
            <v>a 전선관</v>
          </cell>
          <cell r="B888" t="str">
            <v>p.v.cΦ50m/m</v>
          </cell>
          <cell r="C888" t="str">
            <v>m</v>
          </cell>
          <cell r="D888">
            <v>125</v>
          </cell>
          <cell r="E888">
            <v>1830</v>
          </cell>
          <cell r="F888">
            <v>228750</v>
          </cell>
        </row>
        <row r="889">
          <cell r="A889" t="str">
            <v>b 전선관</v>
          </cell>
          <cell r="B889" t="str">
            <v>p.v.cΦ100m/m</v>
          </cell>
          <cell r="C889" t="str">
            <v>m</v>
          </cell>
          <cell r="D889">
            <v>125</v>
          </cell>
          <cell r="E889">
            <v>5510</v>
          </cell>
          <cell r="F889">
            <v>688750</v>
          </cell>
        </row>
        <row r="890">
          <cell r="A890" t="str">
            <v>c 전선관</v>
          </cell>
          <cell r="B890" t="str">
            <v>p.v.cΦ150m/m</v>
          </cell>
          <cell r="C890" t="str">
            <v>m</v>
          </cell>
          <cell r="D890">
            <v>125</v>
          </cell>
          <cell r="E890">
            <v>11000</v>
          </cell>
          <cell r="F890">
            <v>1375000</v>
          </cell>
        </row>
        <row r="891">
          <cell r="A891" t="str">
            <v>3.06.25 사급자제대</v>
          </cell>
          <cell r="F891">
            <v>0</v>
          </cell>
        </row>
        <row r="892">
          <cell r="A892" t="str">
            <v>a 강판(sm 490)</v>
          </cell>
          <cell r="F892">
            <v>0</v>
          </cell>
        </row>
        <row r="893">
          <cell r="A893" t="str">
            <v>-1 강판(t=10mm)</v>
          </cell>
          <cell r="B893" t="str">
            <v>sm490</v>
          </cell>
          <cell r="C893" t="str">
            <v>ton</v>
          </cell>
          <cell r="D893">
            <v>8.9580000000000002</v>
          </cell>
          <cell r="E893">
            <v>404000</v>
          </cell>
          <cell r="F893">
            <v>3619032</v>
          </cell>
        </row>
        <row r="894">
          <cell r="A894" t="str">
            <v>-2 강판(t=12mm)</v>
          </cell>
          <cell r="B894" t="str">
            <v>sm490</v>
          </cell>
          <cell r="C894" t="str">
            <v>ton</v>
          </cell>
          <cell r="D894">
            <v>109.76900000000001</v>
          </cell>
          <cell r="E894">
            <v>404000</v>
          </cell>
          <cell r="F894">
            <v>44346676</v>
          </cell>
        </row>
        <row r="895">
          <cell r="A895" t="str">
            <v>-3 강판(t=14mm)</v>
          </cell>
          <cell r="B895" t="str">
            <v>sm490</v>
          </cell>
          <cell r="C895" t="str">
            <v>ton</v>
          </cell>
          <cell r="D895">
            <v>61.863999999999997</v>
          </cell>
          <cell r="E895">
            <v>404000</v>
          </cell>
          <cell r="F895">
            <v>24993056</v>
          </cell>
        </row>
        <row r="896">
          <cell r="A896" t="str">
            <v>-4 강판(t=16mm)</v>
          </cell>
          <cell r="B896" t="str">
            <v>sm490</v>
          </cell>
          <cell r="C896" t="str">
            <v>ton</v>
          </cell>
          <cell r="D896">
            <v>81.831999999999994</v>
          </cell>
          <cell r="E896">
            <v>404000</v>
          </cell>
          <cell r="F896">
            <v>33060128</v>
          </cell>
        </row>
        <row r="897">
          <cell r="A897" t="str">
            <v>-5 강판(t=20mm)</v>
          </cell>
          <cell r="B897" t="str">
            <v>sm490</v>
          </cell>
          <cell r="C897" t="str">
            <v>ton</v>
          </cell>
          <cell r="D897">
            <v>47.317</v>
          </cell>
          <cell r="E897">
            <v>404000</v>
          </cell>
          <cell r="F897">
            <v>19116068</v>
          </cell>
        </row>
        <row r="898">
          <cell r="A898" t="str">
            <v>-6 강판(t=22mm)</v>
          </cell>
          <cell r="B898" t="str">
            <v>sm490</v>
          </cell>
          <cell r="C898" t="str">
            <v>ton</v>
          </cell>
          <cell r="D898">
            <v>34.834000000000003</v>
          </cell>
          <cell r="E898">
            <v>410000</v>
          </cell>
          <cell r="F898">
            <v>14281940</v>
          </cell>
        </row>
        <row r="899">
          <cell r="A899" t="str">
            <v>-7 강판(t=26mm)</v>
          </cell>
          <cell r="B899" t="str">
            <v>sm490</v>
          </cell>
          <cell r="C899" t="str">
            <v>ton</v>
          </cell>
          <cell r="D899">
            <v>1.1479999999999999</v>
          </cell>
          <cell r="E899">
            <v>410000</v>
          </cell>
          <cell r="F899">
            <v>470680</v>
          </cell>
        </row>
        <row r="900">
          <cell r="A900" t="str">
            <v>-8 강판(t=28mm)</v>
          </cell>
          <cell r="B900" t="str">
            <v>sm490</v>
          </cell>
          <cell r="C900" t="str">
            <v>ton</v>
          </cell>
          <cell r="D900">
            <v>35.192</v>
          </cell>
          <cell r="E900">
            <v>410000</v>
          </cell>
          <cell r="F900">
            <v>14428720</v>
          </cell>
        </row>
        <row r="901">
          <cell r="A901" t="str">
            <v>-9 강판(t=30mm)</v>
          </cell>
          <cell r="B901" t="str">
            <v>sm490</v>
          </cell>
          <cell r="C901" t="str">
            <v>ton</v>
          </cell>
          <cell r="D901">
            <v>1.3240000000000001</v>
          </cell>
          <cell r="E901">
            <v>410000</v>
          </cell>
          <cell r="F901">
            <v>542840</v>
          </cell>
        </row>
        <row r="902">
          <cell r="A902" t="str">
            <v>b 강판(sm 400)</v>
          </cell>
          <cell r="F902">
            <v>0</v>
          </cell>
        </row>
        <row r="903">
          <cell r="A903" t="str">
            <v>-1 강판(t=8mm)</v>
          </cell>
          <cell r="B903" t="str">
            <v>sm400</v>
          </cell>
          <cell r="C903" t="str">
            <v>ton</v>
          </cell>
          <cell r="D903">
            <v>2.1999999999999999E-2</v>
          </cell>
          <cell r="E903">
            <v>399000</v>
          </cell>
          <cell r="F903">
            <v>8778</v>
          </cell>
        </row>
        <row r="904">
          <cell r="A904" t="str">
            <v>-2 강판(t=9mm)</v>
          </cell>
          <cell r="B904" t="str">
            <v>sm400</v>
          </cell>
          <cell r="C904" t="str">
            <v>ton</v>
          </cell>
          <cell r="D904">
            <v>3.5000000000000003E-2</v>
          </cell>
          <cell r="E904">
            <v>399000</v>
          </cell>
          <cell r="F904">
            <v>13965</v>
          </cell>
        </row>
        <row r="905">
          <cell r="A905" t="str">
            <v>-3 강판(t=10mm)</v>
          </cell>
          <cell r="B905" t="str">
            <v>sm400</v>
          </cell>
          <cell r="C905" t="str">
            <v>ton</v>
          </cell>
          <cell r="D905">
            <v>17.956</v>
          </cell>
          <cell r="E905">
            <v>404000</v>
          </cell>
          <cell r="F905">
            <v>7254224</v>
          </cell>
        </row>
        <row r="906">
          <cell r="A906" t="str">
            <v>-4 강판(t=12mm)</v>
          </cell>
          <cell r="B906" t="str">
            <v>sm400</v>
          </cell>
          <cell r="C906" t="str">
            <v>ton</v>
          </cell>
          <cell r="D906">
            <v>6.3490000000000002</v>
          </cell>
          <cell r="E906">
            <v>410000</v>
          </cell>
          <cell r="F906">
            <v>2603090</v>
          </cell>
        </row>
        <row r="907">
          <cell r="A907" t="str">
            <v>-5 강판(t=14mm)</v>
          </cell>
          <cell r="B907" t="str">
            <v>sm400</v>
          </cell>
          <cell r="C907" t="str">
            <v>ton</v>
          </cell>
          <cell r="D907">
            <v>58.433</v>
          </cell>
          <cell r="E907">
            <v>404000</v>
          </cell>
          <cell r="F907">
            <v>23606932</v>
          </cell>
        </row>
        <row r="908">
          <cell r="A908" t="str">
            <v>-6 강판(t=20mm)</v>
          </cell>
          <cell r="B908" t="str">
            <v>sm400</v>
          </cell>
          <cell r="C908" t="str">
            <v>ton</v>
          </cell>
          <cell r="D908">
            <v>21.221</v>
          </cell>
          <cell r="E908">
            <v>404000</v>
          </cell>
          <cell r="F908">
            <v>8573284</v>
          </cell>
        </row>
        <row r="909">
          <cell r="A909" t="str">
            <v>c 철근</v>
          </cell>
          <cell r="B909" t="str">
            <v>sd40</v>
          </cell>
          <cell r="F909">
            <v>0</v>
          </cell>
        </row>
        <row r="910">
          <cell r="A910" t="str">
            <v>-1 철근(sd35,40a)</v>
          </cell>
          <cell r="B910" t="str">
            <v>d=19m/m</v>
          </cell>
          <cell r="C910" t="str">
            <v>ton</v>
          </cell>
          <cell r="D910">
            <v>61.023000000000003</v>
          </cell>
          <cell r="E910">
            <v>331000</v>
          </cell>
          <cell r="F910">
            <v>20198613</v>
          </cell>
        </row>
        <row r="911">
          <cell r="A911" t="str">
            <v>-2 철근(sd35,40a)</v>
          </cell>
          <cell r="B911" t="str">
            <v>d=16m/m</v>
          </cell>
          <cell r="C911" t="str">
            <v>ton</v>
          </cell>
          <cell r="D911">
            <v>26.425000000000001</v>
          </cell>
          <cell r="E911">
            <v>331000</v>
          </cell>
          <cell r="F911">
            <v>8746675</v>
          </cell>
        </row>
        <row r="912">
          <cell r="A912" t="str">
            <v>-3 철근(sd35,40a)</v>
          </cell>
          <cell r="B912" t="str">
            <v>d=13m/m</v>
          </cell>
          <cell r="C912" t="str">
            <v>ton</v>
          </cell>
          <cell r="D912">
            <v>2.1070000000000002</v>
          </cell>
          <cell r="E912">
            <v>336000</v>
          </cell>
          <cell r="F912">
            <v>707952</v>
          </cell>
        </row>
        <row r="913">
          <cell r="A913" t="str">
            <v>d 철근</v>
          </cell>
          <cell r="B913" t="str">
            <v>sd30</v>
          </cell>
          <cell r="F913">
            <v>0</v>
          </cell>
        </row>
        <row r="914">
          <cell r="A914" t="str">
            <v>-1 철근(sd30a)</v>
          </cell>
          <cell r="B914" t="str">
            <v>d=32m/m</v>
          </cell>
          <cell r="C914" t="str">
            <v>ton</v>
          </cell>
          <cell r="D914">
            <v>21.751000000000001</v>
          </cell>
          <cell r="E914">
            <v>317000</v>
          </cell>
          <cell r="F914">
            <v>6895067</v>
          </cell>
        </row>
        <row r="915">
          <cell r="A915" t="str">
            <v>-2 철근(sd30a)</v>
          </cell>
          <cell r="B915" t="str">
            <v>d=25m/m</v>
          </cell>
          <cell r="C915" t="str">
            <v>ton</v>
          </cell>
          <cell r="D915">
            <v>27.693999999999999</v>
          </cell>
          <cell r="E915">
            <v>317000</v>
          </cell>
          <cell r="F915">
            <v>8778998</v>
          </cell>
        </row>
        <row r="916">
          <cell r="A916" t="str">
            <v>-3 철근(sd30a)</v>
          </cell>
          <cell r="B916" t="str">
            <v>d=22m/m</v>
          </cell>
          <cell r="C916" t="str">
            <v>ton</v>
          </cell>
          <cell r="D916">
            <v>29.777999999999999</v>
          </cell>
          <cell r="E916">
            <v>317000</v>
          </cell>
          <cell r="F916">
            <v>9439626</v>
          </cell>
        </row>
        <row r="917">
          <cell r="A917" t="str">
            <v>-4 철근(sd30a)</v>
          </cell>
          <cell r="B917" t="str">
            <v>d=19m/m</v>
          </cell>
          <cell r="C917" t="str">
            <v>ton</v>
          </cell>
          <cell r="D917">
            <v>29.263000000000002</v>
          </cell>
          <cell r="E917">
            <v>317000</v>
          </cell>
          <cell r="F917">
            <v>9276371</v>
          </cell>
        </row>
        <row r="918">
          <cell r="A918" t="str">
            <v>-5 철근(sd30a)</v>
          </cell>
          <cell r="B918" t="str">
            <v>d=16m/m</v>
          </cell>
          <cell r="C918" t="str">
            <v>ton</v>
          </cell>
          <cell r="D918">
            <v>15.089</v>
          </cell>
          <cell r="E918">
            <v>317000</v>
          </cell>
          <cell r="F918">
            <v>4783213</v>
          </cell>
        </row>
        <row r="919">
          <cell r="A919" t="str">
            <v>-6 철근(sd30a)</v>
          </cell>
          <cell r="B919" t="str">
            <v>d=13m/m</v>
          </cell>
          <cell r="C919" t="str">
            <v>ton</v>
          </cell>
          <cell r="D919">
            <v>7.4720000000000004</v>
          </cell>
          <cell r="E919">
            <v>321000</v>
          </cell>
          <cell r="F919">
            <v>2398512</v>
          </cell>
        </row>
        <row r="920">
          <cell r="A920" t="str">
            <v>e 레미콘</v>
          </cell>
          <cell r="F920">
            <v>0</v>
          </cell>
        </row>
        <row r="921">
          <cell r="A921" t="str">
            <v>-1 레미콘</v>
          </cell>
          <cell r="B921" t="str">
            <v>(25-270-15)섬유보강</v>
          </cell>
          <cell r="C921" t="str">
            <v>m3</v>
          </cell>
          <cell r="D921">
            <v>384</v>
          </cell>
          <cell r="E921">
            <v>47400</v>
          </cell>
          <cell r="F921">
            <v>18201600</v>
          </cell>
        </row>
        <row r="922">
          <cell r="A922" t="str">
            <v>-2 레미콘</v>
          </cell>
          <cell r="B922" t="str">
            <v>25-240-15</v>
          </cell>
          <cell r="C922" t="str">
            <v>m3</v>
          </cell>
          <cell r="D922">
            <v>845</v>
          </cell>
          <cell r="E922">
            <v>46300</v>
          </cell>
          <cell r="F922">
            <v>39123500</v>
          </cell>
        </row>
        <row r="923">
          <cell r="A923" t="str">
            <v>-3 레미콘</v>
          </cell>
          <cell r="B923" t="str">
            <v>40-160-8</v>
          </cell>
          <cell r="C923" t="str">
            <v>m3</v>
          </cell>
          <cell r="D923">
            <v>46</v>
          </cell>
          <cell r="E923">
            <v>40500</v>
          </cell>
          <cell r="F923">
            <v>1863000</v>
          </cell>
        </row>
        <row r="924">
          <cell r="A924" t="str">
            <v>f 시멘트</v>
          </cell>
          <cell r="B924" t="str">
            <v>40kg/대</v>
          </cell>
          <cell r="C924" t="str">
            <v>대</v>
          </cell>
          <cell r="D924">
            <v>203</v>
          </cell>
          <cell r="E924">
            <v>2900</v>
          </cell>
          <cell r="F924">
            <v>588700</v>
          </cell>
        </row>
        <row r="925">
          <cell r="A925" t="str">
            <v>g 모래</v>
          </cell>
          <cell r="C925" t="str">
            <v>m3</v>
          </cell>
          <cell r="D925">
            <v>5</v>
          </cell>
          <cell r="E925">
            <v>6000</v>
          </cell>
          <cell r="F925">
            <v>30000</v>
          </cell>
        </row>
        <row r="926">
          <cell r="A926" t="str">
            <v>h 자갈</v>
          </cell>
          <cell r="C926" t="str">
            <v>m3</v>
          </cell>
          <cell r="D926">
            <v>4</v>
          </cell>
          <cell r="E926">
            <v>7500</v>
          </cell>
          <cell r="F926">
            <v>30000</v>
          </cell>
        </row>
        <row r="927">
          <cell r="A927" t="str">
            <v>3.07 독산교(RC RAHMEN)</v>
          </cell>
          <cell r="B927" t="str">
            <v>L=12.0,B=21.0</v>
          </cell>
          <cell r="F927">
            <v>0</v>
          </cell>
        </row>
        <row r="928">
          <cell r="A928" t="str">
            <v>3.07.01 토공</v>
          </cell>
          <cell r="F928">
            <v>0</v>
          </cell>
        </row>
        <row r="929">
          <cell r="A929" t="str">
            <v>a 구조물터파기</v>
          </cell>
          <cell r="F929">
            <v>0</v>
          </cell>
        </row>
        <row r="930">
          <cell r="A930" t="str">
            <v>-1 구조물터파기</v>
          </cell>
          <cell r="B930" t="str">
            <v>육상토사0-4m</v>
          </cell>
          <cell r="C930" t="str">
            <v>m3</v>
          </cell>
          <cell r="D930">
            <v>1366</v>
          </cell>
          <cell r="E930">
            <v>3860</v>
          </cell>
          <cell r="F930">
            <v>5272760</v>
          </cell>
        </row>
        <row r="931">
          <cell r="A931" t="str">
            <v>-2 구조물터파기</v>
          </cell>
          <cell r="B931" t="str">
            <v>육상리핑암0-4m</v>
          </cell>
          <cell r="C931" t="str">
            <v>m3</v>
          </cell>
          <cell r="D931">
            <v>181</v>
          </cell>
          <cell r="E931">
            <v>56800</v>
          </cell>
          <cell r="F931">
            <v>10280800</v>
          </cell>
        </row>
        <row r="932">
          <cell r="A932" t="str">
            <v>-3 구조물터파기</v>
          </cell>
          <cell r="B932" t="str">
            <v>육상발파암0-4m</v>
          </cell>
          <cell r="C932" t="str">
            <v>m3</v>
          </cell>
          <cell r="D932">
            <v>29</v>
          </cell>
          <cell r="E932">
            <v>107000</v>
          </cell>
          <cell r="F932">
            <v>3103000</v>
          </cell>
        </row>
        <row r="933">
          <cell r="A933" t="str">
            <v>b 되메우기및다짐</v>
          </cell>
          <cell r="B933" t="str">
            <v>인력30%+백호우70%</v>
          </cell>
          <cell r="C933" t="str">
            <v>m3</v>
          </cell>
          <cell r="D933">
            <v>1107</v>
          </cell>
          <cell r="E933">
            <v>4640</v>
          </cell>
          <cell r="F933">
            <v>5136480</v>
          </cell>
        </row>
        <row r="934">
          <cell r="A934" t="str">
            <v>c 뒷채움잡석</v>
          </cell>
          <cell r="B934" t="str">
            <v>현장암유용(보조기층)</v>
          </cell>
          <cell r="C934" t="str">
            <v>m3</v>
          </cell>
          <cell r="D934">
            <v>1125</v>
          </cell>
          <cell r="E934">
            <v>22800</v>
          </cell>
          <cell r="F934">
            <v>25650000</v>
          </cell>
        </row>
        <row r="935">
          <cell r="A935" t="str">
            <v>3.07.02 거푸집</v>
          </cell>
          <cell r="F935">
            <v>0</v>
          </cell>
        </row>
        <row r="936">
          <cell r="A936" t="str">
            <v>a 합판거푸집</v>
          </cell>
          <cell r="B936" t="str">
            <v>3회0-7m</v>
          </cell>
          <cell r="C936" t="str">
            <v>m2</v>
          </cell>
          <cell r="D936">
            <v>919</v>
          </cell>
          <cell r="E936">
            <v>17700</v>
          </cell>
          <cell r="F936">
            <v>16266300</v>
          </cell>
        </row>
        <row r="937">
          <cell r="A937" t="str">
            <v>b 합판거푸집</v>
          </cell>
          <cell r="B937" t="str">
            <v>4회0-7m</v>
          </cell>
          <cell r="C937" t="str">
            <v>m2</v>
          </cell>
          <cell r="D937">
            <v>145</v>
          </cell>
          <cell r="E937">
            <v>15200</v>
          </cell>
          <cell r="F937">
            <v>2204000</v>
          </cell>
        </row>
        <row r="938">
          <cell r="A938" t="str">
            <v>d 합판거푸집</v>
          </cell>
          <cell r="B938" t="str">
            <v>6회0-7m</v>
          </cell>
          <cell r="C938" t="str">
            <v>m2</v>
          </cell>
          <cell r="D938">
            <v>132</v>
          </cell>
          <cell r="E938">
            <v>12500</v>
          </cell>
          <cell r="F938">
            <v>1650000</v>
          </cell>
        </row>
        <row r="939">
          <cell r="A939" t="str">
            <v>e 거푸집(합판+스치로폴)</v>
          </cell>
          <cell r="B939" t="str">
            <v>4회0-7m</v>
          </cell>
          <cell r="C939" t="str">
            <v>m2</v>
          </cell>
          <cell r="D939">
            <v>283</v>
          </cell>
          <cell r="E939">
            <v>21200</v>
          </cell>
          <cell r="F939">
            <v>5999600</v>
          </cell>
        </row>
        <row r="940">
          <cell r="A940" t="str">
            <v>f 원형거푸집</v>
          </cell>
          <cell r="B940" t="str">
            <v>3회0-7m</v>
          </cell>
          <cell r="C940" t="str">
            <v>m2</v>
          </cell>
          <cell r="D940">
            <v>24</v>
          </cell>
          <cell r="E940">
            <v>38600</v>
          </cell>
          <cell r="F940">
            <v>926400</v>
          </cell>
        </row>
        <row r="941">
          <cell r="A941" t="str">
            <v>3.07.03 비계</v>
          </cell>
          <cell r="B941" t="str">
            <v>강관</v>
          </cell>
          <cell r="C941" t="str">
            <v>m2</v>
          </cell>
          <cell r="D941">
            <v>303</v>
          </cell>
          <cell r="E941">
            <v>10000</v>
          </cell>
          <cell r="F941">
            <v>3030000</v>
          </cell>
        </row>
        <row r="942">
          <cell r="A942" t="str">
            <v>3.07.04 동바리</v>
          </cell>
          <cell r="F942">
            <v>0</v>
          </cell>
        </row>
        <row r="943">
          <cell r="A943" t="str">
            <v>a 동바리</v>
          </cell>
          <cell r="B943" t="str">
            <v>강관</v>
          </cell>
          <cell r="C943" t="str">
            <v>공/m3</v>
          </cell>
          <cell r="D943">
            <v>1417</v>
          </cell>
          <cell r="E943">
            <v>15700</v>
          </cell>
          <cell r="F943">
            <v>22246900</v>
          </cell>
        </row>
        <row r="944">
          <cell r="A944" t="str">
            <v>b 강관동바리수평보강재</v>
          </cell>
          <cell r="B944" t="str">
            <v>h=3.5m이상</v>
          </cell>
          <cell r="C944" t="str">
            <v>m2</v>
          </cell>
          <cell r="D944">
            <v>251</v>
          </cell>
          <cell r="E944">
            <v>2800</v>
          </cell>
          <cell r="F944">
            <v>702800</v>
          </cell>
        </row>
        <row r="945">
          <cell r="A945" t="str">
            <v>3.07.05 철근가공조립</v>
          </cell>
          <cell r="F945">
            <v>0</v>
          </cell>
        </row>
        <row r="946">
          <cell r="A946" t="str">
            <v>a 철근가공조립</v>
          </cell>
          <cell r="B946" t="str">
            <v>보통</v>
          </cell>
          <cell r="C946" t="str">
            <v>ton</v>
          </cell>
          <cell r="D946">
            <v>23.119</v>
          </cell>
          <cell r="E946">
            <v>333000</v>
          </cell>
          <cell r="F946">
            <v>7698627</v>
          </cell>
        </row>
        <row r="947">
          <cell r="A947" t="str">
            <v>b 철근가공조립</v>
          </cell>
          <cell r="B947" t="str">
            <v>복잡</v>
          </cell>
          <cell r="C947" t="str">
            <v>ton</v>
          </cell>
          <cell r="D947">
            <v>80.5</v>
          </cell>
          <cell r="E947">
            <v>368000</v>
          </cell>
          <cell r="F947">
            <v>29624000</v>
          </cell>
        </row>
        <row r="948">
          <cell r="A948" t="str">
            <v>3.07.06 콘크리트타설</v>
          </cell>
          <cell r="F948">
            <v>0</v>
          </cell>
        </row>
        <row r="949">
          <cell r="A949" t="str">
            <v>a 콘크리트타설</v>
          </cell>
          <cell r="B949" t="str">
            <v>철근펌프카</v>
          </cell>
          <cell r="C949" t="str">
            <v>m3</v>
          </cell>
          <cell r="D949">
            <v>886</v>
          </cell>
          <cell r="E949">
            <v>15900</v>
          </cell>
          <cell r="F949">
            <v>14087400</v>
          </cell>
        </row>
        <row r="950">
          <cell r="A950" t="str">
            <v>b 콘크리트타설</v>
          </cell>
          <cell r="B950" t="str">
            <v>무근vib포함</v>
          </cell>
          <cell r="C950" t="str">
            <v>m3</v>
          </cell>
          <cell r="D950">
            <v>200</v>
          </cell>
          <cell r="E950">
            <v>19000</v>
          </cell>
          <cell r="F950">
            <v>3800000</v>
          </cell>
        </row>
        <row r="951">
          <cell r="A951" t="str">
            <v>c 콘크리트타설</v>
          </cell>
          <cell r="B951" t="str">
            <v>무근vib제외</v>
          </cell>
          <cell r="C951" t="str">
            <v>m3</v>
          </cell>
          <cell r="D951">
            <v>49</v>
          </cell>
          <cell r="E951">
            <v>18500</v>
          </cell>
          <cell r="F951">
            <v>906500</v>
          </cell>
        </row>
        <row r="952">
          <cell r="A952" t="str">
            <v>3.07.07 표면처리</v>
          </cell>
          <cell r="F952">
            <v>0</v>
          </cell>
        </row>
        <row r="953">
          <cell r="A953" t="str">
            <v>a 슬래브양생</v>
          </cell>
          <cell r="C953" t="str">
            <v>m2</v>
          </cell>
          <cell r="D953">
            <v>264</v>
          </cell>
          <cell r="E953">
            <v>340</v>
          </cell>
          <cell r="F953">
            <v>89760</v>
          </cell>
        </row>
        <row r="954">
          <cell r="A954" t="str">
            <v>b 슬래브면고르기</v>
          </cell>
          <cell r="B954" t="str">
            <v>데크휘니샤</v>
          </cell>
          <cell r="C954" t="str">
            <v>m2</v>
          </cell>
          <cell r="D954">
            <v>264</v>
          </cell>
          <cell r="E954">
            <v>520</v>
          </cell>
          <cell r="F954">
            <v>137280</v>
          </cell>
        </row>
        <row r="955">
          <cell r="A955" t="str">
            <v>3.07.08 교면방수</v>
          </cell>
          <cell r="B955" t="str">
            <v>도막방수,t=4.0mm</v>
          </cell>
          <cell r="C955" t="str">
            <v>m2</v>
          </cell>
          <cell r="D955">
            <v>264</v>
          </cell>
          <cell r="E955">
            <v>27100</v>
          </cell>
          <cell r="F955">
            <v>7154400</v>
          </cell>
        </row>
        <row r="956">
          <cell r="A956" t="str">
            <v>3.07.09 다웰바설치</v>
          </cell>
          <cell r="B956" t="str">
            <v>d=25m/m,l=600</v>
          </cell>
          <cell r="C956" t="str">
            <v>ea</v>
          </cell>
          <cell r="D956">
            <v>100</v>
          </cell>
          <cell r="E956">
            <v>13300</v>
          </cell>
          <cell r="F956">
            <v>1330000</v>
          </cell>
        </row>
        <row r="957">
          <cell r="A957" t="str">
            <v>3.07.10 스치로폴설치</v>
          </cell>
          <cell r="F957">
            <v>0</v>
          </cell>
        </row>
        <row r="958">
          <cell r="A958" t="str">
            <v>a 스치로폴설치</v>
          </cell>
          <cell r="B958" t="str">
            <v>t=20m/m</v>
          </cell>
          <cell r="C958" t="str">
            <v>m2</v>
          </cell>
          <cell r="D958">
            <v>63</v>
          </cell>
          <cell r="E958">
            <v>2200</v>
          </cell>
          <cell r="F958">
            <v>138600</v>
          </cell>
        </row>
        <row r="959">
          <cell r="A959" t="str">
            <v>3.07.11 물차단홈설치</v>
          </cell>
          <cell r="B959" t="str">
            <v>알루미늄</v>
          </cell>
          <cell r="C959" t="str">
            <v>m</v>
          </cell>
          <cell r="D959">
            <v>24</v>
          </cell>
          <cell r="E959">
            <v>2620</v>
          </cell>
          <cell r="F959">
            <v>62880</v>
          </cell>
        </row>
        <row r="960">
          <cell r="A960" t="str">
            <v>3.07.12 아스팔트방수</v>
          </cell>
          <cell r="B960" t="str">
            <v>블론아스팔트(2회)</v>
          </cell>
          <cell r="C960" t="str">
            <v>m2</v>
          </cell>
          <cell r="D960">
            <v>310</v>
          </cell>
          <cell r="E960">
            <v>4670</v>
          </cell>
          <cell r="F960">
            <v>1447700</v>
          </cell>
        </row>
        <row r="961">
          <cell r="A961" t="str">
            <v>3.07.13 스페이셔설치</v>
          </cell>
          <cell r="F961">
            <v>0</v>
          </cell>
        </row>
        <row r="962">
          <cell r="A962" t="str">
            <v>a 스페이서</v>
          </cell>
          <cell r="B962" t="str">
            <v>벽체</v>
          </cell>
          <cell r="C962" t="str">
            <v>m2</v>
          </cell>
          <cell r="D962">
            <v>778</v>
          </cell>
          <cell r="E962">
            <v>210</v>
          </cell>
          <cell r="F962">
            <v>163380</v>
          </cell>
        </row>
        <row r="963">
          <cell r="A963" t="str">
            <v>b 스페이서</v>
          </cell>
          <cell r="B963" t="str">
            <v>슬래브및기초</v>
          </cell>
          <cell r="C963" t="str">
            <v>m2</v>
          </cell>
          <cell r="D963">
            <v>671</v>
          </cell>
          <cell r="E963">
            <v>100</v>
          </cell>
          <cell r="F963">
            <v>67100</v>
          </cell>
        </row>
        <row r="964">
          <cell r="A964" t="str">
            <v>3.07.14 교명판및설명판</v>
          </cell>
          <cell r="F964">
            <v>0</v>
          </cell>
        </row>
        <row r="965">
          <cell r="A965" t="str">
            <v>a 교명주</v>
          </cell>
          <cell r="B965" t="str">
            <v>화강석</v>
          </cell>
          <cell r="C965" t="str">
            <v>ea</v>
          </cell>
          <cell r="D965">
            <v>4</v>
          </cell>
          <cell r="E965">
            <v>2090000</v>
          </cell>
          <cell r="F965">
            <v>8360000</v>
          </cell>
        </row>
        <row r="966">
          <cell r="A966" t="str">
            <v>b 교명판</v>
          </cell>
          <cell r="B966" t="str">
            <v>청동주물</v>
          </cell>
          <cell r="C966" t="str">
            <v>ea</v>
          </cell>
          <cell r="D966">
            <v>2</v>
          </cell>
          <cell r="E966">
            <v>49600</v>
          </cell>
          <cell r="F966">
            <v>99200</v>
          </cell>
        </row>
        <row r="967">
          <cell r="A967" t="str">
            <v>c 설명판</v>
          </cell>
          <cell r="B967" t="str">
            <v>청동주물</v>
          </cell>
          <cell r="C967" t="str">
            <v>ea</v>
          </cell>
          <cell r="D967">
            <v>2</v>
          </cell>
          <cell r="E967">
            <v>70000</v>
          </cell>
          <cell r="F967">
            <v>140000</v>
          </cell>
        </row>
        <row r="968">
          <cell r="A968" t="str">
            <v>3.07.15 t.b.m설치</v>
          </cell>
          <cell r="C968" t="str">
            <v>ea</v>
          </cell>
          <cell r="D968">
            <v>1</v>
          </cell>
          <cell r="E968">
            <v>26200</v>
          </cell>
          <cell r="F968">
            <v>26200</v>
          </cell>
        </row>
        <row r="969">
          <cell r="A969" t="str">
            <v>3.07.16 난간(방호벽용)</v>
          </cell>
          <cell r="B969" t="str">
            <v>교량용</v>
          </cell>
          <cell r="C969" t="str">
            <v>m</v>
          </cell>
          <cell r="D969">
            <v>17</v>
          </cell>
          <cell r="E969">
            <v>121000</v>
          </cell>
          <cell r="F969">
            <v>2057000</v>
          </cell>
        </row>
        <row r="970">
          <cell r="A970" t="str">
            <v>3.07.17 전선관</v>
          </cell>
          <cell r="F970">
            <v>0</v>
          </cell>
        </row>
        <row r="971">
          <cell r="A971" t="str">
            <v>a 전선관</v>
          </cell>
          <cell r="B971" t="str">
            <v>p.v.cΦ50m/m</v>
          </cell>
          <cell r="C971" t="str">
            <v>m</v>
          </cell>
          <cell r="D971">
            <v>35</v>
          </cell>
          <cell r="E971">
            <v>1830</v>
          </cell>
          <cell r="F971">
            <v>64050</v>
          </cell>
        </row>
        <row r="972">
          <cell r="A972" t="str">
            <v>b 전선관</v>
          </cell>
          <cell r="B972" t="str">
            <v>p.v.cΦ100m/m</v>
          </cell>
          <cell r="C972" t="str">
            <v>m</v>
          </cell>
          <cell r="D972">
            <v>35</v>
          </cell>
          <cell r="E972">
            <v>5510</v>
          </cell>
          <cell r="F972">
            <v>192850</v>
          </cell>
        </row>
        <row r="973">
          <cell r="A973" t="str">
            <v>c 전선관</v>
          </cell>
          <cell r="B973" t="str">
            <v>p.v.cΦ150m/m</v>
          </cell>
          <cell r="C973" t="str">
            <v>m</v>
          </cell>
          <cell r="D973">
            <v>35</v>
          </cell>
          <cell r="E973">
            <v>11000</v>
          </cell>
          <cell r="F973">
            <v>385000</v>
          </cell>
        </row>
        <row r="974">
          <cell r="A974" t="str">
            <v>3.07.18 사급자재대</v>
          </cell>
          <cell r="F974">
            <v>0</v>
          </cell>
        </row>
        <row r="975">
          <cell r="A975" t="str">
            <v>a 철근</v>
          </cell>
          <cell r="B975" t="str">
            <v>sd40</v>
          </cell>
          <cell r="F975">
            <v>0</v>
          </cell>
        </row>
        <row r="976">
          <cell r="A976" t="str">
            <v>-1 철근(sd35,40a)</v>
          </cell>
          <cell r="B976" t="str">
            <v>d=25m/m</v>
          </cell>
          <cell r="C976" t="str">
            <v>ton</v>
          </cell>
          <cell r="D976">
            <v>33.125999999999998</v>
          </cell>
          <cell r="E976">
            <v>331000</v>
          </cell>
          <cell r="F976">
            <v>10964706</v>
          </cell>
        </row>
        <row r="977">
          <cell r="A977" t="str">
            <v>-2 철근(sd35,40a)</v>
          </cell>
          <cell r="B977" t="str">
            <v>d=22m/m</v>
          </cell>
          <cell r="C977" t="str">
            <v>ton</v>
          </cell>
          <cell r="D977">
            <v>12.458</v>
          </cell>
          <cell r="E977">
            <v>331000</v>
          </cell>
          <cell r="F977">
            <v>4123598</v>
          </cell>
        </row>
        <row r="978">
          <cell r="A978" t="str">
            <v>-3 철근(sd35,40a)</v>
          </cell>
          <cell r="B978" t="str">
            <v>d=19m/m</v>
          </cell>
          <cell r="C978" t="str">
            <v>ton</v>
          </cell>
          <cell r="D978">
            <v>11.47</v>
          </cell>
          <cell r="E978">
            <v>331000</v>
          </cell>
          <cell r="F978">
            <v>3796570</v>
          </cell>
        </row>
        <row r="979">
          <cell r="A979" t="str">
            <v>-4 철근(sd35,40a)</v>
          </cell>
          <cell r="B979" t="str">
            <v>d=16m/m</v>
          </cell>
          <cell r="C979" t="str">
            <v>ton</v>
          </cell>
          <cell r="D979">
            <v>25.756</v>
          </cell>
          <cell r="E979">
            <v>331000</v>
          </cell>
          <cell r="F979">
            <v>8525236</v>
          </cell>
        </row>
        <row r="980">
          <cell r="A980" t="str">
            <v>-5 철근(sd35,40a)</v>
          </cell>
          <cell r="B980" t="str">
            <v>d=19m/m</v>
          </cell>
          <cell r="C980" t="str">
            <v>ton</v>
          </cell>
          <cell r="D980">
            <v>0.10299999999999999</v>
          </cell>
          <cell r="E980">
            <v>331000</v>
          </cell>
          <cell r="F980">
            <v>34093</v>
          </cell>
        </row>
        <row r="981">
          <cell r="A981" t="str">
            <v>b 철근</v>
          </cell>
          <cell r="B981" t="str">
            <v>sd30</v>
          </cell>
          <cell r="F981">
            <v>0</v>
          </cell>
        </row>
        <row r="982">
          <cell r="A982" t="str">
            <v>-1 철근(sd30a)</v>
          </cell>
          <cell r="B982" t="str">
            <v>d=25m/m</v>
          </cell>
          <cell r="C982" t="str">
            <v>ton</v>
          </cell>
          <cell r="D982">
            <v>21.061</v>
          </cell>
          <cell r="E982">
            <v>317000</v>
          </cell>
          <cell r="F982">
            <v>6676337</v>
          </cell>
        </row>
        <row r="983">
          <cell r="A983" t="str">
            <v>-2 철근(sd30a)</v>
          </cell>
          <cell r="B983" t="str">
            <v>d=16m/m</v>
          </cell>
          <cell r="C983" t="str">
            <v>ton</v>
          </cell>
          <cell r="D983">
            <v>1.0680000000000001</v>
          </cell>
          <cell r="E983">
            <v>317000</v>
          </cell>
          <cell r="F983">
            <v>338556</v>
          </cell>
        </row>
        <row r="984">
          <cell r="A984" t="str">
            <v>-3 철근(sd30a)</v>
          </cell>
          <cell r="B984" t="str">
            <v>d=13m/m</v>
          </cell>
          <cell r="C984" t="str">
            <v>ton</v>
          </cell>
          <cell r="D984">
            <v>1.6850000000000001</v>
          </cell>
          <cell r="E984">
            <v>321000</v>
          </cell>
          <cell r="F984">
            <v>540885</v>
          </cell>
        </row>
        <row r="985">
          <cell r="A985" t="str">
            <v>c 레미콘</v>
          </cell>
          <cell r="F985">
            <v>0</v>
          </cell>
        </row>
        <row r="986">
          <cell r="A986" t="str">
            <v>-1 레미콘</v>
          </cell>
          <cell r="B986" t="str">
            <v>(25-270-15)섬유보강</v>
          </cell>
          <cell r="C986" t="str">
            <v>m3</v>
          </cell>
          <cell r="D986">
            <v>678</v>
          </cell>
          <cell r="E986">
            <v>47400</v>
          </cell>
          <cell r="F986">
            <v>32137200</v>
          </cell>
        </row>
        <row r="987">
          <cell r="A987" t="str">
            <v>-2 레미콘</v>
          </cell>
          <cell r="B987" t="str">
            <v>25-240-15</v>
          </cell>
          <cell r="C987" t="str">
            <v>m3</v>
          </cell>
          <cell r="D987">
            <v>205</v>
          </cell>
          <cell r="E987">
            <v>46300</v>
          </cell>
          <cell r="F987">
            <v>9491500</v>
          </cell>
        </row>
        <row r="988">
          <cell r="A988" t="str">
            <v>-3 레미콘</v>
          </cell>
          <cell r="B988" t="str">
            <v>40-180-8</v>
          </cell>
          <cell r="C988" t="str">
            <v>m3</v>
          </cell>
          <cell r="D988">
            <v>204</v>
          </cell>
          <cell r="E988">
            <v>41800</v>
          </cell>
          <cell r="F988">
            <v>8527200</v>
          </cell>
        </row>
        <row r="989">
          <cell r="A989" t="str">
            <v>-4 레미콘</v>
          </cell>
          <cell r="B989" t="str">
            <v>40-160-8</v>
          </cell>
          <cell r="C989" t="str">
            <v>m3</v>
          </cell>
          <cell r="D989">
            <v>50</v>
          </cell>
          <cell r="E989">
            <v>40500</v>
          </cell>
          <cell r="F989">
            <v>2025000</v>
          </cell>
        </row>
        <row r="990">
          <cell r="A990" t="str">
            <v>3.08 내동육교</v>
          </cell>
          <cell r="B990" t="str">
            <v>ST-PG(L=80.0,B=21)</v>
          </cell>
          <cell r="F990">
            <v>0</v>
          </cell>
        </row>
        <row r="991">
          <cell r="A991" t="str">
            <v>3.08.01 토공</v>
          </cell>
          <cell r="F991">
            <v>0</v>
          </cell>
        </row>
        <row r="992">
          <cell r="A992" t="str">
            <v>a 구조물터파기</v>
          </cell>
          <cell r="F992">
            <v>0</v>
          </cell>
        </row>
        <row r="993">
          <cell r="A993" t="str">
            <v>-1 구조물터파기</v>
          </cell>
          <cell r="B993" t="str">
            <v>육상토사0-4m</v>
          </cell>
          <cell r="C993" t="str">
            <v>m3</v>
          </cell>
          <cell r="D993">
            <v>1916</v>
          </cell>
          <cell r="E993">
            <v>3860</v>
          </cell>
          <cell r="F993">
            <v>7395760</v>
          </cell>
        </row>
        <row r="994">
          <cell r="A994" t="str">
            <v>-2 구조물터파기</v>
          </cell>
          <cell r="B994" t="str">
            <v>육상토사4m이상</v>
          </cell>
          <cell r="C994" t="str">
            <v>m3</v>
          </cell>
          <cell r="D994">
            <v>382</v>
          </cell>
          <cell r="E994">
            <v>6940</v>
          </cell>
          <cell r="F994">
            <v>2651080</v>
          </cell>
        </row>
        <row r="995">
          <cell r="A995" t="str">
            <v>b 되메우기및다짐</v>
          </cell>
          <cell r="B995" t="str">
            <v>인력305+백호우70%</v>
          </cell>
          <cell r="C995" t="str">
            <v>m3</v>
          </cell>
          <cell r="D995">
            <v>1554</v>
          </cell>
          <cell r="E995">
            <v>4640</v>
          </cell>
          <cell r="F995">
            <v>7210560</v>
          </cell>
        </row>
        <row r="996">
          <cell r="A996" t="str">
            <v>c 뒷채움잡석</v>
          </cell>
          <cell r="B996" t="str">
            <v>현장암유용(보조기층)</v>
          </cell>
          <cell r="C996" t="str">
            <v>m3</v>
          </cell>
          <cell r="D996">
            <v>1075</v>
          </cell>
          <cell r="E996">
            <v>22800</v>
          </cell>
          <cell r="F996">
            <v>24510000</v>
          </cell>
        </row>
        <row r="997">
          <cell r="A997" t="str">
            <v>3.08.02 강관파일공</v>
          </cell>
          <cell r="F997">
            <v>0</v>
          </cell>
        </row>
        <row r="998">
          <cell r="A998" t="str">
            <v>a 강관파일자재비</v>
          </cell>
          <cell r="B998" t="str">
            <v>d=508mm,t=12mm</v>
          </cell>
          <cell r="C998" t="str">
            <v>m</v>
          </cell>
          <cell r="D998">
            <v>1646</v>
          </cell>
          <cell r="E998">
            <v>66100</v>
          </cell>
          <cell r="F998">
            <v>108800600</v>
          </cell>
        </row>
        <row r="999">
          <cell r="A999" t="str">
            <v>b 강관파일천공및항타</v>
          </cell>
          <cell r="B999" t="str">
            <v>내동육교d=508.0*12t</v>
          </cell>
          <cell r="C999" t="str">
            <v>m</v>
          </cell>
          <cell r="D999">
            <v>1500</v>
          </cell>
          <cell r="E999">
            <v>28900</v>
          </cell>
          <cell r="F999">
            <v>43350000</v>
          </cell>
        </row>
        <row r="1000">
          <cell r="A1000" t="str">
            <v>c 강관말뚝속채움</v>
          </cell>
          <cell r="B1000" t="str">
            <v>무근콘크리트σck=160</v>
          </cell>
          <cell r="C1000" t="str">
            <v>m3</v>
          </cell>
          <cell r="D1000">
            <v>32</v>
          </cell>
          <cell r="E1000">
            <v>18200</v>
          </cell>
          <cell r="F1000">
            <v>582400</v>
          </cell>
        </row>
        <row r="1001">
          <cell r="A1001" t="str">
            <v>d 두부및선단보강</v>
          </cell>
          <cell r="B1001" t="str">
            <v>d=508.0*12t</v>
          </cell>
          <cell r="C1001" t="str">
            <v>ea</v>
          </cell>
          <cell r="D1001">
            <v>272</v>
          </cell>
          <cell r="E1001">
            <v>186000</v>
          </cell>
          <cell r="F1001">
            <v>50592000</v>
          </cell>
        </row>
        <row r="1002">
          <cell r="A1002" t="str">
            <v>3.08.03 거푸집</v>
          </cell>
          <cell r="F1002">
            <v>0</v>
          </cell>
        </row>
        <row r="1003">
          <cell r="A1003" t="str">
            <v>a 합판거푸집</v>
          </cell>
          <cell r="B1003" t="str">
            <v>3회0-7m</v>
          </cell>
          <cell r="C1003" t="str">
            <v>m2</v>
          </cell>
          <cell r="D1003">
            <v>2877</v>
          </cell>
          <cell r="E1003">
            <v>17700</v>
          </cell>
          <cell r="F1003">
            <v>50922900</v>
          </cell>
        </row>
        <row r="1004">
          <cell r="A1004" t="str">
            <v>b 합판거푸집</v>
          </cell>
          <cell r="B1004" t="str">
            <v>3회7-10m</v>
          </cell>
          <cell r="C1004" t="str">
            <v>m2</v>
          </cell>
          <cell r="D1004">
            <v>83</v>
          </cell>
          <cell r="E1004">
            <v>18900</v>
          </cell>
          <cell r="F1004">
            <v>1568700</v>
          </cell>
        </row>
        <row r="1005">
          <cell r="A1005" t="str">
            <v>c 합판거푸집</v>
          </cell>
          <cell r="B1005" t="str">
            <v>4회0-7m</v>
          </cell>
          <cell r="C1005" t="str">
            <v>m2</v>
          </cell>
          <cell r="D1005">
            <v>532</v>
          </cell>
          <cell r="E1005">
            <v>15200</v>
          </cell>
          <cell r="F1005">
            <v>8086400</v>
          </cell>
        </row>
        <row r="1006">
          <cell r="A1006" t="str">
            <v>d 합판거푸집</v>
          </cell>
          <cell r="B1006" t="str">
            <v>6회0-7m</v>
          </cell>
          <cell r="C1006" t="str">
            <v>m2</v>
          </cell>
          <cell r="D1006">
            <v>34</v>
          </cell>
          <cell r="E1006">
            <v>12500</v>
          </cell>
          <cell r="F1006">
            <v>425000</v>
          </cell>
        </row>
        <row r="1007">
          <cell r="A1007" t="str">
            <v>e 거푸집(합판+스치로폴)</v>
          </cell>
          <cell r="B1007" t="str">
            <v>4회0-7m</v>
          </cell>
          <cell r="C1007" t="str">
            <v>m2</v>
          </cell>
          <cell r="D1007">
            <v>646</v>
          </cell>
          <cell r="E1007">
            <v>21200</v>
          </cell>
          <cell r="F1007">
            <v>13695200</v>
          </cell>
        </row>
        <row r="1008">
          <cell r="A1008" t="str">
            <v>f 거푸집(합판+스치로폴)</v>
          </cell>
          <cell r="B1008" t="str">
            <v>4회7-10m</v>
          </cell>
          <cell r="C1008" t="str">
            <v>m2</v>
          </cell>
          <cell r="D1008">
            <v>10</v>
          </cell>
          <cell r="E1008">
            <v>21300</v>
          </cell>
          <cell r="F1008">
            <v>213000</v>
          </cell>
        </row>
        <row r="1009">
          <cell r="A1009" t="str">
            <v>g 원형거푸집(강재)</v>
          </cell>
          <cell r="B1009" t="str">
            <v>0-7m</v>
          </cell>
          <cell r="C1009" t="str">
            <v>m2</v>
          </cell>
          <cell r="D1009">
            <v>97</v>
          </cell>
          <cell r="E1009">
            <v>21900</v>
          </cell>
          <cell r="F1009">
            <v>2124300</v>
          </cell>
        </row>
        <row r="1010">
          <cell r="A1010" t="str">
            <v>3.08.04 비계</v>
          </cell>
          <cell r="B1010" t="str">
            <v>강관</v>
          </cell>
          <cell r="C1010" t="str">
            <v>m2</v>
          </cell>
          <cell r="D1010">
            <v>1272</v>
          </cell>
          <cell r="E1010">
            <v>10000</v>
          </cell>
          <cell r="F1010">
            <v>12720000</v>
          </cell>
        </row>
        <row r="1011">
          <cell r="A1011" t="str">
            <v>3.08.05 동바리공</v>
          </cell>
          <cell r="F1011">
            <v>0</v>
          </cell>
        </row>
        <row r="1012">
          <cell r="A1012" t="str">
            <v>a 동바리공</v>
          </cell>
          <cell r="B1012" t="str">
            <v>목재4회</v>
          </cell>
          <cell r="C1012" t="str">
            <v>공/m3</v>
          </cell>
          <cell r="D1012">
            <v>1731</v>
          </cell>
          <cell r="E1012">
            <v>20500</v>
          </cell>
          <cell r="F1012">
            <v>35485500</v>
          </cell>
        </row>
        <row r="1013">
          <cell r="A1013" t="str">
            <v>b 강관동바리수평보강제</v>
          </cell>
          <cell r="B1013" t="str">
            <v>h=3.5m이상</v>
          </cell>
          <cell r="C1013" t="str">
            <v>m2</v>
          </cell>
          <cell r="D1013">
            <v>319</v>
          </cell>
          <cell r="E1013">
            <v>2800</v>
          </cell>
          <cell r="F1013">
            <v>893200</v>
          </cell>
        </row>
        <row r="1014">
          <cell r="A1014" t="str">
            <v>c 동바리</v>
          </cell>
          <cell r="B1014" t="str">
            <v>deck finisher</v>
          </cell>
          <cell r="C1014" t="str">
            <v>공/m3</v>
          </cell>
          <cell r="D1014">
            <v>319</v>
          </cell>
          <cell r="E1014">
            <v>20500</v>
          </cell>
          <cell r="F1014">
            <v>6539500</v>
          </cell>
        </row>
        <row r="1015">
          <cell r="A1015" t="str">
            <v>3.08.06 철근가공조립</v>
          </cell>
          <cell r="F1015">
            <v>0</v>
          </cell>
        </row>
        <row r="1016">
          <cell r="A1016" t="str">
            <v>a 철근가공조립</v>
          </cell>
          <cell r="B1016" t="str">
            <v>보통</v>
          </cell>
          <cell r="C1016" t="str">
            <v>ton</v>
          </cell>
          <cell r="D1016">
            <v>157.87700000000001</v>
          </cell>
          <cell r="E1016">
            <v>333000</v>
          </cell>
          <cell r="F1016">
            <v>52573041</v>
          </cell>
        </row>
        <row r="1017">
          <cell r="A1017" t="str">
            <v>b 철근가공조립</v>
          </cell>
          <cell r="B1017" t="str">
            <v>복잡</v>
          </cell>
          <cell r="C1017" t="str">
            <v>ton</v>
          </cell>
          <cell r="D1017">
            <v>268.81799999999998</v>
          </cell>
          <cell r="E1017">
            <v>368000</v>
          </cell>
          <cell r="F1017">
            <v>98925024</v>
          </cell>
        </row>
        <row r="1018">
          <cell r="A1018" t="str">
            <v>3.08.07 콘크리트타설</v>
          </cell>
          <cell r="F1018">
            <v>0</v>
          </cell>
        </row>
        <row r="1019">
          <cell r="A1019" t="str">
            <v>a 콘크리트타설</v>
          </cell>
          <cell r="B1019" t="str">
            <v>철근펌프카</v>
          </cell>
          <cell r="C1019" t="str">
            <v>m3</v>
          </cell>
          <cell r="D1019">
            <v>2489</v>
          </cell>
          <cell r="E1019">
            <v>15900</v>
          </cell>
          <cell r="F1019">
            <v>39575100</v>
          </cell>
        </row>
        <row r="1020">
          <cell r="A1020" t="str">
            <v>b 콘크리트타설</v>
          </cell>
          <cell r="B1020" t="str">
            <v>무근vib제외</v>
          </cell>
          <cell r="C1020" t="str">
            <v>m3</v>
          </cell>
          <cell r="D1020">
            <v>75</v>
          </cell>
          <cell r="E1020">
            <v>18500</v>
          </cell>
          <cell r="F1020">
            <v>1387500</v>
          </cell>
        </row>
        <row r="1021">
          <cell r="A1021" t="str">
            <v>3.08.08 표면처리</v>
          </cell>
          <cell r="F1021">
            <v>0</v>
          </cell>
        </row>
        <row r="1022">
          <cell r="A1022" t="str">
            <v>a 슬래브양생</v>
          </cell>
          <cell r="B1022" t="str">
            <v>피막양생</v>
          </cell>
          <cell r="C1022" t="str">
            <v>m2</v>
          </cell>
          <cell r="D1022">
            <v>1554</v>
          </cell>
          <cell r="E1022">
            <v>340</v>
          </cell>
          <cell r="F1022">
            <v>528360</v>
          </cell>
        </row>
        <row r="1023">
          <cell r="A1023" t="str">
            <v>b 슬래브면고르기</v>
          </cell>
          <cell r="B1023" t="str">
            <v>데크휘니샤</v>
          </cell>
          <cell r="C1023" t="str">
            <v>m2</v>
          </cell>
          <cell r="D1023">
            <v>1554</v>
          </cell>
          <cell r="E1023">
            <v>520</v>
          </cell>
          <cell r="F1023">
            <v>808080</v>
          </cell>
        </row>
        <row r="1024">
          <cell r="A1024" t="str">
            <v>3.08.09 교좌받침공</v>
          </cell>
          <cell r="B1024" t="str">
            <v>밀폐탄성받침</v>
          </cell>
          <cell r="F1024">
            <v>0</v>
          </cell>
        </row>
        <row r="1025">
          <cell r="A1025" t="str">
            <v>a 교좌장치 h=175</v>
          </cell>
          <cell r="B1025" t="str">
            <v>고정단200ton</v>
          </cell>
          <cell r="C1025" t="str">
            <v>ea</v>
          </cell>
          <cell r="D1025">
            <v>2</v>
          </cell>
          <cell r="E1025">
            <v>3840000</v>
          </cell>
          <cell r="F1025">
            <v>7680000</v>
          </cell>
        </row>
        <row r="1026">
          <cell r="A1026" t="str">
            <v>b 교좌장치</v>
          </cell>
          <cell r="B1026" t="str">
            <v>일방향100ton</v>
          </cell>
          <cell r="C1026" t="str">
            <v>ea</v>
          </cell>
          <cell r="D1026">
            <v>4</v>
          </cell>
          <cell r="E1026">
            <v>1330000</v>
          </cell>
          <cell r="F1026">
            <v>5320000</v>
          </cell>
        </row>
        <row r="1027">
          <cell r="A1027" t="str">
            <v>c 교좌장치 h=175</v>
          </cell>
          <cell r="B1027" t="str">
            <v>일방향200ton</v>
          </cell>
          <cell r="C1027" t="str">
            <v>ea</v>
          </cell>
          <cell r="D1027">
            <v>10</v>
          </cell>
          <cell r="E1027">
            <v>3840000</v>
          </cell>
          <cell r="F1027">
            <v>38400000</v>
          </cell>
        </row>
        <row r="1028">
          <cell r="A1028" t="str">
            <v>d 교좌장치</v>
          </cell>
          <cell r="B1028" t="str">
            <v>양방향100ton</v>
          </cell>
          <cell r="C1028" t="str">
            <v>ea</v>
          </cell>
          <cell r="D1028">
            <v>16</v>
          </cell>
          <cell r="E1028">
            <v>747000</v>
          </cell>
          <cell r="F1028">
            <v>11952000</v>
          </cell>
        </row>
        <row r="1029">
          <cell r="A1029" t="str">
            <v>e 교좌장치</v>
          </cell>
          <cell r="B1029" t="str">
            <v>양방향200ton</v>
          </cell>
          <cell r="C1029" t="str">
            <v>ea</v>
          </cell>
          <cell r="D1029">
            <v>8</v>
          </cell>
          <cell r="E1029">
            <v>970000</v>
          </cell>
          <cell r="F1029">
            <v>7760000</v>
          </cell>
        </row>
        <row r="1030">
          <cell r="A1030" t="str">
            <v>3.08.10 강교</v>
          </cell>
          <cell r="B1030" t="str">
            <v>ST-PLATE GIRDER</v>
          </cell>
          <cell r="F1030">
            <v>0</v>
          </cell>
        </row>
        <row r="1031">
          <cell r="A1031" t="str">
            <v>a 강교제작st-pg</v>
          </cell>
          <cell r="B1031" t="str">
            <v>내동육교</v>
          </cell>
          <cell r="C1031" t="str">
            <v>ton</v>
          </cell>
          <cell r="D1031">
            <v>318.69900000000001</v>
          </cell>
          <cell r="E1031">
            <v>1020000</v>
          </cell>
          <cell r="F1031">
            <v>325072980</v>
          </cell>
        </row>
        <row r="1032">
          <cell r="A1032" t="str">
            <v>b 강교가설st-pg</v>
          </cell>
          <cell r="B1032" t="str">
            <v>내동육교</v>
          </cell>
          <cell r="C1032" t="str">
            <v>ton</v>
          </cell>
          <cell r="D1032">
            <v>318.69900000000001</v>
          </cell>
          <cell r="E1032">
            <v>661000</v>
          </cell>
          <cell r="F1032">
            <v>210660039</v>
          </cell>
        </row>
        <row r="1033">
          <cell r="A1033" t="str">
            <v>c 강교운반st-pg</v>
          </cell>
          <cell r="B1033" t="str">
            <v>내동육교</v>
          </cell>
          <cell r="C1033" t="str">
            <v>ton</v>
          </cell>
          <cell r="D1033">
            <v>318.69900000000001</v>
          </cell>
          <cell r="E1033">
            <v>144000</v>
          </cell>
          <cell r="F1033">
            <v>45892656</v>
          </cell>
        </row>
        <row r="1034">
          <cell r="A1034" t="str">
            <v>d 강교도장</v>
          </cell>
          <cell r="B1034" t="str">
            <v>중방식(용재형)</v>
          </cell>
          <cell r="F1034">
            <v>0</v>
          </cell>
        </row>
        <row r="1035">
          <cell r="A1035" t="str">
            <v>-1 강교splice도장</v>
          </cell>
          <cell r="B1035" t="str">
            <v>공장</v>
          </cell>
          <cell r="C1035" t="str">
            <v>m2</v>
          </cell>
          <cell r="D1035">
            <v>808</v>
          </cell>
          <cell r="E1035">
            <v>8860</v>
          </cell>
          <cell r="F1035">
            <v>7158880</v>
          </cell>
        </row>
        <row r="1036">
          <cell r="A1036" t="str">
            <v>-2 강교외부도장</v>
          </cell>
          <cell r="B1036" t="str">
            <v>공장</v>
          </cell>
          <cell r="C1036" t="str">
            <v>m2</v>
          </cell>
          <cell r="D1036">
            <v>9023</v>
          </cell>
          <cell r="E1036">
            <v>16600</v>
          </cell>
          <cell r="F1036">
            <v>149781800</v>
          </cell>
        </row>
        <row r="1037">
          <cell r="A1037" t="str">
            <v>-3 외부포장면도장</v>
          </cell>
          <cell r="B1037" t="str">
            <v>공장</v>
          </cell>
          <cell r="C1037" t="str">
            <v>m2</v>
          </cell>
          <cell r="D1037">
            <v>601</v>
          </cell>
          <cell r="E1037">
            <v>12300</v>
          </cell>
          <cell r="F1037">
            <v>7392300</v>
          </cell>
        </row>
        <row r="1038">
          <cell r="A1038" t="str">
            <v>-4 외부볼트및splice도장</v>
          </cell>
          <cell r="B1038" t="str">
            <v>현장</v>
          </cell>
          <cell r="C1038" t="str">
            <v>m2</v>
          </cell>
          <cell r="D1038">
            <v>404</v>
          </cell>
          <cell r="E1038">
            <v>10100</v>
          </cell>
          <cell r="F1038">
            <v>4080400</v>
          </cell>
        </row>
        <row r="1039">
          <cell r="A1039" t="str">
            <v>-5 강교외부도장</v>
          </cell>
          <cell r="B1039" t="str">
            <v>현장</v>
          </cell>
          <cell r="C1039" t="str">
            <v>m2</v>
          </cell>
          <cell r="D1039">
            <v>9023</v>
          </cell>
          <cell r="E1039">
            <v>2140</v>
          </cell>
          <cell r="F1039">
            <v>19309220</v>
          </cell>
        </row>
        <row r="1040">
          <cell r="A1040" t="str">
            <v>3.08.11 신축이음장치</v>
          </cell>
          <cell r="B1040" t="str">
            <v>rail type</v>
          </cell>
          <cell r="F1040">
            <v>0</v>
          </cell>
        </row>
        <row r="1041">
          <cell r="A1041" t="str">
            <v>a 신축이음장치</v>
          </cell>
          <cell r="B1041" t="str">
            <v>no.55</v>
          </cell>
          <cell r="C1041" t="str">
            <v>m</v>
          </cell>
          <cell r="D1041">
            <v>19</v>
          </cell>
          <cell r="E1041">
            <v>284000</v>
          </cell>
          <cell r="F1041">
            <v>5396000</v>
          </cell>
        </row>
        <row r="1042">
          <cell r="A1042" t="str">
            <v>b 신축이음장치</v>
          </cell>
          <cell r="B1042" t="str">
            <v>no.100</v>
          </cell>
          <cell r="C1042" t="str">
            <v>m</v>
          </cell>
          <cell r="D1042">
            <v>19</v>
          </cell>
          <cell r="E1042">
            <v>720000</v>
          </cell>
          <cell r="F1042">
            <v>13680000</v>
          </cell>
        </row>
        <row r="1043">
          <cell r="A1043" t="str">
            <v>3.08.12 교면방수</v>
          </cell>
          <cell r="B1043" t="str">
            <v>도막방수,t=4.0mm</v>
          </cell>
          <cell r="C1043" t="str">
            <v>m2</v>
          </cell>
          <cell r="D1043">
            <v>1554</v>
          </cell>
          <cell r="E1043">
            <v>27100</v>
          </cell>
          <cell r="F1043">
            <v>42113400</v>
          </cell>
        </row>
        <row r="1044">
          <cell r="A1044" t="str">
            <v>3.08.13 다웰바설치</v>
          </cell>
          <cell r="B1044" t="str">
            <v>d=25m/m,l=600</v>
          </cell>
          <cell r="C1044" t="str">
            <v>ea</v>
          </cell>
          <cell r="D1044">
            <v>92</v>
          </cell>
          <cell r="E1044">
            <v>13300</v>
          </cell>
          <cell r="F1044">
            <v>1223600</v>
          </cell>
        </row>
        <row r="1045">
          <cell r="A1045" t="str">
            <v>3.08.14 무수축콘크리트</v>
          </cell>
          <cell r="F1045">
            <v>0</v>
          </cell>
        </row>
        <row r="1046">
          <cell r="A1046" t="str">
            <v>a 무수축몰탈</v>
          </cell>
          <cell r="B1046" t="str">
            <v>1:1</v>
          </cell>
          <cell r="C1046" t="str">
            <v>m3</v>
          </cell>
          <cell r="D1046">
            <v>1.3720000000000001</v>
          </cell>
          <cell r="E1046">
            <v>92000</v>
          </cell>
          <cell r="F1046">
            <v>126224</v>
          </cell>
        </row>
        <row r="1047">
          <cell r="A1047" t="str">
            <v>b 무수축콘크리트</v>
          </cell>
          <cell r="B1047" t="str">
            <v>738kg/㎠이상</v>
          </cell>
          <cell r="C1047" t="str">
            <v>m3</v>
          </cell>
          <cell r="D1047">
            <v>9.6839999999999993</v>
          </cell>
          <cell r="E1047">
            <v>144000</v>
          </cell>
          <cell r="F1047">
            <v>1394496</v>
          </cell>
        </row>
        <row r="1048">
          <cell r="A1048" t="str">
            <v>3.08.15 스치로폴설치</v>
          </cell>
          <cell r="F1048">
            <v>0</v>
          </cell>
        </row>
        <row r="1049">
          <cell r="A1049" t="str">
            <v>a 스치로폴설치</v>
          </cell>
          <cell r="B1049" t="str">
            <v>t=20m/m</v>
          </cell>
          <cell r="C1049" t="str">
            <v>m2</v>
          </cell>
          <cell r="D1049">
            <v>42</v>
          </cell>
          <cell r="E1049">
            <v>2200</v>
          </cell>
          <cell r="F1049">
            <v>92400</v>
          </cell>
        </row>
        <row r="1050">
          <cell r="A1050" t="str">
            <v>3.08.16 아스팔트방수</v>
          </cell>
          <cell r="B1050" t="str">
            <v>블론아스팔트(2회)</v>
          </cell>
          <cell r="C1050" t="str">
            <v>m2</v>
          </cell>
          <cell r="D1050">
            <v>401</v>
          </cell>
          <cell r="E1050">
            <v>4670</v>
          </cell>
          <cell r="F1050">
            <v>1872670</v>
          </cell>
        </row>
        <row r="1051">
          <cell r="A1051" t="str">
            <v>3.08.17 배수구</v>
          </cell>
          <cell r="F1051">
            <v>0</v>
          </cell>
        </row>
        <row r="1052">
          <cell r="A1052" t="str">
            <v>a 육교용</v>
          </cell>
          <cell r="F1052">
            <v>0</v>
          </cell>
        </row>
        <row r="1053">
          <cell r="A1053" t="str">
            <v>-1 집수구</v>
          </cell>
          <cell r="B1053" t="str">
            <v>주철</v>
          </cell>
          <cell r="C1053" t="str">
            <v>ea</v>
          </cell>
          <cell r="D1053">
            <v>12</v>
          </cell>
          <cell r="E1053">
            <v>41100</v>
          </cell>
          <cell r="F1053">
            <v>493200</v>
          </cell>
        </row>
        <row r="1054">
          <cell r="A1054" t="str">
            <v>-2 연결집수구</v>
          </cell>
          <cell r="B1054" t="str">
            <v>스테인레스</v>
          </cell>
          <cell r="C1054" t="str">
            <v>ea</v>
          </cell>
          <cell r="D1054">
            <v>12</v>
          </cell>
          <cell r="E1054">
            <v>49400</v>
          </cell>
          <cell r="F1054">
            <v>592800</v>
          </cell>
        </row>
        <row r="1055">
          <cell r="A1055" t="str">
            <v>-3 직관</v>
          </cell>
          <cell r="B1055" t="str">
            <v>d=150mm</v>
          </cell>
          <cell r="C1055" t="str">
            <v>m</v>
          </cell>
          <cell r="D1055">
            <v>114</v>
          </cell>
          <cell r="E1055">
            <v>29800</v>
          </cell>
          <cell r="F1055">
            <v>3397200</v>
          </cell>
        </row>
        <row r="1056">
          <cell r="A1056" t="str">
            <v>-4 곡관</v>
          </cell>
          <cell r="B1056" t="str">
            <v>스테인레스</v>
          </cell>
          <cell r="C1056" t="str">
            <v>ea</v>
          </cell>
          <cell r="D1056">
            <v>24</v>
          </cell>
          <cell r="E1056">
            <v>36000</v>
          </cell>
          <cell r="F1056">
            <v>864000</v>
          </cell>
        </row>
        <row r="1057">
          <cell r="A1057" t="str">
            <v>-5 배수시설이음부</v>
          </cell>
          <cell r="B1057" t="str">
            <v>스테인레스</v>
          </cell>
          <cell r="C1057" t="str">
            <v>ea</v>
          </cell>
          <cell r="D1057">
            <v>48</v>
          </cell>
          <cell r="E1057">
            <v>12400</v>
          </cell>
          <cell r="F1057">
            <v>595200</v>
          </cell>
        </row>
        <row r="1058">
          <cell r="A1058" t="str">
            <v>3.08.18 물차단홈설치</v>
          </cell>
          <cell r="B1058" t="str">
            <v>알루미늄</v>
          </cell>
          <cell r="C1058" t="str">
            <v>m</v>
          </cell>
          <cell r="D1058">
            <v>320</v>
          </cell>
          <cell r="E1058">
            <v>2620</v>
          </cell>
          <cell r="F1058">
            <v>838400</v>
          </cell>
        </row>
        <row r="1059">
          <cell r="A1059" t="str">
            <v>3.08.19 스페이셔설치</v>
          </cell>
          <cell r="F1059">
            <v>0</v>
          </cell>
        </row>
        <row r="1060">
          <cell r="A1060" t="str">
            <v>a 스페이서</v>
          </cell>
          <cell r="B1060" t="str">
            <v>벽체</v>
          </cell>
          <cell r="C1060" t="str">
            <v>m2</v>
          </cell>
          <cell r="D1060">
            <v>2057</v>
          </cell>
          <cell r="E1060">
            <v>210</v>
          </cell>
          <cell r="F1060">
            <v>431970</v>
          </cell>
        </row>
        <row r="1061">
          <cell r="A1061" t="str">
            <v>b 스페이서</v>
          </cell>
          <cell r="B1061" t="str">
            <v>슬래브및기초</v>
          </cell>
          <cell r="C1061" t="str">
            <v>m2</v>
          </cell>
          <cell r="D1061">
            <v>2457</v>
          </cell>
          <cell r="E1061">
            <v>100</v>
          </cell>
          <cell r="F1061">
            <v>245700</v>
          </cell>
        </row>
        <row r="1062">
          <cell r="A1062" t="str">
            <v>3.08.20 교명판및설명판</v>
          </cell>
          <cell r="F1062">
            <v>0</v>
          </cell>
        </row>
        <row r="1063">
          <cell r="A1063" t="str">
            <v>a 교명주</v>
          </cell>
          <cell r="B1063" t="str">
            <v>화강석</v>
          </cell>
          <cell r="C1063" t="str">
            <v>ea</v>
          </cell>
          <cell r="D1063">
            <v>4</v>
          </cell>
          <cell r="E1063">
            <v>2090000</v>
          </cell>
          <cell r="F1063">
            <v>8360000</v>
          </cell>
        </row>
        <row r="1064">
          <cell r="A1064" t="str">
            <v>b 교명판</v>
          </cell>
          <cell r="B1064" t="str">
            <v>청동주물</v>
          </cell>
          <cell r="C1064" t="str">
            <v>ea</v>
          </cell>
          <cell r="D1064">
            <v>2</v>
          </cell>
          <cell r="E1064">
            <v>49600</v>
          </cell>
          <cell r="F1064">
            <v>99200</v>
          </cell>
        </row>
        <row r="1065">
          <cell r="A1065" t="str">
            <v>c 설명판</v>
          </cell>
          <cell r="B1065" t="str">
            <v>청동주물</v>
          </cell>
          <cell r="C1065" t="str">
            <v>ea</v>
          </cell>
          <cell r="D1065">
            <v>2</v>
          </cell>
          <cell r="E1065">
            <v>70000</v>
          </cell>
          <cell r="F1065">
            <v>140000</v>
          </cell>
        </row>
        <row r="1066">
          <cell r="A1066" t="str">
            <v>3.08.21 t.b.m설치</v>
          </cell>
          <cell r="C1066" t="str">
            <v>ea</v>
          </cell>
          <cell r="D1066">
            <v>2</v>
          </cell>
          <cell r="E1066">
            <v>26200</v>
          </cell>
          <cell r="F1066">
            <v>52400</v>
          </cell>
        </row>
        <row r="1067">
          <cell r="A1067" t="str">
            <v>3.08.22 난간(방호벽용)</v>
          </cell>
          <cell r="B1067" t="str">
            <v>교량용</v>
          </cell>
          <cell r="C1067" t="str">
            <v>m</v>
          </cell>
          <cell r="D1067">
            <v>86</v>
          </cell>
          <cell r="E1067">
            <v>121000</v>
          </cell>
          <cell r="F1067">
            <v>10406000</v>
          </cell>
        </row>
        <row r="1068">
          <cell r="A1068" t="str">
            <v>3.08.23 교량유지관리판</v>
          </cell>
          <cell r="F1068">
            <v>0</v>
          </cell>
        </row>
        <row r="1069">
          <cell r="A1069" t="str">
            <v>a 교량유지관리표지판</v>
          </cell>
          <cell r="B1069" t="str">
            <v>교각용</v>
          </cell>
          <cell r="C1069" t="str">
            <v>ea</v>
          </cell>
          <cell r="D1069">
            <v>4</v>
          </cell>
          <cell r="E1069">
            <v>20700</v>
          </cell>
          <cell r="F1069">
            <v>82800</v>
          </cell>
        </row>
        <row r="1070">
          <cell r="A1070" t="str">
            <v>3.08.24 낙하물방지공</v>
          </cell>
          <cell r="B1070" t="str">
            <v>아연도금철망</v>
          </cell>
          <cell r="C1070" t="str">
            <v>m2</v>
          </cell>
          <cell r="D1070">
            <v>1838</v>
          </cell>
          <cell r="E1070">
            <v>5610</v>
          </cell>
          <cell r="F1070">
            <v>10311180</v>
          </cell>
        </row>
        <row r="1071">
          <cell r="A1071" t="str">
            <v>3.08.25 전선관</v>
          </cell>
          <cell r="F1071">
            <v>0</v>
          </cell>
        </row>
        <row r="1072">
          <cell r="A1072" t="str">
            <v>a 전선관</v>
          </cell>
          <cell r="B1072" t="str">
            <v>p.v.cΦ50m/m</v>
          </cell>
          <cell r="C1072" t="str">
            <v>m</v>
          </cell>
          <cell r="D1072">
            <v>172</v>
          </cell>
          <cell r="E1072">
            <v>1830</v>
          </cell>
          <cell r="F1072">
            <v>314760</v>
          </cell>
        </row>
        <row r="1073">
          <cell r="A1073" t="str">
            <v>b 전선관</v>
          </cell>
          <cell r="B1073" t="str">
            <v>p.v.cΦ100m/m</v>
          </cell>
          <cell r="C1073" t="str">
            <v>m</v>
          </cell>
          <cell r="D1073">
            <v>172</v>
          </cell>
          <cell r="E1073">
            <v>5510</v>
          </cell>
          <cell r="F1073">
            <v>947720</v>
          </cell>
        </row>
        <row r="1074">
          <cell r="A1074" t="str">
            <v>c 전선관</v>
          </cell>
          <cell r="B1074" t="str">
            <v>p.v.cΦ150m/m</v>
          </cell>
          <cell r="C1074" t="str">
            <v>m</v>
          </cell>
          <cell r="D1074">
            <v>172</v>
          </cell>
          <cell r="E1074">
            <v>11000</v>
          </cell>
          <cell r="F1074">
            <v>1892000</v>
          </cell>
        </row>
        <row r="1075">
          <cell r="A1075" t="str">
            <v>3.08.26 안전점검통로</v>
          </cell>
          <cell r="F1075">
            <v>0</v>
          </cell>
        </row>
        <row r="1076">
          <cell r="A1076" t="str">
            <v>a 안전점검통로(교대)</v>
          </cell>
          <cell r="B1076" t="str">
            <v>스테인레스</v>
          </cell>
          <cell r="C1076" t="str">
            <v>개소</v>
          </cell>
          <cell r="D1076">
            <v>2</v>
          </cell>
          <cell r="E1076">
            <v>28440000</v>
          </cell>
          <cell r="F1076">
            <v>56880000</v>
          </cell>
        </row>
        <row r="1077">
          <cell r="A1077" t="str">
            <v>b 안전점검통로(교각)</v>
          </cell>
          <cell r="B1077" t="str">
            <v>스테인레스</v>
          </cell>
          <cell r="C1077" t="str">
            <v>개소</v>
          </cell>
          <cell r="D1077">
            <v>4</v>
          </cell>
          <cell r="E1077">
            <v>39320000</v>
          </cell>
          <cell r="F1077">
            <v>157280000</v>
          </cell>
        </row>
        <row r="1078">
          <cell r="A1078" t="str">
            <v>3.08.27 사급자재대</v>
          </cell>
          <cell r="F1078">
            <v>0</v>
          </cell>
        </row>
        <row r="1079">
          <cell r="A1079" t="str">
            <v>a 강판(sm490)</v>
          </cell>
          <cell r="F1079">
            <v>0</v>
          </cell>
        </row>
        <row r="1080">
          <cell r="A1080" t="str">
            <v>-1 강판(t=10mm)</v>
          </cell>
          <cell r="B1080" t="str">
            <v>sm490</v>
          </cell>
          <cell r="C1080" t="str">
            <v>ton</v>
          </cell>
          <cell r="D1080">
            <v>11.622999999999999</v>
          </cell>
          <cell r="E1080">
            <v>404000</v>
          </cell>
          <cell r="F1080">
            <v>4695692</v>
          </cell>
        </row>
        <row r="1081">
          <cell r="A1081" t="str">
            <v>-2 강판(t=12mm)</v>
          </cell>
          <cell r="B1081" t="str">
            <v>sm490</v>
          </cell>
          <cell r="C1081" t="str">
            <v>ton</v>
          </cell>
          <cell r="D1081">
            <v>149.79300000000001</v>
          </cell>
          <cell r="E1081">
            <v>404000</v>
          </cell>
          <cell r="F1081">
            <v>60516372</v>
          </cell>
        </row>
        <row r="1082">
          <cell r="A1082" t="str">
            <v>-3 강판(t=14mm)</v>
          </cell>
          <cell r="B1082" t="str">
            <v>sm490</v>
          </cell>
          <cell r="C1082" t="str">
            <v>ton</v>
          </cell>
          <cell r="D1082">
            <v>21.186</v>
          </cell>
          <cell r="E1082">
            <v>404000</v>
          </cell>
          <cell r="F1082">
            <v>8559144</v>
          </cell>
        </row>
        <row r="1083">
          <cell r="A1083" t="str">
            <v>-4 강판(t=16mm)</v>
          </cell>
          <cell r="B1083" t="str">
            <v>sm490</v>
          </cell>
          <cell r="C1083" t="str">
            <v>ton</v>
          </cell>
          <cell r="D1083">
            <v>33.045999999999999</v>
          </cell>
          <cell r="E1083">
            <v>404000</v>
          </cell>
          <cell r="F1083">
            <v>13350584</v>
          </cell>
        </row>
        <row r="1084">
          <cell r="A1084" t="str">
            <v>-5 강판(t=18mm)</v>
          </cell>
          <cell r="B1084" t="str">
            <v>sm490</v>
          </cell>
          <cell r="C1084" t="str">
            <v>ton</v>
          </cell>
          <cell r="D1084">
            <v>9.0459999999999994</v>
          </cell>
          <cell r="E1084">
            <v>404000</v>
          </cell>
          <cell r="F1084">
            <v>3654584</v>
          </cell>
        </row>
        <row r="1085">
          <cell r="A1085" t="str">
            <v>-6 강판(t=20mm)</v>
          </cell>
          <cell r="B1085" t="str">
            <v>sm490</v>
          </cell>
          <cell r="C1085" t="str">
            <v>ton</v>
          </cell>
          <cell r="D1085">
            <v>12.331</v>
          </cell>
          <cell r="E1085">
            <v>404000</v>
          </cell>
          <cell r="F1085">
            <v>4981724</v>
          </cell>
        </row>
        <row r="1086">
          <cell r="A1086" t="str">
            <v>-7 강판(t=22mm)</v>
          </cell>
          <cell r="B1086" t="str">
            <v>sm490</v>
          </cell>
          <cell r="C1086" t="str">
            <v>ton</v>
          </cell>
          <cell r="D1086">
            <v>36.046999999999997</v>
          </cell>
          <cell r="E1086">
            <v>410000</v>
          </cell>
          <cell r="F1086">
            <v>14779270</v>
          </cell>
        </row>
        <row r="1087">
          <cell r="A1087" t="str">
            <v>-8 강판(t=24mm)</v>
          </cell>
          <cell r="B1087" t="str">
            <v>sm490</v>
          </cell>
          <cell r="C1087" t="str">
            <v>ton</v>
          </cell>
          <cell r="D1087">
            <v>22.506</v>
          </cell>
          <cell r="E1087">
            <v>410000</v>
          </cell>
          <cell r="F1087">
            <v>9227460</v>
          </cell>
        </row>
        <row r="1088">
          <cell r="A1088" t="str">
            <v>-9 강판(t=26mm)</v>
          </cell>
          <cell r="B1088" t="str">
            <v>sm490</v>
          </cell>
          <cell r="C1088" t="str">
            <v>ton</v>
          </cell>
          <cell r="D1088">
            <v>18.934999999999999</v>
          </cell>
          <cell r="E1088">
            <v>410000</v>
          </cell>
          <cell r="F1088">
            <v>7763350</v>
          </cell>
        </row>
        <row r="1089">
          <cell r="A1089" t="str">
            <v>-10 강판(t=28mm)</v>
          </cell>
          <cell r="B1089" t="str">
            <v>sm490</v>
          </cell>
          <cell r="C1089" t="str">
            <v>ton</v>
          </cell>
          <cell r="D1089">
            <v>4.2539999999999996</v>
          </cell>
          <cell r="E1089">
            <v>410000</v>
          </cell>
          <cell r="F1089">
            <v>1744140</v>
          </cell>
        </row>
        <row r="1090">
          <cell r="A1090" t="str">
            <v>b 강판(sm400)</v>
          </cell>
          <cell r="F1090">
            <v>0</v>
          </cell>
        </row>
        <row r="1091">
          <cell r="A1091" t="str">
            <v>-1 강판(t=14mm)</v>
          </cell>
          <cell r="B1091" t="str">
            <v>sm400</v>
          </cell>
          <cell r="C1091" t="str">
            <v>ton</v>
          </cell>
          <cell r="D1091">
            <v>17.946999999999999</v>
          </cell>
          <cell r="E1091">
            <v>404000</v>
          </cell>
          <cell r="F1091">
            <v>7250588</v>
          </cell>
        </row>
        <row r="1092">
          <cell r="A1092" t="str">
            <v>c 철근</v>
          </cell>
          <cell r="B1092" t="str">
            <v>sd40</v>
          </cell>
          <cell r="F1092">
            <v>0</v>
          </cell>
        </row>
        <row r="1093">
          <cell r="A1093" t="str">
            <v>-1 철근(sd35,40a)</v>
          </cell>
          <cell r="B1093" t="str">
            <v>d=22m/m</v>
          </cell>
          <cell r="C1093" t="str">
            <v>ton</v>
          </cell>
          <cell r="D1093">
            <v>21.138999999999999</v>
          </cell>
          <cell r="E1093">
            <v>331000</v>
          </cell>
          <cell r="F1093">
            <v>6997009</v>
          </cell>
        </row>
        <row r="1094">
          <cell r="A1094" t="str">
            <v>-2 철근(sd35,40a)</v>
          </cell>
          <cell r="B1094" t="str">
            <v>d=19m/m</v>
          </cell>
          <cell r="C1094" t="str">
            <v>ton</v>
          </cell>
          <cell r="D1094">
            <v>4.6059999999999999</v>
          </cell>
          <cell r="E1094">
            <v>331000</v>
          </cell>
          <cell r="F1094">
            <v>1524586</v>
          </cell>
        </row>
        <row r="1095">
          <cell r="A1095" t="str">
            <v>-3 철근(sd35,40a)</v>
          </cell>
          <cell r="B1095" t="str">
            <v>d=16m/m</v>
          </cell>
          <cell r="C1095" t="str">
            <v>ton</v>
          </cell>
          <cell r="D1095">
            <v>52.475999999999999</v>
          </cell>
          <cell r="E1095">
            <v>331000</v>
          </cell>
          <cell r="F1095">
            <v>17369556</v>
          </cell>
        </row>
        <row r="1096">
          <cell r="A1096" t="str">
            <v>-4 철근(sd35,40a)</v>
          </cell>
          <cell r="B1096" t="str">
            <v>d=13m/m</v>
          </cell>
          <cell r="C1096" t="str">
            <v>ton</v>
          </cell>
          <cell r="D1096">
            <v>12.611000000000001</v>
          </cell>
          <cell r="E1096">
            <v>336000</v>
          </cell>
          <cell r="F1096">
            <v>4237296</v>
          </cell>
        </row>
        <row r="1097">
          <cell r="A1097" t="str">
            <v>d 철근</v>
          </cell>
          <cell r="B1097" t="str">
            <v>sd30</v>
          </cell>
          <cell r="F1097">
            <v>0</v>
          </cell>
        </row>
        <row r="1098">
          <cell r="A1098" t="str">
            <v>-1 철근(sd30a)</v>
          </cell>
          <cell r="B1098" t="str">
            <v>d=32m/m</v>
          </cell>
          <cell r="C1098" t="str">
            <v>ton</v>
          </cell>
          <cell r="D1098">
            <v>32.628</v>
          </cell>
          <cell r="E1098">
            <v>317000</v>
          </cell>
          <cell r="F1098">
            <v>10343076</v>
          </cell>
        </row>
        <row r="1099">
          <cell r="A1099" t="str">
            <v>-2 철근(sd30a)</v>
          </cell>
          <cell r="B1099" t="str">
            <v>d=29m/m</v>
          </cell>
          <cell r="C1099" t="str">
            <v>ton</v>
          </cell>
          <cell r="D1099">
            <v>32.988100000000003</v>
          </cell>
          <cell r="E1099">
            <v>317000</v>
          </cell>
          <cell r="F1099">
            <v>10457227</v>
          </cell>
        </row>
        <row r="1100">
          <cell r="A1100" t="str">
            <v>-3 철근(sd30a)</v>
          </cell>
          <cell r="B1100" t="str">
            <v>d=25m/m</v>
          </cell>
          <cell r="C1100" t="str">
            <v>ton</v>
          </cell>
          <cell r="D1100">
            <v>107.074</v>
          </cell>
          <cell r="E1100">
            <v>317000</v>
          </cell>
          <cell r="F1100">
            <v>33942458</v>
          </cell>
        </row>
        <row r="1101">
          <cell r="A1101" t="str">
            <v>-4 철근(sd30a)</v>
          </cell>
          <cell r="B1101" t="str">
            <v>d=22m/m</v>
          </cell>
          <cell r="C1101" t="str">
            <v>ton</v>
          </cell>
          <cell r="D1101">
            <v>94.093999999999994</v>
          </cell>
          <cell r="E1101">
            <v>317000</v>
          </cell>
          <cell r="F1101">
            <v>29827798</v>
          </cell>
        </row>
        <row r="1102">
          <cell r="A1102" t="str">
            <v>-5 철근(sd30a)</v>
          </cell>
          <cell r="B1102" t="str">
            <v>d=19m/m</v>
          </cell>
          <cell r="C1102" t="str">
            <v>ton</v>
          </cell>
          <cell r="D1102">
            <v>35.552</v>
          </cell>
          <cell r="E1102">
            <v>317000</v>
          </cell>
          <cell r="F1102">
            <v>11269984</v>
          </cell>
        </row>
        <row r="1103">
          <cell r="A1103" t="str">
            <v>-6 철근(sd30a)</v>
          </cell>
          <cell r="B1103" t="str">
            <v>d=16m/m</v>
          </cell>
          <cell r="C1103" t="str">
            <v>ton</v>
          </cell>
          <cell r="D1103">
            <v>33.006</v>
          </cell>
          <cell r="E1103">
            <v>317000</v>
          </cell>
          <cell r="F1103">
            <v>10462902</v>
          </cell>
        </row>
        <row r="1104">
          <cell r="A1104" t="str">
            <v>-7 철근(sd30a)</v>
          </cell>
          <cell r="B1104" t="str">
            <v>d=13m/m</v>
          </cell>
          <cell r="C1104" t="str">
            <v>ton</v>
          </cell>
          <cell r="D1104">
            <v>13.316000000000001</v>
          </cell>
          <cell r="E1104">
            <v>321000</v>
          </cell>
          <cell r="F1104">
            <v>4274436</v>
          </cell>
        </row>
        <row r="1105">
          <cell r="A1105" t="str">
            <v>e 레미콘</v>
          </cell>
          <cell r="F1105">
            <v>0</v>
          </cell>
        </row>
        <row r="1106">
          <cell r="A1106" t="str">
            <v>-1 레미콘</v>
          </cell>
          <cell r="B1106" t="str">
            <v>(25-270-15)섬유보강</v>
          </cell>
          <cell r="C1106" t="str">
            <v>m3</v>
          </cell>
          <cell r="D1106">
            <v>456</v>
          </cell>
          <cell r="E1106">
            <v>47400</v>
          </cell>
          <cell r="F1106">
            <v>21614400</v>
          </cell>
        </row>
        <row r="1107">
          <cell r="A1107" t="str">
            <v>-2 레미콘</v>
          </cell>
          <cell r="B1107" t="str">
            <v>25-240-15</v>
          </cell>
          <cell r="C1107" t="str">
            <v>m3</v>
          </cell>
          <cell r="D1107">
            <v>2057</v>
          </cell>
          <cell r="E1107">
            <v>46300</v>
          </cell>
          <cell r="F1107">
            <v>95239100</v>
          </cell>
        </row>
        <row r="1108">
          <cell r="A1108" t="str">
            <v>-3 레미콘</v>
          </cell>
          <cell r="B1108" t="str">
            <v>25-240-8</v>
          </cell>
          <cell r="C1108" t="str">
            <v>m3</v>
          </cell>
          <cell r="D1108">
            <v>33</v>
          </cell>
          <cell r="E1108">
            <v>45100</v>
          </cell>
          <cell r="F1108">
            <v>1488300</v>
          </cell>
        </row>
        <row r="1109">
          <cell r="A1109" t="str">
            <v>-4 레미콘</v>
          </cell>
          <cell r="B1109" t="str">
            <v>40-160-8</v>
          </cell>
          <cell r="C1109" t="str">
            <v>m3</v>
          </cell>
          <cell r="D1109">
            <v>76</v>
          </cell>
          <cell r="E1109">
            <v>40500</v>
          </cell>
          <cell r="F1109">
            <v>3078000</v>
          </cell>
        </row>
        <row r="1110">
          <cell r="A1110" t="str">
            <v>f 시멘트</v>
          </cell>
          <cell r="B1110" t="str">
            <v>40kg/대</v>
          </cell>
          <cell r="C1110" t="str">
            <v>대</v>
          </cell>
          <cell r="D1110">
            <v>183</v>
          </cell>
          <cell r="E1110">
            <v>2900</v>
          </cell>
          <cell r="F1110">
            <v>530700</v>
          </cell>
        </row>
        <row r="1111">
          <cell r="A1111" t="str">
            <v>g 모래</v>
          </cell>
          <cell r="C1111" t="str">
            <v>m3</v>
          </cell>
          <cell r="D1111">
            <v>5</v>
          </cell>
          <cell r="E1111">
            <v>6000</v>
          </cell>
          <cell r="F1111">
            <v>30000</v>
          </cell>
        </row>
        <row r="1112">
          <cell r="A1112" t="str">
            <v>h 자갈</v>
          </cell>
          <cell r="C1112" t="str">
            <v>m3</v>
          </cell>
          <cell r="D1112">
            <v>6</v>
          </cell>
          <cell r="E1112">
            <v>7500</v>
          </cell>
          <cell r="F1112">
            <v>45000</v>
          </cell>
        </row>
        <row r="1113">
          <cell r="A1113" t="str">
            <v>3.09 화개IC R-A교</v>
          </cell>
          <cell r="B1113" t="str">
            <v>ST-BG(L=50.0,B=21)</v>
          </cell>
          <cell r="F1113">
            <v>0</v>
          </cell>
        </row>
        <row r="1114">
          <cell r="A1114" t="str">
            <v>3.09.01 토공</v>
          </cell>
          <cell r="F1114">
            <v>0</v>
          </cell>
        </row>
        <row r="1115">
          <cell r="A1115" t="str">
            <v>a 구조물터파기</v>
          </cell>
          <cell r="F1115">
            <v>0</v>
          </cell>
        </row>
        <row r="1116">
          <cell r="A1116" t="str">
            <v>-1 구조물터파기</v>
          </cell>
          <cell r="B1116" t="str">
            <v>육상토사0-4m</v>
          </cell>
          <cell r="C1116" t="str">
            <v>m3</v>
          </cell>
          <cell r="D1116">
            <v>2601</v>
          </cell>
          <cell r="E1116">
            <v>3860</v>
          </cell>
          <cell r="F1116">
            <v>10039860</v>
          </cell>
        </row>
        <row r="1117">
          <cell r="A1117" t="str">
            <v>-2 구조물터파기</v>
          </cell>
          <cell r="B1117" t="str">
            <v>육상토사4m이상</v>
          </cell>
          <cell r="C1117" t="str">
            <v>m3</v>
          </cell>
          <cell r="D1117">
            <v>294</v>
          </cell>
          <cell r="E1117">
            <v>6940</v>
          </cell>
          <cell r="F1117">
            <v>2040360</v>
          </cell>
        </row>
        <row r="1118">
          <cell r="A1118" t="str">
            <v>-3 구조물터파기</v>
          </cell>
          <cell r="B1118" t="str">
            <v>육상리핑암4m이상</v>
          </cell>
          <cell r="C1118" t="str">
            <v>m3</v>
          </cell>
          <cell r="D1118">
            <v>149</v>
          </cell>
          <cell r="E1118">
            <v>71000</v>
          </cell>
          <cell r="F1118">
            <v>10579000</v>
          </cell>
        </row>
        <row r="1119">
          <cell r="A1119" t="str">
            <v>b 되메우기및다짐</v>
          </cell>
          <cell r="B1119" t="str">
            <v>인력30%+백호우70%</v>
          </cell>
          <cell r="C1119" t="str">
            <v>m3</v>
          </cell>
          <cell r="D1119">
            <v>2368</v>
          </cell>
          <cell r="E1119">
            <v>4640</v>
          </cell>
          <cell r="F1119">
            <v>10987520</v>
          </cell>
        </row>
        <row r="1120">
          <cell r="A1120" t="str">
            <v>c 뒷채움잡석</v>
          </cell>
          <cell r="B1120" t="str">
            <v>현장암유용(보조기층)</v>
          </cell>
          <cell r="C1120" t="str">
            <v>m3</v>
          </cell>
          <cell r="D1120">
            <v>934</v>
          </cell>
          <cell r="E1120">
            <v>22800</v>
          </cell>
          <cell r="F1120">
            <v>21295200</v>
          </cell>
        </row>
        <row r="1121">
          <cell r="A1121" t="str">
            <v>3.09.02 거푸집</v>
          </cell>
          <cell r="F1121">
            <v>0</v>
          </cell>
        </row>
        <row r="1122">
          <cell r="A1122" t="str">
            <v>a 합판거푸집</v>
          </cell>
          <cell r="B1122" t="str">
            <v>3회0-7m</v>
          </cell>
          <cell r="C1122" t="str">
            <v>m2</v>
          </cell>
          <cell r="D1122">
            <v>839</v>
          </cell>
          <cell r="E1122">
            <v>17700</v>
          </cell>
          <cell r="F1122">
            <v>14850300</v>
          </cell>
        </row>
        <row r="1123">
          <cell r="A1123" t="str">
            <v>b 합판거푸집</v>
          </cell>
          <cell r="B1123" t="str">
            <v>3회7-10m</v>
          </cell>
          <cell r="C1123" t="str">
            <v>m2</v>
          </cell>
          <cell r="D1123">
            <v>193</v>
          </cell>
          <cell r="E1123">
            <v>18900</v>
          </cell>
          <cell r="F1123">
            <v>3647700</v>
          </cell>
        </row>
        <row r="1124">
          <cell r="A1124" t="str">
            <v>d 합판거푸집</v>
          </cell>
          <cell r="B1124" t="str">
            <v>4회0-7m</v>
          </cell>
          <cell r="C1124" t="str">
            <v>m2</v>
          </cell>
          <cell r="D1124">
            <v>159</v>
          </cell>
          <cell r="E1124">
            <v>15200</v>
          </cell>
          <cell r="F1124">
            <v>2416800</v>
          </cell>
        </row>
        <row r="1125">
          <cell r="A1125" t="str">
            <v>e 합판거푸집</v>
          </cell>
          <cell r="B1125" t="str">
            <v>6회0-7m</v>
          </cell>
          <cell r="C1125" t="str">
            <v>m2</v>
          </cell>
          <cell r="D1125">
            <v>11</v>
          </cell>
          <cell r="E1125">
            <v>12500</v>
          </cell>
          <cell r="F1125">
            <v>137500</v>
          </cell>
        </row>
        <row r="1126">
          <cell r="A1126" t="str">
            <v>f 거푸집(합판+스치로폴)</v>
          </cell>
          <cell r="B1126" t="str">
            <v>4회0-7m</v>
          </cell>
          <cell r="C1126" t="str">
            <v>m2</v>
          </cell>
          <cell r="D1126">
            <v>296</v>
          </cell>
          <cell r="E1126">
            <v>21200</v>
          </cell>
          <cell r="F1126">
            <v>6275200</v>
          </cell>
        </row>
        <row r="1127">
          <cell r="A1127" t="str">
            <v>g 거푸집(합판+스치로폴)</v>
          </cell>
          <cell r="B1127" t="str">
            <v>4회7-10m</v>
          </cell>
          <cell r="C1127" t="str">
            <v>m2</v>
          </cell>
          <cell r="D1127">
            <v>63</v>
          </cell>
          <cell r="E1127">
            <v>21300</v>
          </cell>
          <cell r="F1127">
            <v>1341900</v>
          </cell>
        </row>
        <row r="1128">
          <cell r="A1128" t="str">
            <v>3.09.03 비계</v>
          </cell>
          <cell r="B1128" t="str">
            <v>강관</v>
          </cell>
          <cell r="C1128" t="str">
            <v>m2</v>
          </cell>
          <cell r="D1128">
            <v>793</v>
          </cell>
          <cell r="E1128">
            <v>10000</v>
          </cell>
          <cell r="F1128">
            <v>7930000</v>
          </cell>
        </row>
        <row r="1129">
          <cell r="A1129" t="str">
            <v>3.09.04 동바리공</v>
          </cell>
          <cell r="F1129">
            <v>0</v>
          </cell>
        </row>
        <row r="1130">
          <cell r="A1130" t="str">
            <v>a 동바리공</v>
          </cell>
          <cell r="B1130" t="str">
            <v>목재4회</v>
          </cell>
          <cell r="C1130" t="str">
            <v>공/m3</v>
          </cell>
          <cell r="D1130">
            <v>301</v>
          </cell>
          <cell r="E1130">
            <v>20500</v>
          </cell>
          <cell r="F1130">
            <v>6170500</v>
          </cell>
        </row>
        <row r="1131">
          <cell r="A1131" t="str">
            <v>b 동바리</v>
          </cell>
          <cell r="B1131" t="str">
            <v>강관</v>
          </cell>
          <cell r="C1131" t="str">
            <v>공/m3</v>
          </cell>
          <cell r="D1131">
            <v>31</v>
          </cell>
          <cell r="E1131">
            <v>15700</v>
          </cell>
          <cell r="F1131">
            <v>486700</v>
          </cell>
        </row>
        <row r="1132">
          <cell r="A1132" t="str">
            <v>c 동바리</v>
          </cell>
          <cell r="B1132" t="str">
            <v>deck finisher</v>
          </cell>
          <cell r="C1132" t="str">
            <v>공/m3</v>
          </cell>
          <cell r="D1132">
            <v>176</v>
          </cell>
          <cell r="E1132">
            <v>20500</v>
          </cell>
          <cell r="F1132">
            <v>3608000</v>
          </cell>
        </row>
        <row r="1133">
          <cell r="A1133" t="str">
            <v>3.09.05 철근가공조립</v>
          </cell>
          <cell r="F1133">
            <v>0</v>
          </cell>
        </row>
        <row r="1134">
          <cell r="A1134" t="str">
            <v>a 철근가공조립</v>
          </cell>
          <cell r="B1134" t="str">
            <v>보통</v>
          </cell>
          <cell r="C1134" t="str">
            <v>ton</v>
          </cell>
          <cell r="D1134">
            <v>113.233</v>
          </cell>
          <cell r="E1134">
            <v>333000</v>
          </cell>
          <cell r="F1134">
            <v>37706589</v>
          </cell>
        </row>
        <row r="1135">
          <cell r="A1135" t="str">
            <v>b 철근가공조립</v>
          </cell>
          <cell r="B1135" t="str">
            <v>복잡</v>
          </cell>
          <cell r="C1135" t="str">
            <v>ton</v>
          </cell>
          <cell r="D1135">
            <v>44.585000000000001</v>
          </cell>
          <cell r="E1135">
            <v>368000</v>
          </cell>
          <cell r="F1135">
            <v>16407280</v>
          </cell>
        </row>
        <row r="1136">
          <cell r="A1136" t="str">
            <v>3.09.06 콘크리트타설</v>
          </cell>
          <cell r="F1136">
            <v>0</v>
          </cell>
        </row>
        <row r="1137">
          <cell r="A1137" t="str">
            <v>a 콘크리트타설</v>
          </cell>
          <cell r="B1137" t="str">
            <v>철근펌프카</v>
          </cell>
          <cell r="C1137" t="str">
            <v>m3</v>
          </cell>
          <cell r="D1137">
            <v>1058</v>
          </cell>
          <cell r="E1137">
            <v>15900</v>
          </cell>
          <cell r="F1137">
            <v>16822200</v>
          </cell>
        </row>
        <row r="1138">
          <cell r="A1138" t="str">
            <v>b 콘크리트타설</v>
          </cell>
          <cell r="B1138" t="str">
            <v>무근vib제외</v>
          </cell>
          <cell r="C1138" t="str">
            <v>m3</v>
          </cell>
          <cell r="D1138">
            <v>28</v>
          </cell>
          <cell r="E1138">
            <v>18500</v>
          </cell>
          <cell r="F1138">
            <v>518000</v>
          </cell>
        </row>
        <row r="1139">
          <cell r="A1139" t="str">
            <v>3.09.07 표면처리</v>
          </cell>
          <cell r="F1139">
            <v>0</v>
          </cell>
        </row>
        <row r="1140">
          <cell r="A1140" t="str">
            <v>a 슬래브양생</v>
          </cell>
          <cell r="B1140" t="str">
            <v>피막양생</v>
          </cell>
          <cell r="C1140" t="str">
            <v>m2</v>
          </cell>
          <cell r="D1140">
            <v>500</v>
          </cell>
          <cell r="E1140">
            <v>340</v>
          </cell>
          <cell r="F1140">
            <v>170000</v>
          </cell>
        </row>
        <row r="1141">
          <cell r="A1141" t="str">
            <v>b 슬래브면고르기</v>
          </cell>
          <cell r="B1141" t="str">
            <v>데크휘니샤</v>
          </cell>
          <cell r="C1141" t="str">
            <v>m2</v>
          </cell>
          <cell r="D1141">
            <v>500</v>
          </cell>
          <cell r="E1141">
            <v>520</v>
          </cell>
          <cell r="F1141">
            <v>260000</v>
          </cell>
        </row>
        <row r="1142">
          <cell r="A1142" t="str">
            <v>3.09.08 교좌받침공</v>
          </cell>
          <cell r="B1142" t="str">
            <v>밀폐탄성받침</v>
          </cell>
          <cell r="F1142">
            <v>0</v>
          </cell>
        </row>
        <row r="1143">
          <cell r="A1143" t="str">
            <v>a 교좌장치</v>
          </cell>
          <cell r="B1143" t="str">
            <v>고정단250ton</v>
          </cell>
          <cell r="C1143" t="str">
            <v>ea</v>
          </cell>
          <cell r="D1143">
            <v>1</v>
          </cell>
          <cell r="E1143">
            <v>1950000</v>
          </cell>
          <cell r="F1143">
            <v>1950000</v>
          </cell>
        </row>
        <row r="1144">
          <cell r="A1144" t="str">
            <v>b 교좌장치</v>
          </cell>
          <cell r="B1144" t="str">
            <v>일방향250ton</v>
          </cell>
          <cell r="C1144" t="str">
            <v>ea</v>
          </cell>
          <cell r="D1144">
            <v>4</v>
          </cell>
          <cell r="E1144">
            <v>1950000</v>
          </cell>
          <cell r="F1144">
            <v>7800000</v>
          </cell>
        </row>
        <row r="1145">
          <cell r="A1145" t="str">
            <v>c 교좌장치</v>
          </cell>
          <cell r="B1145" t="str">
            <v>양방향250ton</v>
          </cell>
          <cell r="C1145" t="str">
            <v>ea</v>
          </cell>
          <cell r="D1145">
            <v>3</v>
          </cell>
          <cell r="E1145">
            <v>1060000</v>
          </cell>
          <cell r="F1145">
            <v>3180000</v>
          </cell>
        </row>
        <row r="1146">
          <cell r="A1146" t="str">
            <v>3.09.09 강교</v>
          </cell>
          <cell r="B1146" t="str">
            <v>ST-BOX GIRDER</v>
          </cell>
          <cell r="F1146">
            <v>0</v>
          </cell>
        </row>
        <row r="1147">
          <cell r="A1147" t="str">
            <v>a 강교제작st-box</v>
          </cell>
          <cell r="B1147" t="str">
            <v>화개ic r-a교</v>
          </cell>
          <cell r="C1147" t="str">
            <v>ton</v>
          </cell>
          <cell r="D1147">
            <v>263.51799999999997</v>
          </cell>
          <cell r="E1147">
            <v>1030000</v>
          </cell>
          <cell r="F1147">
            <v>271423540</v>
          </cell>
        </row>
        <row r="1148">
          <cell r="A1148" t="str">
            <v>b 강교가설st-box</v>
          </cell>
          <cell r="B1148" t="str">
            <v>화개ic r-a교</v>
          </cell>
          <cell r="C1148" t="str">
            <v>ton</v>
          </cell>
          <cell r="D1148">
            <v>263.51799999999997</v>
          </cell>
          <cell r="E1148">
            <v>388000</v>
          </cell>
          <cell r="F1148">
            <v>102244984</v>
          </cell>
        </row>
        <row r="1149">
          <cell r="A1149" t="str">
            <v>c 강교운반st-box</v>
          </cell>
          <cell r="B1149" t="str">
            <v>화개ic r-a교</v>
          </cell>
          <cell r="C1149" t="str">
            <v>ton</v>
          </cell>
          <cell r="D1149">
            <v>263.51799999999997</v>
          </cell>
          <cell r="E1149">
            <v>37100</v>
          </cell>
          <cell r="F1149">
            <v>9776517</v>
          </cell>
        </row>
        <row r="1150">
          <cell r="A1150" t="str">
            <v>d 강교도장</v>
          </cell>
          <cell r="B1150" t="str">
            <v>중방식(용재형)</v>
          </cell>
          <cell r="F1150">
            <v>0</v>
          </cell>
        </row>
        <row r="1151">
          <cell r="A1151" t="str">
            <v>-1 강교내부도장</v>
          </cell>
          <cell r="B1151" t="str">
            <v>공장</v>
          </cell>
          <cell r="C1151" t="str">
            <v>m2</v>
          </cell>
          <cell r="D1151">
            <v>1881</v>
          </cell>
          <cell r="E1151">
            <v>12000</v>
          </cell>
          <cell r="F1151">
            <v>22572000</v>
          </cell>
        </row>
        <row r="1152">
          <cell r="A1152" t="str">
            <v>-2 강교splice도장</v>
          </cell>
          <cell r="B1152" t="str">
            <v>공장</v>
          </cell>
          <cell r="C1152" t="str">
            <v>m2</v>
          </cell>
          <cell r="D1152">
            <v>321</v>
          </cell>
          <cell r="E1152">
            <v>8860</v>
          </cell>
          <cell r="F1152">
            <v>2844060</v>
          </cell>
        </row>
        <row r="1153">
          <cell r="A1153" t="str">
            <v>-3 내부볼트및splice도장</v>
          </cell>
          <cell r="B1153" t="str">
            <v>현장</v>
          </cell>
          <cell r="C1153" t="str">
            <v>m2</v>
          </cell>
          <cell r="D1153">
            <v>94</v>
          </cell>
          <cell r="E1153">
            <v>12600</v>
          </cell>
          <cell r="F1153">
            <v>1184400</v>
          </cell>
        </row>
        <row r="1154">
          <cell r="A1154" t="str">
            <v>-4 강교외부도장</v>
          </cell>
          <cell r="B1154" t="str">
            <v>공장</v>
          </cell>
          <cell r="C1154" t="str">
            <v>m2</v>
          </cell>
          <cell r="D1154">
            <v>1221</v>
          </cell>
          <cell r="E1154">
            <v>16600</v>
          </cell>
          <cell r="F1154">
            <v>20268600</v>
          </cell>
        </row>
        <row r="1155">
          <cell r="A1155" t="str">
            <v>-5 외부포장면도장</v>
          </cell>
          <cell r="B1155" t="str">
            <v>공장</v>
          </cell>
          <cell r="C1155" t="str">
            <v>m2</v>
          </cell>
          <cell r="D1155">
            <v>296</v>
          </cell>
          <cell r="E1155">
            <v>12300</v>
          </cell>
          <cell r="F1155">
            <v>3640800</v>
          </cell>
        </row>
        <row r="1156">
          <cell r="A1156" t="str">
            <v>-6 외부볼트및splice도장</v>
          </cell>
          <cell r="B1156" t="str">
            <v>현장</v>
          </cell>
          <cell r="C1156" t="str">
            <v>m2</v>
          </cell>
          <cell r="D1156">
            <v>151</v>
          </cell>
          <cell r="E1156">
            <v>10100</v>
          </cell>
          <cell r="F1156">
            <v>1525100</v>
          </cell>
        </row>
        <row r="1157">
          <cell r="A1157" t="str">
            <v>-7 강교외부도장</v>
          </cell>
          <cell r="B1157" t="str">
            <v>현장</v>
          </cell>
          <cell r="C1157" t="str">
            <v>m2</v>
          </cell>
          <cell r="D1157">
            <v>1221</v>
          </cell>
          <cell r="E1157">
            <v>2140</v>
          </cell>
          <cell r="F1157">
            <v>2612940</v>
          </cell>
        </row>
        <row r="1158">
          <cell r="A1158" t="str">
            <v>3.09.10 신축이음장치</v>
          </cell>
          <cell r="B1158" t="str">
            <v>rail type</v>
          </cell>
          <cell r="F1158">
            <v>0</v>
          </cell>
        </row>
        <row r="1159">
          <cell r="A1159" t="str">
            <v>a 신축이음장치</v>
          </cell>
          <cell r="B1159" t="str">
            <v>no.50</v>
          </cell>
          <cell r="C1159" t="str">
            <v>m</v>
          </cell>
          <cell r="D1159">
            <v>10</v>
          </cell>
          <cell r="E1159">
            <v>417000</v>
          </cell>
          <cell r="F1159">
            <v>4170000</v>
          </cell>
        </row>
        <row r="1160">
          <cell r="A1160" t="str">
            <v>b 신축이음장치</v>
          </cell>
          <cell r="B1160" t="str">
            <v>no.100</v>
          </cell>
          <cell r="C1160" t="str">
            <v>m</v>
          </cell>
          <cell r="D1160">
            <v>10</v>
          </cell>
          <cell r="E1160">
            <v>720000</v>
          </cell>
          <cell r="F1160">
            <v>7200000</v>
          </cell>
        </row>
        <row r="1161">
          <cell r="A1161" t="str">
            <v>3.09.11 교면방수</v>
          </cell>
          <cell r="B1161" t="str">
            <v>도막방수,t=4.0mm</v>
          </cell>
          <cell r="C1161" t="str">
            <v>m2</v>
          </cell>
          <cell r="D1161">
            <v>500</v>
          </cell>
          <cell r="E1161">
            <v>27100</v>
          </cell>
          <cell r="F1161">
            <v>13550000</v>
          </cell>
        </row>
        <row r="1162">
          <cell r="A1162" t="str">
            <v>3.09.12 다웰바설치</v>
          </cell>
          <cell r="B1162" t="str">
            <v>d=25m/m,l=600</v>
          </cell>
          <cell r="C1162" t="str">
            <v>ea</v>
          </cell>
          <cell r="D1162">
            <v>44</v>
          </cell>
          <cell r="E1162">
            <v>13300</v>
          </cell>
          <cell r="F1162">
            <v>585200</v>
          </cell>
        </row>
        <row r="1163">
          <cell r="A1163" t="str">
            <v>3.09.13 무수축콘크리트</v>
          </cell>
          <cell r="F1163">
            <v>0</v>
          </cell>
        </row>
        <row r="1164">
          <cell r="A1164" t="str">
            <v>a 무수축몰탈</v>
          </cell>
          <cell r="C1164" t="str">
            <v>m3</v>
          </cell>
          <cell r="D1164">
            <v>0.36399999999999999</v>
          </cell>
          <cell r="E1164">
            <v>92000</v>
          </cell>
          <cell r="F1164">
            <v>33488</v>
          </cell>
        </row>
        <row r="1165">
          <cell r="A1165" t="str">
            <v>b 무수축콘크리트</v>
          </cell>
          <cell r="B1165" t="str">
            <v>738kg/㎠이상</v>
          </cell>
          <cell r="C1165" t="str">
            <v>m3</v>
          </cell>
          <cell r="D1165">
            <v>3.8220000000000001</v>
          </cell>
          <cell r="E1165">
            <v>144000</v>
          </cell>
          <cell r="F1165">
            <v>550368</v>
          </cell>
        </row>
        <row r="1166">
          <cell r="A1166" t="str">
            <v>3.09.14 스치로폴설치</v>
          </cell>
          <cell r="F1166">
            <v>0</v>
          </cell>
        </row>
        <row r="1167">
          <cell r="A1167" t="str">
            <v>a 스치로폴설치</v>
          </cell>
          <cell r="B1167" t="str">
            <v>t=20m/m</v>
          </cell>
          <cell r="C1167" t="str">
            <v>m2</v>
          </cell>
          <cell r="D1167">
            <v>7</v>
          </cell>
          <cell r="E1167">
            <v>2200</v>
          </cell>
          <cell r="F1167">
            <v>15400</v>
          </cell>
        </row>
        <row r="1168">
          <cell r="A1168" t="str">
            <v>3.09.15 아스팔트방수</v>
          </cell>
          <cell r="B1168" t="str">
            <v>블론아스팔트(2회)</v>
          </cell>
          <cell r="C1168" t="str">
            <v>m2</v>
          </cell>
          <cell r="D1168">
            <v>351</v>
          </cell>
          <cell r="E1168">
            <v>4670</v>
          </cell>
          <cell r="F1168">
            <v>1639170</v>
          </cell>
        </row>
        <row r="1169">
          <cell r="A1169" t="str">
            <v>3.09.16 배수구</v>
          </cell>
          <cell r="F1169">
            <v>0</v>
          </cell>
        </row>
        <row r="1170">
          <cell r="A1170" t="str">
            <v>a 육교용</v>
          </cell>
          <cell r="F1170">
            <v>0</v>
          </cell>
        </row>
        <row r="1171">
          <cell r="A1171" t="str">
            <v>-1 집수구</v>
          </cell>
          <cell r="B1171" t="str">
            <v>주철</v>
          </cell>
          <cell r="C1171" t="str">
            <v>ea</v>
          </cell>
          <cell r="D1171">
            <v>2</v>
          </cell>
          <cell r="E1171">
            <v>41100</v>
          </cell>
          <cell r="F1171">
            <v>82200</v>
          </cell>
        </row>
        <row r="1172">
          <cell r="A1172" t="str">
            <v>-2 연결집수구</v>
          </cell>
          <cell r="B1172" t="str">
            <v>스테인레스</v>
          </cell>
          <cell r="C1172" t="str">
            <v>ea</v>
          </cell>
          <cell r="D1172">
            <v>2</v>
          </cell>
          <cell r="E1172">
            <v>49400</v>
          </cell>
          <cell r="F1172">
            <v>98800</v>
          </cell>
        </row>
        <row r="1173">
          <cell r="A1173" t="str">
            <v>-3 직관</v>
          </cell>
          <cell r="B1173" t="str">
            <v>d=150mm</v>
          </cell>
          <cell r="C1173" t="str">
            <v>m</v>
          </cell>
          <cell r="D1173">
            <v>30</v>
          </cell>
          <cell r="E1173">
            <v>29800</v>
          </cell>
          <cell r="F1173">
            <v>894000</v>
          </cell>
        </row>
        <row r="1174">
          <cell r="A1174" t="str">
            <v>-4 곡관</v>
          </cell>
          <cell r="B1174" t="str">
            <v>스테인레스</v>
          </cell>
          <cell r="C1174" t="str">
            <v>ea</v>
          </cell>
          <cell r="D1174">
            <v>2</v>
          </cell>
          <cell r="E1174">
            <v>36000</v>
          </cell>
          <cell r="F1174">
            <v>72000</v>
          </cell>
        </row>
        <row r="1175">
          <cell r="A1175" t="str">
            <v>-5 배수시설이음부</v>
          </cell>
          <cell r="B1175" t="str">
            <v>스테인레스</v>
          </cell>
          <cell r="C1175" t="str">
            <v>ea</v>
          </cell>
          <cell r="D1175">
            <v>4</v>
          </cell>
          <cell r="E1175">
            <v>12400</v>
          </cell>
          <cell r="F1175">
            <v>49600</v>
          </cell>
        </row>
        <row r="1176">
          <cell r="A1176" t="str">
            <v>3.09.17 물차단홈설치</v>
          </cell>
          <cell r="B1176" t="str">
            <v>알루미늄</v>
          </cell>
          <cell r="C1176" t="str">
            <v>m</v>
          </cell>
          <cell r="D1176">
            <v>100</v>
          </cell>
          <cell r="E1176">
            <v>2620</v>
          </cell>
          <cell r="F1176">
            <v>262000</v>
          </cell>
        </row>
        <row r="1177">
          <cell r="A1177" t="str">
            <v>3.09.18 스페이셔설치</v>
          </cell>
          <cell r="F1177">
            <v>0</v>
          </cell>
        </row>
        <row r="1178">
          <cell r="A1178" t="str">
            <v>a 스페이서</v>
          </cell>
          <cell r="B1178" t="str">
            <v>벽체</v>
          </cell>
          <cell r="C1178" t="str">
            <v>m2</v>
          </cell>
          <cell r="D1178">
            <v>1525</v>
          </cell>
          <cell r="E1178">
            <v>210</v>
          </cell>
          <cell r="F1178">
            <v>320250</v>
          </cell>
        </row>
        <row r="1179">
          <cell r="A1179" t="str">
            <v>b 스페이서</v>
          </cell>
          <cell r="B1179" t="str">
            <v>슬래브및기초</v>
          </cell>
          <cell r="C1179" t="str">
            <v>m2</v>
          </cell>
          <cell r="D1179">
            <v>301</v>
          </cell>
          <cell r="E1179">
            <v>100</v>
          </cell>
          <cell r="F1179">
            <v>30100</v>
          </cell>
        </row>
        <row r="1180">
          <cell r="A1180" t="str">
            <v>3.09.19 교명판및설명판</v>
          </cell>
          <cell r="F1180">
            <v>0</v>
          </cell>
        </row>
        <row r="1181">
          <cell r="A1181" t="str">
            <v>a 교명주</v>
          </cell>
          <cell r="B1181" t="str">
            <v>화강석</v>
          </cell>
          <cell r="C1181" t="str">
            <v>ea</v>
          </cell>
          <cell r="D1181">
            <v>4</v>
          </cell>
          <cell r="E1181">
            <v>2090000</v>
          </cell>
          <cell r="F1181">
            <v>8360000</v>
          </cell>
        </row>
        <row r="1182">
          <cell r="A1182" t="str">
            <v>b 교명판</v>
          </cell>
          <cell r="B1182" t="str">
            <v>청동주물</v>
          </cell>
          <cell r="C1182" t="str">
            <v>ea</v>
          </cell>
          <cell r="D1182">
            <v>1</v>
          </cell>
          <cell r="E1182">
            <v>49600</v>
          </cell>
          <cell r="F1182">
            <v>49600</v>
          </cell>
        </row>
        <row r="1183">
          <cell r="A1183" t="str">
            <v>c 설명판</v>
          </cell>
          <cell r="B1183" t="str">
            <v>청동주물</v>
          </cell>
          <cell r="C1183" t="str">
            <v>ea</v>
          </cell>
          <cell r="D1183">
            <v>1</v>
          </cell>
          <cell r="E1183">
            <v>70000</v>
          </cell>
          <cell r="F1183">
            <v>70000</v>
          </cell>
        </row>
        <row r="1184">
          <cell r="A1184" t="str">
            <v>3.09.20 t.b.m설치</v>
          </cell>
          <cell r="C1184" t="str">
            <v>ea</v>
          </cell>
          <cell r="D1184">
            <v>1</v>
          </cell>
          <cell r="E1184">
            <v>26200</v>
          </cell>
          <cell r="F1184">
            <v>26200</v>
          </cell>
        </row>
        <row r="1185">
          <cell r="A1185" t="str">
            <v>3.09.21 난간(방호벽)휀스</v>
          </cell>
          <cell r="B1185" t="str">
            <v>(h=1.2)육교용</v>
          </cell>
          <cell r="C1185" t="str">
            <v>경간</v>
          </cell>
          <cell r="D1185">
            <v>64</v>
          </cell>
          <cell r="E1185">
            <v>81900</v>
          </cell>
          <cell r="F1185">
            <v>5241600</v>
          </cell>
        </row>
        <row r="1186">
          <cell r="A1186" t="str">
            <v>3.09.22 교량유지공</v>
          </cell>
          <cell r="F1186">
            <v>0</v>
          </cell>
        </row>
        <row r="1187">
          <cell r="A1187" t="str">
            <v>a 교량유지관리표지판</v>
          </cell>
          <cell r="B1187" t="str">
            <v>교각용</v>
          </cell>
          <cell r="C1187" t="str">
            <v>ea</v>
          </cell>
          <cell r="D1187">
            <v>4</v>
          </cell>
          <cell r="E1187">
            <v>20700</v>
          </cell>
          <cell r="F1187">
            <v>82800</v>
          </cell>
        </row>
        <row r="1188">
          <cell r="A1188" t="str">
            <v>b 교량유지관리표지판</v>
          </cell>
          <cell r="B1188" t="str">
            <v>방호벽용</v>
          </cell>
          <cell r="C1188" t="str">
            <v>ea</v>
          </cell>
          <cell r="D1188">
            <v>2</v>
          </cell>
          <cell r="E1188">
            <v>13700</v>
          </cell>
          <cell r="F1188">
            <v>27400</v>
          </cell>
        </row>
        <row r="1189">
          <cell r="A1189" t="str">
            <v>3.09.23 낙하물방지공</v>
          </cell>
          <cell r="B1189" t="str">
            <v>아연도금철망</v>
          </cell>
          <cell r="C1189" t="str">
            <v>m2</v>
          </cell>
          <cell r="D1189">
            <v>600</v>
          </cell>
          <cell r="E1189">
            <v>5610</v>
          </cell>
          <cell r="F1189">
            <v>3366000</v>
          </cell>
        </row>
        <row r="1190">
          <cell r="A1190" t="str">
            <v>3.09.24 안전점검통로(교대)</v>
          </cell>
          <cell r="B1190" t="str">
            <v>스테인레스</v>
          </cell>
          <cell r="C1190" t="str">
            <v>개소</v>
          </cell>
          <cell r="D1190">
            <v>2</v>
          </cell>
          <cell r="E1190">
            <v>28440000</v>
          </cell>
          <cell r="F1190">
            <v>56880000</v>
          </cell>
        </row>
        <row r="1191">
          <cell r="A1191" t="str">
            <v>3.09.25 전선관</v>
          </cell>
          <cell r="F1191">
            <v>0</v>
          </cell>
        </row>
        <row r="1192">
          <cell r="A1192" t="str">
            <v>a 전선관</v>
          </cell>
          <cell r="B1192" t="str">
            <v>p.v.cΦ50m/m</v>
          </cell>
          <cell r="C1192" t="str">
            <v>m</v>
          </cell>
          <cell r="D1192">
            <v>128</v>
          </cell>
          <cell r="E1192">
            <v>1830</v>
          </cell>
          <cell r="F1192">
            <v>234240</v>
          </cell>
        </row>
        <row r="1193">
          <cell r="A1193" t="str">
            <v>b 전선관</v>
          </cell>
          <cell r="B1193" t="str">
            <v>p.v.cΦ100m/m</v>
          </cell>
          <cell r="C1193" t="str">
            <v>m</v>
          </cell>
          <cell r="D1193">
            <v>128</v>
          </cell>
          <cell r="E1193">
            <v>5510</v>
          </cell>
          <cell r="F1193">
            <v>705280</v>
          </cell>
        </row>
        <row r="1194">
          <cell r="A1194" t="str">
            <v>c 전선관</v>
          </cell>
          <cell r="B1194" t="str">
            <v>p.v.cΦ150m/m</v>
          </cell>
          <cell r="C1194" t="str">
            <v>m</v>
          </cell>
          <cell r="D1194">
            <v>128</v>
          </cell>
          <cell r="E1194">
            <v>11000</v>
          </cell>
          <cell r="F1194">
            <v>1408000</v>
          </cell>
        </row>
        <row r="1195">
          <cell r="A1195" t="str">
            <v>3.09.26 사급자재대</v>
          </cell>
          <cell r="F1195">
            <v>0</v>
          </cell>
        </row>
        <row r="1196">
          <cell r="A1196" t="str">
            <v>a 강판(sm490)</v>
          </cell>
          <cell r="F1196">
            <v>0</v>
          </cell>
        </row>
        <row r="1197">
          <cell r="A1197" t="str">
            <v>-1 강판(t=10mm)</v>
          </cell>
          <cell r="B1197" t="str">
            <v>sm490</v>
          </cell>
          <cell r="C1197" t="str">
            <v>ton</v>
          </cell>
          <cell r="D1197">
            <v>4.4489999999999998</v>
          </cell>
          <cell r="E1197">
            <v>404000</v>
          </cell>
          <cell r="F1197">
            <v>1797396</v>
          </cell>
        </row>
        <row r="1198">
          <cell r="A1198" t="str">
            <v>-2 강판(t=12mm)</v>
          </cell>
          <cell r="B1198" t="str">
            <v>sm490</v>
          </cell>
          <cell r="C1198" t="str">
            <v>ton</v>
          </cell>
          <cell r="D1198">
            <v>54.884</v>
          </cell>
          <cell r="E1198">
            <v>404000</v>
          </cell>
          <cell r="F1198">
            <v>22173136</v>
          </cell>
        </row>
        <row r="1199">
          <cell r="A1199" t="str">
            <v>-3 강판(t=14mm)</v>
          </cell>
          <cell r="B1199" t="str">
            <v>sm490</v>
          </cell>
          <cell r="C1199" t="str">
            <v>ton</v>
          </cell>
          <cell r="D1199">
            <v>30.995999999999999</v>
          </cell>
          <cell r="E1199">
            <v>404000</v>
          </cell>
          <cell r="F1199">
            <v>12522384</v>
          </cell>
        </row>
        <row r="1200">
          <cell r="A1200" t="str">
            <v>-4 강판(t=16mm)</v>
          </cell>
          <cell r="B1200" t="str">
            <v>sm490</v>
          </cell>
          <cell r="C1200" t="str">
            <v>ton</v>
          </cell>
          <cell r="D1200">
            <v>40.448</v>
          </cell>
          <cell r="E1200">
            <v>404000</v>
          </cell>
          <cell r="F1200">
            <v>16340992</v>
          </cell>
        </row>
        <row r="1201">
          <cell r="A1201" t="str">
            <v>-5 강판(t=20mm)</v>
          </cell>
          <cell r="B1201" t="str">
            <v>sm490</v>
          </cell>
          <cell r="C1201" t="str">
            <v>ton</v>
          </cell>
          <cell r="D1201">
            <v>20.302</v>
          </cell>
          <cell r="E1201">
            <v>404000</v>
          </cell>
          <cell r="F1201">
            <v>8202008</v>
          </cell>
        </row>
        <row r="1202">
          <cell r="A1202" t="str">
            <v>-6 강판(t=22mm)</v>
          </cell>
          <cell r="B1202" t="str">
            <v>sm490</v>
          </cell>
          <cell r="C1202" t="str">
            <v>ton</v>
          </cell>
          <cell r="D1202">
            <v>21.085000000000001</v>
          </cell>
          <cell r="E1202">
            <v>410000</v>
          </cell>
          <cell r="F1202">
            <v>8644850</v>
          </cell>
        </row>
        <row r="1203">
          <cell r="A1203" t="str">
            <v>-7 강판(t=28mm)</v>
          </cell>
          <cell r="B1203" t="str">
            <v>sm490</v>
          </cell>
          <cell r="C1203" t="str">
            <v>ton</v>
          </cell>
          <cell r="D1203">
            <v>17.582000000000001</v>
          </cell>
          <cell r="E1203">
            <v>410000</v>
          </cell>
          <cell r="F1203">
            <v>7208620</v>
          </cell>
        </row>
        <row r="1204">
          <cell r="A1204" t="str">
            <v>-8 강판(t=38mm)</v>
          </cell>
          <cell r="B1204" t="str">
            <v>sm490</v>
          </cell>
          <cell r="C1204" t="str">
            <v>ton</v>
          </cell>
          <cell r="D1204">
            <v>0.64200000000000002</v>
          </cell>
          <cell r="E1204">
            <v>422000</v>
          </cell>
          <cell r="F1204">
            <v>270924</v>
          </cell>
        </row>
        <row r="1205">
          <cell r="A1205" t="str">
            <v>-9 강판(t=52mm)</v>
          </cell>
          <cell r="B1205" t="str">
            <v>sm490</v>
          </cell>
          <cell r="C1205" t="str">
            <v>ton</v>
          </cell>
          <cell r="D1205">
            <v>0.91300000000000003</v>
          </cell>
          <cell r="E1205">
            <v>422000</v>
          </cell>
          <cell r="F1205">
            <v>385286</v>
          </cell>
        </row>
        <row r="1206">
          <cell r="A1206" t="str">
            <v>b 강판(sm400)</v>
          </cell>
          <cell r="F1206">
            <v>0</v>
          </cell>
        </row>
        <row r="1207">
          <cell r="A1207" t="str">
            <v>-1 강판(t=8mm)</v>
          </cell>
          <cell r="B1207" t="str">
            <v>sm400</v>
          </cell>
          <cell r="C1207" t="str">
            <v>ton</v>
          </cell>
          <cell r="D1207">
            <v>1.0999999999999999E-2</v>
          </cell>
          <cell r="E1207">
            <v>399000</v>
          </cell>
          <cell r="F1207">
            <v>4389</v>
          </cell>
        </row>
        <row r="1208">
          <cell r="A1208" t="str">
            <v>-2 강판(t=9mm)</v>
          </cell>
          <cell r="B1208" t="str">
            <v>sm400</v>
          </cell>
          <cell r="C1208" t="str">
            <v>ton</v>
          </cell>
          <cell r="D1208">
            <v>1.7000000000000001E-2</v>
          </cell>
          <cell r="E1208">
            <v>399000</v>
          </cell>
          <cell r="F1208">
            <v>6783</v>
          </cell>
        </row>
        <row r="1209">
          <cell r="A1209" t="str">
            <v>-3 강판(t=10mm)</v>
          </cell>
          <cell r="B1209" t="str">
            <v>sm400</v>
          </cell>
          <cell r="C1209" t="str">
            <v>ton</v>
          </cell>
          <cell r="D1209">
            <v>6.6779999999999999</v>
          </cell>
          <cell r="E1209">
            <v>404000</v>
          </cell>
          <cell r="F1209">
            <v>2697912</v>
          </cell>
        </row>
        <row r="1210">
          <cell r="A1210" t="str">
            <v>-4 강판(t=12mm)</v>
          </cell>
          <cell r="B1210" t="str">
            <v>sm400</v>
          </cell>
          <cell r="C1210" t="str">
            <v>ton</v>
          </cell>
          <cell r="D1210">
            <v>3.1509999999999998</v>
          </cell>
          <cell r="E1210">
            <v>410000</v>
          </cell>
          <cell r="F1210">
            <v>1291910</v>
          </cell>
        </row>
        <row r="1211">
          <cell r="A1211" t="str">
            <v>-5 강판(t=14mm)</v>
          </cell>
          <cell r="B1211" t="str">
            <v>sm400</v>
          </cell>
          <cell r="C1211" t="str">
            <v>ton</v>
          </cell>
          <cell r="D1211">
            <v>32.963999999999999</v>
          </cell>
          <cell r="E1211">
            <v>404000</v>
          </cell>
          <cell r="F1211">
            <v>13317456</v>
          </cell>
        </row>
        <row r="1212">
          <cell r="A1212" t="str">
            <v>-6 강판(t=16mm)</v>
          </cell>
          <cell r="B1212" t="str">
            <v>sm400</v>
          </cell>
          <cell r="C1212" t="str">
            <v>ton</v>
          </cell>
          <cell r="D1212">
            <v>55.726999999999997</v>
          </cell>
          <cell r="E1212">
            <v>389000</v>
          </cell>
          <cell r="F1212">
            <v>21677803</v>
          </cell>
        </row>
        <row r="1213">
          <cell r="A1213" t="str">
            <v>c 철근</v>
          </cell>
          <cell r="B1213" t="str">
            <v>sd40</v>
          </cell>
          <cell r="F1213">
            <v>0</v>
          </cell>
        </row>
        <row r="1214">
          <cell r="A1214" t="str">
            <v>-1 철근(sd35,40a)</v>
          </cell>
          <cell r="B1214" t="str">
            <v>d=19m/m</v>
          </cell>
          <cell r="C1214" t="str">
            <v>ton</v>
          </cell>
          <cell r="D1214">
            <v>30.747</v>
          </cell>
          <cell r="E1214">
            <v>331000</v>
          </cell>
          <cell r="F1214">
            <v>10177257</v>
          </cell>
        </row>
        <row r="1215">
          <cell r="A1215" t="str">
            <v>-2 철근(sd35,40a)</v>
          </cell>
          <cell r="B1215" t="str">
            <v>d=16m/m</v>
          </cell>
          <cell r="C1215" t="str">
            <v>ton</v>
          </cell>
          <cell r="D1215">
            <v>13.95</v>
          </cell>
          <cell r="E1215">
            <v>331000</v>
          </cell>
          <cell r="F1215">
            <v>4617450</v>
          </cell>
        </row>
        <row r="1216">
          <cell r="A1216" t="str">
            <v>-3 철근(sd35,40a)</v>
          </cell>
          <cell r="B1216" t="str">
            <v>d=13m/m</v>
          </cell>
          <cell r="C1216" t="str">
            <v>ton</v>
          </cell>
          <cell r="D1216">
            <v>1.139</v>
          </cell>
          <cell r="E1216">
            <v>336000</v>
          </cell>
          <cell r="F1216">
            <v>382704</v>
          </cell>
        </row>
        <row r="1217">
          <cell r="A1217" t="str">
            <v>d 철근</v>
          </cell>
          <cell r="B1217" t="str">
            <v>sd30</v>
          </cell>
          <cell r="F1217">
            <v>0</v>
          </cell>
        </row>
        <row r="1218">
          <cell r="A1218" t="str">
            <v>-1 철근(sd30a)</v>
          </cell>
          <cell r="B1218" t="str">
            <v>d=32m/m</v>
          </cell>
          <cell r="C1218" t="str">
            <v>ton</v>
          </cell>
          <cell r="D1218">
            <v>15.878</v>
          </cell>
          <cell r="E1218">
            <v>317000</v>
          </cell>
          <cell r="F1218">
            <v>5033326</v>
          </cell>
        </row>
        <row r="1219">
          <cell r="A1219" t="str">
            <v>-2 철근(sd30a)</v>
          </cell>
          <cell r="B1219" t="str">
            <v>d=29m/m</v>
          </cell>
          <cell r="C1219" t="str">
            <v>ton</v>
          </cell>
          <cell r="D1219">
            <v>36.119</v>
          </cell>
          <cell r="E1219">
            <v>317000</v>
          </cell>
          <cell r="F1219">
            <v>11449723</v>
          </cell>
        </row>
        <row r="1220">
          <cell r="A1220" t="str">
            <v>-3 철근(sd30a)</v>
          </cell>
          <cell r="B1220" t="str">
            <v>d=25m/m</v>
          </cell>
          <cell r="C1220" t="str">
            <v>ton</v>
          </cell>
          <cell r="D1220">
            <v>26.3</v>
          </cell>
          <cell r="E1220">
            <v>317000</v>
          </cell>
          <cell r="F1220">
            <v>8337100</v>
          </cell>
        </row>
        <row r="1221">
          <cell r="A1221" t="str">
            <v>-4 철근(sd30a)</v>
          </cell>
          <cell r="B1221" t="str">
            <v>d=19m/m</v>
          </cell>
          <cell r="C1221" t="str">
            <v>ton</v>
          </cell>
          <cell r="D1221">
            <v>25.370999999999999</v>
          </cell>
          <cell r="E1221">
            <v>317000</v>
          </cell>
          <cell r="F1221">
            <v>8042607</v>
          </cell>
        </row>
        <row r="1222">
          <cell r="A1222" t="str">
            <v>-5 철근(sd30a)</v>
          </cell>
          <cell r="B1222" t="str">
            <v>d=16m/m</v>
          </cell>
          <cell r="C1222" t="str">
            <v>ton</v>
          </cell>
          <cell r="D1222">
            <v>8.4819999999999993</v>
          </cell>
          <cell r="E1222">
            <v>317000</v>
          </cell>
          <cell r="F1222">
            <v>2688794</v>
          </cell>
        </row>
        <row r="1223">
          <cell r="A1223" t="str">
            <v>-6 철근(sd30a)</v>
          </cell>
          <cell r="B1223" t="str">
            <v>d=13m/m</v>
          </cell>
          <cell r="C1223" t="str">
            <v>ton</v>
          </cell>
          <cell r="D1223">
            <v>4.5659999999999998</v>
          </cell>
          <cell r="E1223">
            <v>321000</v>
          </cell>
          <cell r="F1223">
            <v>1465686</v>
          </cell>
        </row>
        <row r="1224">
          <cell r="A1224" t="str">
            <v>e 레미콘</v>
          </cell>
          <cell r="F1224">
            <v>0</v>
          </cell>
        </row>
        <row r="1225">
          <cell r="A1225" t="str">
            <v>-1 레미콘</v>
          </cell>
          <cell r="B1225" t="str">
            <v>(25-270-15)섬유보강</v>
          </cell>
          <cell r="C1225" t="str">
            <v>m3</v>
          </cell>
          <cell r="D1225">
            <v>178</v>
          </cell>
          <cell r="E1225">
            <v>47400</v>
          </cell>
          <cell r="F1225">
            <v>8437200</v>
          </cell>
        </row>
        <row r="1226">
          <cell r="A1226" t="str">
            <v>-2 레미콘</v>
          </cell>
          <cell r="B1226" t="str">
            <v>25-240-15</v>
          </cell>
          <cell r="C1226" t="str">
            <v>m3</v>
          </cell>
          <cell r="D1226">
            <v>845</v>
          </cell>
          <cell r="E1226">
            <v>46300</v>
          </cell>
          <cell r="F1226">
            <v>39123500</v>
          </cell>
        </row>
        <row r="1227">
          <cell r="A1227" t="str">
            <v>-3 레미콘</v>
          </cell>
          <cell r="B1227" t="str">
            <v>40-160-8</v>
          </cell>
          <cell r="C1227" t="str">
            <v>m3</v>
          </cell>
          <cell r="D1227">
            <v>29</v>
          </cell>
          <cell r="E1227">
            <v>40500</v>
          </cell>
          <cell r="F1227">
            <v>1174500</v>
          </cell>
        </row>
        <row r="1228">
          <cell r="A1228" t="str">
            <v>f 시멘트</v>
          </cell>
          <cell r="B1228" t="str">
            <v>40kg/대</v>
          </cell>
          <cell r="C1228" t="str">
            <v>대</v>
          </cell>
          <cell r="D1228">
            <v>67</v>
          </cell>
          <cell r="E1228">
            <v>2900</v>
          </cell>
          <cell r="F1228">
            <v>194300</v>
          </cell>
        </row>
        <row r="1229">
          <cell r="A1229" t="str">
            <v>g 모래</v>
          </cell>
          <cell r="C1229" t="str">
            <v>m3</v>
          </cell>
          <cell r="D1229">
            <v>1</v>
          </cell>
          <cell r="E1229">
            <v>6000</v>
          </cell>
          <cell r="F1229">
            <v>6000</v>
          </cell>
        </row>
        <row r="1230">
          <cell r="A1230" t="str">
            <v>h 자갈</v>
          </cell>
          <cell r="C1230" t="str">
            <v>m3</v>
          </cell>
          <cell r="D1230">
            <v>2</v>
          </cell>
          <cell r="E1230">
            <v>7500</v>
          </cell>
          <cell r="F1230">
            <v>15000</v>
          </cell>
        </row>
        <row r="1231">
          <cell r="A1231" t="str">
            <v>3.10 화개IC R-B교</v>
          </cell>
          <cell r="B1231" t="str">
            <v>ST-BG(L=50.0,B=21)</v>
          </cell>
          <cell r="F1231">
            <v>0</v>
          </cell>
        </row>
        <row r="1232">
          <cell r="A1232" t="str">
            <v>3.10.01 토공</v>
          </cell>
          <cell r="F1232">
            <v>0</v>
          </cell>
        </row>
        <row r="1233">
          <cell r="A1233" t="str">
            <v>a 구조물터파기</v>
          </cell>
          <cell r="F1233">
            <v>0</v>
          </cell>
        </row>
        <row r="1234">
          <cell r="A1234" t="str">
            <v>-1 구조물터파기</v>
          </cell>
          <cell r="B1234" t="str">
            <v>육상토사0-4m</v>
          </cell>
          <cell r="C1234" t="str">
            <v>m3</v>
          </cell>
          <cell r="D1234">
            <v>2949</v>
          </cell>
          <cell r="E1234">
            <v>3860</v>
          </cell>
          <cell r="F1234">
            <v>11383140</v>
          </cell>
        </row>
        <row r="1235">
          <cell r="A1235" t="str">
            <v>-2 구조물터파기</v>
          </cell>
          <cell r="B1235" t="str">
            <v>육상토사4m이상</v>
          </cell>
          <cell r="C1235" t="str">
            <v>m3</v>
          </cell>
          <cell r="D1235">
            <v>610</v>
          </cell>
          <cell r="E1235">
            <v>6940</v>
          </cell>
          <cell r="F1235">
            <v>4233400</v>
          </cell>
        </row>
        <row r="1236">
          <cell r="A1236" t="str">
            <v>-3 구조물터파기</v>
          </cell>
          <cell r="B1236" t="str">
            <v>육상리핑암4m이상</v>
          </cell>
          <cell r="C1236" t="str">
            <v>m3</v>
          </cell>
          <cell r="D1236">
            <v>149</v>
          </cell>
          <cell r="E1236">
            <v>71000</v>
          </cell>
          <cell r="F1236">
            <v>10579000</v>
          </cell>
        </row>
        <row r="1237">
          <cell r="A1237" t="str">
            <v>b 되메우기및다짐</v>
          </cell>
          <cell r="B1237" t="str">
            <v>인력30%+백호우70%</v>
          </cell>
          <cell r="C1237" t="str">
            <v>m3</v>
          </cell>
          <cell r="D1237">
            <v>2960</v>
          </cell>
          <cell r="E1237">
            <v>4640</v>
          </cell>
          <cell r="F1237">
            <v>13734400</v>
          </cell>
        </row>
        <row r="1238">
          <cell r="A1238" t="str">
            <v>c 뒷채움잡석</v>
          </cell>
          <cell r="B1238" t="str">
            <v>현장암유용(보조기층)</v>
          </cell>
          <cell r="C1238" t="str">
            <v>m3</v>
          </cell>
          <cell r="D1238">
            <v>934</v>
          </cell>
          <cell r="E1238">
            <v>22800</v>
          </cell>
          <cell r="F1238">
            <v>21295200</v>
          </cell>
        </row>
        <row r="1239">
          <cell r="A1239" t="str">
            <v>3.10.02 거푸집</v>
          </cell>
          <cell r="F1239">
            <v>0</v>
          </cell>
        </row>
        <row r="1240">
          <cell r="A1240" t="str">
            <v>a 합판거푸집</v>
          </cell>
          <cell r="B1240" t="str">
            <v>3회0-7m</v>
          </cell>
          <cell r="C1240" t="str">
            <v>m2</v>
          </cell>
          <cell r="D1240">
            <v>837</v>
          </cell>
          <cell r="E1240">
            <v>17700</v>
          </cell>
          <cell r="F1240">
            <v>14814900</v>
          </cell>
        </row>
        <row r="1241">
          <cell r="A1241" t="str">
            <v>b 합판거푸집</v>
          </cell>
          <cell r="B1241" t="str">
            <v>3회7-10m</v>
          </cell>
          <cell r="C1241" t="str">
            <v>m2</v>
          </cell>
          <cell r="D1241">
            <v>193</v>
          </cell>
          <cell r="E1241">
            <v>18900</v>
          </cell>
          <cell r="F1241">
            <v>3647700</v>
          </cell>
        </row>
        <row r="1242">
          <cell r="A1242" t="str">
            <v>d 합판거푸집</v>
          </cell>
          <cell r="B1242" t="str">
            <v>4회0-7m</v>
          </cell>
          <cell r="C1242" t="str">
            <v>m2</v>
          </cell>
          <cell r="D1242">
            <v>159</v>
          </cell>
          <cell r="E1242">
            <v>15200</v>
          </cell>
          <cell r="F1242">
            <v>2416800</v>
          </cell>
        </row>
        <row r="1243">
          <cell r="A1243" t="str">
            <v>e 합판거푸집</v>
          </cell>
          <cell r="B1243" t="str">
            <v>6회0-7m</v>
          </cell>
          <cell r="C1243" t="str">
            <v>m2</v>
          </cell>
          <cell r="D1243">
            <v>11</v>
          </cell>
          <cell r="E1243">
            <v>12500</v>
          </cell>
          <cell r="F1243">
            <v>137500</v>
          </cell>
        </row>
        <row r="1244">
          <cell r="A1244" t="str">
            <v>f 거푸집(합판+스치로폴)</v>
          </cell>
          <cell r="B1244" t="str">
            <v>4회0-7m</v>
          </cell>
          <cell r="C1244" t="str">
            <v>m2</v>
          </cell>
          <cell r="D1244">
            <v>296</v>
          </cell>
          <cell r="E1244">
            <v>21200</v>
          </cell>
          <cell r="F1244">
            <v>6275200</v>
          </cell>
        </row>
        <row r="1245">
          <cell r="A1245" t="str">
            <v>g 거푸집(합판+스치로폴)</v>
          </cell>
          <cell r="B1245" t="str">
            <v>4회7-10m</v>
          </cell>
          <cell r="C1245" t="str">
            <v>m2</v>
          </cell>
          <cell r="D1245">
            <v>63</v>
          </cell>
          <cell r="E1245">
            <v>21300</v>
          </cell>
          <cell r="F1245">
            <v>1341900</v>
          </cell>
        </row>
        <row r="1246">
          <cell r="A1246" t="str">
            <v>3.10.03 비계</v>
          </cell>
          <cell r="B1246" t="str">
            <v>강관</v>
          </cell>
          <cell r="C1246" t="str">
            <v>m2</v>
          </cell>
          <cell r="D1246">
            <v>793</v>
          </cell>
          <cell r="E1246">
            <v>10000</v>
          </cell>
          <cell r="F1246">
            <v>7930000</v>
          </cell>
        </row>
        <row r="1247">
          <cell r="A1247" t="str">
            <v>3.10.04 동바리공</v>
          </cell>
          <cell r="F1247">
            <v>0</v>
          </cell>
        </row>
        <row r="1248">
          <cell r="A1248" t="str">
            <v>a 동바리공</v>
          </cell>
          <cell r="B1248" t="str">
            <v>목재4회</v>
          </cell>
          <cell r="C1248" t="str">
            <v>공/m3</v>
          </cell>
          <cell r="D1248">
            <v>301</v>
          </cell>
          <cell r="E1248">
            <v>20500</v>
          </cell>
          <cell r="F1248">
            <v>6170500</v>
          </cell>
        </row>
        <row r="1249">
          <cell r="A1249" t="str">
            <v>b 동바리</v>
          </cell>
          <cell r="B1249" t="str">
            <v>강관</v>
          </cell>
          <cell r="C1249" t="str">
            <v>공/m3</v>
          </cell>
          <cell r="D1249">
            <v>32</v>
          </cell>
          <cell r="E1249">
            <v>15700</v>
          </cell>
          <cell r="F1249">
            <v>502400</v>
          </cell>
        </row>
        <row r="1250">
          <cell r="A1250" t="str">
            <v>c 동바리</v>
          </cell>
          <cell r="B1250" t="str">
            <v>deck finisher</v>
          </cell>
          <cell r="C1250" t="str">
            <v>공/m3</v>
          </cell>
          <cell r="D1250">
            <v>176</v>
          </cell>
          <cell r="E1250">
            <v>20500</v>
          </cell>
          <cell r="F1250">
            <v>3608000</v>
          </cell>
        </row>
        <row r="1251">
          <cell r="A1251" t="str">
            <v>3.10.05 철근가공조립</v>
          </cell>
          <cell r="F1251">
            <v>0</v>
          </cell>
        </row>
        <row r="1252">
          <cell r="A1252" t="str">
            <v>a 철근가공조립</v>
          </cell>
          <cell r="B1252" t="str">
            <v>보통</v>
          </cell>
          <cell r="C1252" t="str">
            <v>ton</v>
          </cell>
          <cell r="D1252">
            <v>113.233</v>
          </cell>
          <cell r="E1252">
            <v>333000</v>
          </cell>
          <cell r="F1252">
            <v>37706589</v>
          </cell>
        </row>
        <row r="1253">
          <cell r="A1253" t="str">
            <v>b 철근가공조립</v>
          </cell>
          <cell r="B1253" t="str">
            <v>복잡</v>
          </cell>
          <cell r="C1253" t="str">
            <v>ton</v>
          </cell>
          <cell r="D1253">
            <v>44.585000000000001</v>
          </cell>
          <cell r="E1253">
            <v>368000</v>
          </cell>
          <cell r="F1253">
            <v>16407280</v>
          </cell>
        </row>
        <row r="1254">
          <cell r="A1254" t="str">
            <v>3.10.06 콘크리트타설</v>
          </cell>
          <cell r="F1254">
            <v>0</v>
          </cell>
        </row>
        <row r="1255">
          <cell r="A1255" t="str">
            <v>a 콘크리트타설</v>
          </cell>
          <cell r="B1255" t="str">
            <v>철근펌프카</v>
          </cell>
          <cell r="C1255" t="str">
            <v>m3</v>
          </cell>
          <cell r="D1255">
            <v>1059</v>
          </cell>
          <cell r="E1255">
            <v>15900</v>
          </cell>
          <cell r="F1255">
            <v>16838100</v>
          </cell>
        </row>
        <row r="1256">
          <cell r="A1256" t="str">
            <v>b 콘크리트타설</v>
          </cell>
          <cell r="B1256" t="str">
            <v>무근vib제외</v>
          </cell>
          <cell r="C1256" t="str">
            <v>m3</v>
          </cell>
          <cell r="D1256">
            <v>28</v>
          </cell>
          <cell r="E1256">
            <v>18500</v>
          </cell>
          <cell r="F1256">
            <v>518000</v>
          </cell>
        </row>
        <row r="1257">
          <cell r="A1257" t="str">
            <v>3.10.07 표면처리</v>
          </cell>
          <cell r="F1257">
            <v>0</v>
          </cell>
        </row>
        <row r="1258">
          <cell r="A1258" t="str">
            <v>a 슬래브양생</v>
          </cell>
          <cell r="B1258" t="str">
            <v>피막양생</v>
          </cell>
          <cell r="C1258" t="str">
            <v>m2</v>
          </cell>
          <cell r="D1258">
            <v>500</v>
          </cell>
          <cell r="E1258">
            <v>340</v>
          </cell>
          <cell r="F1258">
            <v>170000</v>
          </cell>
        </row>
        <row r="1259">
          <cell r="A1259" t="str">
            <v>b 슬래브면고르기</v>
          </cell>
          <cell r="B1259" t="str">
            <v>데크휘니샤</v>
          </cell>
          <cell r="C1259" t="str">
            <v>m2</v>
          </cell>
          <cell r="D1259">
            <v>500</v>
          </cell>
          <cell r="E1259">
            <v>520</v>
          </cell>
          <cell r="F1259">
            <v>260000</v>
          </cell>
        </row>
        <row r="1260">
          <cell r="A1260" t="str">
            <v>3.10.08 교좌받침공</v>
          </cell>
          <cell r="B1260" t="str">
            <v>밀폐탄성받침</v>
          </cell>
          <cell r="F1260">
            <v>0</v>
          </cell>
        </row>
        <row r="1261">
          <cell r="A1261" t="str">
            <v>a 교좌장치</v>
          </cell>
          <cell r="B1261" t="str">
            <v>고정단250ton</v>
          </cell>
          <cell r="C1261" t="str">
            <v>ea</v>
          </cell>
          <cell r="D1261">
            <v>1</v>
          </cell>
          <cell r="E1261">
            <v>1950000</v>
          </cell>
          <cell r="F1261">
            <v>1950000</v>
          </cell>
        </row>
        <row r="1262">
          <cell r="A1262" t="str">
            <v>b 교좌장치</v>
          </cell>
          <cell r="B1262" t="str">
            <v>일방향250ton</v>
          </cell>
          <cell r="C1262" t="str">
            <v>ea</v>
          </cell>
          <cell r="D1262">
            <v>4</v>
          </cell>
          <cell r="E1262">
            <v>1950000</v>
          </cell>
          <cell r="F1262">
            <v>7800000</v>
          </cell>
        </row>
        <row r="1263">
          <cell r="A1263" t="str">
            <v>c 교좌장치</v>
          </cell>
          <cell r="B1263" t="str">
            <v>양방향250ton</v>
          </cell>
          <cell r="C1263" t="str">
            <v>ea</v>
          </cell>
          <cell r="D1263">
            <v>3</v>
          </cell>
          <cell r="E1263">
            <v>1060000</v>
          </cell>
          <cell r="F1263">
            <v>3180000</v>
          </cell>
        </row>
        <row r="1264">
          <cell r="A1264" t="str">
            <v>3.10.09 강교</v>
          </cell>
          <cell r="B1264" t="str">
            <v>ST-BOX GIRDER</v>
          </cell>
          <cell r="F1264">
            <v>0</v>
          </cell>
        </row>
        <row r="1265">
          <cell r="A1265" t="str">
            <v>a 강교제작st-box</v>
          </cell>
          <cell r="B1265" t="str">
            <v>화개ic r-b교</v>
          </cell>
          <cell r="C1265" t="str">
            <v>ton</v>
          </cell>
          <cell r="D1265">
            <v>263.51799999999997</v>
          </cell>
          <cell r="E1265">
            <v>1030000</v>
          </cell>
          <cell r="F1265">
            <v>271423540</v>
          </cell>
        </row>
        <row r="1266">
          <cell r="A1266" t="str">
            <v>b 강교가설st-box</v>
          </cell>
          <cell r="B1266" t="str">
            <v>화개ic r-b교</v>
          </cell>
          <cell r="C1266" t="str">
            <v>ton</v>
          </cell>
          <cell r="D1266">
            <v>263.51799999999997</v>
          </cell>
          <cell r="E1266">
            <v>388000</v>
          </cell>
          <cell r="F1266">
            <v>102244984</v>
          </cell>
        </row>
        <row r="1267">
          <cell r="A1267" t="str">
            <v>c 강교운반st-box</v>
          </cell>
          <cell r="B1267" t="str">
            <v>화개ic r-b교</v>
          </cell>
          <cell r="C1267" t="str">
            <v>ton</v>
          </cell>
          <cell r="D1267">
            <v>263.51799999999997</v>
          </cell>
          <cell r="E1267">
            <v>37100</v>
          </cell>
          <cell r="F1267">
            <v>9776517</v>
          </cell>
        </row>
        <row r="1268">
          <cell r="A1268" t="str">
            <v>d 강교도장</v>
          </cell>
          <cell r="B1268" t="str">
            <v>중방식(용재형)</v>
          </cell>
          <cell r="F1268">
            <v>0</v>
          </cell>
        </row>
        <row r="1269">
          <cell r="A1269" t="str">
            <v>-1 강교내부도장</v>
          </cell>
          <cell r="B1269" t="str">
            <v>공장</v>
          </cell>
          <cell r="C1269" t="str">
            <v>m2</v>
          </cell>
          <cell r="D1269">
            <v>1881</v>
          </cell>
          <cell r="E1269">
            <v>12000</v>
          </cell>
          <cell r="F1269">
            <v>22572000</v>
          </cell>
        </row>
        <row r="1270">
          <cell r="A1270" t="str">
            <v>-2 강교splice도장</v>
          </cell>
          <cell r="B1270" t="str">
            <v>공장</v>
          </cell>
          <cell r="C1270" t="str">
            <v>m2</v>
          </cell>
          <cell r="D1270">
            <v>321</v>
          </cell>
          <cell r="E1270">
            <v>8860</v>
          </cell>
          <cell r="F1270">
            <v>2844060</v>
          </cell>
        </row>
        <row r="1271">
          <cell r="A1271" t="str">
            <v>-3 내부볼트및splice도장</v>
          </cell>
          <cell r="B1271" t="str">
            <v>현장</v>
          </cell>
          <cell r="C1271" t="str">
            <v>m2</v>
          </cell>
          <cell r="D1271">
            <v>94</v>
          </cell>
          <cell r="E1271">
            <v>12600</v>
          </cell>
          <cell r="F1271">
            <v>1184400</v>
          </cell>
        </row>
        <row r="1272">
          <cell r="A1272" t="str">
            <v>-4 강교외부도장</v>
          </cell>
          <cell r="B1272" t="str">
            <v>공장</v>
          </cell>
          <cell r="C1272" t="str">
            <v>m2</v>
          </cell>
          <cell r="D1272">
            <v>1221</v>
          </cell>
          <cell r="E1272">
            <v>16600</v>
          </cell>
          <cell r="F1272">
            <v>20268600</v>
          </cell>
        </row>
        <row r="1273">
          <cell r="A1273" t="str">
            <v>-5 외부포장면도장</v>
          </cell>
          <cell r="B1273" t="str">
            <v>공장</v>
          </cell>
          <cell r="C1273" t="str">
            <v>m2</v>
          </cell>
          <cell r="D1273">
            <v>296</v>
          </cell>
          <cell r="E1273">
            <v>12300</v>
          </cell>
          <cell r="F1273">
            <v>3640800</v>
          </cell>
        </row>
        <row r="1274">
          <cell r="A1274" t="str">
            <v>-6 외부볼트및splice도장</v>
          </cell>
          <cell r="B1274" t="str">
            <v>현장</v>
          </cell>
          <cell r="C1274" t="str">
            <v>m2</v>
          </cell>
          <cell r="D1274">
            <v>151</v>
          </cell>
          <cell r="E1274">
            <v>10100</v>
          </cell>
          <cell r="F1274">
            <v>1525100</v>
          </cell>
        </row>
        <row r="1275">
          <cell r="A1275" t="str">
            <v>-7 강교외부도장</v>
          </cell>
          <cell r="B1275" t="str">
            <v>현장</v>
          </cell>
          <cell r="C1275" t="str">
            <v>m2</v>
          </cell>
          <cell r="D1275">
            <v>1221</v>
          </cell>
          <cell r="E1275">
            <v>2140</v>
          </cell>
          <cell r="F1275">
            <v>2612940</v>
          </cell>
        </row>
        <row r="1276">
          <cell r="A1276" t="str">
            <v>3.10.10 신축이음장치</v>
          </cell>
          <cell r="B1276" t="str">
            <v>rail type</v>
          </cell>
          <cell r="F1276">
            <v>0</v>
          </cell>
        </row>
        <row r="1277">
          <cell r="A1277" t="str">
            <v>a 신축이음장치</v>
          </cell>
          <cell r="B1277" t="str">
            <v>no.50</v>
          </cell>
          <cell r="C1277" t="str">
            <v>m</v>
          </cell>
          <cell r="D1277">
            <v>10</v>
          </cell>
          <cell r="E1277">
            <v>417000</v>
          </cell>
          <cell r="F1277">
            <v>4170000</v>
          </cell>
        </row>
        <row r="1278">
          <cell r="A1278" t="str">
            <v>b 신축이음장치</v>
          </cell>
          <cell r="B1278" t="str">
            <v>no.100</v>
          </cell>
          <cell r="C1278" t="str">
            <v>m</v>
          </cell>
          <cell r="D1278">
            <v>10</v>
          </cell>
          <cell r="E1278">
            <v>720000</v>
          </cell>
          <cell r="F1278">
            <v>7200000</v>
          </cell>
        </row>
        <row r="1279">
          <cell r="A1279" t="str">
            <v>3.10.11 교면방수</v>
          </cell>
          <cell r="B1279" t="str">
            <v>도막방수,t=4.0mm</v>
          </cell>
          <cell r="C1279" t="str">
            <v>m2</v>
          </cell>
          <cell r="D1279">
            <v>500</v>
          </cell>
          <cell r="E1279">
            <v>27100</v>
          </cell>
          <cell r="F1279">
            <v>13550000</v>
          </cell>
        </row>
        <row r="1280">
          <cell r="A1280" t="str">
            <v>3.10.12 다웰바설치</v>
          </cell>
          <cell r="B1280" t="str">
            <v>d=25m/m,l=600</v>
          </cell>
          <cell r="C1280" t="str">
            <v>ea</v>
          </cell>
          <cell r="D1280">
            <v>44</v>
          </cell>
          <cell r="E1280">
            <v>13300</v>
          </cell>
          <cell r="F1280">
            <v>585200</v>
          </cell>
        </row>
        <row r="1281">
          <cell r="A1281" t="str">
            <v>3.10.13 무수축콘크리트</v>
          </cell>
          <cell r="F1281">
            <v>0</v>
          </cell>
        </row>
        <row r="1282">
          <cell r="A1282" t="str">
            <v>a 무수축몰탈</v>
          </cell>
          <cell r="B1282" t="str">
            <v>1:1</v>
          </cell>
          <cell r="C1282" t="str">
            <v>m3</v>
          </cell>
          <cell r="D1282">
            <v>0.36399999999999999</v>
          </cell>
          <cell r="E1282">
            <v>92000</v>
          </cell>
          <cell r="F1282">
            <v>33488</v>
          </cell>
        </row>
        <row r="1283">
          <cell r="A1283" t="str">
            <v>b 무수축콘크리트</v>
          </cell>
          <cell r="B1283" t="str">
            <v>738kg/㎠이상</v>
          </cell>
          <cell r="C1283" t="str">
            <v>m3</v>
          </cell>
          <cell r="D1283">
            <v>3.8319999999999999</v>
          </cell>
          <cell r="E1283">
            <v>144000</v>
          </cell>
          <cell r="F1283">
            <v>551808</v>
          </cell>
        </row>
        <row r="1284">
          <cell r="A1284" t="str">
            <v>3.10.14 스치로폴설치</v>
          </cell>
          <cell r="F1284">
            <v>0</v>
          </cell>
        </row>
        <row r="1285">
          <cell r="A1285" t="str">
            <v>a 스치로폴설치</v>
          </cell>
          <cell r="B1285" t="str">
            <v>t=20m/m</v>
          </cell>
          <cell r="C1285" t="str">
            <v>m2</v>
          </cell>
          <cell r="D1285">
            <v>7</v>
          </cell>
          <cell r="E1285">
            <v>2200</v>
          </cell>
          <cell r="F1285">
            <v>15400</v>
          </cell>
        </row>
        <row r="1286">
          <cell r="A1286" t="str">
            <v>3.10.15 아스팔트방수</v>
          </cell>
          <cell r="B1286" t="str">
            <v>블론아스팔트(2회)</v>
          </cell>
          <cell r="C1286" t="str">
            <v>m2</v>
          </cell>
          <cell r="D1286">
            <v>351</v>
          </cell>
          <cell r="E1286">
            <v>4670</v>
          </cell>
          <cell r="F1286">
            <v>1639170</v>
          </cell>
        </row>
        <row r="1287">
          <cell r="A1287" t="str">
            <v>3.10.16 배수구</v>
          </cell>
          <cell r="F1287">
            <v>0</v>
          </cell>
        </row>
        <row r="1288">
          <cell r="A1288" t="str">
            <v>a 육교용</v>
          </cell>
          <cell r="F1288">
            <v>0</v>
          </cell>
        </row>
        <row r="1289">
          <cell r="A1289" t="str">
            <v>-1 집수구</v>
          </cell>
          <cell r="B1289" t="str">
            <v>주철</v>
          </cell>
          <cell r="C1289" t="str">
            <v>ea</v>
          </cell>
          <cell r="D1289">
            <v>2</v>
          </cell>
          <cell r="E1289">
            <v>41100</v>
          </cell>
          <cell r="F1289">
            <v>82200</v>
          </cell>
        </row>
        <row r="1290">
          <cell r="A1290" t="str">
            <v>-2 연결집수구</v>
          </cell>
          <cell r="B1290" t="str">
            <v>스테인레스</v>
          </cell>
          <cell r="C1290" t="str">
            <v>ea</v>
          </cell>
          <cell r="D1290">
            <v>2</v>
          </cell>
          <cell r="E1290">
            <v>49400</v>
          </cell>
          <cell r="F1290">
            <v>98800</v>
          </cell>
        </row>
        <row r="1291">
          <cell r="A1291" t="str">
            <v>-3 직관</v>
          </cell>
          <cell r="B1291" t="str">
            <v>d=150mm</v>
          </cell>
          <cell r="C1291" t="str">
            <v>m</v>
          </cell>
          <cell r="D1291">
            <v>30</v>
          </cell>
          <cell r="E1291">
            <v>29800</v>
          </cell>
          <cell r="F1291">
            <v>894000</v>
          </cell>
        </row>
        <row r="1292">
          <cell r="A1292" t="str">
            <v>-4 곡관</v>
          </cell>
          <cell r="B1292" t="str">
            <v>스테인레스</v>
          </cell>
          <cell r="C1292" t="str">
            <v>ea</v>
          </cell>
          <cell r="D1292">
            <v>2</v>
          </cell>
          <cell r="E1292">
            <v>36000</v>
          </cell>
          <cell r="F1292">
            <v>72000</v>
          </cell>
        </row>
        <row r="1293">
          <cell r="A1293" t="str">
            <v>-5 배수시설이음부</v>
          </cell>
          <cell r="B1293" t="str">
            <v>스테인레스</v>
          </cell>
          <cell r="C1293" t="str">
            <v>ea</v>
          </cell>
          <cell r="D1293">
            <v>4</v>
          </cell>
          <cell r="E1293">
            <v>12400</v>
          </cell>
          <cell r="F1293">
            <v>49600</v>
          </cell>
        </row>
        <row r="1294">
          <cell r="A1294" t="str">
            <v>3.10.17 물차단홈설치</v>
          </cell>
          <cell r="B1294" t="str">
            <v>알루미늄</v>
          </cell>
          <cell r="C1294" t="str">
            <v>m</v>
          </cell>
          <cell r="D1294">
            <v>100</v>
          </cell>
          <cell r="E1294">
            <v>2620</v>
          </cell>
          <cell r="F1294">
            <v>262000</v>
          </cell>
        </row>
        <row r="1295">
          <cell r="A1295" t="str">
            <v>3.10.18 스페이셔설치</v>
          </cell>
          <cell r="F1295">
            <v>0</v>
          </cell>
        </row>
        <row r="1296">
          <cell r="A1296" t="str">
            <v>a 스페이서</v>
          </cell>
          <cell r="B1296" t="str">
            <v>벽체</v>
          </cell>
          <cell r="C1296" t="str">
            <v>m2</v>
          </cell>
          <cell r="D1296">
            <v>1526</v>
          </cell>
          <cell r="E1296">
            <v>210</v>
          </cell>
          <cell r="F1296">
            <v>320460</v>
          </cell>
        </row>
        <row r="1297">
          <cell r="A1297" t="str">
            <v>b 스페이서</v>
          </cell>
          <cell r="B1297" t="str">
            <v>슬래브및기초</v>
          </cell>
          <cell r="C1297" t="str">
            <v>m2</v>
          </cell>
          <cell r="D1297">
            <v>304</v>
          </cell>
          <cell r="E1297">
            <v>100</v>
          </cell>
          <cell r="F1297">
            <v>30400</v>
          </cell>
        </row>
        <row r="1298">
          <cell r="A1298" t="str">
            <v>3.10.19 교명판및설명판</v>
          </cell>
          <cell r="F1298">
            <v>0</v>
          </cell>
        </row>
        <row r="1299">
          <cell r="A1299" t="str">
            <v>a 교명주</v>
          </cell>
          <cell r="B1299" t="str">
            <v>화강석</v>
          </cell>
          <cell r="C1299" t="str">
            <v>ea</v>
          </cell>
          <cell r="D1299">
            <v>4</v>
          </cell>
          <cell r="E1299">
            <v>2090000</v>
          </cell>
          <cell r="F1299">
            <v>8360000</v>
          </cell>
        </row>
        <row r="1300">
          <cell r="A1300" t="str">
            <v>b 교명판</v>
          </cell>
          <cell r="B1300" t="str">
            <v>청동주물</v>
          </cell>
          <cell r="C1300" t="str">
            <v>ea</v>
          </cell>
          <cell r="D1300">
            <v>1</v>
          </cell>
          <cell r="E1300">
            <v>49600</v>
          </cell>
          <cell r="F1300">
            <v>49600</v>
          </cell>
        </row>
        <row r="1301">
          <cell r="A1301" t="str">
            <v>c 설명판</v>
          </cell>
          <cell r="B1301" t="str">
            <v>청동주물</v>
          </cell>
          <cell r="C1301" t="str">
            <v>ea</v>
          </cell>
          <cell r="D1301">
            <v>1</v>
          </cell>
          <cell r="E1301">
            <v>70000</v>
          </cell>
          <cell r="F1301">
            <v>70000</v>
          </cell>
        </row>
        <row r="1302">
          <cell r="A1302" t="str">
            <v>3.10.20 t.b.m설치</v>
          </cell>
          <cell r="C1302" t="str">
            <v>ea</v>
          </cell>
          <cell r="D1302">
            <v>1</v>
          </cell>
          <cell r="E1302">
            <v>26200</v>
          </cell>
          <cell r="F1302">
            <v>26200</v>
          </cell>
        </row>
        <row r="1303">
          <cell r="A1303" t="str">
            <v>3.10.21 난간(방호벽)휀스</v>
          </cell>
          <cell r="B1303" t="str">
            <v>(h=1.2)육교용</v>
          </cell>
          <cell r="C1303" t="str">
            <v>경간</v>
          </cell>
          <cell r="D1303">
            <v>64</v>
          </cell>
          <cell r="E1303">
            <v>81900</v>
          </cell>
          <cell r="F1303">
            <v>5241600</v>
          </cell>
        </row>
        <row r="1304">
          <cell r="A1304" t="str">
            <v>3.10.22 교량유지공</v>
          </cell>
          <cell r="F1304">
            <v>0</v>
          </cell>
        </row>
        <row r="1305">
          <cell r="A1305" t="str">
            <v>a 교량유지관리표지판</v>
          </cell>
          <cell r="B1305" t="str">
            <v>교각용</v>
          </cell>
          <cell r="C1305" t="str">
            <v>ea</v>
          </cell>
          <cell r="D1305">
            <v>4</v>
          </cell>
          <cell r="E1305">
            <v>20700</v>
          </cell>
          <cell r="F1305">
            <v>82800</v>
          </cell>
        </row>
        <row r="1306">
          <cell r="A1306" t="str">
            <v>b 교량유지관리표지판</v>
          </cell>
          <cell r="B1306" t="str">
            <v>난간용300*210</v>
          </cell>
          <cell r="C1306" t="str">
            <v>ea</v>
          </cell>
          <cell r="D1306">
            <v>2</v>
          </cell>
          <cell r="E1306">
            <v>13700</v>
          </cell>
          <cell r="F1306">
            <v>27400</v>
          </cell>
        </row>
        <row r="1307">
          <cell r="A1307" t="str">
            <v>3.10.23 전선관</v>
          </cell>
          <cell r="F1307">
            <v>0</v>
          </cell>
        </row>
        <row r="1308">
          <cell r="A1308" t="str">
            <v>a 전선관</v>
          </cell>
          <cell r="B1308" t="str">
            <v>p.v.cΦ50m/m</v>
          </cell>
          <cell r="C1308" t="str">
            <v>m</v>
          </cell>
          <cell r="D1308">
            <v>128</v>
          </cell>
          <cell r="E1308">
            <v>1830</v>
          </cell>
          <cell r="F1308">
            <v>234240</v>
          </cell>
        </row>
        <row r="1309">
          <cell r="A1309" t="str">
            <v>b 전선관</v>
          </cell>
          <cell r="B1309" t="str">
            <v>p.v.cΦ100m/m</v>
          </cell>
          <cell r="C1309" t="str">
            <v>m</v>
          </cell>
          <cell r="D1309">
            <v>128</v>
          </cell>
          <cell r="E1309">
            <v>5510</v>
          </cell>
          <cell r="F1309">
            <v>705280</v>
          </cell>
        </row>
        <row r="1310">
          <cell r="A1310" t="str">
            <v>c 전선관</v>
          </cell>
          <cell r="B1310" t="str">
            <v>p.v.cΦ150m/m</v>
          </cell>
          <cell r="C1310" t="str">
            <v>m</v>
          </cell>
          <cell r="D1310">
            <v>128</v>
          </cell>
          <cell r="E1310">
            <v>11000</v>
          </cell>
          <cell r="F1310">
            <v>1408000</v>
          </cell>
        </row>
        <row r="1311">
          <cell r="A1311" t="str">
            <v>3.10.24 낙하물방지공</v>
          </cell>
          <cell r="B1311" t="str">
            <v>아연도금철망</v>
          </cell>
          <cell r="C1311" t="str">
            <v>m2</v>
          </cell>
          <cell r="D1311">
            <v>600</v>
          </cell>
          <cell r="E1311">
            <v>5610</v>
          </cell>
          <cell r="F1311">
            <v>3366000</v>
          </cell>
        </row>
        <row r="1312">
          <cell r="A1312" t="str">
            <v>3.10.25 안전점검통로(교대)</v>
          </cell>
          <cell r="B1312" t="str">
            <v>스테인레스</v>
          </cell>
          <cell r="C1312" t="str">
            <v>개소</v>
          </cell>
          <cell r="D1312">
            <v>2</v>
          </cell>
          <cell r="E1312">
            <v>28440000</v>
          </cell>
          <cell r="F1312">
            <v>56880000</v>
          </cell>
        </row>
        <row r="1313">
          <cell r="A1313" t="str">
            <v>3.10.26 사급자재대</v>
          </cell>
          <cell r="F1313">
            <v>0</v>
          </cell>
        </row>
        <row r="1314">
          <cell r="A1314" t="str">
            <v>a 강판(sm490)</v>
          </cell>
          <cell r="F1314">
            <v>0</v>
          </cell>
        </row>
        <row r="1315">
          <cell r="A1315" t="str">
            <v>-1 강판(t=10mm)</v>
          </cell>
          <cell r="B1315" t="str">
            <v>sm490</v>
          </cell>
          <cell r="C1315" t="str">
            <v>ton</v>
          </cell>
          <cell r="D1315">
            <v>4.4489999999999998</v>
          </cell>
          <cell r="E1315">
            <v>404000</v>
          </cell>
          <cell r="F1315">
            <v>1797396</v>
          </cell>
        </row>
        <row r="1316">
          <cell r="A1316" t="str">
            <v>-2 강판(t=12mm)</v>
          </cell>
          <cell r="B1316" t="str">
            <v>sm490</v>
          </cell>
          <cell r="C1316" t="str">
            <v>ton</v>
          </cell>
          <cell r="D1316">
            <v>54.884</v>
          </cell>
          <cell r="E1316">
            <v>404000</v>
          </cell>
          <cell r="F1316">
            <v>22173136</v>
          </cell>
        </row>
        <row r="1317">
          <cell r="A1317" t="str">
            <v>-3 강판(t=14mm)</v>
          </cell>
          <cell r="B1317" t="str">
            <v>sm490</v>
          </cell>
          <cell r="C1317" t="str">
            <v>ton</v>
          </cell>
          <cell r="D1317">
            <v>30.995999999999999</v>
          </cell>
          <cell r="E1317">
            <v>404000</v>
          </cell>
          <cell r="F1317">
            <v>12522384</v>
          </cell>
        </row>
        <row r="1318">
          <cell r="A1318" t="str">
            <v>-4 강판(t=16mm)</v>
          </cell>
          <cell r="B1318" t="str">
            <v>sm490</v>
          </cell>
          <cell r="C1318" t="str">
            <v>ton</v>
          </cell>
          <cell r="D1318">
            <v>40.448</v>
          </cell>
          <cell r="E1318">
            <v>404000</v>
          </cell>
          <cell r="F1318">
            <v>16340992</v>
          </cell>
        </row>
        <row r="1319">
          <cell r="A1319" t="str">
            <v>-6 강판(t=20mm)</v>
          </cell>
          <cell r="B1319" t="str">
            <v>sm490</v>
          </cell>
          <cell r="C1319" t="str">
            <v>ton</v>
          </cell>
          <cell r="D1319">
            <v>20.302</v>
          </cell>
          <cell r="E1319">
            <v>404000</v>
          </cell>
          <cell r="F1319">
            <v>8202008</v>
          </cell>
        </row>
        <row r="1320">
          <cell r="A1320" t="str">
            <v>-7 강판(t=22mm)</v>
          </cell>
          <cell r="B1320" t="str">
            <v>sm490</v>
          </cell>
          <cell r="C1320" t="str">
            <v>ton</v>
          </cell>
          <cell r="D1320">
            <v>21.085000000000001</v>
          </cell>
          <cell r="E1320">
            <v>410000</v>
          </cell>
          <cell r="F1320">
            <v>8644850</v>
          </cell>
        </row>
        <row r="1321">
          <cell r="A1321" t="str">
            <v>-8 강판(t=28mm)</v>
          </cell>
          <cell r="B1321" t="str">
            <v>sm490</v>
          </cell>
          <cell r="C1321" t="str">
            <v>ton</v>
          </cell>
          <cell r="D1321">
            <v>17.582000000000001</v>
          </cell>
          <cell r="E1321">
            <v>410000</v>
          </cell>
          <cell r="F1321">
            <v>7208620</v>
          </cell>
        </row>
        <row r="1322">
          <cell r="A1322" t="str">
            <v>-9 강판(t=36mm)</v>
          </cell>
          <cell r="B1322" t="str">
            <v>sm490</v>
          </cell>
          <cell r="C1322" t="str">
            <v>ton</v>
          </cell>
          <cell r="D1322">
            <v>0.64200000000000002</v>
          </cell>
          <cell r="E1322">
            <v>422000</v>
          </cell>
          <cell r="F1322">
            <v>270924</v>
          </cell>
        </row>
        <row r="1323">
          <cell r="A1323" t="str">
            <v>-10 강판(t=52mm)</v>
          </cell>
          <cell r="B1323" t="str">
            <v>sm490</v>
          </cell>
          <cell r="C1323" t="str">
            <v>ton</v>
          </cell>
          <cell r="D1323">
            <v>0.91300000000000003</v>
          </cell>
          <cell r="E1323">
            <v>422000</v>
          </cell>
          <cell r="F1323">
            <v>385286</v>
          </cell>
        </row>
        <row r="1324">
          <cell r="A1324" t="str">
            <v>b 강판(sm400)</v>
          </cell>
          <cell r="F1324">
            <v>0</v>
          </cell>
        </row>
        <row r="1325">
          <cell r="A1325" t="str">
            <v>-1 강판(t=8mm)</v>
          </cell>
          <cell r="B1325" t="str">
            <v>sm400</v>
          </cell>
          <cell r="C1325" t="str">
            <v>ton</v>
          </cell>
          <cell r="D1325">
            <v>1.0999999999999999E-2</v>
          </cell>
          <cell r="E1325">
            <v>399000</v>
          </cell>
          <cell r="F1325">
            <v>4389</v>
          </cell>
        </row>
        <row r="1326">
          <cell r="A1326" t="str">
            <v>-2 강판(t=9mm)</v>
          </cell>
          <cell r="B1326" t="str">
            <v>sm400</v>
          </cell>
          <cell r="C1326" t="str">
            <v>ton</v>
          </cell>
          <cell r="D1326">
            <v>1.7000000000000001E-2</v>
          </cell>
          <cell r="E1326">
            <v>399000</v>
          </cell>
          <cell r="F1326">
            <v>6783</v>
          </cell>
        </row>
        <row r="1327">
          <cell r="A1327" t="str">
            <v>-3 강판(t=10mm)</v>
          </cell>
          <cell r="B1327" t="str">
            <v>sm400</v>
          </cell>
          <cell r="C1327" t="str">
            <v>ton</v>
          </cell>
          <cell r="D1327">
            <v>6.6779999999999999</v>
          </cell>
          <cell r="E1327">
            <v>404000</v>
          </cell>
          <cell r="F1327">
            <v>2697912</v>
          </cell>
        </row>
        <row r="1328">
          <cell r="A1328" t="str">
            <v>-4 강판(t=12mm)</v>
          </cell>
          <cell r="B1328" t="str">
            <v>sm400</v>
          </cell>
          <cell r="C1328" t="str">
            <v>ton</v>
          </cell>
          <cell r="D1328">
            <v>3.1509999999999998</v>
          </cell>
          <cell r="E1328">
            <v>410000</v>
          </cell>
          <cell r="F1328">
            <v>1291910</v>
          </cell>
        </row>
        <row r="1329">
          <cell r="A1329" t="str">
            <v>-5 강판(t=14mm)</v>
          </cell>
          <cell r="B1329" t="str">
            <v>sm400</v>
          </cell>
          <cell r="C1329" t="str">
            <v>ton</v>
          </cell>
          <cell r="D1329">
            <v>32.963999999999999</v>
          </cell>
          <cell r="E1329">
            <v>404000</v>
          </cell>
          <cell r="F1329">
            <v>13317456</v>
          </cell>
        </row>
        <row r="1330">
          <cell r="A1330" t="str">
            <v>-6 강판(t=16mm)</v>
          </cell>
          <cell r="B1330" t="str">
            <v>sm400</v>
          </cell>
          <cell r="C1330" t="str">
            <v>ton</v>
          </cell>
          <cell r="D1330">
            <v>55.726999999999997</v>
          </cell>
          <cell r="E1330">
            <v>389000</v>
          </cell>
          <cell r="F1330">
            <v>21677803</v>
          </cell>
        </row>
        <row r="1331">
          <cell r="A1331" t="str">
            <v>c 철근</v>
          </cell>
          <cell r="B1331" t="str">
            <v>sd40</v>
          </cell>
          <cell r="F1331">
            <v>0</v>
          </cell>
        </row>
        <row r="1332">
          <cell r="A1332" t="str">
            <v>-1 철근(sd35,40a)</v>
          </cell>
          <cell r="B1332" t="str">
            <v>d=19m/m</v>
          </cell>
          <cell r="C1332" t="str">
            <v>ton</v>
          </cell>
          <cell r="D1332">
            <v>30.745999999999999</v>
          </cell>
          <cell r="E1332">
            <v>331000</v>
          </cell>
          <cell r="F1332">
            <v>10176926</v>
          </cell>
        </row>
        <row r="1333">
          <cell r="A1333" t="str">
            <v>-2 철근(sd35,40a)</v>
          </cell>
          <cell r="B1333" t="str">
            <v>d=16m/m</v>
          </cell>
          <cell r="C1333" t="str">
            <v>ton</v>
          </cell>
          <cell r="D1333">
            <v>13.95</v>
          </cell>
          <cell r="E1333">
            <v>331000</v>
          </cell>
          <cell r="F1333">
            <v>4617450</v>
          </cell>
        </row>
        <row r="1334">
          <cell r="A1334" t="str">
            <v>-3 철근(sd35,40a)</v>
          </cell>
          <cell r="B1334" t="str">
            <v>d=13m/m</v>
          </cell>
          <cell r="C1334" t="str">
            <v>ton</v>
          </cell>
          <cell r="D1334">
            <v>1.139</v>
          </cell>
          <cell r="E1334">
            <v>336000</v>
          </cell>
          <cell r="F1334">
            <v>382704</v>
          </cell>
        </row>
        <row r="1335">
          <cell r="A1335" t="str">
            <v>d 철근</v>
          </cell>
          <cell r="B1335" t="str">
            <v>sd30</v>
          </cell>
          <cell r="F1335">
            <v>0</v>
          </cell>
        </row>
        <row r="1336">
          <cell r="A1336" t="str">
            <v>-1 철근(sd30a)</v>
          </cell>
          <cell r="B1336" t="str">
            <v>d=32m/m</v>
          </cell>
          <cell r="C1336" t="str">
            <v>ton</v>
          </cell>
          <cell r="D1336">
            <v>15.878</v>
          </cell>
          <cell r="E1336">
            <v>317000</v>
          </cell>
          <cell r="F1336">
            <v>5033326</v>
          </cell>
        </row>
        <row r="1337">
          <cell r="A1337" t="str">
            <v>-2 철근(sd30a)</v>
          </cell>
          <cell r="B1337" t="str">
            <v>d=29m/m</v>
          </cell>
          <cell r="C1337" t="str">
            <v>ton</v>
          </cell>
          <cell r="D1337">
            <v>36.119</v>
          </cell>
          <cell r="E1337">
            <v>317000</v>
          </cell>
          <cell r="F1337">
            <v>11449723</v>
          </cell>
        </row>
        <row r="1338">
          <cell r="A1338" t="str">
            <v>-3 철근(sd30a)</v>
          </cell>
          <cell r="B1338" t="str">
            <v>d=25m/m</v>
          </cell>
          <cell r="C1338" t="str">
            <v>ton</v>
          </cell>
          <cell r="D1338">
            <v>26.3</v>
          </cell>
          <cell r="E1338">
            <v>317000</v>
          </cell>
          <cell r="F1338">
            <v>8337100</v>
          </cell>
        </row>
        <row r="1339">
          <cell r="A1339" t="str">
            <v>-4 철근(sd30a)</v>
          </cell>
          <cell r="B1339" t="str">
            <v>d=19m/m</v>
          </cell>
          <cell r="C1339" t="str">
            <v>ton</v>
          </cell>
          <cell r="D1339">
            <v>25.37</v>
          </cell>
          <cell r="E1339">
            <v>317000</v>
          </cell>
          <cell r="F1339">
            <v>8042290</v>
          </cell>
        </row>
        <row r="1340">
          <cell r="A1340" t="str">
            <v>-5 철근(sd30a)</v>
          </cell>
          <cell r="B1340" t="str">
            <v>d=16m/m</v>
          </cell>
          <cell r="C1340" t="str">
            <v>ton</v>
          </cell>
          <cell r="D1340">
            <v>8.4819999999999993</v>
          </cell>
          <cell r="E1340">
            <v>317000</v>
          </cell>
          <cell r="F1340">
            <v>2688794</v>
          </cell>
        </row>
        <row r="1341">
          <cell r="A1341" t="str">
            <v>-6 철근(sd30a)</v>
          </cell>
          <cell r="B1341" t="str">
            <v>d=13m/m</v>
          </cell>
          <cell r="C1341" t="str">
            <v>ton</v>
          </cell>
          <cell r="D1341">
            <v>4.5650000000000004</v>
          </cell>
          <cell r="E1341">
            <v>321000</v>
          </cell>
          <cell r="F1341">
            <v>1465365</v>
          </cell>
        </row>
        <row r="1342">
          <cell r="A1342" t="str">
            <v>e 레미콘</v>
          </cell>
          <cell r="F1342">
            <v>0</v>
          </cell>
        </row>
        <row r="1343">
          <cell r="A1343" t="str">
            <v>-1 레미콘</v>
          </cell>
          <cell r="B1343" t="str">
            <v>(25-270-15)섬유보강</v>
          </cell>
          <cell r="C1343" t="str">
            <v>m3</v>
          </cell>
          <cell r="D1343">
            <v>178</v>
          </cell>
          <cell r="E1343">
            <v>47400</v>
          </cell>
          <cell r="F1343">
            <v>8437200</v>
          </cell>
        </row>
        <row r="1344">
          <cell r="A1344" t="str">
            <v>-2 레미콘</v>
          </cell>
          <cell r="B1344" t="str">
            <v>25-240-15</v>
          </cell>
          <cell r="C1344" t="str">
            <v>m3</v>
          </cell>
          <cell r="D1344">
            <v>845</v>
          </cell>
          <cell r="E1344">
            <v>46300</v>
          </cell>
          <cell r="F1344">
            <v>39123500</v>
          </cell>
        </row>
        <row r="1345">
          <cell r="A1345" t="str">
            <v>-3 레미콘</v>
          </cell>
          <cell r="B1345" t="str">
            <v>40-160-8</v>
          </cell>
          <cell r="C1345" t="str">
            <v>m3</v>
          </cell>
          <cell r="D1345">
            <v>29</v>
          </cell>
          <cell r="E1345">
            <v>40500</v>
          </cell>
          <cell r="F1345">
            <v>1174500</v>
          </cell>
        </row>
        <row r="1346">
          <cell r="A1346" t="str">
            <v>f 시멘트</v>
          </cell>
          <cell r="B1346" t="str">
            <v>40kg/대</v>
          </cell>
          <cell r="C1346" t="str">
            <v>대</v>
          </cell>
          <cell r="D1346">
            <v>67</v>
          </cell>
          <cell r="E1346">
            <v>2900</v>
          </cell>
          <cell r="F1346">
            <v>194300</v>
          </cell>
        </row>
        <row r="1347">
          <cell r="A1347" t="str">
            <v>g 모래</v>
          </cell>
          <cell r="C1347" t="str">
            <v>m3</v>
          </cell>
          <cell r="D1347">
            <v>1</v>
          </cell>
          <cell r="E1347">
            <v>6000</v>
          </cell>
          <cell r="F1347">
            <v>6000</v>
          </cell>
        </row>
        <row r="1348">
          <cell r="A1348" t="str">
            <v>h 자갈</v>
          </cell>
          <cell r="C1348" t="str">
            <v>m3</v>
          </cell>
          <cell r="D1348">
            <v>2</v>
          </cell>
          <cell r="E1348">
            <v>7500</v>
          </cell>
          <cell r="F1348">
            <v>15000</v>
          </cell>
        </row>
        <row r="1349">
          <cell r="A1349" t="str">
            <v>3.11 공원육교(RC RAHMEN)</v>
          </cell>
          <cell r="B1349" t="str">
            <v>L=40M,B=6.0M</v>
          </cell>
          <cell r="F1349">
            <v>0</v>
          </cell>
        </row>
        <row r="1350">
          <cell r="A1350" t="str">
            <v>3.11.01 토공</v>
          </cell>
          <cell r="F1350">
            <v>0</v>
          </cell>
        </row>
        <row r="1351">
          <cell r="A1351" t="str">
            <v>a 구조물터파기</v>
          </cell>
          <cell r="B1351" t="str">
            <v>육상리핑암0-4m</v>
          </cell>
          <cell r="C1351" t="str">
            <v>m3</v>
          </cell>
          <cell r="D1351">
            <v>125</v>
          </cell>
          <cell r="E1351">
            <v>56800</v>
          </cell>
          <cell r="F1351">
            <v>7100000</v>
          </cell>
        </row>
        <row r="1352">
          <cell r="A1352" t="str">
            <v>b 구조물터파기</v>
          </cell>
          <cell r="B1352" t="str">
            <v>육상발파암0-4m</v>
          </cell>
          <cell r="C1352" t="str">
            <v>m3</v>
          </cell>
          <cell r="D1352">
            <v>286</v>
          </cell>
          <cell r="E1352">
            <v>107000</v>
          </cell>
          <cell r="F1352">
            <v>30602000</v>
          </cell>
        </row>
        <row r="1353">
          <cell r="A1353" t="str">
            <v>c 구조물터파기</v>
          </cell>
          <cell r="B1353" t="str">
            <v>육상발파암4m이상</v>
          </cell>
          <cell r="C1353" t="str">
            <v>m3</v>
          </cell>
          <cell r="D1353">
            <v>356</v>
          </cell>
          <cell r="E1353">
            <v>156000</v>
          </cell>
          <cell r="F1353">
            <v>55536000</v>
          </cell>
        </row>
        <row r="1354">
          <cell r="A1354" t="str">
            <v>d 되메우기및다짐</v>
          </cell>
          <cell r="B1354" t="str">
            <v>인력30%+백호우70%</v>
          </cell>
          <cell r="C1354" t="str">
            <v>m3</v>
          </cell>
          <cell r="D1354">
            <v>364</v>
          </cell>
          <cell r="E1354">
            <v>4640</v>
          </cell>
          <cell r="F1354">
            <v>1688960</v>
          </cell>
        </row>
        <row r="1355">
          <cell r="A1355" t="str">
            <v>e 뒷채움잡석</v>
          </cell>
          <cell r="B1355" t="str">
            <v>현장암유용(보조기층)</v>
          </cell>
          <cell r="C1355" t="str">
            <v>m3</v>
          </cell>
          <cell r="D1355">
            <v>50</v>
          </cell>
          <cell r="E1355">
            <v>22800</v>
          </cell>
          <cell r="F1355">
            <v>1140000</v>
          </cell>
        </row>
        <row r="1356">
          <cell r="A1356" t="str">
            <v>f 면정리및청소</v>
          </cell>
          <cell r="C1356" t="str">
            <v>m2</v>
          </cell>
          <cell r="D1356">
            <v>42</v>
          </cell>
          <cell r="E1356">
            <v>25500</v>
          </cell>
          <cell r="F1356">
            <v>1071000</v>
          </cell>
        </row>
        <row r="1357">
          <cell r="A1357" t="str">
            <v>3.11.02 거푸집</v>
          </cell>
          <cell r="F1357">
            <v>0</v>
          </cell>
        </row>
        <row r="1358">
          <cell r="A1358" t="str">
            <v>a 합판거푸집</v>
          </cell>
          <cell r="B1358" t="str">
            <v>3회0-7m</v>
          </cell>
          <cell r="C1358" t="str">
            <v>m2</v>
          </cell>
          <cell r="D1358">
            <v>290</v>
          </cell>
          <cell r="E1358">
            <v>17700</v>
          </cell>
          <cell r="F1358">
            <v>5133000</v>
          </cell>
        </row>
        <row r="1359">
          <cell r="A1359" t="str">
            <v>b 합판거푸집</v>
          </cell>
          <cell r="B1359" t="str">
            <v>3회7-10m</v>
          </cell>
          <cell r="C1359" t="str">
            <v>m2</v>
          </cell>
          <cell r="D1359">
            <v>169</v>
          </cell>
          <cell r="E1359">
            <v>18900</v>
          </cell>
          <cell r="F1359">
            <v>3194100</v>
          </cell>
        </row>
        <row r="1360">
          <cell r="A1360" t="str">
            <v>c 합판거푸집</v>
          </cell>
          <cell r="B1360" t="str">
            <v>3회10-13m</v>
          </cell>
          <cell r="C1360" t="str">
            <v>m2</v>
          </cell>
          <cell r="D1360">
            <v>16</v>
          </cell>
          <cell r="E1360">
            <v>20200</v>
          </cell>
          <cell r="F1360">
            <v>323200</v>
          </cell>
        </row>
        <row r="1361">
          <cell r="A1361" t="str">
            <v>d 합판거푸집</v>
          </cell>
          <cell r="B1361" t="str">
            <v>4회0-7m</v>
          </cell>
          <cell r="C1361" t="str">
            <v>m2</v>
          </cell>
          <cell r="D1361">
            <v>69</v>
          </cell>
          <cell r="E1361">
            <v>15200</v>
          </cell>
          <cell r="F1361">
            <v>1048800</v>
          </cell>
        </row>
        <row r="1362">
          <cell r="A1362" t="str">
            <v>e 합판거푸집</v>
          </cell>
          <cell r="B1362" t="str">
            <v>6회0-7m</v>
          </cell>
          <cell r="C1362" t="str">
            <v>m2</v>
          </cell>
          <cell r="D1362">
            <v>9</v>
          </cell>
          <cell r="E1362">
            <v>12500</v>
          </cell>
          <cell r="F1362">
            <v>112500</v>
          </cell>
        </row>
        <row r="1363">
          <cell r="A1363" t="str">
            <v>f 거푸집(합판+스치로폴)</v>
          </cell>
          <cell r="B1363" t="str">
            <v>4회0-7m</v>
          </cell>
          <cell r="C1363" t="str">
            <v>m2</v>
          </cell>
          <cell r="D1363">
            <v>37</v>
          </cell>
          <cell r="E1363">
            <v>21200</v>
          </cell>
          <cell r="F1363">
            <v>784400</v>
          </cell>
        </row>
        <row r="1364">
          <cell r="A1364" t="str">
            <v>g 거푸집(합판+스치로폴)</v>
          </cell>
          <cell r="B1364" t="str">
            <v>4회7-10m</v>
          </cell>
          <cell r="C1364" t="str">
            <v>m2</v>
          </cell>
          <cell r="D1364">
            <v>38</v>
          </cell>
          <cell r="E1364">
            <v>21300</v>
          </cell>
          <cell r="F1364">
            <v>809400</v>
          </cell>
        </row>
        <row r="1365">
          <cell r="A1365" t="str">
            <v>h 거푸집(합판+스치로폴)</v>
          </cell>
          <cell r="B1365" t="str">
            <v>4회10-13m</v>
          </cell>
          <cell r="C1365" t="str">
            <v>m2</v>
          </cell>
          <cell r="D1365">
            <v>74</v>
          </cell>
          <cell r="E1365">
            <v>22800</v>
          </cell>
          <cell r="F1365">
            <v>1687200</v>
          </cell>
        </row>
        <row r="1366">
          <cell r="A1366" t="str">
            <v>i 원형거푸집</v>
          </cell>
          <cell r="B1366" t="str">
            <v>3회7-10m</v>
          </cell>
          <cell r="C1366" t="str">
            <v>m2</v>
          </cell>
          <cell r="D1366">
            <v>27</v>
          </cell>
          <cell r="E1366">
            <v>41400</v>
          </cell>
          <cell r="F1366">
            <v>1117800</v>
          </cell>
        </row>
        <row r="1367">
          <cell r="A1367" t="str">
            <v>j 원형거푸집</v>
          </cell>
          <cell r="B1367" t="str">
            <v>3회10-13m</v>
          </cell>
          <cell r="C1367" t="str">
            <v>m2</v>
          </cell>
          <cell r="D1367">
            <v>8</v>
          </cell>
          <cell r="E1367">
            <v>44200</v>
          </cell>
          <cell r="F1367">
            <v>353600</v>
          </cell>
        </row>
        <row r="1368">
          <cell r="A1368" t="str">
            <v>3.11.03 비계</v>
          </cell>
          <cell r="B1368" t="str">
            <v>강관</v>
          </cell>
          <cell r="C1368" t="str">
            <v>m2</v>
          </cell>
          <cell r="D1368">
            <v>273</v>
          </cell>
          <cell r="E1368">
            <v>10000</v>
          </cell>
          <cell r="F1368">
            <v>2730000</v>
          </cell>
        </row>
        <row r="1369">
          <cell r="A1369" t="str">
            <v>3.11.04 동바리공</v>
          </cell>
          <cell r="F1369">
            <v>0</v>
          </cell>
        </row>
        <row r="1370">
          <cell r="A1370" t="str">
            <v>a 동바리</v>
          </cell>
          <cell r="B1370" t="str">
            <v>강관</v>
          </cell>
          <cell r="C1370" t="str">
            <v>공/m3</v>
          </cell>
          <cell r="D1370">
            <v>2189</v>
          </cell>
          <cell r="E1370">
            <v>15700</v>
          </cell>
          <cell r="F1370">
            <v>34367300</v>
          </cell>
        </row>
        <row r="1371">
          <cell r="A1371" t="str">
            <v>b 강관동바리수평보강재</v>
          </cell>
          <cell r="B1371" t="str">
            <v>h=3.5m이상</v>
          </cell>
          <cell r="C1371" t="str">
            <v>m2</v>
          </cell>
          <cell r="D1371">
            <v>949</v>
          </cell>
          <cell r="E1371">
            <v>2800</v>
          </cell>
          <cell r="F1371">
            <v>2657200</v>
          </cell>
        </row>
        <row r="1372">
          <cell r="A1372" t="str">
            <v>3.11.05 철근가공조립</v>
          </cell>
          <cell r="F1372">
            <v>0</v>
          </cell>
        </row>
        <row r="1373">
          <cell r="A1373" t="str">
            <v>a 철근가공조립</v>
          </cell>
          <cell r="B1373" t="str">
            <v>보통</v>
          </cell>
          <cell r="C1373" t="str">
            <v>ton</v>
          </cell>
          <cell r="D1373">
            <v>9.7590000000000003</v>
          </cell>
          <cell r="E1373">
            <v>333000</v>
          </cell>
          <cell r="F1373">
            <v>3249747</v>
          </cell>
        </row>
        <row r="1374">
          <cell r="A1374" t="str">
            <v>b 철근가공조립</v>
          </cell>
          <cell r="B1374" t="str">
            <v>복잡</v>
          </cell>
          <cell r="C1374" t="str">
            <v>ton</v>
          </cell>
          <cell r="D1374">
            <v>32.984000000000002</v>
          </cell>
          <cell r="E1374">
            <v>368000</v>
          </cell>
          <cell r="F1374">
            <v>12138112</v>
          </cell>
        </row>
        <row r="1375">
          <cell r="A1375" t="str">
            <v>3.11.06 콘크리트타설</v>
          </cell>
          <cell r="F1375">
            <v>0</v>
          </cell>
        </row>
        <row r="1376">
          <cell r="A1376" t="str">
            <v>a 콘크리트타설</v>
          </cell>
          <cell r="B1376" t="str">
            <v>철근펌프카</v>
          </cell>
          <cell r="C1376" t="str">
            <v>m3</v>
          </cell>
          <cell r="D1376">
            <v>515</v>
          </cell>
          <cell r="E1376">
            <v>15900</v>
          </cell>
          <cell r="F1376">
            <v>8188500</v>
          </cell>
        </row>
        <row r="1377">
          <cell r="A1377" t="str">
            <v>b 콘크리트타설</v>
          </cell>
          <cell r="B1377" t="str">
            <v>무근vib제외</v>
          </cell>
          <cell r="C1377" t="str">
            <v>m3</v>
          </cell>
          <cell r="D1377">
            <v>11</v>
          </cell>
          <cell r="E1377">
            <v>18500</v>
          </cell>
          <cell r="F1377">
            <v>203500</v>
          </cell>
        </row>
        <row r="1378">
          <cell r="A1378" t="str">
            <v>3.11.07 표면처리</v>
          </cell>
          <cell r="F1378">
            <v>0</v>
          </cell>
        </row>
        <row r="1379">
          <cell r="A1379" t="str">
            <v>a 슬래브양생</v>
          </cell>
          <cell r="B1379" t="str">
            <v>피막양생</v>
          </cell>
          <cell r="C1379" t="str">
            <v>m2</v>
          </cell>
          <cell r="D1379">
            <v>200</v>
          </cell>
          <cell r="E1379">
            <v>340</v>
          </cell>
          <cell r="F1379">
            <v>68000</v>
          </cell>
        </row>
        <row r="1380">
          <cell r="A1380" t="str">
            <v>b 슬래브면고르기</v>
          </cell>
          <cell r="B1380" t="str">
            <v>데크휘니샤</v>
          </cell>
          <cell r="C1380" t="str">
            <v>m2</v>
          </cell>
          <cell r="D1380">
            <v>200</v>
          </cell>
          <cell r="E1380">
            <v>520</v>
          </cell>
          <cell r="F1380">
            <v>104000</v>
          </cell>
        </row>
        <row r="1381">
          <cell r="A1381" t="str">
            <v>3.11.08 교좌장치</v>
          </cell>
          <cell r="B1381" t="str">
            <v>탄성받침</v>
          </cell>
          <cell r="F1381">
            <v>0</v>
          </cell>
        </row>
        <row r="1382">
          <cell r="A1382" t="str">
            <v>a 교좌장치</v>
          </cell>
          <cell r="B1382" t="str">
            <v>일방향50ton</v>
          </cell>
          <cell r="C1382" t="str">
            <v>ea</v>
          </cell>
          <cell r="D1382">
            <v>2</v>
          </cell>
          <cell r="E1382">
            <v>681000</v>
          </cell>
          <cell r="F1382">
            <v>1362000</v>
          </cell>
        </row>
        <row r="1383">
          <cell r="A1383" t="str">
            <v>b 교좌장치</v>
          </cell>
          <cell r="B1383" t="str">
            <v>양방향50ton</v>
          </cell>
          <cell r="C1383" t="str">
            <v>ea</v>
          </cell>
          <cell r="D1383">
            <v>4</v>
          </cell>
          <cell r="E1383">
            <v>481000</v>
          </cell>
          <cell r="F1383">
            <v>1924000</v>
          </cell>
        </row>
        <row r="1384">
          <cell r="A1384" t="str">
            <v>3.11.09 신축이음장치</v>
          </cell>
          <cell r="B1384" t="str">
            <v>no.50</v>
          </cell>
          <cell r="C1384" t="str">
            <v>m</v>
          </cell>
          <cell r="D1384">
            <v>11</v>
          </cell>
          <cell r="E1384">
            <v>417000</v>
          </cell>
          <cell r="F1384">
            <v>4587000</v>
          </cell>
        </row>
        <row r="1385">
          <cell r="A1385" t="str">
            <v>3.11.10 무수축몰탈</v>
          </cell>
          <cell r="B1385" t="str">
            <v>1:1</v>
          </cell>
          <cell r="C1385" t="str">
            <v>m3</v>
          </cell>
          <cell r="D1385">
            <v>0.76200000000000001</v>
          </cell>
          <cell r="E1385">
            <v>92000</v>
          </cell>
          <cell r="F1385">
            <v>70104</v>
          </cell>
        </row>
        <row r="1386">
          <cell r="A1386" t="str">
            <v>3.11.11 무수축콘크리트</v>
          </cell>
          <cell r="B1386" t="str">
            <v>738kg/㎠이상</v>
          </cell>
          <cell r="C1386" t="str">
            <v>m3</v>
          </cell>
          <cell r="D1386">
            <v>3.2869999999999999</v>
          </cell>
          <cell r="E1386">
            <v>144000</v>
          </cell>
          <cell r="F1386">
            <v>473328</v>
          </cell>
        </row>
        <row r="1387">
          <cell r="A1387" t="str">
            <v>3.11.12 보호블럭</v>
          </cell>
          <cell r="B1387" t="str">
            <v>육교용</v>
          </cell>
          <cell r="C1387" t="str">
            <v>m2</v>
          </cell>
          <cell r="D1387">
            <v>151</v>
          </cell>
          <cell r="E1387">
            <v>21200</v>
          </cell>
          <cell r="F1387">
            <v>3201200</v>
          </cell>
        </row>
        <row r="1388">
          <cell r="A1388" t="str">
            <v>3.11.13 난간(방호벽)휀스</v>
          </cell>
          <cell r="B1388" t="str">
            <v>(h=1.2)육교용</v>
          </cell>
          <cell r="C1388" t="str">
            <v>경간</v>
          </cell>
          <cell r="D1388">
            <v>43</v>
          </cell>
          <cell r="E1388">
            <v>81900</v>
          </cell>
          <cell r="F1388">
            <v>3521700</v>
          </cell>
        </row>
        <row r="1389">
          <cell r="A1389" t="str">
            <v>3.11.14 전선관</v>
          </cell>
          <cell r="F1389">
            <v>0</v>
          </cell>
        </row>
        <row r="1390">
          <cell r="A1390" t="str">
            <v>a 전선관</v>
          </cell>
          <cell r="B1390" t="str">
            <v>p.v.cΦ50m/m</v>
          </cell>
          <cell r="C1390" t="str">
            <v>m</v>
          </cell>
          <cell r="D1390">
            <v>85</v>
          </cell>
          <cell r="E1390">
            <v>1830</v>
          </cell>
          <cell r="F1390">
            <v>155550</v>
          </cell>
        </row>
        <row r="1391">
          <cell r="A1391" t="str">
            <v>b 전선관</v>
          </cell>
          <cell r="B1391" t="str">
            <v>p.v.cΦ100m/m</v>
          </cell>
          <cell r="C1391" t="str">
            <v>m</v>
          </cell>
          <cell r="D1391">
            <v>85</v>
          </cell>
          <cell r="E1391">
            <v>5510</v>
          </cell>
          <cell r="F1391">
            <v>468350</v>
          </cell>
        </row>
        <row r="1392">
          <cell r="A1392" t="str">
            <v>c 전선관</v>
          </cell>
          <cell r="B1392" t="str">
            <v>p.v.cΦ150m/m</v>
          </cell>
          <cell r="C1392" t="str">
            <v>m</v>
          </cell>
          <cell r="D1392">
            <v>85</v>
          </cell>
          <cell r="E1392">
            <v>11000</v>
          </cell>
          <cell r="F1392">
            <v>935000</v>
          </cell>
        </row>
        <row r="1393">
          <cell r="A1393" t="str">
            <v>3.11.15 교면방수</v>
          </cell>
          <cell r="B1393" t="str">
            <v>도막방수,t=4.0mm</v>
          </cell>
          <cell r="C1393" t="str">
            <v>m2</v>
          </cell>
          <cell r="D1393">
            <v>200</v>
          </cell>
          <cell r="E1393">
            <v>27100</v>
          </cell>
          <cell r="F1393">
            <v>5420000</v>
          </cell>
        </row>
        <row r="1394">
          <cell r="A1394" t="str">
            <v>3.11.16 다웰바설치</v>
          </cell>
          <cell r="B1394" t="str">
            <v>d=25m/m,l=600</v>
          </cell>
          <cell r="C1394" t="str">
            <v>ea</v>
          </cell>
          <cell r="D1394">
            <v>22</v>
          </cell>
          <cell r="E1394">
            <v>13300</v>
          </cell>
          <cell r="F1394">
            <v>292600</v>
          </cell>
        </row>
        <row r="1395">
          <cell r="A1395" t="str">
            <v>3.11.17 스치로폴설치</v>
          </cell>
          <cell r="F1395">
            <v>0</v>
          </cell>
        </row>
        <row r="1396">
          <cell r="A1396" t="str">
            <v>a 스치로폴설치</v>
          </cell>
          <cell r="B1396" t="str">
            <v>t=20m/m</v>
          </cell>
          <cell r="C1396" t="str">
            <v>m2</v>
          </cell>
          <cell r="D1396">
            <v>12</v>
          </cell>
          <cell r="E1396">
            <v>2200</v>
          </cell>
          <cell r="F1396">
            <v>26400</v>
          </cell>
        </row>
        <row r="1397">
          <cell r="A1397" t="str">
            <v>3.11.18 물차단홈설치</v>
          </cell>
          <cell r="B1397" t="str">
            <v>알루미늄</v>
          </cell>
          <cell r="C1397" t="str">
            <v>m</v>
          </cell>
          <cell r="D1397">
            <v>80</v>
          </cell>
          <cell r="E1397">
            <v>2620</v>
          </cell>
          <cell r="F1397">
            <v>209600</v>
          </cell>
        </row>
        <row r="1398">
          <cell r="A1398" t="str">
            <v>3.11.19 스페이셔설치</v>
          </cell>
          <cell r="F1398">
            <v>0</v>
          </cell>
        </row>
        <row r="1399">
          <cell r="A1399" t="str">
            <v>a 스페이서</v>
          </cell>
          <cell r="B1399" t="str">
            <v>벽체</v>
          </cell>
          <cell r="C1399" t="str">
            <v>m2</v>
          </cell>
          <cell r="D1399">
            <v>416</v>
          </cell>
          <cell r="E1399">
            <v>210</v>
          </cell>
          <cell r="F1399">
            <v>87360</v>
          </cell>
        </row>
        <row r="1400">
          <cell r="A1400" t="str">
            <v>b 스페이서</v>
          </cell>
          <cell r="B1400" t="str">
            <v>슬래브및기초</v>
          </cell>
          <cell r="C1400" t="str">
            <v>m2</v>
          </cell>
          <cell r="D1400">
            <v>269</v>
          </cell>
          <cell r="E1400">
            <v>100</v>
          </cell>
          <cell r="F1400">
            <v>26900</v>
          </cell>
        </row>
        <row r="1401">
          <cell r="A1401" t="str">
            <v>3.11.20 교명판및설명판</v>
          </cell>
          <cell r="F1401">
            <v>0</v>
          </cell>
        </row>
        <row r="1402">
          <cell r="A1402" t="str">
            <v>a 교명주</v>
          </cell>
          <cell r="B1402" t="str">
            <v>화강석</v>
          </cell>
          <cell r="C1402" t="str">
            <v>ea</v>
          </cell>
          <cell r="D1402">
            <v>4</v>
          </cell>
          <cell r="E1402">
            <v>2090000</v>
          </cell>
          <cell r="F1402">
            <v>8360000</v>
          </cell>
        </row>
        <row r="1403">
          <cell r="A1403" t="str">
            <v>b 교명판</v>
          </cell>
          <cell r="B1403" t="str">
            <v>청동주물</v>
          </cell>
          <cell r="C1403" t="str">
            <v>ea</v>
          </cell>
          <cell r="D1403">
            <v>2</v>
          </cell>
          <cell r="E1403">
            <v>49600</v>
          </cell>
          <cell r="F1403">
            <v>99200</v>
          </cell>
        </row>
        <row r="1404">
          <cell r="A1404" t="str">
            <v>c 설명판</v>
          </cell>
          <cell r="B1404" t="str">
            <v>청동주물</v>
          </cell>
          <cell r="C1404" t="str">
            <v>ea</v>
          </cell>
          <cell r="D1404">
            <v>2</v>
          </cell>
          <cell r="E1404">
            <v>70000</v>
          </cell>
          <cell r="F1404">
            <v>140000</v>
          </cell>
        </row>
        <row r="1405">
          <cell r="A1405" t="str">
            <v>3.11.21 t.b.m설치</v>
          </cell>
          <cell r="C1405" t="str">
            <v>ea</v>
          </cell>
          <cell r="D1405">
            <v>1</v>
          </cell>
          <cell r="E1405">
            <v>26200</v>
          </cell>
          <cell r="F1405">
            <v>26200</v>
          </cell>
        </row>
        <row r="1406">
          <cell r="A1406" t="str">
            <v>3.11.22 사급자재대</v>
          </cell>
          <cell r="F1406">
            <v>0</v>
          </cell>
        </row>
        <row r="1407">
          <cell r="A1407" t="str">
            <v>a 철근</v>
          </cell>
          <cell r="B1407" t="str">
            <v>sd40</v>
          </cell>
          <cell r="F1407">
            <v>0</v>
          </cell>
        </row>
        <row r="1408">
          <cell r="A1408" t="str">
            <v>-1 철근(sd35,40a)</v>
          </cell>
          <cell r="B1408" t="str">
            <v>d=29m/m</v>
          </cell>
          <cell r="C1408" t="str">
            <v>ton</v>
          </cell>
          <cell r="D1408">
            <v>5.4809999999999999</v>
          </cell>
          <cell r="E1408">
            <v>331000</v>
          </cell>
          <cell r="F1408">
            <v>1814211</v>
          </cell>
        </row>
        <row r="1409">
          <cell r="A1409" t="str">
            <v>-2 철근(sd35,40a)</v>
          </cell>
          <cell r="B1409" t="str">
            <v>d=25m/m</v>
          </cell>
          <cell r="C1409" t="str">
            <v>ton</v>
          </cell>
          <cell r="D1409">
            <v>11.648</v>
          </cell>
          <cell r="E1409">
            <v>331000</v>
          </cell>
          <cell r="F1409">
            <v>3855488</v>
          </cell>
        </row>
        <row r="1410">
          <cell r="A1410" t="str">
            <v>-3 철근(sd35,40a)</v>
          </cell>
          <cell r="B1410" t="str">
            <v>d=22m/m</v>
          </cell>
          <cell r="C1410" t="str">
            <v>ton</v>
          </cell>
          <cell r="D1410">
            <v>7.3029999999999999</v>
          </cell>
          <cell r="E1410">
            <v>331000</v>
          </cell>
          <cell r="F1410">
            <v>2417293</v>
          </cell>
        </row>
        <row r="1411">
          <cell r="A1411" t="str">
            <v>-4 철근(sd35,40a)</v>
          </cell>
          <cell r="B1411" t="str">
            <v>d=19m/m</v>
          </cell>
          <cell r="C1411" t="str">
            <v>ton</v>
          </cell>
          <cell r="D1411">
            <v>1.552</v>
          </cell>
          <cell r="E1411">
            <v>331000</v>
          </cell>
          <cell r="F1411">
            <v>513712</v>
          </cell>
        </row>
        <row r="1412">
          <cell r="A1412" t="str">
            <v>-5 철근(sd35,40a)</v>
          </cell>
          <cell r="B1412" t="str">
            <v>d=16m/m</v>
          </cell>
          <cell r="C1412" t="str">
            <v>ton</v>
          </cell>
          <cell r="D1412">
            <v>7.9370000000000003</v>
          </cell>
          <cell r="E1412">
            <v>331000</v>
          </cell>
          <cell r="F1412">
            <v>2627147</v>
          </cell>
        </row>
        <row r="1413">
          <cell r="A1413" t="str">
            <v>-6 철근(sd35,40a)</v>
          </cell>
          <cell r="B1413" t="str">
            <v>d=13m/m</v>
          </cell>
          <cell r="C1413" t="str">
            <v>ton</v>
          </cell>
          <cell r="D1413">
            <v>0.05</v>
          </cell>
          <cell r="E1413">
            <v>336000</v>
          </cell>
          <cell r="F1413">
            <v>16800</v>
          </cell>
        </row>
        <row r="1414">
          <cell r="A1414" t="str">
            <v>b 철근</v>
          </cell>
          <cell r="B1414" t="str">
            <v>sd30</v>
          </cell>
          <cell r="F1414">
            <v>0</v>
          </cell>
        </row>
        <row r="1415">
          <cell r="A1415" t="str">
            <v>-1 철근(sd30a)</v>
          </cell>
          <cell r="B1415" t="str">
            <v>d=19m/m</v>
          </cell>
          <cell r="C1415" t="str">
            <v>ton</v>
          </cell>
          <cell r="D1415">
            <v>4.8899999999999997</v>
          </cell>
          <cell r="E1415">
            <v>317000</v>
          </cell>
          <cell r="F1415">
            <v>1550130</v>
          </cell>
        </row>
        <row r="1416">
          <cell r="A1416" t="str">
            <v>-2 철근(sd30a)</v>
          </cell>
          <cell r="B1416" t="str">
            <v>d=16m/m</v>
          </cell>
          <cell r="C1416" t="str">
            <v>ton</v>
          </cell>
          <cell r="D1416">
            <v>3.617</v>
          </cell>
          <cell r="E1416">
            <v>317000</v>
          </cell>
          <cell r="F1416">
            <v>1146589</v>
          </cell>
        </row>
        <row r="1417">
          <cell r="A1417" t="str">
            <v>-3 철근(sd30a)</v>
          </cell>
          <cell r="B1417" t="str">
            <v>d=13m/m</v>
          </cell>
          <cell r="C1417" t="str">
            <v>ton</v>
          </cell>
          <cell r="D1417">
            <v>1.5429999999999999</v>
          </cell>
          <cell r="E1417">
            <v>321000</v>
          </cell>
          <cell r="F1417">
            <v>495303</v>
          </cell>
        </row>
        <row r="1418">
          <cell r="A1418" t="str">
            <v>c 레미콘</v>
          </cell>
          <cell r="F1418">
            <v>0</v>
          </cell>
        </row>
        <row r="1419">
          <cell r="A1419" t="str">
            <v>-1 레미콘</v>
          </cell>
          <cell r="B1419" t="str">
            <v>(25-270-15)섬유보강</v>
          </cell>
          <cell r="C1419" t="str">
            <v>m3</v>
          </cell>
          <cell r="D1419">
            <v>398</v>
          </cell>
          <cell r="E1419">
            <v>47400</v>
          </cell>
          <cell r="F1419">
            <v>18865200</v>
          </cell>
        </row>
        <row r="1420">
          <cell r="A1420" t="str">
            <v>-2 레미콘</v>
          </cell>
          <cell r="B1420" t="str">
            <v>25-240-15</v>
          </cell>
          <cell r="C1420" t="str">
            <v>m3</v>
          </cell>
          <cell r="D1420">
            <v>122</v>
          </cell>
          <cell r="E1420">
            <v>46300</v>
          </cell>
          <cell r="F1420">
            <v>5648600</v>
          </cell>
        </row>
        <row r="1421">
          <cell r="A1421" t="str">
            <v>-3 레미콘</v>
          </cell>
          <cell r="B1421" t="str">
            <v>40-160-8</v>
          </cell>
          <cell r="C1421" t="str">
            <v>m3</v>
          </cell>
          <cell r="D1421">
            <v>12</v>
          </cell>
          <cell r="E1421">
            <v>40500</v>
          </cell>
          <cell r="F1421">
            <v>486000</v>
          </cell>
        </row>
        <row r="1422">
          <cell r="A1422" t="str">
            <v>d 시멘트</v>
          </cell>
          <cell r="B1422" t="str">
            <v>40kg/대</v>
          </cell>
          <cell r="C1422" t="str">
            <v>대</v>
          </cell>
          <cell r="D1422">
            <v>69</v>
          </cell>
          <cell r="E1422">
            <v>2900</v>
          </cell>
          <cell r="F1422">
            <v>200100</v>
          </cell>
        </row>
        <row r="1423">
          <cell r="A1423" t="str">
            <v>e 모래</v>
          </cell>
          <cell r="C1423" t="str">
            <v>m3</v>
          </cell>
          <cell r="D1423">
            <v>2</v>
          </cell>
          <cell r="E1423">
            <v>6000</v>
          </cell>
          <cell r="F1423">
            <v>12000</v>
          </cell>
        </row>
        <row r="1424">
          <cell r="A1424" t="str">
            <v>f 자갈</v>
          </cell>
          <cell r="C1424" t="str">
            <v>m3</v>
          </cell>
          <cell r="D1424">
            <v>2</v>
          </cell>
          <cell r="E1424">
            <v>7500</v>
          </cell>
          <cell r="F1424">
            <v>15000</v>
          </cell>
        </row>
        <row r="1425">
          <cell r="A1425" t="str">
            <v>3.12 대사육교(RC RAHMEN)</v>
          </cell>
          <cell r="B1425" t="str">
            <v>L=40M,B=6.0M</v>
          </cell>
          <cell r="F1425">
            <v>0</v>
          </cell>
        </row>
        <row r="1426">
          <cell r="A1426" t="str">
            <v>3.12.01 토공</v>
          </cell>
          <cell r="F1426">
            <v>0</v>
          </cell>
        </row>
        <row r="1427">
          <cell r="A1427" t="str">
            <v>a 구조물터파기</v>
          </cell>
          <cell r="B1427" t="str">
            <v>육상리핑암0-4m</v>
          </cell>
          <cell r="C1427" t="str">
            <v>m3</v>
          </cell>
          <cell r="D1427">
            <v>125</v>
          </cell>
          <cell r="E1427">
            <v>56800</v>
          </cell>
          <cell r="F1427">
            <v>7100000</v>
          </cell>
        </row>
        <row r="1428">
          <cell r="A1428" t="str">
            <v>b 구조물터파기</v>
          </cell>
          <cell r="B1428" t="str">
            <v>육상발파암0-4m</v>
          </cell>
          <cell r="C1428" t="str">
            <v>m3</v>
          </cell>
          <cell r="D1428">
            <v>227</v>
          </cell>
          <cell r="E1428">
            <v>107000</v>
          </cell>
          <cell r="F1428">
            <v>24289000</v>
          </cell>
        </row>
        <row r="1429">
          <cell r="A1429" t="str">
            <v>c 구조물터파기</v>
          </cell>
          <cell r="B1429" t="str">
            <v>육상발파암4m이상</v>
          </cell>
          <cell r="C1429" t="str">
            <v>m3</v>
          </cell>
          <cell r="D1429">
            <v>233</v>
          </cell>
          <cell r="E1429">
            <v>156000</v>
          </cell>
          <cell r="F1429">
            <v>36348000</v>
          </cell>
        </row>
        <row r="1430">
          <cell r="A1430" t="str">
            <v>d 되메우기및다짐</v>
          </cell>
          <cell r="B1430" t="str">
            <v>인력30%+백호우70%</v>
          </cell>
          <cell r="C1430" t="str">
            <v>m3</v>
          </cell>
          <cell r="D1430">
            <v>377</v>
          </cell>
          <cell r="E1430">
            <v>4640</v>
          </cell>
          <cell r="F1430">
            <v>1749280</v>
          </cell>
        </row>
        <row r="1431">
          <cell r="A1431" t="str">
            <v>e 뒷채움잡석</v>
          </cell>
          <cell r="B1431" t="str">
            <v>현장암유용(보조기층)</v>
          </cell>
          <cell r="C1431" t="str">
            <v>m3</v>
          </cell>
          <cell r="D1431">
            <v>58</v>
          </cell>
          <cell r="E1431">
            <v>22800</v>
          </cell>
          <cell r="F1431">
            <v>1322400</v>
          </cell>
        </row>
        <row r="1432">
          <cell r="A1432" t="str">
            <v>f 면정리및청소</v>
          </cell>
          <cell r="C1432" t="str">
            <v>m2</v>
          </cell>
          <cell r="D1432">
            <v>42</v>
          </cell>
          <cell r="E1432">
            <v>25500</v>
          </cell>
          <cell r="F1432">
            <v>1071000</v>
          </cell>
        </row>
        <row r="1433">
          <cell r="A1433" t="str">
            <v>3.12.02 거푸집</v>
          </cell>
          <cell r="F1433">
            <v>0</v>
          </cell>
        </row>
        <row r="1434">
          <cell r="A1434" t="str">
            <v>a 합판거푸집</v>
          </cell>
          <cell r="B1434" t="str">
            <v>3회0-7m</v>
          </cell>
          <cell r="C1434" t="str">
            <v>m2</v>
          </cell>
          <cell r="D1434">
            <v>288</v>
          </cell>
          <cell r="E1434">
            <v>17700</v>
          </cell>
          <cell r="F1434">
            <v>5097600</v>
          </cell>
        </row>
        <row r="1435">
          <cell r="A1435" t="str">
            <v>b 합판거푸집</v>
          </cell>
          <cell r="B1435" t="str">
            <v>3회7-10m</v>
          </cell>
          <cell r="C1435" t="str">
            <v>m2</v>
          </cell>
          <cell r="D1435">
            <v>64</v>
          </cell>
          <cell r="E1435">
            <v>18900</v>
          </cell>
          <cell r="F1435">
            <v>1209600</v>
          </cell>
        </row>
        <row r="1436">
          <cell r="A1436" t="str">
            <v>c 합판거푸집</v>
          </cell>
          <cell r="B1436" t="str">
            <v>3회10-13m</v>
          </cell>
          <cell r="C1436" t="str">
            <v>m2</v>
          </cell>
          <cell r="D1436">
            <v>114</v>
          </cell>
          <cell r="E1436">
            <v>20200</v>
          </cell>
          <cell r="F1436">
            <v>2302800</v>
          </cell>
        </row>
        <row r="1437">
          <cell r="A1437" t="str">
            <v>d 합판거푸집</v>
          </cell>
          <cell r="B1437" t="str">
            <v>3회10-13m</v>
          </cell>
          <cell r="C1437" t="str">
            <v>m2</v>
          </cell>
          <cell r="D1437">
            <v>16</v>
          </cell>
          <cell r="E1437">
            <v>20200</v>
          </cell>
          <cell r="F1437">
            <v>323200</v>
          </cell>
        </row>
        <row r="1438">
          <cell r="A1438" t="str">
            <v>e 합판거푸집</v>
          </cell>
          <cell r="B1438" t="str">
            <v>4회0-7m</v>
          </cell>
          <cell r="C1438" t="str">
            <v>m2</v>
          </cell>
          <cell r="D1438">
            <v>69</v>
          </cell>
          <cell r="E1438">
            <v>15200</v>
          </cell>
          <cell r="F1438">
            <v>1048800</v>
          </cell>
        </row>
        <row r="1439">
          <cell r="A1439" t="str">
            <v>f 합판거푸집</v>
          </cell>
          <cell r="B1439" t="str">
            <v>6회0-7m</v>
          </cell>
          <cell r="C1439" t="str">
            <v>m2</v>
          </cell>
          <cell r="D1439">
            <v>9</v>
          </cell>
          <cell r="E1439">
            <v>12500</v>
          </cell>
          <cell r="F1439">
            <v>112500</v>
          </cell>
        </row>
        <row r="1440">
          <cell r="A1440" t="str">
            <v>g 거푸집(합판+스치로폴)</v>
          </cell>
          <cell r="B1440" t="str">
            <v>4회0-7m</v>
          </cell>
          <cell r="C1440" t="str">
            <v>m2</v>
          </cell>
          <cell r="D1440">
            <v>37</v>
          </cell>
          <cell r="E1440">
            <v>21200</v>
          </cell>
          <cell r="F1440">
            <v>784400</v>
          </cell>
        </row>
        <row r="1441">
          <cell r="A1441" t="str">
            <v>h 거푸집(합판+스치로폴)</v>
          </cell>
          <cell r="B1441" t="str">
            <v>4회7-10m</v>
          </cell>
          <cell r="C1441" t="str">
            <v>m2</v>
          </cell>
          <cell r="D1441">
            <v>42</v>
          </cell>
          <cell r="E1441">
            <v>21300</v>
          </cell>
          <cell r="F1441">
            <v>894600</v>
          </cell>
        </row>
        <row r="1442">
          <cell r="A1442" t="str">
            <v>i 거푸집(합판+스치로폴)</v>
          </cell>
          <cell r="B1442" t="str">
            <v>4회13-16m</v>
          </cell>
          <cell r="C1442" t="str">
            <v>m2</v>
          </cell>
          <cell r="D1442">
            <v>74</v>
          </cell>
          <cell r="E1442">
            <v>24400</v>
          </cell>
          <cell r="F1442">
            <v>1805600</v>
          </cell>
        </row>
        <row r="1443">
          <cell r="A1443" t="str">
            <v>j 원형거푸집</v>
          </cell>
          <cell r="B1443" t="str">
            <v>3회7-10m</v>
          </cell>
          <cell r="C1443" t="str">
            <v>m2</v>
          </cell>
          <cell r="D1443">
            <v>38</v>
          </cell>
          <cell r="E1443">
            <v>41400</v>
          </cell>
          <cell r="F1443">
            <v>1573200</v>
          </cell>
        </row>
        <row r="1444">
          <cell r="A1444" t="str">
            <v>k 원형거푸집</v>
          </cell>
          <cell r="B1444" t="str">
            <v>3회10-13m</v>
          </cell>
          <cell r="C1444" t="str">
            <v>m2</v>
          </cell>
          <cell r="D1444">
            <v>10</v>
          </cell>
          <cell r="E1444">
            <v>44200</v>
          </cell>
          <cell r="F1444">
            <v>442000</v>
          </cell>
        </row>
        <row r="1445">
          <cell r="A1445" t="str">
            <v>l 원형거푸집</v>
          </cell>
          <cell r="B1445" t="str">
            <v>3회13-16m</v>
          </cell>
          <cell r="C1445" t="str">
            <v>m2</v>
          </cell>
          <cell r="D1445">
            <v>8</v>
          </cell>
          <cell r="E1445">
            <v>47000</v>
          </cell>
          <cell r="F1445">
            <v>376000</v>
          </cell>
        </row>
        <row r="1446">
          <cell r="A1446" t="str">
            <v>3.12.03 비계</v>
          </cell>
          <cell r="B1446" t="str">
            <v>강관</v>
          </cell>
          <cell r="C1446" t="str">
            <v>m2</v>
          </cell>
          <cell r="D1446">
            <v>288</v>
          </cell>
          <cell r="E1446">
            <v>10000</v>
          </cell>
          <cell r="F1446">
            <v>2880000</v>
          </cell>
        </row>
        <row r="1447">
          <cell r="A1447" t="str">
            <v>3.12.04 동바리공</v>
          </cell>
          <cell r="F1447">
            <v>0</v>
          </cell>
        </row>
        <row r="1448">
          <cell r="A1448" t="str">
            <v>a 동바리</v>
          </cell>
          <cell r="B1448" t="str">
            <v>강관</v>
          </cell>
          <cell r="C1448" t="str">
            <v>공/m3</v>
          </cell>
          <cell r="D1448">
            <v>2259</v>
          </cell>
          <cell r="E1448">
            <v>15700</v>
          </cell>
          <cell r="F1448">
            <v>35466300</v>
          </cell>
        </row>
        <row r="1449">
          <cell r="A1449" t="str">
            <v>b 강관동바리수평보강재</v>
          </cell>
          <cell r="B1449" t="str">
            <v>h=3.5m이상</v>
          </cell>
          <cell r="C1449" t="str">
            <v>m2</v>
          </cell>
          <cell r="D1449">
            <v>1161</v>
          </cell>
          <cell r="E1449">
            <v>2800</v>
          </cell>
          <cell r="F1449">
            <v>3250800</v>
          </cell>
        </row>
        <row r="1450">
          <cell r="A1450" t="str">
            <v>3.12.05 철근가공조립</v>
          </cell>
          <cell r="F1450">
            <v>0</v>
          </cell>
        </row>
        <row r="1451">
          <cell r="A1451" t="str">
            <v>a 철근가공조립</v>
          </cell>
          <cell r="B1451" t="str">
            <v>보통</v>
          </cell>
          <cell r="C1451" t="str">
            <v>ton</v>
          </cell>
          <cell r="D1451">
            <v>9.7590000000000003</v>
          </cell>
          <cell r="E1451">
            <v>333000</v>
          </cell>
          <cell r="F1451">
            <v>3249747</v>
          </cell>
        </row>
        <row r="1452">
          <cell r="A1452" t="str">
            <v>b 철근가공조립</v>
          </cell>
          <cell r="B1452" t="str">
            <v>복잡</v>
          </cell>
          <cell r="C1452" t="str">
            <v>ton</v>
          </cell>
          <cell r="D1452">
            <v>33.463999999999999</v>
          </cell>
          <cell r="E1452">
            <v>368000</v>
          </cell>
          <cell r="F1452">
            <v>12314752</v>
          </cell>
        </row>
        <row r="1453">
          <cell r="A1453" t="str">
            <v>3.12.06 콘크리트타설</v>
          </cell>
          <cell r="F1453">
            <v>0</v>
          </cell>
        </row>
        <row r="1454">
          <cell r="A1454" t="str">
            <v>a 콘크리트타설</v>
          </cell>
          <cell r="B1454" t="str">
            <v>철근펌프카</v>
          </cell>
          <cell r="C1454" t="str">
            <v>m3</v>
          </cell>
          <cell r="D1454">
            <v>550</v>
          </cell>
          <cell r="E1454">
            <v>15900</v>
          </cell>
          <cell r="F1454">
            <v>8745000</v>
          </cell>
        </row>
        <row r="1455">
          <cell r="A1455" t="str">
            <v>b 콘크리트타설</v>
          </cell>
          <cell r="B1455" t="str">
            <v>무근vib제외</v>
          </cell>
          <cell r="C1455" t="str">
            <v>m3</v>
          </cell>
          <cell r="D1455">
            <v>11</v>
          </cell>
          <cell r="E1455">
            <v>18500</v>
          </cell>
          <cell r="F1455">
            <v>203500</v>
          </cell>
        </row>
        <row r="1456">
          <cell r="A1456" t="str">
            <v>3.12.07 교좌장치</v>
          </cell>
          <cell r="B1456" t="str">
            <v>탄성받침</v>
          </cell>
          <cell r="F1456">
            <v>0</v>
          </cell>
        </row>
        <row r="1457">
          <cell r="A1457" t="str">
            <v>a 교좌장치</v>
          </cell>
          <cell r="B1457" t="str">
            <v>일방향50ton</v>
          </cell>
          <cell r="C1457" t="str">
            <v>ea</v>
          </cell>
          <cell r="D1457">
            <v>2</v>
          </cell>
          <cell r="E1457">
            <v>681000</v>
          </cell>
          <cell r="F1457">
            <v>1362000</v>
          </cell>
        </row>
        <row r="1458">
          <cell r="A1458" t="str">
            <v>b 교좌장치</v>
          </cell>
          <cell r="B1458" t="str">
            <v>양방향50ton</v>
          </cell>
          <cell r="C1458" t="str">
            <v>ea</v>
          </cell>
          <cell r="D1458">
            <v>4</v>
          </cell>
          <cell r="E1458">
            <v>481000</v>
          </cell>
          <cell r="F1458">
            <v>1924000</v>
          </cell>
        </row>
        <row r="1459">
          <cell r="A1459" t="str">
            <v>3.12.08 신축이음장치</v>
          </cell>
          <cell r="B1459" t="str">
            <v>(no.50)rail type</v>
          </cell>
          <cell r="C1459" t="str">
            <v>m</v>
          </cell>
          <cell r="D1459">
            <v>11</v>
          </cell>
          <cell r="E1459">
            <v>417000</v>
          </cell>
          <cell r="F1459">
            <v>4587000</v>
          </cell>
        </row>
        <row r="1460">
          <cell r="A1460" t="str">
            <v>3.12.09 표면처리</v>
          </cell>
          <cell r="F1460">
            <v>0</v>
          </cell>
        </row>
        <row r="1461">
          <cell r="A1461" t="str">
            <v>a 슬래브양생</v>
          </cell>
          <cell r="B1461" t="str">
            <v>피막양생</v>
          </cell>
          <cell r="C1461" t="str">
            <v>m2</v>
          </cell>
          <cell r="D1461">
            <v>200</v>
          </cell>
          <cell r="E1461">
            <v>340</v>
          </cell>
          <cell r="F1461">
            <v>68000</v>
          </cell>
        </row>
        <row r="1462">
          <cell r="A1462" t="str">
            <v>b 슬래브면고르기</v>
          </cell>
          <cell r="B1462" t="str">
            <v>데크휘니셔</v>
          </cell>
          <cell r="C1462" t="str">
            <v>m2</v>
          </cell>
          <cell r="D1462">
            <v>200</v>
          </cell>
          <cell r="E1462">
            <v>520</v>
          </cell>
          <cell r="F1462">
            <v>104000</v>
          </cell>
        </row>
        <row r="1463">
          <cell r="A1463" t="str">
            <v>3.12.10 교면방수</v>
          </cell>
          <cell r="B1463" t="str">
            <v>도막방수,t=4.0mm</v>
          </cell>
          <cell r="C1463" t="str">
            <v>m2</v>
          </cell>
          <cell r="D1463">
            <v>200</v>
          </cell>
          <cell r="E1463">
            <v>27100</v>
          </cell>
          <cell r="F1463">
            <v>5420000</v>
          </cell>
        </row>
        <row r="1464">
          <cell r="A1464" t="str">
            <v>3.12.11 다웰바설치</v>
          </cell>
          <cell r="B1464" t="str">
            <v>d=25m/m,l=600</v>
          </cell>
          <cell r="C1464" t="str">
            <v>ea</v>
          </cell>
          <cell r="D1464">
            <v>22</v>
          </cell>
          <cell r="E1464">
            <v>13300</v>
          </cell>
          <cell r="F1464">
            <v>292600</v>
          </cell>
        </row>
        <row r="1465">
          <cell r="A1465" t="str">
            <v>3.12.12 무수축몰탈</v>
          </cell>
          <cell r="B1465" t="str">
            <v>1:1</v>
          </cell>
          <cell r="C1465" t="str">
            <v>m3</v>
          </cell>
          <cell r="D1465">
            <v>0.76200000000000001</v>
          </cell>
          <cell r="E1465">
            <v>92000</v>
          </cell>
          <cell r="F1465">
            <v>70104</v>
          </cell>
        </row>
        <row r="1466">
          <cell r="A1466" t="str">
            <v>3.12.13 무수축콘크리트</v>
          </cell>
          <cell r="B1466" t="str">
            <v>738kg/㎠이상</v>
          </cell>
          <cell r="C1466" t="str">
            <v>m3</v>
          </cell>
          <cell r="D1466">
            <v>3.274</v>
          </cell>
          <cell r="E1466">
            <v>144000</v>
          </cell>
          <cell r="F1466">
            <v>471456</v>
          </cell>
        </row>
        <row r="1467">
          <cell r="A1467" t="str">
            <v>3.12.14 스치로폴설치</v>
          </cell>
          <cell r="F1467">
            <v>0</v>
          </cell>
        </row>
        <row r="1468">
          <cell r="A1468" t="str">
            <v>a 스치로폴설치</v>
          </cell>
          <cell r="B1468" t="str">
            <v>t=20m/m</v>
          </cell>
          <cell r="C1468" t="str">
            <v>m2</v>
          </cell>
          <cell r="D1468">
            <v>12</v>
          </cell>
          <cell r="E1468">
            <v>2200</v>
          </cell>
          <cell r="F1468">
            <v>26400</v>
          </cell>
        </row>
        <row r="1469">
          <cell r="A1469" t="str">
            <v>3.12.15 보호블럭</v>
          </cell>
          <cell r="B1469" t="str">
            <v>육교용</v>
          </cell>
          <cell r="C1469" t="str">
            <v>m2</v>
          </cell>
          <cell r="D1469">
            <v>166</v>
          </cell>
          <cell r="E1469">
            <v>21200</v>
          </cell>
          <cell r="F1469">
            <v>3519200</v>
          </cell>
        </row>
        <row r="1470">
          <cell r="A1470" t="str">
            <v>3.12.16 물차단홈설치</v>
          </cell>
          <cell r="B1470" t="str">
            <v>알루미늄</v>
          </cell>
          <cell r="C1470" t="str">
            <v>m</v>
          </cell>
          <cell r="D1470">
            <v>80</v>
          </cell>
          <cell r="E1470">
            <v>2620</v>
          </cell>
          <cell r="F1470">
            <v>209600</v>
          </cell>
        </row>
        <row r="1471">
          <cell r="A1471" t="str">
            <v>3.12.17 스페이셔설치</v>
          </cell>
          <cell r="F1471">
            <v>0</v>
          </cell>
        </row>
        <row r="1472">
          <cell r="A1472" t="str">
            <v>a 스페이서</v>
          </cell>
          <cell r="B1472" t="str">
            <v>벽체</v>
          </cell>
          <cell r="C1472" t="str">
            <v>m2</v>
          </cell>
          <cell r="D1472">
            <v>467</v>
          </cell>
          <cell r="E1472">
            <v>210</v>
          </cell>
          <cell r="F1472">
            <v>98070</v>
          </cell>
        </row>
        <row r="1473">
          <cell r="A1473" t="str">
            <v>b 스페이서</v>
          </cell>
          <cell r="B1473" t="str">
            <v>슬래브및기초</v>
          </cell>
          <cell r="C1473" t="str">
            <v>m2</v>
          </cell>
          <cell r="D1473">
            <v>269</v>
          </cell>
          <cell r="E1473">
            <v>100</v>
          </cell>
          <cell r="F1473">
            <v>26900</v>
          </cell>
        </row>
        <row r="1474">
          <cell r="A1474" t="str">
            <v>3.12.18 교명판및설명판</v>
          </cell>
          <cell r="F1474">
            <v>0</v>
          </cell>
        </row>
        <row r="1475">
          <cell r="A1475" t="str">
            <v>a 교명주</v>
          </cell>
          <cell r="B1475" t="str">
            <v>화강석</v>
          </cell>
          <cell r="C1475" t="str">
            <v>ea</v>
          </cell>
          <cell r="D1475">
            <v>4</v>
          </cell>
          <cell r="E1475">
            <v>2090000</v>
          </cell>
          <cell r="F1475">
            <v>8360000</v>
          </cell>
        </row>
        <row r="1476">
          <cell r="A1476" t="str">
            <v>b 교명판</v>
          </cell>
          <cell r="B1476" t="str">
            <v>청동주물</v>
          </cell>
          <cell r="C1476" t="str">
            <v>ea</v>
          </cell>
          <cell r="D1476">
            <v>2</v>
          </cell>
          <cell r="E1476">
            <v>49600</v>
          </cell>
          <cell r="F1476">
            <v>99200</v>
          </cell>
        </row>
        <row r="1477">
          <cell r="A1477" t="str">
            <v>c 설명판</v>
          </cell>
          <cell r="B1477" t="str">
            <v>청동주물</v>
          </cell>
          <cell r="C1477" t="str">
            <v>ea</v>
          </cell>
          <cell r="D1477">
            <v>2</v>
          </cell>
          <cell r="E1477">
            <v>70000</v>
          </cell>
          <cell r="F1477">
            <v>140000</v>
          </cell>
        </row>
        <row r="1478">
          <cell r="A1478" t="str">
            <v>3.12.19 t.b.m설치</v>
          </cell>
          <cell r="C1478" t="str">
            <v>ea</v>
          </cell>
          <cell r="D1478">
            <v>1</v>
          </cell>
          <cell r="E1478">
            <v>26200</v>
          </cell>
          <cell r="F1478">
            <v>26200</v>
          </cell>
        </row>
        <row r="1479">
          <cell r="A1479" t="str">
            <v>3.12.20 난간(방호벽)휀스</v>
          </cell>
          <cell r="B1479" t="str">
            <v>(h=1.2)육교용</v>
          </cell>
          <cell r="C1479" t="str">
            <v>경간</v>
          </cell>
          <cell r="D1479">
            <v>43</v>
          </cell>
          <cell r="E1479">
            <v>81900</v>
          </cell>
          <cell r="F1479">
            <v>3521700</v>
          </cell>
        </row>
        <row r="1480">
          <cell r="A1480" t="str">
            <v>3.12.21 전선관</v>
          </cell>
          <cell r="F1480">
            <v>0</v>
          </cell>
        </row>
        <row r="1481">
          <cell r="A1481" t="str">
            <v>a 전선관</v>
          </cell>
          <cell r="B1481" t="str">
            <v>p.v.cΦ50m/m</v>
          </cell>
          <cell r="C1481" t="str">
            <v>m</v>
          </cell>
          <cell r="D1481">
            <v>85</v>
          </cell>
          <cell r="E1481">
            <v>1830</v>
          </cell>
          <cell r="F1481">
            <v>155550</v>
          </cell>
        </row>
        <row r="1482">
          <cell r="A1482" t="str">
            <v>b 전선관</v>
          </cell>
          <cell r="B1482" t="str">
            <v>p.v.cΦ100m/m</v>
          </cell>
          <cell r="C1482" t="str">
            <v>m</v>
          </cell>
          <cell r="D1482">
            <v>85</v>
          </cell>
          <cell r="E1482">
            <v>5510</v>
          </cell>
          <cell r="F1482">
            <v>468350</v>
          </cell>
        </row>
        <row r="1483">
          <cell r="A1483" t="str">
            <v>c 전선관</v>
          </cell>
          <cell r="B1483" t="str">
            <v>p.v.cΦ150m/m</v>
          </cell>
          <cell r="C1483" t="str">
            <v>m</v>
          </cell>
          <cell r="D1483">
            <v>85</v>
          </cell>
          <cell r="E1483">
            <v>11000</v>
          </cell>
          <cell r="F1483">
            <v>935000</v>
          </cell>
        </row>
        <row r="1484">
          <cell r="A1484" t="str">
            <v>3.12.22 사급자재대</v>
          </cell>
          <cell r="F1484">
            <v>0</v>
          </cell>
        </row>
        <row r="1485">
          <cell r="A1485" t="str">
            <v>a 철근</v>
          </cell>
          <cell r="B1485" t="str">
            <v>sd40</v>
          </cell>
          <cell r="F1485">
            <v>0</v>
          </cell>
        </row>
        <row r="1486">
          <cell r="A1486" t="str">
            <v>-1 철근(sd35,40a)</v>
          </cell>
          <cell r="B1486" t="str">
            <v>d=29m/m</v>
          </cell>
          <cell r="C1486" t="str">
            <v>ton</v>
          </cell>
          <cell r="D1486">
            <v>5.4809999999999999</v>
          </cell>
          <cell r="E1486">
            <v>331000</v>
          </cell>
          <cell r="F1486">
            <v>1814211</v>
          </cell>
        </row>
        <row r="1487">
          <cell r="A1487" t="str">
            <v>-2 철근(sd35,40a)</v>
          </cell>
          <cell r="B1487" t="str">
            <v>d=25m/m</v>
          </cell>
          <cell r="C1487" t="str">
            <v>ton</v>
          </cell>
          <cell r="D1487">
            <v>12.113</v>
          </cell>
          <cell r="E1487">
            <v>331000</v>
          </cell>
          <cell r="F1487">
            <v>4009403</v>
          </cell>
        </row>
        <row r="1488">
          <cell r="A1488" t="str">
            <v>-3 철근(sd35,40a)</v>
          </cell>
          <cell r="B1488" t="str">
            <v>d=22m/m</v>
          </cell>
          <cell r="C1488" t="str">
            <v>ton</v>
          </cell>
          <cell r="D1488">
            <v>7.3079999999999998</v>
          </cell>
          <cell r="E1488">
            <v>331000</v>
          </cell>
          <cell r="F1488">
            <v>2418948</v>
          </cell>
        </row>
        <row r="1489">
          <cell r="A1489" t="str">
            <v>-4 철근(sd35,40a)</v>
          </cell>
          <cell r="B1489" t="str">
            <v>d=19m/m</v>
          </cell>
          <cell r="C1489" t="str">
            <v>ton</v>
          </cell>
          <cell r="D1489">
            <v>1.552</v>
          </cell>
          <cell r="E1489">
            <v>331000</v>
          </cell>
          <cell r="F1489">
            <v>513712</v>
          </cell>
        </row>
        <row r="1490">
          <cell r="A1490" t="str">
            <v>-5 철근(sd35,40a)</v>
          </cell>
          <cell r="B1490" t="str">
            <v>d=16m/m</v>
          </cell>
          <cell r="C1490" t="str">
            <v>ton</v>
          </cell>
          <cell r="D1490">
            <v>7.96</v>
          </cell>
          <cell r="E1490">
            <v>331000</v>
          </cell>
          <cell r="F1490">
            <v>2634760</v>
          </cell>
        </row>
        <row r="1491">
          <cell r="A1491" t="str">
            <v>-6 철근(sd35,40a)</v>
          </cell>
          <cell r="B1491" t="str">
            <v>d=13m/m</v>
          </cell>
          <cell r="C1491" t="str">
            <v>ton</v>
          </cell>
          <cell r="D1491">
            <v>0.05</v>
          </cell>
          <cell r="E1491">
            <v>336000</v>
          </cell>
          <cell r="F1491">
            <v>16800</v>
          </cell>
        </row>
        <row r="1492">
          <cell r="A1492" t="str">
            <v>b 철근</v>
          </cell>
          <cell r="B1492" t="str">
            <v>sd30</v>
          </cell>
          <cell r="F1492">
            <v>0</v>
          </cell>
        </row>
        <row r="1493">
          <cell r="A1493" t="str">
            <v>-1 철근(sd30a)</v>
          </cell>
          <cell r="B1493" t="str">
            <v>d=19m/m</v>
          </cell>
          <cell r="C1493" t="str">
            <v>ton</v>
          </cell>
          <cell r="D1493">
            <v>4.8899999999999997</v>
          </cell>
          <cell r="E1493">
            <v>317000</v>
          </cell>
          <cell r="F1493">
            <v>1550130</v>
          </cell>
        </row>
        <row r="1494">
          <cell r="A1494" t="str">
            <v>-2 철근(sd30a)</v>
          </cell>
          <cell r="B1494" t="str">
            <v>d=16m/m</v>
          </cell>
          <cell r="C1494" t="str">
            <v>ton</v>
          </cell>
          <cell r="D1494">
            <v>3.617</v>
          </cell>
          <cell r="E1494">
            <v>317000</v>
          </cell>
          <cell r="F1494">
            <v>1146589</v>
          </cell>
        </row>
        <row r="1495">
          <cell r="A1495" t="str">
            <v>-3 철근(sd30a)</v>
          </cell>
          <cell r="B1495" t="str">
            <v>d=13m/m</v>
          </cell>
          <cell r="C1495" t="str">
            <v>ton</v>
          </cell>
          <cell r="D1495">
            <v>1.5429999999999999</v>
          </cell>
          <cell r="E1495">
            <v>321000</v>
          </cell>
          <cell r="F1495">
            <v>495303</v>
          </cell>
        </row>
        <row r="1496">
          <cell r="A1496" t="str">
            <v>c 레미콘</v>
          </cell>
          <cell r="F1496">
            <v>0</v>
          </cell>
        </row>
        <row r="1497">
          <cell r="A1497" t="str">
            <v>-1 레미콘</v>
          </cell>
          <cell r="B1497" t="str">
            <v>(25-270-15)섬유보강</v>
          </cell>
          <cell r="C1497" t="str">
            <v>m3</v>
          </cell>
          <cell r="D1497">
            <v>433</v>
          </cell>
          <cell r="E1497">
            <v>47400</v>
          </cell>
          <cell r="F1497">
            <v>20524200</v>
          </cell>
        </row>
        <row r="1498">
          <cell r="A1498" t="str">
            <v>-2 레미콘</v>
          </cell>
          <cell r="B1498" t="str">
            <v>25-240-15</v>
          </cell>
          <cell r="C1498" t="str">
            <v>m3</v>
          </cell>
          <cell r="D1498">
            <v>96</v>
          </cell>
          <cell r="E1498">
            <v>46300</v>
          </cell>
          <cell r="F1498">
            <v>4444800</v>
          </cell>
        </row>
        <row r="1499">
          <cell r="A1499" t="str">
            <v>-3 레미콘</v>
          </cell>
          <cell r="B1499" t="str">
            <v>40-160-8</v>
          </cell>
          <cell r="C1499" t="str">
            <v>m3</v>
          </cell>
          <cell r="D1499">
            <v>12</v>
          </cell>
          <cell r="E1499">
            <v>40500</v>
          </cell>
          <cell r="F1499">
            <v>486000</v>
          </cell>
        </row>
        <row r="1500">
          <cell r="A1500" t="str">
            <v>d 시멘트</v>
          </cell>
          <cell r="B1500" t="str">
            <v>40kg/대</v>
          </cell>
          <cell r="C1500" t="str">
            <v>대</v>
          </cell>
          <cell r="D1500">
            <v>69</v>
          </cell>
          <cell r="E1500">
            <v>2900</v>
          </cell>
          <cell r="F1500">
            <v>200100</v>
          </cell>
        </row>
        <row r="1501">
          <cell r="A1501" t="str">
            <v>e 모래</v>
          </cell>
          <cell r="C1501" t="str">
            <v>m3</v>
          </cell>
          <cell r="D1501">
            <v>2</v>
          </cell>
          <cell r="E1501">
            <v>6000</v>
          </cell>
          <cell r="F1501">
            <v>12000</v>
          </cell>
        </row>
        <row r="1502">
          <cell r="A1502" t="str">
            <v>f 자갈</v>
          </cell>
          <cell r="C1502" t="str">
            <v>m3</v>
          </cell>
          <cell r="D1502">
            <v>2</v>
          </cell>
          <cell r="E1502">
            <v>7500</v>
          </cell>
          <cell r="F1502">
            <v>15000</v>
          </cell>
        </row>
        <row r="1503">
          <cell r="A1503" t="str">
            <v>3.13 옹벽공</v>
          </cell>
          <cell r="F1503">
            <v>0</v>
          </cell>
        </row>
        <row r="1504">
          <cell r="A1504" t="str">
            <v>3.13.01 본선옹벽</v>
          </cell>
          <cell r="F1504">
            <v>0</v>
          </cell>
        </row>
        <row r="1505">
          <cell r="A1505" t="str">
            <v>a 토공</v>
          </cell>
          <cell r="F1505">
            <v>0</v>
          </cell>
        </row>
        <row r="1506">
          <cell r="A1506" t="str">
            <v>-1 구조물터파기</v>
          </cell>
          <cell r="B1506" t="str">
            <v>육상토사0-4m</v>
          </cell>
          <cell r="C1506" t="str">
            <v>m3</v>
          </cell>
          <cell r="D1506">
            <v>318</v>
          </cell>
          <cell r="E1506">
            <v>3860</v>
          </cell>
          <cell r="F1506">
            <v>1227480</v>
          </cell>
        </row>
        <row r="1507">
          <cell r="A1507" t="str">
            <v>-2 되메우기및다짐</v>
          </cell>
          <cell r="B1507" t="str">
            <v>인력30%+백호우70%</v>
          </cell>
          <cell r="C1507" t="str">
            <v>m3</v>
          </cell>
          <cell r="D1507">
            <v>202</v>
          </cell>
          <cell r="E1507">
            <v>4640</v>
          </cell>
          <cell r="F1507">
            <v>937280</v>
          </cell>
        </row>
        <row r="1508">
          <cell r="A1508" t="str">
            <v>b 거푸집</v>
          </cell>
          <cell r="F1508">
            <v>0</v>
          </cell>
        </row>
        <row r="1509">
          <cell r="A1509" t="str">
            <v>-1 합판거푸집</v>
          </cell>
          <cell r="B1509" t="str">
            <v>3회0-7m</v>
          </cell>
          <cell r="C1509" t="str">
            <v>m2</v>
          </cell>
          <cell r="D1509">
            <v>328</v>
          </cell>
          <cell r="E1509">
            <v>17700</v>
          </cell>
          <cell r="F1509">
            <v>5805600</v>
          </cell>
        </row>
        <row r="1510">
          <cell r="A1510" t="str">
            <v>-2 합판거푸집</v>
          </cell>
          <cell r="B1510" t="str">
            <v>4회0-7m</v>
          </cell>
          <cell r="C1510" t="str">
            <v>m2</v>
          </cell>
          <cell r="D1510">
            <v>54</v>
          </cell>
          <cell r="E1510">
            <v>15200</v>
          </cell>
          <cell r="F1510">
            <v>820800</v>
          </cell>
        </row>
        <row r="1511">
          <cell r="A1511" t="str">
            <v>-3 합판거푸집</v>
          </cell>
          <cell r="B1511" t="str">
            <v>6회0-7m</v>
          </cell>
          <cell r="C1511" t="str">
            <v>m2</v>
          </cell>
          <cell r="D1511">
            <v>11</v>
          </cell>
          <cell r="E1511">
            <v>12500</v>
          </cell>
          <cell r="F1511">
            <v>137500</v>
          </cell>
        </row>
        <row r="1512">
          <cell r="A1512" t="str">
            <v>-4 거푸집(합판+스치로폴)</v>
          </cell>
          <cell r="B1512" t="str">
            <v>4회0-7m</v>
          </cell>
          <cell r="C1512" t="str">
            <v>m2</v>
          </cell>
          <cell r="D1512">
            <v>202</v>
          </cell>
          <cell r="E1512">
            <v>21200</v>
          </cell>
          <cell r="F1512">
            <v>4282400</v>
          </cell>
        </row>
        <row r="1513">
          <cell r="A1513" t="str">
            <v>c 강관비계</v>
          </cell>
          <cell r="B1513" t="str">
            <v>0-30m</v>
          </cell>
          <cell r="C1513" t="str">
            <v>m2</v>
          </cell>
          <cell r="D1513">
            <v>350</v>
          </cell>
          <cell r="E1513">
            <v>7630</v>
          </cell>
          <cell r="F1513">
            <v>2670500</v>
          </cell>
        </row>
        <row r="1514">
          <cell r="A1514" t="str">
            <v>d 철근가공조립</v>
          </cell>
          <cell r="B1514" t="str">
            <v>복잡</v>
          </cell>
          <cell r="C1514" t="str">
            <v>ton</v>
          </cell>
          <cell r="D1514">
            <v>25.254999999999999</v>
          </cell>
          <cell r="E1514">
            <v>361000</v>
          </cell>
          <cell r="F1514">
            <v>9117055</v>
          </cell>
        </row>
        <row r="1515">
          <cell r="A1515" t="str">
            <v>e 콘크리트타설</v>
          </cell>
          <cell r="F1515">
            <v>0</v>
          </cell>
        </row>
        <row r="1516">
          <cell r="A1516" t="str">
            <v>-1 콘크리트타설</v>
          </cell>
          <cell r="B1516" t="str">
            <v>철근펌프카</v>
          </cell>
          <cell r="C1516" t="str">
            <v>m3</v>
          </cell>
          <cell r="D1516">
            <v>158</v>
          </cell>
          <cell r="E1516">
            <v>15900</v>
          </cell>
          <cell r="F1516">
            <v>2512200</v>
          </cell>
        </row>
        <row r="1517">
          <cell r="A1517" t="str">
            <v>-2 콘크리트타설</v>
          </cell>
          <cell r="B1517" t="str">
            <v>무근vib제외</v>
          </cell>
          <cell r="C1517" t="str">
            <v>m3</v>
          </cell>
          <cell r="D1517">
            <v>19</v>
          </cell>
          <cell r="E1517">
            <v>18500</v>
          </cell>
          <cell r="F1517">
            <v>351500</v>
          </cell>
        </row>
        <row r="1518">
          <cell r="A1518" t="str">
            <v>f 스페이셔설치</v>
          </cell>
          <cell r="F1518">
            <v>0</v>
          </cell>
        </row>
        <row r="1519">
          <cell r="A1519" t="str">
            <v>-1 스페이서</v>
          </cell>
          <cell r="B1519" t="str">
            <v>벽체</v>
          </cell>
          <cell r="C1519" t="str">
            <v>m2</v>
          </cell>
          <cell r="D1519">
            <v>383</v>
          </cell>
          <cell r="E1519">
            <v>210</v>
          </cell>
          <cell r="F1519">
            <v>80430</v>
          </cell>
        </row>
        <row r="1520">
          <cell r="A1520" t="str">
            <v>-2 스페이서</v>
          </cell>
          <cell r="B1520" t="str">
            <v>슬래브및기초</v>
          </cell>
          <cell r="C1520" t="str">
            <v>m2</v>
          </cell>
          <cell r="D1520">
            <v>183</v>
          </cell>
          <cell r="E1520">
            <v>100</v>
          </cell>
          <cell r="F1520">
            <v>18300</v>
          </cell>
        </row>
        <row r="1521">
          <cell r="A1521" t="str">
            <v>g 옹벽배수시설</v>
          </cell>
          <cell r="F1521">
            <v>0</v>
          </cell>
        </row>
        <row r="1522">
          <cell r="A1522" t="str">
            <v>-1 뒷채움잡석</v>
          </cell>
          <cell r="B1522" t="str">
            <v>현장암유용(보조기층)</v>
          </cell>
          <cell r="C1522" t="str">
            <v>m3</v>
          </cell>
          <cell r="D1522">
            <v>59</v>
          </cell>
          <cell r="E1522">
            <v>22800</v>
          </cell>
          <cell r="F1522">
            <v>1345200</v>
          </cell>
        </row>
        <row r="1523">
          <cell r="A1523" t="str">
            <v>-2 기초잡석깔기</v>
          </cell>
          <cell r="B1523" t="str">
            <v>현장암유용10-15cm</v>
          </cell>
          <cell r="C1523" t="str">
            <v>m3</v>
          </cell>
          <cell r="D1523">
            <v>58</v>
          </cell>
          <cell r="E1523">
            <v>27500</v>
          </cell>
          <cell r="F1523">
            <v>1595000</v>
          </cell>
        </row>
        <row r="1524">
          <cell r="A1524" t="str">
            <v>-3 부직포설치</v>
          </cell>
          <cell r="B1524" t="str">
            <v>1.5t/m</v>
          </cell>
          <cell r="C1524" t="str">
            <v>m2</v>
          </cell>
          <cell r="D1524">
            <v>169</v>
          </cell>
          <cell r="E1524">
            <v>990</v>
          </cell>
          <cell r="F1524">
            <v>167310</v>
          </cell>
        </row>
        <row r="1525">
          <cell r="A1525" t="str">
            <v>-4 pvc pipe설치</v>
          </cell>
          <cell r="B1525" t="str">
            <v>d=100m/m</v>
          </cell>
          <cell r="C1525" t="str">
            <v>m</v>
          </cell>
          <cell r="D1525">
            <v>11</v>
          </cell>
          <cell r="E1525">
            <v>5670</v>
          </cell>
          <cell r="F1525">
            <v>62370</v>
          </cell>
        </row>
        <row r="1526">
          <cell r="A1526" t="str">
            <v>h 옹벽신축장치</v>
          </cell>
          <cell r="F1526">
            <v>0</v>
          </cell>
        </row>
        <row r="1527">
          <cell r="A1527" t="str">
            <v>-1 스치로폴설치</v>
          </cell>
          <cell r="B1527" t="str">
            <v>t=20m/m</v>
          </cell>
          <cell r="C1527" t="str">
            <v>m2</v>
          </cell>
          <cell r="D1527">
            <v>6</v>
          </cell>
          <cell r="E1527">
            <v>2200</v>
          </cell>
          <cell r="F1527">
            <v>13200</v>
          </cell>
        </row>
        <row r="1528">
          <cell r="A1528" t="str">
            <v>-2 옹벽용dowel bar</v>
          </cell>
          <cell r="C1528" t="str">
            <v>ea</v>
          </cell>
          <cell r="D1528">
            <v>20</v>
          </cell>
          <cell r="E1528">
            <v>6160</v>
          </cell>
          <cell r="F1528">
            <v>123200</v>
          </cell>
        </row>
        <row r="1529">
          <cell r="A1529" t="str">
            <v>-3 실란트</v>
          </cell>
          <cell r="C1529" t="str">
            <v>m2</v>
          </cell>
          <cell r="D1529">
            <v>8</v>
          </cell>
          <cell r="E1529">
            <v>2570</v>
          </cell>
          <cell r="F1529">
            <v>20560</v>
          </cell>
        </row>
        <row r="1530">
          <cell r="A1530" t="str">
            <v>3.13.01 사급자재대</v>
          </cell>
          <cell r="F1530">
            <v>0</v>
          </cell>
        </row>
        <row r="1531">
          <cell r="A1531" t="str">
            <v>a 철근</v>
          </cell>
          <cell r="F1531">
            <v>0</v>
          </cell>
        </row>
        <row r="1532">
          <cell r="A1532" t="str">
            <v>-1 철근(sd30a)</v>
          </cell>
          <cell r="B1532" t="str">
            <v>d=22m/m</v>
          </cell>
          <cell r="C1532" t="str">
            <v>ton</v>
          </cell>
          <cell r="D1532">
            <v>12.35</v>
          </cell>
          <cell r="E1532">
            <v>317000</v>
          </cell>
          <cell r="F1532">
            <v>3914950</v>
          </cell>
        </row>
        <row r="1533">
          <cell r="A1533" t="str">
            <v>-2 철근(sd30a)</v>
          </cell>
          <cell r="B1533" t="str">
            <v>d=19m/m</v>
          </cell>
          <cell r="C1533" t="str">
            <v>ton</v>
          </cell>
          <cell r="D1533">
            <v>4.2889999999999997</v>
          </cell>
          <cell r="E1533">
            <v>317000</v>
          </cell>
          <cell r="F1533">
            <v>1359613</v>
          </cell>
        </row>
        <row r="1534">
          <cell r="A1534" t="str">
            <v>-3 철근(sd30a)</v>
          </cell>
          <cell r="B1534" t="str">
            <v>d=16m/m</v>
          </cell>
          <cell r="C1534" t="str">
            <v>ton</v>
          </cell>
          <cell r="D1534">
            <v>6.8040000000000003</v>
          </cell>
          <cell r="E1534">
            <v>317000</v>
          </cell>
          <cell r="F1534">
            <v>2156868</v>
          </cell>
        </row>
        <row r="1535">
          <cell r="A1535" t="str">
            <v>-4 철근(sd30a)</v>
          </cell>
          <cell r="B1535" t="str">
            <v>d=13m/m</v>
          </cell>
          <cell r="C1535" t="str">
            <v>ton</v>
          </cell>
          <cell r="D1535">
            <v>2.5670000000000002</v>
          </cell>
          <cell r="E1535">
            <v>321000</v>
          </cell>
          <cell r="F1535">
            <v>824007</v>
          </cell>
        </row>
        <row r="1536">
          <cell r="A1536" t="str">
            <v>b 레미콘</v>
          </cell>
          <cell r="F1536">
            <v>0</v>
          </cell>
        </row>
        <row r="1537">
          <cell r="A1537" t="str">
            <v>-1 레미콘</v>
          </cell>
          <cell r="B1537" t="str">
            <v>25-240-15</v>
          </cell>
          <cell r="C1537" t="str">
            <v>m3</v>
          </cell>
          <cell r="D1537">
            <v>159</v>
          </cell>
          <cell r="E1537">
            <v>46300</v>
          </cell>
          <cell r="F1537">
            <v>7361700</v>
          </cell>
        </row>
        <row r="1538">
          <cell r="A1538" t="str">
            <v>-2 레미콘</v>
          </cell>
          <cell r="B1538" t="str">
            <v>40-160-8</v>
          </cell>
          <cell r="C1538" t="str">
            <v>m3</v>
          </cell>
          <cell r="D1538">
            <v>20</v>
          </cell>
          <cell r="E1538">
            <v>40500</v>
          </cell>
          <cell r="F1538">
            <v>810000</v>
          </cell>
        </row>
        <row r="1539">
          <cell r="A1539" t="str">
            <v>3.13.02 보강토옹벽공</v>
          </cell>
          <cell r="F1539">
            <v>0</v>
          </cell>
        </row>
        <row r="1540">
          <cell r="A1540" t="str">
            <v>a 토공</v>
          </cell>
          <cell r="F1540">
            <v>0</v>
          </cell>
        </row>
        <row r="1541">
          <cell r="A1541" t="str">
            <v>-1 구조물터파기</v>
          </cell>
          <cell r="B1541" t="str">
            <v>육상토사0-2m</v>
          </cell>
          <cell r="C1541" t="str">
            <v>m3</v>
          </cell>
          <cell r="D1541">
            <v>33477</v>
          </cell>
          <cell r="E1541">
            <v>3000</v>
          </cell>
          <cell r="F1541">
            <v>100431000</v>
          </cell>
        </row>
        <row r="1542">
          <cell r="A1542" t="str">
            <v>b 보강토옹벽자재</v>
          </cell>
          <cell r="B1542" t="str">
            <v>1.5x1.5m</v>
          </cell>
          <cell r="C1542" t="str">
            <v>m2</v>
          </cell>
          <cell r="D1542">
            <v>4538</v>
          </cell>
          <cell r="E1542">
            <v>140000</v>
          </cell>
          <cell r="F1542">
            <v>635320000</v>
          </cell>
        </row>
        <row r="1543">
          <cell r="A1543" t="str">
            <v>c 보강토판넬운반</v>
          </cell>
          <cell r="B1543" t="str">
            <v>1.5x1.5m</v>
          </cell>
          <cell r="C1543" t="str">
            <v>m2</v>
          </cell>
          <cell r="D1543">
            <v>4538</v>
          </cell>
          <cell r="E1543">
            <v>14600</v>
          </cell>
          <cell r="F1543">
            <v>66254800</v>
          </cell>
        </row>
        <row r="1544">
          <cell r="A1544" t="str">
            <v>d 보강토판넬설치</v>
          </cell>
          <cell r="B1544" t="str">
            <v>1.5x1.5m</v>
          </cell>
          <cell r="C1544" t="str">
            <v>m2</v>
          </cell>
          <cell r="D1544">
            <v>4538</v>
          </cell>
          <cell r="E1544">
            <v>39500</v>
          </cell>
          <cell r="F1544">
            <v>179251000</v>
          </cell>
        </row>
        <row r="1545">
          <cell r="A1545" t="str">
            <v>e 보강토코니스설치</v>
          </cell>
          <cell r="B1545" t="str">
            <v>1.5x1.5m</v>
          </cell>
          <cell r="C1545" t="str">
            <v>m2</v>
          </cell>
          <cell r="D1545">
            <v>983</v>
          </cell>
          <cell r="E1545">
            <v>8620</v>
          </cell>
          <cell r="F1545">
            <v>8473460</v>
          </cell>
        </row>
        <row r="1546">
          <cell r="A1546" t="str">
            <v>f 보강토보강재부설</v>
          </cell>
          <cell r="B1546" t="str">
            <v>1.5x1.5m</v>
          </cell>
          <cell r="C1546" t="str">
            <v>m</v>
          </cell>
          <cell r="D1546">
            <v>192861</v>
          </cell>
          <cell r="E1546">
            <v>160</v>
          </cell>
          <cell r="F1546">
            <v>30857760</v>
          </cell>
        </row>
        <row r="1547">
          <cell r="A1547" t="str">
            <v>g 보강토버팀목설치</v>
          </cell>
          <cell r="B1547" t="str">
            <v>1.5x1.5m</v>
          </cell>
          <cell r="C1547" t="str">
            <v>m</v>
          </cell>
          <cell r="D1547">
            <v>1077</v>
          </cell>
          <cell r="E1547">
            <v>19400</v>
          </cell>
          <cell r="F1547">
            <v>20893800</v>
          </cell>
        </row>
        <row r="1548">
          <cell r="A1548" t="str">
            <v>h 보강토기초콘크리트</v>
          </cell>
          <cell r="B1548" t="str">
            <v>1.5x1.5m</v>
          </cell>
          <cell r="C1548" t="str">
            <v>m</v>
          </cell>
          <cell r="D1548">
            <v>1077</v>
          </cell>
          <cell r="E1548">
            <v>9520</v>
          </cell>
          <cell r="F1548">
            <v>10253040</v>
          </cell>
        </row>
        <row r="1549">
          <cell r="A1549" t="str">
            <v>i 보강토규준틀</v>
          </cell>
          <cell r="B1549" t="str">
            <v>1.5x1.5m</v>
          </cell>
          <cell r="C1549" t="str">
            <v>m</v>
          </cell>
          <cell r="D1549">
            <v>1077</v>
          </cell>
          <cell r="E1549">
            <v>10500</v>
          </cell>
          <cell r="F1549">
            <v>11308500</v>
          </cell>
        </row>
        <row r="1550">
          <cell r="A1550" t="str">
            <v>j 철근가공조립</v>
          </cell>
          <cell r="B1550" t="str">
            <v>보통</v>
          </cell>
          <cell r="C1550" t="str">
            <v>ton</v>
          </cell>
          <cell r="D1550">
            <v>61.365000000000002</v>
          </cell>
          <cell r="E1550">
            <v>333000</v>
          </cell>
          <cell r="F1550">
            <v>20434545</v>
          </cell>
        </row>
        <row r="1551">
          <cell r="A1551" t="str">
            <v>k 콘크리트타설</v>
          </cell>
          <cell r="B1551" t="str">
            <v>철근펌프카</v>
          </cell>
          <cell r="C1551" t="str">
            <v>m3</v>
          </cell>
          <cell r="D1551">
            <v>704</v>
          </cell>
          <cell r="E1551">
            <v>15900</v>
          </cell>
          <cell r="F1551">
            <v>11193600</v>
          </cell>
        </row>
        <row r="1552">
          <cell r="A1552" t="str">
            <v>l 콘크리트타설</v>
          </cell>
          <cell r="B1552" t="str">
            <v>무근vib제외</v>
          </cell>
          <cell r="C1552" t="str">
            <v>m3</v>
          </cell>
          <cell r="D1552">
            <v>135</v>
          </cell>
          <cell r="E1552">
            <v>18500</v>
          </cell>
          <cell r="F1552">
            <v>2497500</v>
          </cell>
        </row>
        <row r="1553">
          <cell r="A1553" t="str">
            <v>m 합판거푸집</v>
          </cell>
          <cell r="B1553" t="str">
            <v>3회0-7m</v>
          </cell>
          <cell r="C1553" t="str">
            <v>m2</v>
          </cell>
          <cell r="D1553">
            <v>847</v>
          </cell>
          <cell r="E1553">
            <v>17700</v>
          </cell>
          <cell r="F1553">
            <v>14991900</v>
          </cell>
        </row>
        <row r="1554">
          <cell r="A1554" t="str">
            <v>n 합판거푸집</v>
          </cell>
          <cell r="B1554" t="str">
            <v>4회0-7m</v>
          </cell>
          <cell r="C1554" t="str">
            <v>m2</v>
          </cell>
          <cell r="D1554">
            <v>647</v>
          </cell>
          <cell r="E1554">
            <v>15200</v>
          </cell>
          <cell r="F1554">
            <v>9834400</v>
          </cell>
        </row>
        <row r="1555">
          <cell r="A1555" t="str">
            <v>o 합판거푸집</v>
          </cell>
          <cell r="B1555" t="str">
            <v>6회0-7m</v>
          </cell>
          <cell r="C1555" t="str">
            <v>m2</v>
          </cell>
          <cell r="D1555">
            <v>595</v>
          </cell>
          <cell r="E1555">
            <v>12500</v>
          </cell>
          <cell r="F1555">
            <v>7437500</v>
          </cell>
        </row>
        <row r="1556">
          <cell r="A1556" t="str">
            <v>p 방호옹벽</v>
          </cell>
          <cell r="B1556" t="str">
            <v>h=1.5m</v>
          </cell>
          <cell r="C1556" t="str">
            <v>m</v>
          </cell>
          <cell r="D1556">
            <v>442</v>
          </cell>
          <cell r="E1556">
            <v>130000</v>
          </cell>
          <cell r="F1556">
            <v>57460000</v>
          </cell>
        </row>
        <row r="1557">
          <cell r="A1557" t="str">
            <v>3.13.02.01 사급자재대</v>
          </cell>
          <cell r="F1557">
            <v>0</v>
          </cell>
        </row>
        <row r="1558">
          <cell r="A1558" t="str">
            <v>a 철근</v>
          </cell>
          <cell r="F1558">
            <v>0</v>
          </cell>
        </row>
        <row r="1559">
          <cell r="A1559" t="str">
            <v>-1 철근(sd30a)</v>
          </cell>
          <cell r="B1559" t="str">
            <v>d=16m/m</v>
          </cell>
          <cell r="C1559" t="str">
            <v>ton</v>
          </cell>
          <cell r="D1559">
            <v>36.887999999999998</v>
          </cell>
          <cell r="E1559">
            <v>317000</v>
          </cell>
          <cell r="F1559">
            <v>11693496</v>
          </cell>
        </row>
        <row r="1560">
          <cell r="A1560" t="str">
            <v>-2 철근(sd30a)</v>
          </cell>
          <cell r="B1560" t="str">
            <v>d=13m/m</v>
          </cell>
          <cell r="C1560" t="str">
            <v>ton</v>
          </cell>
          <cell r="D1560">
            <v>26.318000000000001</v>
          </cell>
          <cell r="E1560">
            <v>321000</v>
          </cell>
          <cell r="F1560">
            <v>8448078</v>
          </cell>
        </row>
        <row r="1561">
          <cell r="A1561" t="str">
            <v>b 레미콘</v>
          </cell>
          <cell r="F1561">
            <v>0</v>
          </cell>
        </row>
        <row r="1562">
          <cell r="A1562" t="str">
            <v>-1 레미콘</v>
          </cell>
          <cell r="B1562" t="str">
            <v>25-240-15</v>
          </cell>
          <cell r="C1562" t="str">
            <v>m3</v>
          </cell>
          <cell r="D1562">
            <v>711</v>
          </cell>
          <cell r="E1562">
            <v>46300</v>
          </cell>
          <cell r="F1562">
            <v>32919300</v>
          </cell>
        </row>
        <row r="1563">
          <cell r="A1563" t="str">
            <v>-2 레미콘</v>
          </cell>
          <cell r="B1563" t="str">
            <v>40-160-8</v>
          </cell>
          <cell r="C1563" t="str">
            <v>m3</v>
          </cell>
          <cell r="D1563">
            <v>138</v>
          </cell>
          <cell r="E1563">
            <v>40500</v>
          </cell>
          <cell r="F1563">
            <v>5589000</v>
          </cell>
        </row>
        <row r="1564">
          <cell r="F1564">
            <v>0</v>
          </cell>
        </row>
        <row r="1565">
          <cell r="A1565" t="str">
            <v>4)포장공</v>
          </cell>
          <cell r="F1565">
            <v>7123495860</v>
          </cell>
        </row>
        <row r="1566">
          <cell r="A1566" t="str">
            <v>4.01 보조기층</v>
          </cell>
          <cell r="B1566" t="str">
            <v>SB-2 Φ50mm</v>
          </cell>
          <cell r="F1566">
            <v>0</v>
          </cell>
        </row>
        <row r="1567">
          <cell r="A1567" t="str">
            <v>a 보조기층포설및다짐</v>
          </cell>
          <cell r="B1567" t="str">
            <v>t=20cm</v>
          </cell>
          <cell r="C1567" t="str">
            <v>m3</v>
          </cell>
          <cell r="D1567">
            <v>3946</v>
          </cell>
          <cell r="E1567">
            <v>2200</v>
          </cell>
          <cell r="F1567">
            <v>8681200</v>
          </cell>
        </row>
        <row r="1568">
          <cell r="A1568" t="str">
            <v>b 보조기층포설및다짐</v>
          </cell>
          <cell r="B1568" t="str">
            <v>t=30cm</v>
          </cell>
          <cell r="C1568" t="str">
            <v>m3</v>
          </cell>
          <cell r="D1568">
            <v>68669</v>
          </cell>
          <cell r="E1568">
            <v>2820</v>
          </cell>
          <cell r="F1568">
            <v>193646580</v>
          </cell>
        </row>
        <row r="1569">
          <cell r="A1569" t="str">
            <v>c 보조기층생산및운반</v>
          </cell>
          <cell r="B1569" t="str">
            <v>본선발파암유용</v>
          </cell>
          <cell r="C1569" t="str">
            <v>m3</v>
          </cell>
          <cell r="D1569">
            <v>91692</v>
          </cell>
          <cell r="E1569">
            <v>18000</v>
          </cell>
          <cell r="F1569">
            <v>1650456000</v>
          </cell>
        </row>
        <row r="1570">
          <cell r="A1570" t="str">
            <v>4.02 프라임코팅</v>
          </cell>
          <cell r="B1570" t="str">
            <v>mc-1,75L/a</v>
          </cell>
          <cell r="C1570" t="str">
            <v>a</v>
          </cell>
          <cell r="D1570">
            <v>1962</v>
          </cell>
          <cell r="E1570">
            <v>19700</v>
          </cell>
          <cell r="F1570">
            <v>38651400</v>
          </cell>
        </row>
        <row r="1571">
          <cell r="A1571" t="str">
            <v>4.03 아스콘기층</v>
          </cell>
          <cell r="B1571" t="str">
            <v>BB-2 Φ40mm</v>
          </cell>
          <cell r="F1571">
            <v>0</v>
          </cell>
        </row>
        <row r="1572">
          <cell r="A1572" t="str">
            <v>a 포설및다짐</v>
          </cell>
          <cell r="B1572" t="str">
            <v>t=19cm</v>
          </cell>
          <cell r="C1572" t="str">
            <v>a</v>
          </cell>
          <cell r="D1572">
            <v>1962</v>
          </cell>
          <cell r="E1572">
            <v>161000</v>
          </cell>
          <cell r="F1572">
            <v>315882000</v>
          </cell>
        </row>
        <row r="1573">
          <cell r="A1573" t="str">
            <v>4.04 택코팅</v>
          </cell>
          <cell r="F1573">
            <v>0</v>
          </cell>
        </row>
        <row r="1574">
          <cell r="A1574" t="str">
            <v>a 택코팅</v>
          </cell>
          <cell r="B1574" t="str">
            <v>rsc-4,30L/a</v>
          </cell>
          <cell r="C1574" t="str">
            <v>a</v>
          </cell>
          <cell r="D1574">
            <v>5040</v>
          </cell>
          <cell r="E1574">
            <v>20700</v>
          </cell>
          <cell r="F1574">
            <v>104328000</v>
          </cell>
        </row>
        <row r="1575">
          <cell r="A1575" t="str">
            <v>b 택코팅</v>
          </cell>
          <cell r="B1575" t="str">
            <v>rsc-4,30L/a</v>
          </cell>
          <cell r="C1575" t="str">
            <v>a</v>
          </cell>
          <cell r="D1575">
            <v>139</v>
          </cell>
          <cell r="E1575">
            <v>20700</v>
          </cell>
          <cell r="F1575">
            <v>2877300</v>
          </cell>
        </row>
        <row r="1576">
          <cell r="A1576" t="str">
            <v>4.05 아스콘중간층</v>
          </cell>
          <cell r="B1576" t="str">
            <v>조립도Φ20mm</v>
          </cell>
          <cell r="F1576">
            <v>0</v>
          </cell>
        </row>
        <row r="1577">
          <cell r="A1577" t="str">
            <v>a 포설및다짐</v>
          </cell>
          <cell r="B1577" t="str">
            <v>t=6cm</v>
          </cell>
          <cell r="C1577" t="str">
            <v>a</v>
          </cell>
          <cell r="D1577">
            <v>1962</v>
          </cell>
          <cell r="E1577">
            <v>62800</v>
          </cell>
          <cell r="F1577">
            <v>123213600</v>
          </cell>
        </row>
        <row r="1578">
          <cell r="A1578" t="str">
            <v>4.06 아스콘표층</v>
          </cell>
          <cell r="B1578" t="str">
            <v>밀입도Φ20mm</v>
          </cell>
          <cell r="F1578">
            <v>0</v>
          </cell>
        </row>
        <row r="1579">
          <cell r="A1579" t="str">
            <v>a 아스콘표층포설및다짐</v>
          </cell>
          <cell r="B1579" t="str">
            <v>t=5cm</v>
          </cell>
          <cell r="C1579" t="str">
            <v>a</v>
          </cell>
          <cell r="D1579">
            <v>2101</v>
          </cell>
          <cell r="E1579">
            <v>55000</v>
          </cell>
          <cell r="F1579">
            <v>115555000</v>
          </cell>
        </row>
        <row r="1580">
          <cell r="A1580" t="str">
            <v>b 아스콘표층포설및다짐</v>
          </cell>
          <cell r="B1580" t="str">
            <v>t=8cm</v>
          </cell>
          <cell r="C1580" t="str">
            <v>a</v>
          </cell>
          <cell r="D1580">
            <v>93</v>
          </cell>
          <cell r="E1580">
            <v>106000</v>
          </cell>
          <cell r="F1580">
            <v>9858000</v>
          </cell>
        </row>
        <row r="1581">
          <cell r="A1581" t="str">
            <v>4.07 부체도로포장</v>
          </cell>
          <cell r="B1581" t="str">
            <v>무근콘크리트σck210</v>
          </cell>
          <cell r="F1581">
            <v>0</v>
          </cell>
        </row>
        <row r="1582">
          <cell r="A1582" t="str">
            <v>a 콘크리트포설(인력)</v>
          </cell>
          <cell r="B1582" t="str">
            <v>t=20cm</v>
          </cell>
          <cell r="C1582" t="str">
            <v>m3</v>
          </cell>
          <cell r="D1582">
            <v>2939</v>
          </cell>
          <cell r="E1582">
            <v>21000</v>
          </cell>
          <cell r="F1582">
            <v>61719000</v>
          </cell>
        </row>
        <row r="1583">
          <cell r="A1583" t="str">
            <v>b 비닐깔기</v>
          </cell>
          <cell r="C1583" t="str">
            <v>m2</v>
          </cell>
          <cell r="D1583">
            <v>14701</v>
          </cell>
          <cell r="E1583">
            <v>500</v>
          </cell>
          <cell r="F1583">
            <v>7350500</v>
          </cell>
        </row>
        <row r="1584">
          <cell r="A1584" t="str">
            <v>c 포장용거푸집</v>
          </cell>
          <cell r="B1584" t="str">
            <v>합판6회</v>
          </cell>
          <cell r="C1584" t="str">
            <v>m2</v>
          </cell>
          <cell r="D1584">
            <v>1259</v>
          </cell>
          <cell r="E1584">
            <v>12300</v>
          </cell>
          <cell r="F1584">
            <v>15485700</v>
          </cell>
        </row>
        <row r="1585">
          <cell r="A1585" t="str">
            <v>d 줄눈설치</v>
          </cell>
          <cell r="B1585" t="str">
            <v>판재t=9m/m</v>
          </cell>
          <cell r="C1585" t="str">
            <v>m2</v>
          </cell>
          <cell r="D1585">
            <v>2939</v>
          </cell>
          <cell r="E1585">
            <v>4910</v>
          </cell>
          <cell r="F1585">
            <v>14430490</v>
          </cell>
        </row>
        <row r="1586">
          <cell r="A1586" t="str">
            <v>e 와이어메쉬</v>
          </cell>
          <cell r="B1586" t="str">
            <v>#8-150x150</v>
          </cell>
          <cell r="C1586" t="str">
            <v>m2</v>
          </cell>
          <cell r="D1586">
            <v>14701</v>
          </cell>
          <cell r="E1586">
            <v>8690</v>
          </cell>
          <cell r="F1586">
            <v>127751690</v>
          </cell>
        </row>
        <row r="1587">
          <cell r="A1587" t="str">
            <v>4.08 사급자재대</v>
          </cell>
          <cell r="F1587">
            <v>0</v>
          </cell>
        </row>
        <row r="1588">
          <cell r="A1588" t="str">
            <v>a 아스팔트</v>
          </cell>
          <cell r="F1588">
            <v>0</v>
          </cell>
        </row>
        <row r="1589">
          <cell r="A1589" t="str">
            <v>-1 아스팔트</v>
          </cell>
          <cell r="B1589" t="str">
            <v>mc-1</v>
          </cell>
          <cell r="C1589" t="str">
            <v>d/m</v>
          </cell>
          <cell r="D1589">
            <v>751</v>
          </cell>
          <cell r="E1589">
            <v>55000</v>
          </cell>
          <cell r="F1589">
            <v>41305000</v>
          </cell>
        </row>
        <row r="1590">
          <cell r="A1590" t="str">
            <v>-2 아스팔트</v>
          </cell>
          <cell r="B1590" t="str">
            <v>rsc-4</v>
          </cell>
          <cell r="C1590" t="str">
            <v>d/m</v>
          </cell>
          <cell r="D1590">
            <v>793</v>
          </cell>
          <cell r="E1590">
            <v>52000</v>
          </cell>
          <cell r="F1590">
            <v>41236000</v>
          </cell>
        </row>
        <row r="1591">
          <cell r="A1591" t="str">
            <v>c 아스콘</v>
          </cell>
          <cell r="F1591">
            <v>0</v>
          </cell>
        </row>
        <row r="1592">
          <cell r="A1592" t="str">
            <v>-1 아스콘</v>
          </cell>
          <cell r="B1592" t="str">
            <v>표층용(밀입도Φ20mm)</v>
          </cell>
          <cell r="C1592" t="str">
            <v>ton</v>
          </cell>
          <cell r="D1592">
            <v>26644</v>
          </cell>
          <cell r="E1592">
            <v>30000</v>
          </cell>
          <cell r="F1592">
            <v>799320000</v>
          </cell>
        </row>
        <row r="1593">
          <cell r="A1593" t="str">
            <v>-2 아스콘</v>
          </cell>
          <cell r="B1593" t="str">
            <v>중간층(조립도Φ20mm)</v>
          </cell>
          <cell r="C1593" t="str">
            <v>ton</v>
          </cell>
          <cell r="D1593">
            <v>27856</v>
          </cell>
          <cell r="E1593">
            <v>29000</v>
          </cell>
          <cell r="F1593">
            <v>807824000</v>
          </cell>
        </row>
        <row r="1594">
          <cell r="A1594" t="str">
            <v>-3 아스콘</v>
          </cell>
          <cell r="B1594" t="str">
            <v>기층용(bb-2Φ40mm)</v>
          </cell>
          <cell r="C1594" t="str">
            <v>ton</v>
          </cell>
          <cell r="D1594">
            <v>88974</v>
          </cell>
          <cell r="E1594">
            <v>25500</v>
          </cell>
          <cell r="F1594">
            <v>2268837000</v>
          </cell>
        </row>
        <row r="1595">
          <cell r="A1595" t="str">
            <v>d 레미콘</v>
          </cell>
          <cell r="B1595" t="str">
            <v>25-210-8</v>
          </cell>
          <cell r="C1595" t="str">
            <v>m3</v>
          </cell>
          <cell r="D1595">
            <v>2939</v>
          </cell>
          <cell r="E1595">
            <v>44600</v>
          </cell>
          <cell r="F1595">
            <v>131079400</v>
          </cell>
        </row>
        <row r="1596">
          <cell r="A1596" t="str">
            <v>e 모래</v>
          </cell>
          <cell r="C1596" t="str">
            <v>m3</v>
          </cell>
          <cell r="D1596">
            <v>40668</v>
          </cell>
          <cell r="E1596">
            <v>6000</v>
          </cell>
          <cell r="F1596">
            <v>244008000</v>
          </cell>
        </row>
        <row r="1597">
          <cell r="A1597" t="str">
            <v>5)교통안전시설공</v>
          </cell>
          <cell r="F1597">
            <v>2127656820</v>
          </cell>
        </row>
        <row r="1598">
          <cell r="A1598" t="str">
            <v>5.01 교통표지판</v>
          </cell>
          <cell r="F1598">
            <v>0</v>
          </cell>
        </row>
        <row r="1599">
          <cell r="A1599" t="str">
            <v>a 삼각표지판</v>
          </cell>
          <cell r="B1599" t="str">
            <v>삼각120cm</v>
          </cell>
          <cell r="C1599" t="str">
            <v>ea</v>
          </cell>
          <cell r="D1599">
            <v>18</v>
          </cell>
          <cell r="E1599">
            <v>412000</v>
          </cell>
          <cell r="F1599">
            <v>7416000</v>
          </cell>
        </row>
        <row r="1600">
          <cell r="A1600" t="str">
            <v>b 원형표지판</v>
          </cell>
          <cell r="F1600">
            <v>0</v>
          </cell>
        </row>
        <row r="1601">
          <cell r="A1601" t="str">
            <v>-1 원형표지판</v>
          </cell>
          <cell r="B1601" t="str">
            <v>Φ90cm부착식</v>
          </cell>
          <cell r="C1601" t="str">
            <v>ea</v>
          </cell>
          <cell r="D1601">
            <v>30</v>
          </cell>
          <cell r="E1601">
            <v>187000</v>
          </cell>
          <cell r="F1601">
            <v>5610000</v>
          </cell>
        </row>
        <row r="1602">
          <cell r="A1602" t="str">
            <v>-2 원형표지판</v>
          </cell>
          <cell r="B1602" t="str">
            <v>Φ90cm</v>
          </cell>
          <cell r="C1602" t="str">
            <v>ea</v>
          </cell>
          <cell r="D1602">
            <v>16</v>
          </cell>
          <cell r="E1602">
            <v>394000</v>
          </cell>
          <cell r="F1602">
            <v>6304000</v>
          </cell>
        </row>
        <row r="1603">
          <cell r="A1603" t="str">
            <v>-3 원형+삼각</v>
          </cell>
          <cell r="B1603" t="str">
            <v>120cm+90cm</v>
          </cell>
          <cell r="C1603" t="str">
            <v>ea</v>
          </cell>
          <cell r="D1603">
            <v>3</v>
          </cell>
          <cell r="E1603">
            <v>588000</v>
          </cell>
          <cell r="F1603">
            <v>1764000</v>
          </cell>
        </row>
        <row r="1604">
          <cell r="A1604" t="str">
            <v>-4 원형이중표지판</v>
          </cell>
          <cell r="B1604" t="str">
            <v>Φ90cm</v>
          </cell>
          <cell r="C1604" t="str">
            <v>ea</v>
          </cell>
          <cell r="D1604">
            <v>1</v>
          </cell>
          <cell r="E1604">
            <v>564000</v>
          </cell>
          <cell r="F1604">
            <v>564000</v>
          </cell>
        </row>
        <row r="1605">
          <cell r="A1605" t="str">
            <v>c 팔각표지판</v>
          </cell>
          <cell r="B1605" t="str">
            <v>Φ60cm</v>
          </cell>
          <cell r="C1605" t="str">
            <v>ea</v>
          </cell>
          <cell r="D1605">
            <v>2</v>
          </cell>
          <cell r="E1605">
            <v>314000</v>
          </cell>
          <cell r="F1605">
            <v>628000</v>
          </cell>
        </row>
        <row r="1606">
          <cell r="A1606" t="str">
            <v>d 삼각+사각</v>
          </cell>
          <cell r="B1606" t="str">
            <v>120cm+140*70cm</v>
          </cell>
          <cell r="C1606" t="str">
            <v>ea</v>
          </cell>
          <cell r="D1606">
            <v>2</v>
          </cell>
          <cell r="E1606">
            <v>696000</v>
          </cell>
          <cell r="F1606">
            <v>1392000</v>
          </cell>
        </row>
        <row r="1607">
          <cell r="A1607" t="str">
            <v>e 원형+사각표지판</v>
          </cell>
          <cell r="B1607" t="str">
            <v>90cm+96cm*48cm</v>
          </cell>
          <cell r="C1607" t="str">
            <v>ea</v>
          </cell>
          <cell r="D1607">
            <v>2</v>
          </cell>
          <cell r="E1607">
            <v>530000</v>
          </cell>
          <cell r="F1607">
            <v>1060000</v>
          </cell>
        </row>
        <row r="1608">
          <cell r="A1608" t="str">
            <v>f 원형+팔각표지판</v>
          </cell>
          <cell r="B1608" t="str">
            <v>90cm+60cm*60cm</v>
          </cell>
          <cell r="C1608" t="str">
            <v>ea</v>
          </cell>
          <cell r="D1608">
            <v>1</v>
          </cell>
          <cell r="E1608">
            <v>484000</v>
          </cell>
          <cell r="F1608">
            <v>484000</v>
          </cell>
        </row>
        <row r="1609">
          <cell r="A1609" t="str">
            <v>5.02 안내표지판</v>
          </cell>
          <cell r="F1609">
            <v>0</v>
          </cell>
        </row>
        <row r="1610">
          <cell r="A1610" t="str">
            <v>a 2방향표지판(내민식)</v>
          </cell>
          <cell r="B1610" t="str">
            <v>403-4,4000*2500</v>
          </cell>
          <cell r="C1610" t="str">
            <v>ea</v>
          </cell>
          <cell r="D1610">
            <v>14</v>
          </cell>
          <cell r="E1610">
            <v>6870000</v>
          </cell>
          <cell r="F1610">
            <v>96180000</v>
          </cell>
        </row>
        <row r="1611">
          <cell r="A1611" t="str">
            <v>b 2방향예고및방향표지</v>
          </cell>
          <cell r="B1611" t="str">
            <v>403-6,400*250</v>
          </cell>
          <cell r="C1611" t="str">
            <v>ea</v>
          </cell>
          <cell r="D1611">
            <v>5</v>
          </cell>
          <cell r="E1611">
            <v>6870000</v>
          </cell>
          <cell r="F1611">
            <v>34350000</v>
          </cell>
        </row>
        <row r="1612">
          <cell r="A1612" t="str">
            <v>c 3방향표지판(내민식)</v>
          </cell>
          <cell r="B1612" t="str">
            <v>403-2,4450*2200</v>
          </cell>
          <cell r="C1612" t="str">
            <v>ea</v>
          </cell>
          <cell r="D1612">
            <v>6</v>
          </cell>
          <cell r="E1612">
            <v>7080000</v>
          </cell>
          <cell r="F1612">
            <v>42480000</v>
          </cell>
        </row>
        <row r="1613">
          <cell r="A1613" t="str">
            <v>d 2방향표지판(내민식)</v>
          </cell>
          <cell r="B1613" t="str">
            <v>403-3,4000*2500</v>
          </cell>
          <cell r="C1613" t="str">
            <v>ea</v>
          </cell>
          <cell r="D1613">
            <v>10</v>
          </cell>
          <cell r="E1613">
            <v>6870000</v>
          </cell>
          <cell r="F1613">
            <v>68700000</v>
          </cell>
        </row>
        <row r="1614">
          <cell r="A1614" t="str">
            <v>e 2방향표지판(내민식)</v>
          </cell>
          <cell r="B1614" t="str">
            <v>403-5,4000*2500</v>
          </cell>
          <cell r="C1614" t="str">
            <v>ea</v>
          </cell>
          <cell r="D1614">
            <v>2</v>
          </cell>
          <cell r="E1614">
            <v>6870000</v>
          </cell>
          <cell r="F1614">
            <v>13740000</v>
          </cell>
        </row>
        <row r="1615">
          <cell r="A1615" t="str">
            <v>f 3방향예고및방향표지</v>
          </cell>
          <cell r="B1615" t="str">
            <v>403-1,400*250</v>
          </cell>
          <cell r="C1615" t="str">
            <v>ea</v>
          </cell>
          <cell r="D1615">
            <v>5</v>
          </cell>
          <cell r="E1615">
            <v>7980000</v>
          </cell>
          <cell r="F1615">
            <v>39900000</v>
          </cell>
        </row>
        <row r="1616">
          <cell r="A1616" t="str">
            <v>g 1지명방향표지(복주식)</v>
          </cell>
          <cell r="B1616" t="str">
            <v>403-7,1600*600</v>
          </cell>
          <cell r="C1616" t="str">
            <v>ea</v>
          </cell>
          <cell r="D1616">
            <v>1</v>
          </cell>
          <cell r="E1616">
            <v>440000</v>
          </cell>
          <cell r="F1616">
            <v>440000</v>
          </cell>
        </row>
        <row r="1617">
          <cell r="A1617" t="str">
            <v>h 1지명이정표지(복주식)</v>
          </cell>
          <cell r="B1617" t="str">
            <v>425-1,3000*1100</v>
          </cell>
          <cell r="C1617" t="str">
            <v>ea</v>
          </cell>
          <cell r="D1617">
            <v>4</v>
          </cell>
          <cell r="E1617">
            <v>1060000</v>
          </cell>
          <cell r="F1617">
            <v>4240000</v>
          </cell>
        </row>
        <row r="1618">
          <cell r="A1618" t="str">
            <v>i 2지명이정표지</v>
          </cell>
          <cell r="B1618" t="str">
            <v>410-5,435*290</v>
          </cell>
          <cell r="C1618" t="str">
            <v>ea</v>
          </cell>
          <cell r="D1618">
            <v>5</v>
          </cell>
          <cell r="E1618">
            <v>4300000</v>
          </cell>
          <cell r="F1618">
            <v>21500000</v>
          </cell>
        </row>
        <row r="1619">
          <cell r="A1619" t="str">
            <v>j 분기점표지(단주식)</v>
          </cell>
          <cell r="B1619" t="str">
            <v>404-3,1100*1700</v>
          </cell>
          <cell r="C1619" t="str">
            <v>ea</v>
          </cell>
          <cell r="D1619">
            <v>2</v>
          </cell>
          <cell r="E1619">
            <v>606000</v>
          </cell>
          <cell r="F1619">
            <v>1212000</v>
          </cell>
        </row>
        <row r="1620">
          <cell r="A1620" t="str">
            <v>k 비상정차대</v>
          </cell>
          <cell r="B1620" t="str">
            <v>427-4,700*1100</v>
          </cell>
          <cell r="C1620" t="str">
            <v>ea</v>
          </cell>
          <cell r="D1620">
            <v>6</v>
          </cell>
          <cell r="E1620">
            <v>572000</v>
          </cell>
          <cell r="F1620">
            <v>3432000</v>
          </cell>
        </row>
        <row r="1621">
          <cell r="A1621" t="str">
            <v>5.03 시선유도표지</v>
          </cell>
          <cell r="F1621">
            <v>0</v>
          </cell>
        </row>
        <row r="1622">
          <cell r="A1622" t="str">
            <v>a 데리네이터</v>
          </cell>
          <cell r="F1622">
            <v>0</v>
          </cell>
        </row>
        <row r="1623">
          <cell r="A1623" t="str">
            <v>-1 데리네이터</v>
          </cell>
          <cell r="B1623" t="str">
            <v>토공용</v>
          </cell>
          <cell r="C1623" t="str">
            <v>ea</v>
          </cell>
          <cell r="D1623">
            <v>174</v>
          </cell>
          <cell r="E1623">
            <v>32500</v>
          </cell>
          <cell r="F1623">
            <v>5655000</v>
          </cell>
        </row>
        <row r="1624">
          <cell r="A1624" t="str">
            <v>-2 데리네이터</v>
          </cell>
          <cell r="B1624" t="str">
            <v>옹벽용</v>
          </cell>
          <cell r="C1624" t="str">
            <v>ea</v>
          </cell>
          <cell r="D1624">
            <v>94</v>
          </cell>
          <cell r="E1624">
            <v>19900</v>
          </cell>
          <cell r="F1624">
            <v>1870600</v>
          </cell>
        </row>
        <row r="1625">
          <cell r="A1625" t="str">
            <v>-3 데리네이터</v>
          </cell>
          <cell r="B1625" t="str">
            <v>교량용</v>
          </cell>
          <cell r="C1625" t="str">
            <v>ea</v>
          </cell>
          <cell r="D1625">
            <v>36</v>
          </cell>
          <cell r="E1625">
            <v>22900</v>
          </cell>
          <cell r="F1625">
            <v>824400</v>
          </cell>
        </row>
        <row r="1626">
          <cell r="A1626" t="str">
            <v>-4 데리네이터</v>
          </cell>
          <cell r="B1626" t="str">
            <v>가드레일용</v>
          </cell>
          <cell r="C1626" t="str">
            <v>ea</v>
          </cell>
          <cell r="D1626">
            <v>1068</v>
          </cell>
          <cell r="E1626">
            <v>17900</v>
          </cell>
          <cell r="F1626">
            <v>19117200</v>
          </cell>
        </row>
        <row r="1627">
          <cell r="A1627" t="str">
            <v>-5 데리네이터</v>
          </cell>
          <cell r="B1627" t="str">
            <v>중앙분리대용</v>
          </cell>
          <cell r="C1627" t="str">
            <v>ea</v>
          </cell>
          <cell r="D1627">
            <v>54</v>
          </cell>
          <cell r="E1627">
            <v>6410</v>
          </cell>
          <cell r="F1627">
            <v>346140</v>
          </cell>
        </row>
        <row r="1628">
          <cell r="A1628" t="str">
            <v>b 도로표지병</v>
          </cell>
          <cell r="B1628" t="str">
            <v>102x102x18</v>
          </cell>
          <cell r="C1628" t="str">
            <v>ea</v>
          </cell>
          <cell r="D1628">
            <v>17706</v>
          </cell>
          <cell r="E1628">
            <v>13300</v>
          </cell>
          <cell r="F1628">
            <v>235489800</v>
          </cell>
        </row>
        <row r="1629">
          <cell r="A1629" t="str">
            <v>c 갈매기표지판</v>
          </cell>
          <cell r="B1629" t="str">
            <v>양면60*30cm</v>
          </cell>
          <cell r="C1629" t="str">
            <v>ea</v>
          </cell>
          <cell r="D1629">
            <v>52</v>
          </cell>
          <cell r="E1629">
            <v>128000</v>
          </cell>
          <cell r="F1629">
            <v>6656000</v>
          </cell>
        </row>
        <row r="1630">
          <cell r="A1630" t="str">
            <v>5.04 차선도색</v>
          </cell>
          <cell r="F1630">
            <v>0</v>
          </cell>
        </row>
        <row r="1631">
          <cell r="A1631" t="str">
            <v>a 백색</v>
          </cell>
          <cell r="F1631">
            <v>0</v>
          </cell>
        </row>
        <row r="1632">
          <cell r="A1632" t="str">
            <v>-1 차선도색</v>
          </cell>
          <cell r="B1632" t="str">
            <v>융착식</v>
          </cell>
          <cell r="C1632" t="str">
            <v>m2</v>
          </cell>
          <cell r="D1632">
            <v>4699</v>
          </cell>
          <cell r="E1632">
            <v>11400</v>
          </cell>
          <cell r="F1632">
            <v>53568600</v>
          </cell>
        </row>
        <row r="1633">
          <cell r="A1633" t="str">
            <v>-2 차선도색</v>
          </cell>
          <cell r="B1633" t="str">
            <v>가열형</v>
          </cell>
          <cell r="C1633" t="str">
            <v>m2</v>
          </cell>
          <cell r="D1633">
            <v>5667</v>
          </cell>
          <cell r="E1633">
            <v>2280</v>
          </cell>
          <cell r="F1633">
            <v>12920760</v>
          </cell>
        </row>
        <row r="1634">
          <cell r="A1634" t="str">
            <v>b 황색</v>
          </cell>
          <cell r="F1634">
            <v>0</v>
          </cell>
        </row>
        <row r="1635">
          <cell r="A1635" t="str">
            <v>-1 차선도색</v>
          </cell>
          <cell r="B1635" t="str">
            <v>융착식</v>
          </cell>
          <cell r="C1635" t="str">
            <v>m2</v>
          </cell>
          <cell r="D1635">
            <v>2310</v>
          </cell>
          <cell r="E1635">
            <v>11400</v>
          </cell>
          <cell r="F1635">
            <v>26334000</v>
          </cell>
        </row>
        <row r="1636">
          <cell r="A1636" t="str">
            <v>-2 차선도색</v>
          </cell>
          <cell r="B1636" t="str">
            <v>가열형</v>
          </cell>
          <cell r="C1636" t="str">
            <v>m2</v>
          </cell>
          <cell r="D1636">
            <v>2532</v>
          </cell>
          <cell r="E1636">
            <v>2760</v>
          </cell>
          <cell r="F1636">
            <v>6988320</v>
          </cell>
        </row>
        <row r="1637">
          <cell r="A1637" t="str">
            <v>5.05 가드레일</v>
          </cell>
          <cell r="F1637">
            <v>0</v>
          </cell>
        </row>
        <row r="1638">
          <cell r="A1638" t="str">
            <v>a 토공용</v>
          </cell>
          <cell r="F1638">
            <v>0</v>
          </cell>
        </row>
        <row r="1639">
          <cell r="A1639" t="str">
            <v>-1 가드레일</v>
          </cell>
          <cell r="B1639" t="str">
            <v>표준</v>
          </cell>
          <cell r="C1639" t="str">
            <v>경간</v>
          </cell>
          <cell r="D1639">
            <v>2516</v>
          </cell>
          <cell r="E1639">
            <v>127000</v>
          </cell>
          <cell r="F1639">
            <v>319532000</v>
          </cell>
        </row>
        <row r="1640">
          <cell r="A1640" t="str">
            <v>-2 가드레일</v>
          </cell>
          <cell r="B1640" t="str">
            <v>단부</v>
          </cell>
          <cell r="C1640" t="str">
            <v>ea</v>
          </cell>
          <cell r="D1640">
            <v>130</v>
          </cell>
          <cell r="E1640">
            <v>57900</v>
          </cell>
          <cell r="F1640">
            <v>7527000</v>
          </cell>
        </row>
        <row r="1641">
          <cell r="A1641" t="str">
            <v>b 가드레일</v>
          </cell>
          <cell r="B1641" t="str">
            <v>옹벽용</v>
          </cell>
          <cell r="C1641" t="str">
            <v>경간</v>
          </cell>
          <cell r="D1641">
            <v>335</v>
          </cell>
          <cell r="E1641">
            <v>270000</v>
          </cell>
          <cell r="F1641">
            <v>90450000</v>
          </cell>
        </row>
        <row r="1642">
          <cell r="A1642" t="str">
            <v>c 중앙분리대용</v>
          </cell>
          <cell r="F1642">
            <v>0</v>
          </cell>
        </row>
        <row r="1643">
          <cell r="A1643" t="str">
            <v>-1 가드레일(중분대)</v>
          </cell>
          <cell r="B1643" t="str">
            <v>표준</v>
          </cell>
          <cell r="C1643" t="str">
            <v>경간</v>
          </cell>
          <cell r="D1643">
            <v>3182</v>
          </cell>
          <cell r="E1643">
            <v>259000</v>
          </cell>
          <cell r="F1643">
            <v>824138000</v>
          </cell>
        </row>
        <row r="1644">
          <cell r="A1644" t="str">
            <v>-2 가드레일(중분대)</v>
          </cell>
          <cell r="B1644" t="str">
            <v>단준</v>
          </cell>
          <cell r="C1644" t="str">
            <v>ea</v>
          </cell>
          <cell r="D1644">
            <v>20</v>
          </cell>
          <cell r="E1644">
            <v>113000</v>
          </cell>
          <cell r="F1644">
            <v>2260000</v>
          </cell>
        </row>
        <row r="1645">
          <cell r="A1645" t="str">
            <v>5.06 낙석방지책</v>
          </cell>
          <cell r="F1645">
            <v>0</v>
          </cell>
        </row>
        <row r="1646">
          <cell r="A1646" t="str">
            <v>a 낙석방지책</v>
          </cell>
          <cell r="B1646" t="str">
            <v>표준구간</v>
          </cell>
          <cell r="C1646" t="str">
            <v>경간</v>
          </cell>
          <cell r="D1646">
            <v>240</v>
          </cell>
          <cell r="E1646">
            <v>117000</v>
          </cell>
          <cell r="F1646">
            <v>28080000</v>
          </cell>
        </row>
        <row r="1647">
          <cell r="A1647" t="str">
            <v>b 낙석방지책</v>
          </cell>
          <cell r="B1647" t="str">
            <v>단부구간</v>
          </cell>
          <cell r="C1647" t="str">
            <v>개소</v>
          </cell>
          <cell r="D1647">
            <v>4</v>
          </cell>
          <cell r="E1647">
            <v>411000</v>
          </cell>
          <cell r="F1647">
            <v>1644000</v>
          </cell>
        </row>
        <row r="1648">
          <cell r="A1648" t="str">
            <v>5.07 차광망설치</v>
          </cell>
          <cell r="F1648">
            <v>0</v>
          </cell>
        </row>
        <row r="1649">
          <cell r="A1649" t="str">
            <v>a 차광망(토공용)</v>
          </cell>
          <cell r="B1649" t="str">
            <v>플라스틱</v>
          </cell>
          <cell r="C1649" t="str">
            <v>ea</v>
          </cell>
          <cell r="D1649">
            <v>1583</v>
          </cell>
          <cell r="E1649">
            <v>57100</v>
          </cell>
          <cell r="F1649">
            <v>90389300</v>
          </cell>
        </row>
        <row r="1650">
          <cell r="A1650" t="str">
            <v>b 차광망(교량용)</v>
          </cell>
          <cell r="B1650" t="str">
            <v>플라스틱</v>
          </cell>
          <cell r="C1650" t="str">
            <v>ea</v>
          </cell>
          <cell r="D1650">
            <v>222</v>
          </cell>
          <cell r="E1650">
            <v>57100</v>
          </cell>
          <cell r="F1650">
            <v>12676200</v>
          </cell>
        </row>
        <row r="1651">
          <cell r="A1651" t="str">
            <v>5.08 미끄럼방지시설</v>
          </cell>
          <cell r="C1651" t="str">
            <v>m2</v>
          </cell>
          <cell r="D1651">
            <v>405</v>
          </cell>
          <cell r="E1651">
            <v>30700</v>
          </cell>
          <cell r="F1651">
            <v>12433500</v>
          </cell>
        </row>
        <row r="1652">
          <cell r="A1652" t="str">
            <v>5.09 차량충격흡수시설</v>
          </cell>
          <cell r="B1652" t="str">
            <v>중분대용</v>
          </cell>
          <cell r="C1652" t="str">
            <v>ea</v>
          </cell>
          <cell r="D1652">
            <v>7</v>
          </cell>
          <cell r="E1652">
            <v>2480000</v>
          </cell>
          <cell r="F1652">
            <v>17360000</v>
          </cell>
        </row>
        <row r="1653">
          <cell r="A1653" t="str">
            <v>6)부대공</v>
          </cell>
          <cell r="F1653">
            <v>3437014198</v>
          </cell>
        </row>
        <row r="1654">
          <cell r="A1654" t="str">
            <v>6.01 절토부점검로</v>
          </cell>
          <cell r="F1654">
            <v>0</v>
          </cell>
        </row>
        <row r="1655">
          <cell r="A1655" t="str">
            <v>a 측면점검로</v>
          </cell>
          <cell r="F1655">
            <v>0</v>
          </cell>
        </row>
        <row r="1656">
          <cell r="A1656" t="str">
            <v>-1 절토부사면점검로</v>
          </cell>
          <cell r="B1656" t="str">
            <v>측면계단부</v>
          </cell>
          <cell r="C1656" t="str">
            <v>m</v>
          </cell>
          <cell r="D1656">
            <v>408</v>
          </cell>
          <cell r="E1656">
            <v>50000</v>
          </cell>
          <cell r="F1656">
            <v>20400000</v>
          </cell>
        </row>
        <row r="1657">
          <cell r="A1657" t="str">
            <v>-2 절토부사면점검로</v>
          </cell>
          <cell r="B1657" t="str">
            <v>측면단부</v>
          </cell>
          <cell r="C1657" t="str">
            <v>ea</v>
          </cell>
          <cell r="D1657">
            <v>35</v>
          </cell>
          <cell r="E1657">
            <v>95700</v>
          </cell>
          <cell r="F1657">
            <v>3349500</v>
          </cell>
        </row>
        <row r="1658">
          <cell r="A1658" t="str">
            <v>b 전면부점검로</v>
          </cell>
          <cell r="F1658">
            <v>0</v>
          </cell>
        </row>
        <row r="1659">
          <cell r="A1659" t="str">
            <v>-1 절토부사면점검로</v>
          </cell>
          <cell r="B1659" t="str">
            <v>(1:0.5)철재</v>
          </cell>
          <cell r="C1659" t="str">
            <v>m</v>
          </cell>
          <cell r="D1659">
            <v>55</v>
          </cell>
          <cell r="E1659">
            <v>483000</v>
          </cell>
          <cell r="F1659">
            <v>26565000</v>
          </cell>
        </row>
        <row r="1660">
          <cell r="A1660" t="str">
            <v>-2 절토부사면점검로</v>
          </cell>
          <cell r="B1660" t="str">
            <v>(1:1.0)철재</v>
          </cell>
          <cell r="C1660" t="str">
            <v>m</v>
          </cell>
          <cell r="D1660">
            <v>12</v>
          </cell>
          <cell r="E1660">
            <v>503000</v>
          </cell>
          <cell r="F1660">
            <v>6036000</v>
          </cell>
        </row>
        <row r="1661">
          <cell r="A1661" t="str">
            <v>-3 절토부사면점검로</v>
          </cell>
          <cell r="B1661" t="str">
            <v>(1:1.2)철재</v>
          </cell>
          <cell r="C1661" t="str">
            <v>m</v>
          </cell>
          <cell r="D1661">
            <v>45</v>
          </cell>
          <cell r="E1661">
            <v>508000</v>
          </cell>
          <cell r="F1661">
            <v>22860000</v>
          </cell>
        </row>
        <row r="1662">
          <cell r="A1662" t="str">
            <v>c 절토부사면점검로</v>
          </cell>
          <cell r="B1662" t="str">
            <v>전면소단</v>
          </cell>
          <cell r="C1662" t="str">
            <v>ea</v>
          </cell>
          <cell r="D1662">
            <v>24</v>
          </cell>
          <cell r="E1662">
            <v>1250000</v>
          </cell>
          <cell r="F1662">
            <v>30000000</v>
          </cell>
        </row>
        <row r="1663">
          <cell r="A1663" t="str">
            <v>6.02 안전시설목</v>
          </cell>
          <cell r="B1663" t="str">
            <v>h=2.4m</v>
          </cell>
          <cell r="C1663" t="str">
            <v>m</v>
          </cell>
          <cell r="D1663">
            <v>110</v>
          </cell>
          <cell r="E1663">
            <v>73500</v>
          </cell>
          <cell r="F1663">
            <v>8085000</v>
          </cell>
        </row>
        <row r="1664">
          <cell r="A1664" t="str">
            <v>6.03 방음벽</v>
          </cell>
          <cell r="F1664">
            <v>0</v>
          </cell>
        </row>
        <row r="1665">
          <cell r="A1665" t="str">
            <v>a 방음벽(토공용)</v>
          </cell>
          <cell r="B1665" t="str">
            <v>(h=2.0m)흡음칼라</v>
          </cell>
          <cell r="C1665" t="str">
            <v>m</v>
          </cell>
          <cell r="D1665">
            <v>331</v>
          </cell>
          <cell r="E1665">
            <v>735000</v>
          </cell>
          <cell r="F1665">
            <v>243285000</v>
          </cell>
        </row>
        <row r="1666">
          <cell r="A1666" t="str">
            <v>b 방음벽(교량용)</v>
          </cell>
          <cell r="B1666" t="str">
            <v>(h=2.0m)흡음칼라</v>
          </cell>
          <cell r="C1666" t="str">
            <v>m</v>
          </cell>
          <cell r="D1666">
            <v>103</v>
          </cell>
          <cell r="E1666">
            <v>472000</v>
          </cell>
          <cell r="F1666">
            <v>48616000</v>
          </cell>
        </row>
        <row r="1667">
          <cell r="A1667" t="str">
            <v>c 방음벽(옹벽용)</v>
          </cell>
          <cell r="B1667" t="str">
            <v>(h=2.0m)흡음칼라</v>
          </cell>
          <cell r="C1667" t="str">
            <v>m</v>
          </cell>
          <cell r="D1667">
            <v>442</v>
          </cell>
          <cell r="E1667">
            <v>472000</v>
          </cell>
          <cell r="F1667">
            <v>208624000</v>
          </cell>
        </row>
        <row r="1668">
          <cell r="A1668" t="str">
            <v>6.04 세륜세차시설</v>
          </cell>
          <cell r="B1668" t="str">
            <v>자동세륜기</v>
          </cell>
          <cell r="C1668" t="str">
            <v>ea</v>
          </cell>
          <cell r="D1668">
            <v>5</v>
          </cell>
          <cell r="E1668">
            <v>20000000</v>
          </cell>
          <cell r="F1668">
            <v>100000000</v>
          </cell>
        </row>
        <row r="1669">
          <cell r="A1669" t="str">
            <v>6.05 오탁방지막</v>
          </cell>
          <cell r="B1669" t="str">
            <v>1.0m*20m/set</v>
          </cell>
          <cell r="C1669" t="str">
            <v>span</v>
          </cell>
          <cell r="D1669">
            <v>8</v>
          </cell>
          <cell r="E1669">
            <v>3450000</v>
          </cell>
          <cell r="F1669">
            <v>27600000</v>
          </cell>
        </row>
        <row r="1670">
          <cell r="A1670" t="str">
            <v>6.06 기존도로유지보수</v>
          </cell>
          <cell r="C1670" t="str">
            <v>식(ps)</v>
          </cell>
          <cell r="D1670">
            <v>1</v>
          </cell>
          <cell r="E1670">
            <v>800000000</v>
          </cell>
          <cell r="F1670">
            <v>800000000</v>
          </cell>
        </row>
        <row r="1671">
          <cell r="A1671" t="str">
            <v>6.07 준공도서작성비</v>
          </cell>
          <cell r="C1671" t="str">
            <v>식(ps)</v>
          </cell>
          <cell r="D1671">
            <v>1</v>
          </cell>
          <cell r="E1671">
            <v>20000000</v>
          </cell>
          <cell r="F1671">
            <v>20000000</v>
          </cell>
        </row>
        <row r="1672">
          <cell r="A1672" t="str">
            <v>6.08 접도구역경계표주</v>
          </cell>
          <cell r="C1672" t="str">
            <v>ea</v>
          </cell>
          <cell r="D1672">
            <v>215</v>
          </cell>
          <cell r="E1672">
            <v>15000</v>
          </cell>
          <cell r="F1672">
            <v>3225000</v>
          </cell>
        </row>
        <row r="1673">
          <cell r="A1673" t="str">
            <v>6.09 준공표지판</v>
          </cell>
          <cell r="B1673" t="str">
            <v>화강암</v>
          </cell>
          <cell r="C1673" t="str">
            <v>ea</v>
          </cell>
          <cell r="D1673">
            <v>2</v>
          </cell>
          <cell r="E1673">
            <v>2000000</v>
          </cell>
          <cell r="F1673">
            <v>4000000</v>
          </cell>
        </row>
        <row r="1674">
          <cell r="A1674" t="str">
            <v>6.10 가설사무실</v>
          </cell>
          <cell r="B1674" t="str">
            <v>조립식</v>
          </cell>
          <cell r="C1674" t="str">
            <v>식</v>
          </cell>
          <cell r="D1674">
            <v>1</v>
          </cell>
          <cell r="E1674">
            <v>190000000</v>
          </cell>
          <cell r="F1674">
            <v>190000000</v>
          </cell>
        </row>
        <row r="1675">
          <cell r="A1675" t="str">
            <v>6.11 시험비</v>
          </cell>
          <cell r="C1675" t="str">
            <v>식(ps)</v>
          </cell>
          <cell r="D1675">
            <v>1</v>
          </cell>
          <cell r="E1675">
            <v>98000000</v>
          </cell>
          <cell r="F1675">
            <v>98000000</v>
          </cell>
        </row>
        <row r="1676">
          <cell r="A1676" t="str">
            <v>6.12 크랏샤</v>
          </cell>
          <cell r="B1676" t="str">
            <v>설치및해체</v>
          </cell>
          <cell r="C1676" t="str">
            <v>식</v>
          </cell>
          <cell r="D1676">
            <v>1</v>
          </cell>
          <cell r="E1676">
            <v>47000000</v>
          </cell>
          <cell r="F1676">
            <v>47000000</v>
          </cell>
        </row>
        <row r="1677">
          <cell r="A1677" t="str">
            <v>6.13 품질관리차량비</v>
          </cell>
          <cell r="C1677" t="str">
            <v>개월</v>
          </cell>
          <cell r="D1677">
            <v>60</v>
          </cell>
          <cell r="E1677">
            <v>500000</v>
          </cell>
          <cell r="F1677">
            <v>30000000</v>
          </cell>
        </row>
        <row r="1678">
          <cell r="A1678" t="str">
            <v>6.14 용지보상업무지원</v>
          </cell>
          <cell r="C1678" t="str">
            <v>개월</v>
          </cell>
          <cell r="D1678">
            <v>54</v>
          </cell>
          <cell r="E1678">
            <v>1190000</v>
          </cell>
          <cell r="F1678">
            <v>64260000</v>
          </cell>
        </row>
        <row r="1679">
          <cell r="A1679" t="str">
            <v>6.15 도로대장작성</v>
          </cell>
          <cell r="C1679" t="str">
            <v>km</v>
          </cell>
          <cell r="D1679">
            <v>8.125</v>
          </cell>
          <cell r="E1679">
            <v>1890000</v>
          </cell>
          <cell r="F1679">
            <v>15356250</v>
          </cell>
        </row>
        <row r="1680">
          <cell r="A1680" t="str">
            <v>6.16 시공측량비</v>
          </cell>
          <cell r="C1680" t="str">
            <v>식</v>
          </cell>
          <cell r="D1680">
            <v>1</v>
          </cell>
          <cell r="E1680">
            <v>11900000</v>
          </cell>
          <cell r="F1680">
            <v>11900000</v>
          </cell>
        </row>
        <row r="1681">
          <cell r="A1681" t="str">
            <v>6.17 안전시설비</v>
          </cell>
          <cell r="C1681" t="str">
            <v>식(ps)</v>
          </cell>
          <cell r="D1681">
            <v>1</v>
          </cell>
          <cell r="E1681">
            <v>67220000</v>
          </cell>
          <cell r="F1681">
            <v>67220000</v>
          </cell>
        </row>
        <row r="1682">
          <cell r="A1682" t="str">
            <v>6.18 중기운반비</v>
          </cell>
          <cell r="C1682" t="str">
            <v>식</v>
          </cell>
          <cell r="D1682">
            <v>1</v>
          </cell>
          <cell r="E1682">
            <v>10000000</v>
          </cell>
          <cell r="F1682">
            <v>10000000</v>
          </cell>
        </row>
        <row r="1683">
          <cell r="A1683" t="str">
            <v>6.19 이동식방진벽</v>
          </cell>
          <cell r="B1683" t="str">
            <v>h=3.0m</v>
          </cell>
          <cell r="C1683" t="str">
            <v>m</v>
          </cell>
          <cell r="D1683">
            <v>1518</v>
          </cell>
          <cell r="E1683">
            <v>69800</v>
          </cell>
          <cell r="F1683">
            <v>105956400</v>
          </cell>
        </row>
        <row r="1684">
          <cell r="A1684" t="str">
            <v>6.20 가설방음벽</v>
          </cell>
          <cell r="B1684" t="str">
            <v>h=4.5m</v>
          </cell>
          <cell r="C1684" t="str">
            <v>m</v>
          </cell>
          <cell r="D1684">
            <v>1570</v>
          </cell>
          <cell r="E1684">
            <v>185000</v>
          </cell>
          <cell r="F1684">
            <v>290450000</v>
          </cell>
        </row>
        <row r="1685">
          <cell r="A1685" t="str">
            <v>6.21 가옥철거비</v>
          </cell>
          <cell r="C1685" t="str">
            <v>동</v>
          </cell>
          <cell r="D1685">
            <v>70</v>
          </cell>
          <cell r="E1685">
            <v>356000</v>
          </cell>
          <cell r="F1685">
            <v>24920000</v>
          </cell>
        </row>
        <row r="1686">
          <cell r="A1686" t="str">
            <v>6.22 교차로신호기</v>
          </cell>
          <cell r="F1686">
            <v>0</v>
          </cell>
        </row>
        <row r="1687">
          <cell r="A1687" t="str">
            <v>a 유곡교차로</v>
          </cell>
          <cell r="B1687" t="str">
            <v>4지교차로</v>
          </cell>
          <cell r="C1687" t="str">
            <v>식(ps)</v>
          </cell>
          <cell r="D1687">
            <v>1</v>
          </cell>
          <cell r="E1687">
            <v>38850000</v>
          </cell>
          <cell r="F1687">
            <v>38850000</v>
          </cell>
        </row>
        <row r="1688">
          <cell r="A1688" t="str">
            <v>b 서진주교차로</v>
          </cell>
          <cell r="B1688" t="str">
            <v>3지교차로</v>
          </cell>
          <cell r="C1688" t="str">
            <v>식(ps)</v>
          </cell>
          <cell r="D1688">
            <v>1</v>
          </cell>
          <cell r="E1688">
            <v>21700000</v>
          </cell>
          <cell r="F1688">
            <v>21700000</v>
          </cell>
        </row>
        <row r="1689">
          <cell r="A1689" t="str">
            <v>c 평거1교차로</v>
          </cell>
          <cell r="B1689" t="str">
            <v>4지교차로</v>
          </cell>
          <cell r="C1689" t="str">
            <v>식(ps)</v>
          </cell>
          <cell r="D1689">
            <v>1</v>
          </cell>
          <cell r="E1689">
            <v>43080000</v>
          </cell>
          <cell r="F1689">
            <v>43080000</v>
          </cell>
        </row>
        <row r="1690">
          <cell r="A1690" t="str">
            <v>d 내동교차로</v>
          </cell>
          <cell r="B1690" t="str">
            <v>(4지+3지)교차로</v>
          </cell>
          <cell r="C1690" t="str">
            <v>식(ps)</v>
          </cell>
          <cell r="D1690">
            <v>1</v>
          </cell>
          <cell r="E1690">
            <v>66590000</v>
          </cell>
          <cell r="F1690">
            <v>66590000</v>
          </cell>
        </row>
        <row r="1691">
          <cell r="A1691" t="str">
            <v>e 화개교차로</v>
          </cell>
          <cell r="B1691" t="str">
            <v>3지교차로</v>
          </cell>
          <cell r="C1691" t="str">
            <v>식(ps)</v>
          </cell>
          <cell r="D1691">
            <v>1</v>
          </cell>
          <cell r="E1691">
            <v>28820000</v>
          </cell>
          <cell r="F1691">
            <v>28820000</v>
          </cell>
        </row>
        <row r="1692">
          <cell r="A1692" t="str">
            <v>6.23 자재운반비</v>
          </cell>
          <cell r="F1692">
            <v>0</v>
          </cell>
        </row>
        <row r="1693">
          <cell r="A1693" t="str">
            <v>a 철근운반</v>
          </cell>
          <cell r="C1693" t="str">
            <v>ton</v>
          </cell>
          <cell r="D1693">
            <v>7867.0230000000001</v>
          </cell>
          <cell r="E1693">
            <v>12400</v>
          </cell>
          <cell r="F1693">
            <v>97551085</v>
          </cell>
        </row>
        <row r="1694">
          <cell r="A1694" t="str">
            <v>b 시멘트운반</v>
          </cell>
          <cell r="B1694" t="str">
            <v>40kg/대</v>
          </cell>
          <cell r="C1694" t="str">
            <v>대</v>
          </cell>
          <cell r="D1694">
            <v>4112</v>
          </cell>
          <cell r="E1694">
            <v>550</v>
          </cell>
          <cell r="F1694">
            <v>2261600</v>
          </cell>
        </row>
        <row r="1695">
          <cell r="A1695" t="str">
            <v>c 아스팔트운반</v>
          </cell>
          <cell r="B1695" t="str">
            <v>rsc-4,mc-1</v>
          </cell>
          <cell r="C1695" t="str">
            <v>d/m</v>
          </cell>
          <cell r="D1695">
            <v>1522</v>
          </cell>
          <cell r="E1695">
            <v>2490</v>
          </cell>
          <cell r="F1695">
            <v>3789780</v>
          </cell>
        </row>
        <row r="1696">
          <cell r="A1696" t="str">
            <v>d 모래운반</v>
          </cell>
          <cell r="C1696" t="str">
            <v>m3</v>
          </cell>
          <cell r="D1696">
            <v>40845</v>
          </cell>
          <cell r="E1696">
            <v>10700</v>
          </cell>
          <cell r="F1696">
            <v>437041500</v>
          </cell>
        </row>
        <row r="1697">
          <cell r="A1697" t="str">
            <v>e 자갈운반</v>
          </cell>
          <cell r="C1697" t="str">
            <v>m3</v>
          </cell>
          <cell r="D1697">
            <v>2075</v>
          </cell>
          <cell r="E1697">
            <v>11300</v>
          </cell>
          <cell r="F1697">
            <v>23447500</v>
          </cell>
        </row>
        <row r="1698">
          <cell r="A1698" t="str">
            <v>f 화약운반</v>
          </cell>
          <cell r="C1698" t="str">
            <v>kg</v>
          </cell>
          <cell r="D1698">
            <v>82364</v>
          </cell>
          <cell r="E1698">
            <v>60</v>
          </cell>
          <cell r="F1698">
            <v>4941840</v>
          </cell>
        </row>
        <row r="1699">
          <cell r="A1699" t="str">
            <v>6.24 사급자재대</v>
          </cell>
          <cell r="F1699">
            <v>0</v>
          </cell>
        </row>
        <row r="1700">
          <cell r="A1700" t="str">
            <v>a 레미콘</v>
          </cell>
          <cell r="F1700">
            <v>0</v>
          </cell>
        </row>
        <row r="1701">
          <cell r="A1701" t="str">
            <v>-1 레미콘</v>
          </cell>
          <cell r="B1701" t="str">
            <v>25-180-8</v>
          </cell>
          <cell r="C1701" t="str">
            <v>m3</v>
          </cell>
          <cell r="D1701">
            <v>427</v>
          </cell>
          <cell r="E1701">
            <v>41800</v>
          </cell>
          <cell r="F1701">
            <v>17848600</v>
          </cell>
        </row>
        <row r="1702">
          <cell r="A1702" t="str">
            <v>-2 레미콘</v>
          </cell>
          <cell r="B1702" t="str">
            <v>25-210-8</v>
          </cell>
          <cell r="C1702" t="str">
            <v>m3</v>
          </cell>
          <cell r="D1702">
            <v>346</v>
          </cell>
          <cell r="E1702">
            <v>44600</v>
          </cell>
          <cell r="F1702">
            <v>15431600</v>
          </cell>
        </row>
        <row r="1703">
          <cell r="A1703" t="str">
            <v>-3 레미콘</v>
          </cell>
          <cell r="B1703" t="str">
            <v>25-240-15</v>
          </cell>
          <cell r="C1703" t="str">
            <v>m3</v>
          </cell>
          <cell r="D1703">
            <v>1344</v>
          </cell>
          <cell r="E1703">
            <v>46300</v>
          </cell>
          <cell r="F1703">
            <v>62227200</v>
          </cell>
        </row>
        <row r="1704">
          <cell r="A1704" t="str">
            <v>-4 레미콘</v>
          </cell>
          <cell r="B1704" t="str">
            <v>40-180-8</v>
          </cell>
          <cell r="C1704" t="str">
            <v>m3</v>
          </cell>
          <cell r="D1704">
            <v>156</v>
          </cell>
          <cell r="E1704">
            <v>41800</v>
          </cell>
          <cell r="F1704">
            <v>6520800</v>
          </cell>
        </row>
        <row r="1705">
          <cell r="A1705" t="str">
            <v>-5 레미콘</v>
          </cell>
          <cell r="B1705" t="str">
            <v>40-160-8</v>
          </cell>
          <cell r="C1705" t="str">
            <v>m3</v>
          </cell>
          <cell r="D1705">
            <v>119</v>
          </cell>
          <cell r="E1705">
            <v>40500</v>
          </cell>
          <cell r="F1705">
            <v>4819500</v>
          </cell>
        </row>
        <row r="1706">
          <cell r="A1706" t="str">
            <v>b 철근</v>
          </cell>
          <cell r="F1706">
            <v>0</v>
          </cell>
        </row>
        <row r="1707">
          <cell r="A1707" t="str">
            <v>-1 철근(sd30a)</v>
          </cell>
          <cell r="B1707" t="str">
            <v>d=13m/m</v>
          </cell>
          <cell r="C1707" t="str">
            <v>ton</v>
          </cell>
          <cell r="D1707">
            <v>47.110999999999997</v>
          </cell>
          <cell r="E1707">
            <v>321000</v>
          </cell>
          <cell r="F1707">
            <v>15122631</v>
          </cell>
        </row>
        <row r="1708">
          <cell r="A1708" t="str">
            <v>-2 철근(sd30a)</v>
          </cell>
          <cell r="B1708" t="str">
            <v>d=16m/m</v>
          </cell>
          <cell r="C1708" t="str">
            <v>ton</v>
          </cell>
          <cell r="D1708">
            <v>35.15</v>
          </cell>
          <cell r="E1708">
            <v>317000</v>
          </cell>
          <cell r="F1708">
            <v>11142550</v>
          </cell>
        </row>
        <row r="1709">
          <cell r="A1709" t="str">
            <v>-3 철근(sd30a)</v>
          </cell>
          <cell r="B1709" t="str">
            <v>d=19m/m</v>
          </cell>
          <cell r="C1709" t="str">
            <v>ton</v>
          </cell>
          <cell r="D1709">
            <v>59.698</v>
          </cell>
          <cell r="E1709">
            <v>317000</v>
          </cell>
          <cell r="F1709">
            <v>18924266</v>
          </cell>
        </row>
        <row r="1710">
          <cell r="A1710" t="str">
            <v>-4 철근(sd30a)</v>
          </cell>
          <cell r="B1710" t="str">
            <v>d=22m/m</v>
          </cell>
          <cell r="C1710" t="str">
            <v>ton</v>
          </cell>
          <cell r="D1710">
            <v>16.321000000000002</v>
          </cell>
          <cell r="E1710">
            <v>317000</v>
          </cell>
          <cell r="F1710">
            <v>5173757</v>
          </cell>
        </row>
        <row r="1711">
          <cell r="A1711" t="str">
            <v>-5 철근(sd30a)</v>
          </cell>
          <cell r="B1711" t="str">
            <v>d=29m/m</v>
          </cell>
          <cell r="C1711" t="str">
            <v>ton</v>
          </cell>
          <cell r="D1711">
            <v>9.7850000000000001</v>
          </cell>
          <cell r="E1711">
            <v>317000</v>
          </cell>
          <cell r="F1711">
            <v>3101845</v>
          </cell>
        </row>
        <row r="1712">
          <cell r="A1712" t="str">
            <v>6.25 고제대</v>
          </cell>
          <cell r="B1712" t="str">
            <v>d=29m/m</v>
          </cell>
          <cell r="C1712" t="str">
            <v>ton</v>
          </cell>
          <cell r="D1712">
            <v>232.68299999999999</v>
          </cell>
          <cell r="E1712">
            <v>-82000</v>
          </cell>
          <cell r="F1712">
            <v>-19080006</v>
          </cell>
        </row>
      </sheetData>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공구산출내역서"/>
      <sheetName val="1,2공구원가계산서"/>
      <sheetName val="2공구산출내역"/>
      <sheetName val="1공구원가계산"/>
      <sheetName val="2공구원가계산"/>
      <sheetName val="현황"/>
      <sheetName val="현황(1공구)"/>
      <sheetName val="현황(2공구)"/>
      <sheetName val="현황(3공구)"/>
      <sheetName val="간지"/>
      <sheetName val="1공구 단가 (정원)"/>
      <sheetName val="1공구 단가 (산광)"/>
      <sheetName val="1공구 단가 (용호)"/>
      <sheetName val="간지 (2)"/>
      <sheetName val="2공구 단가(인성)"/>
      <sheetName val="2공구 단가(대동)"/>
      <sheetName val="2공구 단가(산광)"/>
      <sheetName val="Sheet3"/>
      <sheetName val="터널굴착단산"/>
      <sheetName val="장약패턴90M2"/>
      <sheetName val="토공산근"/>
      <sheetName val="단가산출근거"/>
      <sheetName val="터널구조물산근"/>
      <sheetName val="도로구조물산근"/>
      <sheetName val="Sheet1"/>
      <sheetName val="Sheet2"/>
      <sheetName val="2004년 공정표(터널공)"/>
      <sheetName val="2004년 공정표(토공,배수구조물)"/>
      <sheetName val="공종별 수량"/>
      <sheetName val="구조물공수량명세서"/>
      <sheetName val="공사비"/>
      <sheetName val="단가산출"/>
      <sheetName val="일위대가"/>
      <sheetName val="가드레일산근"/>
      <sheetName val="수량집계표"/>
      <sheetName val="수량"/>
      <sheetName val="단가비교"/>
      <sheetName val="적용2002"/>
      <sheetName val="중기"/>
      <sheetName val="갑"/>
      <sheetName val="2공구(갑)"/>
      <sheetName val="2공구(을)"/>
      <sheetName val="선급금공제"/>
      <sheetName val="실행철강하도"/>
      <sheetName val="70%"/>
      <sheetName val="1_2공구원가계산서"/>
      <sheetName val="원가계산서"/>
      <sheetName val="설계"/>
      <sheetName val="공사비집계"/>
      <sheetName val="지급자재"/>
      <sheetName val="산출내역서집계표"/>
      <sheetName val="중기조종사 단위단가"/>
      <sheetName val="증감내역서"/>
      <sheetName val="기초단가"/>
      <sheetName val="데이타"/>
      <sheetName val="식재인부"/>
      <sheetName val="내역서"/>
      <sheetName val="토공유동표(전체.당초)"/>
      <sheetName val="일위집계(기존)"/>
      <sheetName val="#REF"/>
      <sheetName val="DANGA"/>
      <sheetName val="퍼스트"/>
      <sheetName val="교대(A1-A2)"/>
      <sheetName val="식재"/>
      <sheetName val="시설물"/>
      <sheetName val="식재출력용"/>
      <sheetName val="유지관리"/>
      <sheetName val="단가"/>
      <sheetName val="여과지동"/>
      <sheetName val="기초자료"/>
      <sheetName val="원가"/>
      <sheetName val="도급내역서(한줄)"/>
      <sheetName val="내역"/>
      <sheetName val="자재단가"/>
      <sheetName val="잔수량(작성)"/>
      <sheetName val="입찰품의서"/>
      <sheetName val="공정집계_국별"/>
      <sheetName val="하수급견적대비"/>
      <sheetName val="투찰내역"/>
      <sheetName val="터파기및재료"/>
      <sheetName val="원가현황"/>
      <sheetName val="노임"/>
      <sheetName val="기흥하도용"/>
      <sheetName val="ESC(K치)"/>
      <sheetName val="1단계"/>
      <sheetName val="공사비증감"/>
      <sheetName val="Sheet22"/>
      <sheetName val="준검 내역서"/>
      <sheetName val="입찰안"/>
      <sheetName val="토적표"/>
      <sheetName val="95조경공"/>
      <sheetName val="집계표"/>
      <sheetName val="원가계산서(변경)"/>
      <sheetName val="을 2"/>
      <sheetName val="을 1"/>
      <sheetName val="설비"/>
      <sheetName val="JUCKEYK"/>
      <sheetName val="시설물일위"/>
      <sheetName val="가설공사"/>
      <sheetName val="단가결정"/>
      <sheetName val="내역아"/>
      <sheetName val="울타리"/>
      <sheetName val="수곡내역"/>
      <sheetName val="테이블"/>
      <sheetName val="코드표"/>
      <sheetName val="적현로"/>
      <sheetName val="품셈TABLE"/>
      <sheetName val="자재일위(경)"/>
      <sheetName val="단가 및 재료비"/>
      <sheetName val="중기사용료산출근거"/>
      <sheetName val="2월분"/>
      <sheetName val="광주운남을"/>
      <sheetName val="가스"/>
      <sheetName val="중기솔뇨"/>
      <sheetName val="1공구원가계산서"/>
      <sheetName val="투찰금액"/>
      <sheetName val="기성내역"/>
      <sheetName val="AS포장복구 "/>
      <sheetName val="저"/>
      <sheetName val="맨홀수량산출"/>
      <sheetName val="토목을"/>
      <sheetName val="산출근거"/>
      <sheetName val="목차"/>
      <sheetName val="2련간지"/>
      <sheetName val="배수내역"/>
      <sheetName val="설계예산"/>
      <sheetName val="화재 탐지 설비"/>
      <sheetName val="기계경비(시간당)"/>
      <sheetName val="수량산출"/>
      <sheetName val="투찰"/>
      <sheetName val="헐기"/>
      <sheetName val="인건비"/>
      <sheetName val="기"/>
      <sheetName val="전선(총)"/>
      <sheetName val="소야공정계획표"/>
      <sheetName val="A-4"/>
      <sheetName val="총괄표"/>
      <sheetName val="2.대외공문"/>
      <sheetName val="원도급"/>
      <sheetName val="하도급"/>
      <sheetName val="9GNG운반"/>
      <sheetName val="부대내역"/>
      <sheetName val="토공(1)"/>
      <sheetName val="차수공(1)"/>
      <sheetName val="남평내역"/>
      <sheetName val="DATE"/>
      <sheetName val="제출내역 (2)"/>
      <sheetName val="FILE1"/>
      <sheetName val="관급"/>
      <sheetName val="대전-교대(A1-A2)"/>
      <sheetName val="원가계산(2)"/>
      <sheetName val="적격점수&lt;300억미만&gt;"/>
      <sheetName val="공통가설"/>
      <sheetName val="내역서 (2)"/>
      <sheetName val="수목데이타"/>
      <sheetName val="전체내역"/>
      <sheetName val="기본설계기준"/>
      <sheetName val="배수관연장조서"/>
      <sheetName val="일일"/>
      <sheetName val="사업관리"/>
      <sheetName val="총괄내역서"/>
      <sheetName val="입찰"/>
      <sheetName val="현경"/>
      <sheetName val="기초코드"/>
      <sheetName val="금호"/>
      <sheetName val="단가일람"/>
      <sheetName val="조경일람"/>
      <sheetName val="노임단가"/>
      <sheetName val="Sheet5"/>
      <sheetName val="내역5"/>
      <sheetName val="말뚝설계"/>
      <sheetName val="설계조건"/>
      <sheetName val="교각계산"/>
      <sheetName val="2004년_공정표(터널공)"/>
      <sheetName val="2004년_공정표(토공,배수구조물)"/>
      <sheetName val="공종별_수량"/>
      <sheetName val="1공구_단가_(정원)"/>
      <sheetName val="1공구_단가_(산광)"/>
      <sheetName val="1공구_단가_(용호)"/>
      <sheetName val="간지_(2)"/>
      <sheetName val="2공구_단가(인성)"/>
      <sheetName val="2공구_단가(대동)"/>
      <sheetName val="2공구_단가(산광)"/>
      <sheetName val="중기조종사_단위단가"/>
      <sheetName val="토공유동표(전체_당초)"/>
      <sheetName val="일위목록"/>
      <sheetName val="본선토량운반계산서(1)0"/>
      <sheetName val="2000년1차"/>
      <sheetName val="DATA"/>
      <sheetName val="대비2"/>
      <sheetName val="CT"/>
      <sheetName val="이월"/>
      <sheetName val="위치조서"/>
      <sheetName val="A1"/>
      <sheetName val="C3"/>
      <sheetName val="S0"/>
      <sheetName val="기자재비"/>
      <sheetName val="일위대가목록"/>
      <sheetName val="◀암거위치"/>
      <sheetName val="우수공,맨홀,집수정"/>
      <sheetName val="내역서(교량)전체"/>
      <sheetName val="백암비스타내역"/>
      <sheetName val="참조자료"/>
      <sheetName val="일위(토목)"/>
      <sheetName val="물가대비표"/>
      <sheetName val="요율"/>
      <sheetName val="을_2"/>
      <sheetName val="을_1"/>
      <sheetName val="2_대외공문"/>
      <sheetName val="화재_탐지_설비"/>
      <sheetName val="총공사내역서"/>
      <sheetName val="중기명"/>
      <sheetName val="주민번호"/>
      <sheetName val="롤러"/>
      <sheetName val="토사(PE)"/>
      <sheetName val="공사기본내용입력"/>
      <sheetName val="내역원본"/>
      <sheetName val="기계경비"/>
      <sheetName val="배수공"/>
      <sheetName val="터널조도"/>
      <sheetName val="안양동교 1안"/>
      <sheetName val="장비단가"/>
      <sheetName val="06 일위대가목록"/>
      <sheetName val="방수"/>
      <sheetName val="학생내역"/>
      <sheetName val="3련 BOX"/>
      <sheetName val="증감대비"/>
      <sheetName val="갑지"/>
      <sheetName val="앵커구조계산"/>
      <sheetName val="가중치"/>
      <sheetName val="원가서"/>
      <sheetName val="날개벽(좌,우=45도,75도)"/>
      <sheetName val="4)유동표"/>
      <sheetName val="흥양2교토공집계표"/>
      <sheetName val="bid"/>
      <sheetName val="조작대(18)"/>
      <sheetName val="교각토공"/>
      <sheetName val="Sheet1 (2)"/>
      <sheetName val="수량산출서"/>
      <sheetName val="단가산출서(기계)"/>
      <sheetName val="수자재단위당"/>
      <sheetName val="단가산출서"/>
      <sheetName val="내역(중앙)"/>
      <sheetName val="초곡1교(일반)"/>
      <sheetName val="명세서"/>
      <sheetName val="교대(A1)"/>
      <sheetName val="4.2유효폭의 계산"/>
      <sheetName val="일위대가(가설)"/>
      <sheetName val="사다리"/>
      <sheetName val="FB25JN"/>
      <sheetName val="명세표(콘크리트) (3)"/>
      <sheetName val="산출내역(4월)"/>
      <sheetName val="산출내역(5월) (2)"/>
      <sheetName val="주방환기"/>
      <sheetName val="기본단가표"/>
      <sheetName val="1-41_관부설공산출"/>
      <sheetName val="#2정산"/>
      <sheetName val="노무비"/>
      <sheetName val="맨홀토공(3)"/>
      <sheetName val="우수맨홀공제단위수량"/>
      <sheetName val="총괄집계표"/>
      <sheetName val="전체"/>
      <sheetName val="당사실시1"/>
      <sheetName val="우선실시설계(토목)"/>
      <sheetName val="우선실시설계(건축)"/>
      <sheetName val="일위대가목차"/>
      <sheetName val="식재일위대가"/>
      <sheetName val="96노임기준"/>
      <sheetName val="입력(NO PRINT)"/>
      <sheetName val="guard(mac)"/>
      <sheetName val="운반공"/>
      <sheetName val="점수계산1-2"/>
      <sheetName val="2공구하도급내역서"/>
      <sheetName val="시화점실행"/>
      <sheetName val="코드"/>
      <sheetName val="옹벽수량집계"/>
      <sheetName val="일위대가표"/>
      <sheetName val="현장관리비"/>
      <sheetName val="수량집계"/>
      <sheetName val="시노"/>
      <sheetName val="ABUT수량-A1"/>
      <sheetName val="Mc1"/>
      <sheetName val="시행예산"/>
      <sheetName val="200"/>
      <sheetName val="공종"/>
      <sheetName val="98수문일위"/>
      <sheetName val="감가상각"/>
      <sheetName val="AS포장복구_"/>
      <sheetName val="현장별"/>
      <sheetName val="T13(P68~72,78)"/>
      <sheetName val="일반수량총괄집계"/>
      <sheetName val="실행간접비"/>
      <sheetName val="노무,재료"/>
      <sheetName val="백호우계수"/>
      <sheetName val="적용단위길이"/>
      <sheetName val="피벗테이블데이터분석"/>
      <sheetName val="특수기호강도거푸집"/>
      <sheetName val="종배수관면벽신"/>
      <sheetName val="종배수관(신)"/>
      <sheetName val="자료입력"/>
      <sheetName val="변경내역"/>
      <sheetName val="경비"/>
      <sheetName val="간선"/>
      <sheetName val="맨홀수량산출(A-LINE)"/>
      <sheetName val="총집계표"/>
      <sheetName val="6차2회변경내역서"/>
      <sheetName val="노임 단가"/>
      <sheetName val="원하대비"/>
      <sheetName val="VOR"/>
      <sheetName val="제품현황"/>
      <sheetName val="일용노무비지급명세서(7)"/>
      <sheetName val="중기가동(7)"/>
      <sheetName val="원내역"/>
      <sheetName val="주요항목별"/>
      <sheetName val="적용기준"/>
      <sheetName val="원,1,2차물량"/>
      <sheetName val="산수배수"/>
      <sheetName val="포장(수량)-관로부"/>
      <sheetName val="화해(함평)"/>
      <sheetName val="화해(장성)"/>
      <sheetName val="1공구_단가_(정원)1"/>
      <sheetName val="1공구_단가_(산광)1"/>
      <sheetName val="1공구_단가_(용호)1"/>
      <sheetName val="간지_(2)1"/>
      <sheetName val="2공구_단가(인성)1"/>
      <sheetName val="2공구_단가(대동)1"/>
      <sheetName val="2공구_단가(산광)1"/>
      <sheetName val="2004년_공정표(터널공)1"/>
      <sheetName val="2004년_공정표(토공,배수구조물)1"/>
      <sheetName val="공종별_수량1"/>
      <sheetName val="데리네이타현황"/>
      <sheetName val="버스운행안내"/>
      <sheetName val="콘크리트타설집계표"/>
      <sheetName val="준공조서갑지"/>
      <sheetName val="예산명세서"/>
      <sheetName val="자금총괄"/>
      <sheetName val="금속및금속창호"/>
      <sheetName val="교통대책내역"/>
      <sheetName val="단면치수"/>
      <sheetName val="2004년䀠공정표(터널공)"/>
      <sheetName val="적용2042"/>
      <sheetName val="제직재"/>
      <sheetName val="설직재-1"/>
      <sheetName val="inputdata"/>
      <sheetName val="신천3호용수로"/>
      <sheetName val="집 계 표"/>
      <sheetName val="토목공사"/>
      <sheetName val="조명시설"/>
      <sheetName val="입찰견적보고서"/>
      <sheetName val="유림총괄"/>
      <sheetName val="Macro1"/>
      <sheetName val="차액보증"/>
      <sheetName val="PAY2002"/>
      <sheetName val="날개벽수량표"/>
      <sheetName val="평가데이터"/>
      <sheetName val="일위_파일"/>
      <sheetName val="표준차도부연장집계-ASP"/>
      <sheetName val="팔당터널(1공구)"/>
      <sheetName val="날개벽"/>
      <sheetName val="신고조서"/>
      <sheetName val="단위량당중기"/>
      <sheetName val="자재일람"/>
      <sheetName val="전문품의"/>
      <sheetName val="기초"/>
      <sheetName val="일위대가(1)"/>
      <sheetName val="금융비용"/>
      <sheetName val="정부노임단가"/>
      <sheetName val="진주방향"/>
      <sheetName val="우석문틀"/>
      <sheetName val="Sheet6"/>
      <sheetName val="sand토적"/>
      <sheetName val="S9"/>
      <sheetName val="S14"/>
      <sheetName val="샌딩 에폭시 도장"/>
      <sheetName val="타공종이기"/>
      <sheetName val="내역서2안"/>
      <sheetName val="플랜트 설치"/>
      <sheetName val="통장출금액"/>
      <sheetName val="실행내역서(DCU)"/>
      <sheetName val="MC&amp;다변화"/>
      <sheetName val="단가표"/>
      <sheetName val="공정분류"/>
      <sheetName val="가시설공(1)"/>
      <sheetName val="간접(90)"/>
      <sheetName val="잡비"/>
      <sheetName val="TIE-IN"/>
      <sheetName val=" 갑지"/>
      <sheetName val="대림경상68억"/>
      <sheetName val="규준틀"/>
      <sheetName val="옥외외등집계표"/>
      <sheetName val="가설공사비"/>
      <sheetName val="도로구조공사비"/>
      <sheetName val="도로토공공사비"/>
      <sheetName val="여수토공사비"/>
      <sheetName val="공통(20-91)"/>
      <sheetName val="확약서"/>
      <sheetName val="top"/>
      <sheetName val="단가조사"/>
      <sheetName val="수로BOX"/>
      <sheetName val="JUCK"/>
      <sheetName val="옹벽철근"/>
      <sheetName val="맨홀수량"/>
      <sheetName val="물가시세표"/>
      <sheetName val="단위수량"/>
      <sheetName val="견적"/>
      <sheetName val="6공구(당초)"/>
      <sheetName val="하남내역"/>
      <sheetName val="건축내역"/>
      <sheetName val="실행내역서"/>
      <sheetName val="목록"/>
      <sheetName val="자재단가비교표"/>
      <sheetName val="변경증감내역서"/>
      <sheetName val="정거장"/>
      <sheetName val="길내기"/>
      <sheetName val="안정검토"/>
      <sheetName val="프랜트면허"/>
      <sheetName val="토목주소"/>
      <sheetName val="주안3차A-A"/>
      <sheetName val="앵커(3안)"/>
      <sheetName val="토공"/>
      <sheetName val="설계예산서"/>
      <sheetName val="입적표"/>
      <sheetName val="내역(창신)"/>
      <sheetName val="바닥판"/>
      <sheetName val="사급자재"/>
      <sheetName val="남양내역"/>
      <sheetName val="주요물량"/>
      <sheetName val="99총공사내역서"/>
      <sheetName val="1-3.조건,바닥판 "/>
      <sheetName val="관로공표지"/>
      <sheetName val="말뚝지지력산정"/>
      <sheetName val="철거산출근거"/>
      <sheetName val="부표총괄"/>
      <sheetName val="공내역서"/>
      <sheetName val="s"/>
      <sheetName val="MOTOR"/>
      <sheetName val="우수"/>
      <sheetName val="실행"/>
      <sheetName val="유인물비 집계표"/>
      <sheetName val="노임단가 및 기계경비"/>
      <sheetName val="환경평가"/>
      <sheetName val="인구"/>
      <sheetName val="맨홀토공"/>
      <sheetName val="EQUIPMENT -2"/>
      <sheetName val="할증 "/>
      <sheetName val="날개벽(시점좌측)"/>
      <sheetName val="골조시행"/>
      <sheetName val="산출내역서"/>
      <sheetName val="WORK"/>
      <sheetName val="도급"/>
      <sheetName val="이름정의"/>
      <sheetName val="초기화면"/>
      <sheetName val="평균물량산출서"/>
      <sheetName val="청 구"/>
      <sheetName val="기초자료입력"/>
      <sheetName val="대치판정"/>
      <sheetName val="1. H2SO4_SUPPLY"/>
      <sheetName val="약품공급2"/>
      <sheetName val="Total"/>
      <sheetName val="단가대비표(SYS)"/>
      <sheetName val="제조노임"/>
      <sheetName val="장비가동"/>
      <sheetName val="덤프트럭계수"/>
      <sheetName val="이식운반"/>
      <sheetName val="개요"/>
      <sheetName val="원형1호맨홀토공수량"/>
      <sheetName val="하중계산"/>
      <sheetName val="집수A"/>
      <sheetName val="G.R300경비"/>
      <sheetName val="구조물공"/>
      <sheetName val="부대공"/>
      <sheetName val="포장공"/>
      <sheetName val="노무비단가"/>
      <sheetName val="신우"/>
      <sheetName val="완도-군외"/>
      <sheetName val="원안"/>
      <sheetName val="출력!내역서"/>
      <sheetName val="건축-물가변동"/>
      <sheetName val="기계경비일람"/>
      <sheetName val="표지"/>
      <sheetName val="기계내역"/>
      <sheetName val="수주현황2월"/>
      <sheetName val="공통단가"/>
      <sheetName val="98지급계획"/>
      <sheetName val="전신환매도율"/>
      <sheetName val="수량명세서"/>
      <sheetName val="시점교대"/>
      <sheetName val="관리,공감"/>
      <sheetName val="C10집계2"/>
      <sheetName val="명일작업계획 (3)"/>
      <sheetName val="건설산출"/>
      <sheetName val="운반비"/>
      <sheetName val="포장공수량집계표"/>
      <sheetName val="＃호안블록"/>
      <sheetName val="노임이"/>
      <sheetName val="가시설"/>
      <sheetName val="A LINE"/>
      <sheetName val="단가대비표"/>
      <sheetName val="물집"/>
      <sheetName val="품"/>
      <sheetName val="덕전리"/>
      <sheetName val="상세"/>
      <sheetName val="호표"/>
      <sheetName val="추가예산"/>
      <sheetName val="역공종"/>
      <sheetName val="cable-data"/>
      <sheetName val="형식-1"/>
      <sheetName val="그레이더"/>
      <sheetName val="ⴭⴭⴭⴭⴭ"/>
      <sheetName val="소비자가"/>
      <sheetName val="INDEX"/>
      <sheetName val="제경비"/>
      <sheetName val="1차증가원가계산"/>
      <sheetName val="내역서단가산출용"/>
      <sheetName val="상-교대(A1-A2)"/>
      <sheetName val="인부신상자료"/>
      <sheetName val="강병규"/>
      <sheetName val="토적계산"/>
      <sheetName val="다곡2교"/>
      <sheetName val="nys"/>
      <sheetName val="월명지여방"/>
      <sheetName val="원가산출서"/>
      <sheetName val="일반수량"/>
      <sheetName val="오산운암"/>
      <sheetName val="삭제금지단가"/>
      <sheetName val="민감도"/>
      <sheetName val="밸브설치"/>
      <sheetName val="토량산출서"/>
      <sheetName val="자료"/>
      <sheetName val="MEXICO-C"/>
      <sheetName val="환율change"/>
      <sheetName val="잡철물"/>
      <sheetName val="옥외배관기본공량"/>
      <sheetName val="견적대비표"/>
      <sheetName val="Y-WORK"/>
      <sheetName val="4 LINE"/>
      <sheetName val="7 th"/>
      <sheetName val="실행(ALT1)"/>
      <sheetName val="정보"/>
      <sheetName val="견적정보"/>
      <sheetName val="건축(을)"/>
      <sheetName val="CONCRETE"/>
      <sheetName val="돈암사업"/>
      <sheetName val="실행내역서 "/>
      <sheetName val="설계내역서"/>
      <sheetName val="IT-BAT"/>
      <sheetName val="TEL"/>
      <sheetName val="Customer Databas"/>
      <sheetName val="GRDBS"/>
      <sheetName val="전기실-1"/>
      <sheetName val="unit 4"/>
      <sheetName val="예총"/>
      <sheetName val="견적을지"/>
      <sheetName val="확산동"/>
      <sheetName val="구리토평1전기"/>
      <sheetName val="일위대가(건축)"/>
      <sheetName val="2.냉난방설비공사"/>
      <sheetName val="7.자동제어공사"/>
      <sheetName val="실행내역(수정본)"/>
      <sheetName val="4.내역"/>
      <sheetName val="원가계산서 (2)"/>
      <sheetName val="당초명세(평)"/>
      <sheetName val="6PILE  (돌출)"/>
      <sheetName val="일반부표"/>
      <sheetName val="중기목록"/>
      <sheetName val="자재목록"/>
      <sheetName val="단가목록"/>
      <sheetName val="시운전연료"/>
      <sheetName val="분전함신설"/>
      <sheetName val="접지1종"/>
      <sheetName val="화설내"/>
      <sheetName val="일위(철거)"/>
      <sheetName val="기초일위대가"/>
      <sheetName val="96보완계획7.12"/>
      <sheetName val="산근목록"/>
      <sheetName val="BOX"/>
      <sheetName val="수정계획3"/>
      <sheetName val="미장"/>
      <sheetName val="카렌스센터계량기설치공사"/>
      <sheetName val="세대기타미장"/>
      <sheetName val="세대벽체미장"/>
      <sheetName val="물류최종8월7"/>
      <sheetName val="인천제철"/>
      <sheetName val="건축내역서"/>
      <sheetName val="을"/>
      <sheetName val="갑지(추정)"/>
      <sheetName val="유치원내역"/>
      <sheetName val="1차"/>
      <sheetName val="2000전체분"/>
      <sheetName val="노임DB-출역(5월)"/>
      <sheetName val="1.외주공사"/>
      <sheetName val="2.직영공사"/>
      <sheetName val="공량산출서"/>
      <sheetName val="98NS-N"/>
      <sheetName val="b_balju"/>
      <sheetName val="산근"/>
      <sheetName val="CAPVC"/>
      <sheetName val="음료실행"/>
      <sheetName val="갑지1"/>
      <sheetName val="배명(단가)"/>
      <sheetName val="인사자료총집계"/>
      <sheetName val="실행내역"/>
      <sheetName val="연돌일위집계"/>
      <sheetName val="물량산출근거"/>
      <sheetName val="시멘트"/>
      <sheetName val="노원열병합  건축공사기성내역서"/>
      <sheetName val="FANDBS"/>
      <sheetName val="GRDATA"/>
      <sheetName val="SHAFTDBSE"/>
      <sheetName val="실행(표지,갑,을)"/>
      <sheetName val="개인별 순위표"/>
      <sheetName val="EJ"/>
      <sheetName val="시운전연료비"/>
      <sheetName val="폐수토목내역서"/>
      <sheetName val="FACTOR"/>
      <sheetName val="Xunit (단위환산)"/>
      <sheetName val="WING3"/>
      <sheetName val="설계명세서"/>
      <sheetName val="공제량"/>
      <sheetName val="총원가계산서(요율)"/>
      <sheetName val="공종별집계표(창고-52평)"/>
      <sheetName val="인건비 "/>
      <sheetName val="단중표"/>
      <sheetName val="(A)내역서"/>
      <sheetName val="이토변실(A3-LINE)"/>
      <sheetName val="콘_재료분리(1)"/>
      <sheetName val="준검_내역서"/>
      <sheetName val="가설건물"/>
      <sheetName val="견적의뢰서"/>
      <sheetName val="(2)자금(신용)"/>
      <sheetName val="COPING"/>
      <sheetName val="7.공정표"/>
      <sheetName val="산근(1)"/>
      <sheetName val="총괄-1"/>
      <sheetName val="1-3_조건,바닥판_"/>
      <sheetName val="건축"/>
      <sheetName val="노면및방향"/>
      <sheetName val="단면 (2)"/>
      <sheetName val="교각1"/>
      <sheetName val="1.설계기준"/>
      <sheetName val="I.설계조건"/>
      <sheetName val="주형"/>
      <sheetName val="3.바닥판설계"/>
      <sheetName val="1.설계조건"/>
      <sheetName val="소화실적"/>
      <sheetName val="★도급내역"/>
      <sheetName val="보강공(내역)"/>
      <sheetName val="본공사"/>
      <sheetName val="입찰보고"/>
      <sheetName val="SG"/>
      <sheetName val="수량산출목록표"/>
      <sheetName val="마산방향"/>
      <sheetName val="1.1설계기준"/>
      <sheetName val="주요측점"/>
      <sheetName val="t2s-2"/>
      <sheetName val="괴목육교"/>
      <sheetName val="미지급청구(01월분) "/>
      <sheetName val="설비내역서"/>
      <sheetName val="전기내역서"/>
      <sheetName val="예정공정표(4차)"/>
      <sheetName val="설계예산서(5차)"/>
      <sheetName val="단산"/>
      <sheetName val="기초1"/>
      <sheetName val="일위"/>
      <sheetName val="견적서을2"/>
      <sheetName val="공종별"/>
      <sheetName val="설계기준"/>
      <sheetName val="내역1"/>
      <sheetName val="용선 C.L"/>
      <sheetName val="도장"/>
      <sheetName val="P-산#1-1(WOWA1)"/>
      <sheetName val="N賃率-職"/>
      <sheetName val="FAB별"/>
      <sheetName val="_갑지"/>
      <sheetName val="0226"/>
      <sheetName val="관급자재"/>
      <sheetName val="관급자재(입력)"/>
      <sheetName val="신공항A-9(원가수정)"/>
      <sheetName val="검토내역서"/>
      <sheetName val="수량산근(출력X)"/>
      <sheetName val="표준화수량집계표(출력X)"/>
      <sheetName val="품셈총괄(출력X)"/>
      <sheetName val="2.입력sheet"/>
      <sheetName val="SLAB&quot;1&quot;"/>
      <sheetName val="일반자재"/>
      <sheetName val="갈현동"/>
      <sheetName val="건강보험 표준보수월액 조견표(04년도)"/>
      <sheetName val="국민연금 표준보수월액 조견표(04년도)"/>
      <sheetName val="일위대가-01"/>
      <sheetName val="초"/>
      <sheetName val="차선도색-연장,수량(1)"/>
      <sheetName val="REDUCER"/>
      <sheetName val="WE'T"/>
      <sheetName val="수로교총재료집계"/>
      <sheetName val="의료보험료율"/>
      <sheetName val="SHL"/>
      <sheetName val="방호시설검토"/>
      <sheetName val="2.1  노무비 평균단가산출"/>
      <sheetName val="조건표"/>
      <sheetName val="제2호단위수량"/>
      <sheetName val="부안일위"/>
      <sheetName val="strut type"/>
      <sheetName val="치수표"/>
      <sheetName val="수량산출서-2"/>
      <sheetName val="월별수입"/>
      <sheetName val="소요자재"/>
      <sheetName val="제경집계"/>
      <sheetName val="조명일위"/>
      <sheetName val="예산"/>
    </sheetNames>
    <sheetDataSet>
      <sheetData sheetId="0" refreshError="1">
        <row r="174">
          <cell r="F174">
            <v>598915604.60000002</v>
          </cell>
        </row>
        <row r="745">
          <cell r="F745">
            <v>922148830.20000005</v>
          </cell>
        </row>
        <row r="746">
          <cell r="F746">
            <v>50000000</v>
          </cell>
        </row>
      </sheetData>
      <sheetData sheetId="1" refreshError="1">
        <row r="5">
          <cell r="D5">
            <v>515989155</v>
          </cell>
        </row>
        <row r="9">
          <cell r="D9">
            <v>103851757</v>
          </cell>
        </row>
        <row r="10">
          <cell r="D10">
            <v>59927453</v>
          </cell>
        </row>
        <row r="11">
          <cell r="D11">
            <v>421813422</v>
          </cell>
        </row>
        <row r="12">
          <cell r="D12">
            <v>12676720</v>
          </cell>
        </row>
        <row r="13">
          <cell r="D13">
            <v>13876834</v>
          </cell>
        </row>
        <row r="16">
          <cell r="D16">
            <v>401608645</v>
          </cell>
        </row>
        <row r="17">
          <cell r="D17">
            <v>787706746</v>
          </cell>
        </row>
        <row r="23">
          <cell r="D23">
            <v>326681153</v>
          </cell>
        </row>
        <row r="27">
          <cell r="D27">
            <v>65750242</v>
          </cell>
        </row>
        <row r="28">
          <cell r="D28">
            <v>38439805</v>
          </cell>
        </row>
        <row r="29">
          <cell r="D29">
            <v>270304714</v>
          </cell>
        </row>
        <row r="30">
          <cell r="D30">
            <v>12676720</v>
          </cell>
        </row>
        <row r="31">
          <cell r="D31">
            <v>4532691</v>
          </cell>
        </row>
        <row r="34">
          <cell r="D34">
            <v>260842209</v>
          </cell>
        </row>
        <row r="35">
          <cell r="D35">
            <v>511469653</v>
          </cell>
        </row>
      </sheetData>
      <sheetData sheetId="2" refreshError="1">
        <row r="5">
          <cell r="D5">
            <v>515989155</v>
          </cell>
        </row>
        <row r="174">
          <cell r="F174">
            <v>598915604.60000002</v>
          </cell>
        </row>
        <row r="175">
          <cell r="F175">
            <v>6000000</v>
          </cell>
        </row>
      </sheetData>
      <sheetData sheetId="3">
        <row r="5">
          <cell r="D5">
            <v>515989155</v>
          </cell>
        </row>
      </sheetData>
      <sheetData sheetId="4">
        <row r="5">
          <cell r="D5">
            <v>515989155</v>
          </cell>
        </row>
      </sheetData>
      <sheetData sheetId="5">
        <row r="174">
          <cell r="F174">
            <v>598915604.60000002</v>
          </cell>
        </row>
      </sheetData>
      <sheetData sheetId="6">
        <row r="174">
          <cell r="F174">
            <v>598915604.60000002</v>
          </cell>
        </row>
      </sheetData>
      <sheetData sheetId="7"/>
      <sheetData sheetId="8"/>
      <sheetData sheetId="9"/>
      <sheetData sheetId="10"/>
      <sheetData sheetId="11"/>
      <sheetData sheetId="12"/>
      <sheetData sheetId="13"/>
      <sheetData sheetId="14"/>
      <sheetData sheetId="15"/>
      <sheetData sheetId="16"/>
      <sheetData sheetId="17">
        <row r="174">
          <cell r="F174">
            <v>598915604.60000002</v>
          </cell>
        </row>
      </sheetData>
      <sheetData sheetId="18">
        <row r="174">
          <cell r="F174">
            <v>598915604.60000002</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refreshError="1"/>
      <sheetData sheetId="317" refreshError="1"/>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sheetData sheetId="444"/>
      <sheetData sheetId="445"/>
      <sheetData sheetId="446"/>
      <sheetData sheetId="447"/>
      <sheetData sheetId="448"/>
      <sheetData sheetId="449"/>
      <sheetData sheetId="450"/>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1,2공구원가계산서"/>
      <sheetName val="2공구산출내역"/>
      <sheetName val="1공구산출내역서"/>
    </sheetNames>
    <sheetDataSet>
      <sheetData sheetId="0">
        <row r="3">
          <cell r="B3" t="str">
            <v>LL004</v>
          </cell>
          <cell r="C3" t="str">
            <v>건축목공</v>
          </cell>
          <cell r="E3" t="str">
            <v>인</v>
          </cell>
          <cell r="F3">
            <v>0</v>
          </cell>
          <cell r="G3">
            <v>69710</v>
          </cell>
        </row>
        <row r="4">
          <cell r="B4" t="str">
            <v>LL006</v>
          </cell>
          <cell r="C4" t="str">
            <v>창호목공</v>
          </cell>
          <cell r="D4" t="str">
            <v/>
          </cell>
          <cell r="E4" t="str">
            <v>인</v>
          </cell>
          <cell r="F4">
            <v>0</v>
          </cell>
          <cell r="G4">
            <v>65138</v>
          </cell>
        </row>
        <row r="5">
          <cell r="B5" t="str">
            <v>LL023</v>
          </cell>
          <cell r="C5" t="str">
            <v>조적공</v>
          </cell>
          <cell r="E5" t="str">
            <v>인</v>
          </cell>
          <cell r="F5">
            <v>0</v>
          </cell>
          <cell r="G5">
            <v>66437</v>
          </cell>
        </row>
        <row r="6">
          <cell r="B6" t="str">
            <v>LL099</v>
          </cell>
          <cell r="C6" t="str">
            <v>보통인부</v>
          </cell>
          <cell r="E6" t="str">
            <v>인</v>
          </cell>
          <cell r="F6">
            <v>0</v>
          </cell>
          <cell r="G6">
            <v>35932</v>
          </cell>
        </row>
        <row r="7">
          <cell r="B7" t="str">
            <v>LL133</v>
          </cell>
          <cell r="C7" t="str">
            <v>유리공</v>
          </cell>
          <cell r="E7" t="str">
            <v>인</v>
          </cell>
          <cell r="F7">
            <v>0</v>
          </cell>
          <cell r="G7">
            <v>65935</v>
          </cell>
        </row>
        <row r="8">
          <cell r="B8" t="str">
            <v>MBA14</v>
          </cell>
          <cell r="C8" t="str">
            <v>이형철근</v>
          </cell>
          <cell r="D8" t="str">
            <v>D19</v>
          </cell>
          <cell r="E8" t="str">
            <v>M</v>
          </cell>
          <cell r="F8">
            <v>269298</v>
          </cell>
          <cell r="G8">
            <v>0</v>
          </cell>
        </row>
        <row r="9">
          <cell r="B9" t="str">
            <v>MBC02</v>
          </cell>
          <cell r="C9" t="str">
            <v>원형철근</v>
          </cell>
          <cell r="D9" t="str">
            <v>9MM</v>
          </cell>
          <cell r="E9" t="str">
            <v>M</v>
          </cell>
          <cell r="F9">
            <v>300000</v>
          </cell>
          <cell r="G9">
            <v>0</v>
          </cell>
        </row>
        <row r="10">
          <cell r="B10" t="str">
            <v>MCC01</v>
          </cell>
          <cell r="C10" t="str">
            <v>육송각재</v>
          </cell>
          <cell r="E10" t="str">
            <v>M3</v>
          </cell>
          <cell r="F10">
            <v>190528</v>
          </cell>
          <cell r="G10">
            <v>0</v>
          </cell>
        </row>
        <row r="11">
          <cell r="B11" t="str">
            <v>MCE02</v>
          </cell>
          <cell r="C11" t="str">
            <v>라왕각재</v>
          </cell>
          <cell r="E11" t="str">
            <v>M3</v>
          </cell>
          <cell r="F11">
            <v>389221</v>
          </cell>
          <cell r="G11">
            <v>0</v>
          </cell>
        </row>
        <row r="12">
          <cell r="B12" t="str">
            <v>MCE04</v>
          </cell>
          <cell r="C12" t="str">
            <v>라왕각재</v>
          </cell>
          <cell r="D12" t="str">
            <v>증기건조목</v>
          </cell>
          <cell r="E12" t="str">
            <v>M3</v>
          </cell>
          <cell r="F12">
            <v>779700</v>
          </cell>
          <cell r="G12">
            <v>0</v>
          </cell>
        </row>
        <row r="13">
          <cell r="B13" t="str">
            <v>MCH13</v>
          </cell>
          <cell r="C13" t="str">
            <v>합판</v>
          </cell>
          <cell r="D13" t="str">
            <v>T15mm</v>
          </cell>
          <cell r="E13" t="str">
            <v>M2</v>
          </cell>
          <cell r="F13">
            <v>18000</v>
          </cell>
          <cell r="G13">
            <v>0</v>
          </cell>
        </row>
        <row r="14">
          <cell r="B14" t="str">
            <v>MCH27</v>
          </cell>
          <cell r="C14" t="str">
            <v>합판</v>
          </cell>
          <cell r="D14" t="str">
            <v>12mm</v>
          </cell>
          <cell r="E14" t="str">
            <v>M2</v>
          </cell>
          <cell r="F14">
            <v>15500</v>
          </cell>
          <cell r="G14">
            <v>0</v>
          </cell>
        </row>
        <row r="15">
          <cell r="B15" t="str">
            <v>MDA02</v>
          </cell>
          <cell r="C15" t="str">
            <v>앵글</v>
          </cell>
          <cell r="D15" t="str">
            <v>L-30X30X3</v>
          </cell>
          <cell r="E15" t="str">
            <v>M</v>
          </cell>
          <cell r="F15">
            <v>297</v>
          </cell>
          <cell r="G15">
            <v>0</v>
          </cell>
        </row>
        <row r="16">
          <cell r="B16" t="str">
            <v>MDA64</v>
          </cell>
          <cell r="C16" t="str">
            <v>ㄷ형강</v>
          </cell>
          <cell r="D16" t="str">
            <v>35X35X2.3</v>
          </cell>
          <cell r="E16" t="str">
            <v>M</v>
          </cell>
          <cell r="F16">
            <v>320</v>
          </cell>
        </row>
        <row r="17">
          <cell r="B17" t="str">
            <v>MDA71</v>
          </cell>
          <cell r="C17" t="str">
            <v>I형강</v>
          </cell>
          <cell r="D17" t="str">
            <v>150X75X5.5X9.5</v>
          </cell>
          <cell r="E17" t="str">
            <v>M</v>
          </cell>
          <cell r="F17">
            <v>370</v>
          </cell>
          <cell r="G17">
            <v>0</v>
          </cell>
        </row>
        <row r="18">
          <cell r="B18" t="str">
            <v>MDAZ2</v>
          </cell>
          <cell r="C18" t="str">
            <v>냉연철판</v>
          </cell>
          <cell r="D18" t="str">
            <v>0.5T</v>
          </cell>
          <cell r="E18" t="str">
            <v>M2</v>
          </cell>
          <cell r="F18">
            <v>421</v>
          </cell>
          <cell r="G18">
            <v>0</v>
          </cell>
        </row>
        <row r="19">
          <cell r="B19" t="str">
            <v>MDC01</v>
          </cell>
          <cell r="C19" t="str">
            <v>열연철판</v>
          </cell>
          <cell r="D19" t="str">
            <v>1.6T</v>
          </cell>
          <cell r="E19" t="str">
            <v>M2</v>
          </cell>
          <cell r="F19">
            <v>268</v>
          </cell>
          <cell r="G19">
            <v>0</v>
          </cell>
        </row>
        <row r="20">
          <cell r="B20" t="str">
            <v>MDC02</v>
          </cell>
          <cell r="C20" t="str">
            <v>열연철판</v>
          </cell>
          <cell r="D20" t="str">
            <v>T2.3mm</v>
          </cell>
          <cell r="E20" t="str">
            <v>M2</v>
          </cell>
          <cell r="F20">
            <v>259</v>
          </cell>
          <cell r="G20">
            <v>0</v>
          </cell>
        </row>
        <row r="21">
          <cell r="B21" t="str">
            <v>MDC10</v>
          </cell>
          <cell r="C21" t="str">
            <v>열연철판</v>
          </cell>
          <cell r="D21" t="str">
            <v>T3.0mm</v>
          </cell>
          <cell r="E21" t="str">
            <v>M2</v>
          </cell>
          <cell r="F21">
            <v>259</v>
          </cell>
          <cell r="G21">
            <v>0</v>
          </cell>
        </row>
        <row r="22">
          <cell r="B22" t="str">
            <v>MDG97</v>
          </cell>
          <cell r="C22" t="str">
            <v>스텐레스판</v>
          </cell>
          <cell r="D22" t="str">
            <v>0.5T</v>
          </cell>
          <cell r="E22" t="str">
            <v>M2</v>
          </cell>
          <cell r="F22">
            <v>19883</v>
          </cell>
          <cell r="G22">
            <v>0</v>
          </cell>
        </row>
        <row r="23">
          <cell r="B23" t="str">
            <v>MDH02</v>
          </cell>
          <cell r="C23" t="str">
            <v>스텐레스판</v>
          </cell>
          <cell r="D23" t="str">
            <v>1.2T</v>
          </cell>
          <cell r="E23" t="str">
            <v>M2</v>
          </cell>
          <cell r="F23">
            <v>40445</v>
          </cell>
          <cell r="G23">
            <v>0</v>
          </cell>
        </row>
        <row r="24">
          <cell r="B24" t="str">
            <v>MDH03</v>
          </cell>
          <cell r="C24" t="str">
            <v>스텐레스판</v>
          </cell>
          <cell r="D24" t="str">
            <v>1.5T</v>
          </cell>
          <cell r="E24" t="str">
            <v>M2</v>
          </cell>
          <cell r="F24">
            <v>47508</v>
          </cell>
          <cell r="G24">
            <v>0</v>
          </cell>
        </row>
        <row r="25">
          <cell r="B25" t="str">
            <v>MDH14</v>
          </cell>
          <cell r="C25" t="str">
            <v>스텐레스헤어라인</v>
          </cell>
          <cell r="D25" t="str">
            <v>THK=1.2</v>
          </cell>
          <cell r="E25" t="str">
            <v>M2</v>
          </cell>
          <cell r="F25">
            <v>24313</v>
          </cell>
          <cell r="G25">
            <v>0</v>
          </cell>
        </row>
        <row r="26">
          <cell r="B26" t="str">
            <v>MDH16</v>
          </cell>
          <cell r="C26" t="str">
            <v>스텐레스판</v>
          </cell>
          <cell r="D26" t="str">
            <v>5mm</v>
          </cell>
          <cell r="E26" t="str">
            <v>M2</v>
          </cell>
          <cell r="F26">
            <v>77119</v>
          </cell>
          <cell r="G26">
            <v>0</v>
          </cell>
        </row>
        <row r="27">
          <cell r="B27" t="str">
            <v>MEB/1</v>
          </cell>
          <cell r="C27" t="str">
            <v>각관</v>
          </cell>
          <cell r="D27" t="str">
            <v>85X50X2.3</v>
          </cell>
          <cell r="E27" t="str">
            <v>M</v>
          </cell>
          <cell r="F27" t="e">
            <v>#N/A</v>
          </cell>
          <cell r="G27">
            <v>0</v>
          </cell>
        </row>
        <row r="28">
          <cell r="B28" t="str">
            <v>MEB/2</v>
          </cell>
          <cell r="C28" t="str">
            <v>각관</v>
          </cell>
          <cell r="D28" t="str">
            <v>27X27X2.3</v>
          </cell>
          <cell r="E28" t="str">
            <v>M</v>
          </cell>
          <cell r="F28" t="e">
            <v>#N/A</v>
          </cell>
          <cell r="G28">
            <v>0</v>
          </cell>
        </row>
        <row r="29">
          <cell r="B29" t="str">
            <v>MEB51</v>
          </cell>
          <cell r="C29" t="str">
            <v>각관</v>
          </cell>
          <cell r="D29" t="str">
            <v>50X50X2.3</v>
          </cell>
          <cell r="E29" t="str">
            <v>M</v>
          </cell>
          <cell r="F29">
            <v>1369</v>
          </cell>
          <cell r="G29">
            <v>0</v>
          </cell>
        </row>
        <row r="30">
          <cell r="B30" t="str">
            <v>MEB53</v>
          </cell>
          <cell r="C30" t="str">
            <v>각관</v>
          </cell>
          <cell r="D30" t="str">
            <v>30X50X2.3</v>
          </cell>
          <cell r="E30" t="str">
            <v>M</v>
          </cell>
          <cell r="F30">
            <v>1074</v>
          </cell>
          <cell r="G30">
            <v>0</v>
          </cell>
        </row>
        <row r="31">
          <cell r="B31" t="str">
            <v>MEB54</v>
          </cell>
          <cell r="C31" t="str">
            <v>각관</v>
          </cell>
          <cell r="D31" t="str">
            <v>40X40X2.3</v>
          </cell>
          <cell r="E31" t="str">
            <v>M</v>
          </cell>
          <cell r="F31">
            <v>1074</v>
          </cell>
          <cell r="G31">
            <v>0</v>
          </cell>
        </row>
        <row r="32">
          <cell r="B32" t="str">
            <v>MF062</v>
          </cell>
          <cell r="C32" t="str">
            <v>메탈스터드</v>
          </cell>
          <cell r="D32" t="str">
            <v>T0.8, 42X32</v>
          </cell>
          <cell r="E32" t="str">
            <v>M</v>
          </cell>
          <cell r="F32" t="e">
            <v>#N/A</v>
          </cell>
          <cell r="G32">
            <v>0</v>
          </cell>
        </row>
        <row r="33">
          <cell r="B33" t="str">
            <v>MFF05</v>
          </cell>
          <cell r="C33" t="str">
            <v>못</v>
          </cell>
          <cell r="D33" t="str">
            <v>3INCH</v>
          </cell>
          <cell r="E33" t="str">
            <v>KG</v>
          </cell>
          <cell r="F33">
            <v>468</v>
          </cell>
          <cell r="G33">
            <v>0</v>
          </cell>
        </row>
        <row r="34">
          <cell r="B34" t="str">
            <v>MFF10</v>
          </cell>
          <cell r="C34" t="str">
            <v>아연도나사못</v>
          </cell>
          <cell r="E34" t="str">
            <v>개</v>
          </cell>
          <cell r="F34">
            <v>3</v>
          </cell>
          <cell r="G34">
            <v>0</v>
          </cell>
        </row>
        <row r="35">
          <cell r="B35" t="str">
            <v>MFM20</v>
          </cell>
          <cell r="C35" t="str">
            <v>볼트</v>
          </cell>
          <cell r="D35" t="str">
            <v>D8X80</v>
          </cell>
          <cell r="E35" t="str">
            <v>개</v>
          </cell>
          <cell r="F35">
            <v>28</v>
          </cell>
          <cell r="G35">
            <v>0</v>
          </cell>
        </row>
        <row r="36">
          <cell r="B36" t="str">
            <v>MFM55</v>
          </cell>
          <cell r="C36" t="str">
            <v>스트롱앙카</v>
          </cell>
          <cell r="D36" t="str">
            <v>D9X80</v>
          </cell>
          <cell r="E36" t="str">
            <v>M</v>
          </cell>
          <cell r="F36">
            <v>43</v>
          </cell>
          <cell r="G36">
            <v>0</v>
          </cell>
        </row>
        <row r="37">
          <cell r="B37" t="str">
            <v>MFO67</v>
          </cell>
          <cell r="C37" t="str">
            <v>보강철물</v>
          </cell>
          <cell r="D37" t="str">
            <v>T1.2, 51X45X25</v>
          </cell>
          <cell r="E37" t="str">
            <v>M</v>
          </cell>
          <cell r="F37">
            <v>1550</v>
          </cell>
          <cell r="G37">
            <v>0</v>
          </cell>
        </row>
        <row r="38">
          <cell r="B38" t="str">
            <v>MFP02</v>
          </cell>
          <cell r="C38" t="str">
            <v>앙카브라켓</v>
          </cell>
          <cell r="E38" t="str">
            <v>개</v>
          </cell>
          <cell r="F38">
            <v>25</v>
          </cell>
          <cell r="G38">
            <v>0</v>
          </cell>
        </row>
        <row r="39">
          <cell r="B39" t="str">
            <v>MFQ01</v>
          </cell>
          <cell r="C39" t="str">
            <v>아연도금스비스</v>
          </cell>
          <cell r="D39" t="str">
            <v>3.5X12</v>
          </cell>
          <cell r="E39" t="str">
            <v>개</v>
          </cell>
          <cell r="F39">
            <v>2</v>
          </cell>
          <cell r="G39">
            <v>0</v>
          </cell>
        </row>
        <row r="40">
          <cell r="B40" t="str">
            <v>MLG02</v>
          </cell>
          <cell r="C40" t="str">
            <v>석고판</v>
          </cell>
          <cell r="D40" t="str">
            <v>T9.5mm</v>
          </cell>
          <cell r="E40" t="str">
            <v>M2</v>
          </cell>
          <cell r="F40">
            <v>1800</v>
          </cell>
          <cell r="G40">
            <v>0</v>
          </cell>
        </row>
        <row r="41">
          <cell r="B41" t="str">
            <v>MLG03</v>
          </cell>
          <cell r="C41" t="str">
            <v>석고판</v>
          </cell>
          <cell r="D41" t="str">
            <v>12.5mm</v>
          </cell>
          <cell r="E41" t="str">
            <v>M2</v>
          </cell>
          <cell r="F41">
            <v>2300</v>
          </cell>
          <cell r="G41">
            <v>0</v>
          </cell>
        </row>
        <row r="42">
          <cell r="B42" t="str">
            <v>MLG07</v>
          </cell>
          <cell r="C42" t="str">
            <v>방수석고보드</v>
          </cell>
          <cell r="D42" t="str">
            <v>12.5mm</v>
          </cell>
          <cell r="E42" t="str">
            <v>M3</v>
          </cell>
          <cell r="F42">
            <v>4400</v>
          </cell>
          <cell r="G42">
            <v>0</v>
          </cell>
        </row>
        <row r="43">
          <cell r="B43" t="str">
            <v>MQI10</v>
          </cell>
          <cell r="C43" t="str">
            <v>강화유리문(틀제외)</v>
          </cell>
          <cell r="D43" t="str">
            <v>900X2100</v>
          </cell>
          <cell r="E43" t="str">
            <v>개소</v>
          </cell>
          <cell r="F43">
            <v>80000</v>
          </cell>
          <cell r="G43">
            <v>0</v>
          </cell>
        </row>
        <row r="44">
          <cell r="B44" t="str">
            <v>MRA01</v>
          </cell>
          <cell r="C44" t="str">
            <v>꼭지정첩</v>
          </cell>
          <cell r="D44" t="str">
            <v>2"</v>
          </cell>
          <cell r="E44" t="str">
            <v>개</v>
          </cell>
          <cell r="F44">
            <v>120</v>
          </cell>
          <cell r="G44">
            <v>0</v>
          </cell>
        </row>
        <row r="45">
          <cell r="B45" t="str">
            <v>MRA23</v>
          </cell>
          <cell r="C45" t="str">
            <v>분체도장고급정첩</v>
          </cell>
          <cell r="D45" t="str">
            <v>KS4IN</v>
          </cell>
          <cell r="E45" t="str">
            <v>개</v>
          </cell>
          <cell r="F45">
            <v>750</v>
          </cell>
          <cell r="G45">
            <v>0</v>
          </cell>
        </row>
        <row r="46">
          <cell r="B46" t="str">
            <v>MRP02</v>
          </cell>
          <cell r="C46" t="str">
            <v>도아로크(스텐)</v>
          </cell>
          <cell r="D46" t="str">
            <v>침실용</v>
          </cell>
          <cell r="E46" t="str">
            <v>조</v>
          </cell>
          <cell r="F46">
            <v>4300</v>
          </cell>
          <cell r="G46">
            <v>0</v>
          </cell>
        </row>
        <row r="47">
          <cell r="B47" t="str">
            <v>MRP04</v>
          </cell>
          <cell r="C47" t="str">
            <v>도아로크(스텐)</v>
          </cell>
          <cell r="D47" t="str">
            <v>통로용</v>
          </cell>
          <cell r="E47" t="str">
            <v>조</v>
          </cell>
          <cell r="F47">
            <v>4000</v>
          </cell>
          <cell r="G47">
            <v>0</v>
          </cell>
        </row>
        <row r="48">
          <cell r="B48" t="str">
            <v>MRP07</v>
          </cell>
          <cell r="C48" t="str">
            <v>도아로크</v>
          </cell>
          <cell r="D48" t="str">
            <v>침실용(칼라수지)</v>
          </cell>
          <cell r="E48" t="str">
            <v>조</v>
          </cell>
          <cell r="F48">
            <v>9000</v>
          </cell>
          <cell r="G48">
            <v>0</v>
          </cell>
        </row>
        <row r="49">
          <cell r="B49" t="str">
            <v>MRS07</v>
          </cell>
          <cell r="C49" t="str">
            <v>스텐레스손잡이(PD)</v>
          </cell>
          <cell r="E49" t="str">
            <v>개</v>
          </cell>
          <cell r="F49">
            <v>800</v>
          </cell>
          <cell r="G49">
            <v>0</v>
          </cell>
        </row>
        <row r="50">
          <cell r="B50" t="str">
            <v>MRS31</v>
          </cell>
          <cell r="C50" t="str">
            <v>가구용손잡이</v>
          </cell>
          <cell r="D50" t="str">
            <v/>
          </cell>
          <cell r="E50" t="str">
            <v>개</v>
          </cell>
          <cell r="F50">
            <v>600</v>
          </cell>
          <cell r="G50">
            <v>0</v>
          </cell>
        </row>
        <row r="51">
          <cell r="B51" t="str">
            <v>MRZ01</v>
          </cell>
          <cell r="C51" t="str">
            <v>자석잠금쇠</v>
          </cell>
          <cell r="D51" t="str">
            <v/>
          </cell>
          <cell r="E51" t="str">
            <v>조</v>
          </cell>
          <cell r="F51">
            <v>160</v>
          </cell>
          <cell r="G51">
            <v>0</v>
          </cell>
        </row>
        <row r="52">
          <cell r="B52" t="str">
            <v>MSC02</v>
          </cell>
          <cell r="C52" t="str">
            <v>스틸도아(방청1회)</v>
          </cell>
          <cell r="E52" t="str">
            <v>M2</v>
          </cell>
          <cell r="F52">
            <v>63190</v>
          </cell>
          <cell r="G52">
            <v>0</v>
          </cell>
        </row>
        <row r="53">
          <cell r="B53" t="str">
            <v>MSC05</v>
          </cell>
          <cell r="C53" t="str">
            <v>착색아연도강판도아</v>
          </cell>
          <cell r="D53" t="str">
            <v>문틀페인트별도</v>
          </cell>
          <cell r="E53" t="str">
            <v>M2</v>
          </cell>
          <cell r="F53">
            <v>43800</v>
          </cell>
          <cell r="G53">
            <v>0</v>
          </cell>
        </row>
        <row r="54">
          <cell r="B54" t="str">
            <v>MSD35</v>
          </cell>
          <cell r="C54" t="str">
            <v>스텐레스후레임</v>
          </cell>
          <cell r="E54" t="str">
            <v>M2</v>
          </cell>
          <cell r="F54">
            <v>70000</v>
          </cell>
          <cell r="G54">
            <v>0</v>
          </cell>
        </row>
        <row r="55">
          <cell r="B55" t="str">
            <v>MSE21</v>
          </cell>
          <cell r="C55" t="str">
            <v>알미늄샷시(칼라2차)</v>
          </cell>
          <cell r="D55" t="str">
            <v>제작및부자재포함</v>
          </cell>
          <cell r="E55" t="str">
            <v>KG</v>
          </cell>
          <cell r="F55">
            <v>4110</v>
          </cell>
          <cell r="G55">
            <v>0</v>
          </cell>
        </row>
        <row r="56">
          <cell r="B56" t="str">
            <v>MSE25</v>
          </cell>
          <cell r="C56" t="str">
            <v>플로로폰알미늄창호</v>
          </cell>
          <cell r="D56" t="str">
            <v>제작및부자재포함</v>
          </cell>
          <cell r="E56" t="str">
            <v>KG</v>
          </cell>
          <cell r="F56">
            <v>5650</v>
          </cell>
          <cell r="G56">
            <v>0</v>
          </cell>
        </row>
        <row r="57">
          <cell r="B57" t="str">
            <v>MTL01</v>
          </cell>
          <cell r="C57" t="str">
            <v>비스</v>
          </cell>
          <cell r="D57" t="str">
            <v>9MM</v>
          </cell>
          <cell r="E57" t="str">
            <v>개</v>
          </cell>
          <cell r="F57">
            <v>2</v>
          </cell>
          <cell r="G57">
            <v>0</v>
          </cell>
        </row>
        <row r="58">
          <cell r="B58" t="str">
            <v>MUA12</v>
          </cell>
          <cell r="C58" t="str">
            <v>스치로폴</v>
          </cell>
          <cell r="D58" t="str">
            <v>T30mm, 4호</v>
          </cell>
          <cell r="E58" t="str">
            <v>M2</v>
          </cell>
          <cell r="F58">
            <v>810</v>
          </cell>
          <cell r="G58">
            <v>0</v>
          </cell>
        </row>
        <row r="59">
          <cell r="B59" t="str">
            <v>MUA52</v>
          </cell>
          <cell r="C59" t="str">
            <v>유리면보온판</v>
          </cell>
          <cell r="D59" t="str">
            <v>2호(24K)50mm</v>
          </cell>
          <cell r="E59" t="str">
            <v>M2</v>
          </cell>
          <cell r="F59">
            <v>1820</v>
          </cell>
          <cell r="G59">
            <v>0</v>
          </cell>
        </row>
        <row r="60">
          <cell r="B60" t="str">
            <v>MUA53</v>
          </cell>
          <cell r="C60" t="str">
            <v>유리면보온판</v>
          </cell>
          <cell r="D60" t="str">
            <v>2호(24K)30mm</v>
          </cell>
          <cell r="E60" t="str">
            <v>M2</v>
          </cell>
          <cell r="F60">
            <v>1092</v>
          </cell>
          <cell r="G60">
            <v>0</v>
          </cell>
        </row>
        <row r="61">
          <cell r="B61" t="str">
            <v>MUA54</v>
          </cell>
          <cell r="C61" t="str">
            <v>유리면보온판</v>
          </cell>
          <cell r="D61" t="str">
            <v>2호(24K)40mm</v>
          </cell>
          <cell r="E61" t="str">
            <v>M2</v>
          </cell>
          <cell r="F61">
            <v>1456</v>
          </cell>
          <cell r="G61">
            <v>0</v>
          </cell>
        </row>
        <row r="62">
          <cell r="B62" t="str">
            <v>MUA55</v>
          </cell>
          <cell r="C62" t="str">
            <v>유리면보온판</v>
          </cell>
          <cell r="D62" t="str">
            <v>2호(24K)70mm</v>
          </cell>
          <cell r="E62" t="str">
            <v>M2</v>
          </cell>
          <cell r="F62">
            <v>2548</v>
          </cell>
          <cell r="G62">
            <v>0</v>
          </cell>
        </row>
        <row r="63">
          <cell r="B63" t="str">
            <v>MUG11</v>
          </cell>
          <cell r="C63" t="str">
            <v>P.P접착테이프</v>
          </cell>
          <cell r="D63" t="str">
            <v>W=50</v>
          </cell>
          <cell r="E63" t="str">
            <v>M</v>
          </cell>
          <cell r="F63">
            <v>12</v>
          </cell>
          <cell r="G63">
            <v>0</v>
          </cell>
        </row>
        <row r="64">
          <cell r="B64" t="str">
            <v>MWI01</v>
          </cell>
          <cell r="C64" t="str">
            <v>분체정전도장임가공비</v>
          </cell>
          <cell r="E64" t="str">
            <v>M</v>
          </cell>
          <cell r="F64">
            <v>3500</v>
          </cell>
          <cell r="G64">
            <v>0</v>
          </cell>
        </row>
        <row r="65">
          <cell r="B65" t="str">
            <v>MWT24</v>
          </cell>
          <cell r="C65" t="str">
            <v>HONEY COMB</v>
          </cell>
          <cell r="E65" t="str">
            <v>M2</v>
          </cell>
          <cell r="F65">
            <v>420</v>
          </cell>
          <cell r="G65">
            <v>0</v>
          </cell>
        </row>
        <row r="66">
          <cell r="B66" t="str">
            <v>MWU01</v>
          </cell>
          <cell r="C66" t="str">
            <v>화목대</v>
          </cell>
          <cell r="E66" t="str">
            <v>M3</v>
          </cell>
          <cell r="F66">
            <v>4200</v>
          </cell>
          <cell r="G66">
            <v>0</v>
          </cell>
        </row>
        <row r="67">
          <cell r="B67" t="str">
            <v>MWV01</v>
          </cell>
          <cell r="C67" t="str">
            <v>고철</v>
          </cell>
          <cell r="D67" t="str">
            <v>감</v>
          </cell>
          <cell r="E67" t="str">
            <v>톤</v>
          </cell>
          <cell r="F67">
            <v>81000</v>
          </cell>
          <cell r="G67">
            <v>0</v>
          </cell>
        </row>
        <row r="68">
          <cell r="B68" t="str">
            <v>MX001</v>
          </cell>
          <cell r="C68" t="str">
            <v>AL.SHEET</v>
          </cell>
          <cell r="D68" t="str">
            <v>T3mm, 불소수지코팅</v>
          </cell>
          <cell r="E68" t="str">
            <v>M2</v>
          </cell>
          <cell r="F68">
            <v>22230.902777777781</v>
          </cell>
          <cell r="G68">
            <v>0</v>
          </cell>
        </row>
        <row r="69">
          <cell r="B69" t="str">
            <v>MX002</v>
          </cell>
          <cell r="C69" t="str">
            <v>폴리카보네이트시트</v>
          </cell>
          <cell r="D69" t="str">
            <v>T4.5mm, 칼라</v>
          </cell>
          <cell r="E69" t="str">
            <v>M2</v>
          </cell>
          <cell r="F69">
            <v>33500</v>
          </cell>
          <cell r="G69">
            <v>0</v>
          </cell>
        </row>
        <row r="70">
          <cell r="B70" t="str">
            <v>MX003</v>
          </cell>
          <cell r="C70" t="str">
            <v>폴리카보네이트시트</v>
          </cell>
          <cell r="D70" t="str">
            <v>T6mm, 칼라</v>
          </cell>
          <cell r="E70" t="str">
            <v>M2</v>
          </cell>
          <cell r="F70">
            <v>48000</v>
          </cell>
          <cell r="G70">
            <v>0</v>
          </cell>
        </row>
        <row r="71">
          <cell r="B71" t="str">
            <v>MX004</v>
          </cell>
          <cell r="C71" t="str">
            <v>AL(불소수지)</v>
          </cell>
          <cell r="D71" t="str">
            <v>ㅁ60X40X2.3T</v>
          </cell>
          <cell r="E71" t="str">
            <v>M</v>
          </cell>
          <cell r="F71">
            <v>7069.2800000000007</v>
          </cell>
          <cell r="G71">
            <v>0</v>
          </cell>
        </row>
        <row r="72">
          <cell r="B72" t="str">
            <v>UE/55</v>
          </cell>
          <cell r="C72" t="str">
            <v>반자돌림설치</v>
          </cell>
          <cell r="D72" t="str">
            <v>35X35</v>
          </cell>
          <cell r="E72" t="str">
            <v>M</v>
          </cell>
          <cell r="F72">
            <v>0</v>
          </cell>
          <cell r="G72">
            <v>0</v>
          </cell>
        </row>
        <row r="73">
          <cell r="B73" t="str">
            <v>UE011</v>
          </cell>
          <cell r="C73" t="str">
            <v>목재방부재칠</v>
          </cell>
          <cell r="D73" t="str">
            <v/>
          </cell>
          <cell r="E73" t="str">
            <v>M2</v>
          </cell>
          <cell r="F73">
            <v>91</v>
          </cell>
          <cell r="G73">
            <v>1072</v>
          </cell>
        </row>
        <row r="74">
          <cell r="B74" t="str">
            <v>UE021</v>
          </cell>
          <cell r="C74" t="str">
            <v>씰링재충진</v>
          </cell>
          <cell r="D74" t="str">
            <v>실리콘계 ㅁ10X10</v>
          </cell>
          <cell r="E74" t="str">
            <v>M2</v>
          </cell>
          <cell r="F74">
            <v>969</v>
          </cell>
          <cell r="G74">
            <v>1278</v>
          </cell>
        </row>
        <row r="75">
          <cell r="B75" t="str">
            <v>UE026</v>
          </cell>
          <cell r="C75" t="str">
            <v>씰링재충진</v>
          </cell>
          <cell r="D75" t="str">
            <v>폴리우레탄계 ㅁ10X10</v>
          </cell>
          <cell r="E75" t="str">
            <v>M</v>
          </cell>
          <cell r="F75">
            <v>280</v>
          </cell>
          <cell r="G75">
            <v>1278</v>
          </cell>
        </row>
        <row r="76">
          <cell r="B76" t="str">
            <v>UE031</v>
          </cell>
          <cell r="C76" t="str">
            <v>목부양생비</v>
          </cell>
          <cell r="E76" t="str">
            <v>M2</v>
          </cell>
          <cell r="F76">
            <v>437</v>
          </cell>
          <cell r="G76">
            <v>1048</v>
          </cell>
        </row>
        <row r="77">
          <cell r="B77" t="str">
            <v>UE033</v>
          </cell>
          <cell r="C77" t="str">
            <v>씰링재충진</v>
          </cell>
          <cell r="D77" t="str">
            <v>폴리우레탄계 ㅁ5X5</v>
          </cell>
          <cell r="E77" t="str">
            <v>M</v>
          </cell>
          <cell r="F77">
            <v>70</v>
          </cell>
          <cell r="G77">
            <v>1278</v>
          </cell>
        </row>
        <row r="78">
          <cell r="B78" t="str">
            <v>UE038</v>
          </cell>
          <cell r="C78" t="str">
            <v>문틀및창틀보양</v>
          </cell>
          <cell r="D78" t="str">
            <v>폭100MM</v>
          </cell>
          <cell r="E78" t="str">
            <v>M</v>
          </cell>
          <cell r="F78">
            <v>142</v>
          </cell>
          <cell r="G78">
            <v>1048</v>
          </cell>
        </row>
        <row r="79">
          <cell r="B79" t="str">
            <v>UE039</v>
          </cell>
          <cell r="C79" t="str">
            <v>문틀및창틀보양</v>
          </cell>
          <cell r="D79" t="str">
            <v>폭160MM</v>
          </cell>
          <cell r="E79" t="str">
            <v>M</v>
          </cell>
          <cell r="F79">
            <v>187</v>
          </cell>
          <cell r="G79">
            <v>1048</v>
          </cell>
        </row>
        <row r="80">
          <cell r="B80" t="str">
            <v>UE040</v>
          </cell>
          <cell r="C80" t="str">
            <v>문틀및창틀보양</v>
          </cell>
          <cell r="D80" t="str">
            <v>폭240MM</v>
          </cell>
          <cell r="E80" t="str">
            <v>M</v>
          </cell>
          <cell r="F80">
            <v>223</v>
          </cell>
          <cell r="G80">
            <v>1048</v>
          </cell>
        </row>
        <row r="81">
          <cell r="B81" t="str">
            <v>UE041</v>
          </cell>
          <cell r="C81" t="str">
            <v>문틀버팀목손료</v>
          </cell>
          <cell r="D81" t="str">
            <v/>
          </cell>
          <cell r="E81" t="str">
            <v>개소</v>
          </cell>
          <cell r="F81">
            <v>259</v>
          </cell>
          <cell r="G81">
            <v>0</v>
          </cell>
        </row>
        <row r="82">
          <cell r="B82" t="str">
            <v>UE053</v>
          </cell>
          <cell r="C82" t="str">
            <v>반자돌림설치</v>
          </cell>
          <cell r="D82" t="str">
            <v>35X35</v>
          </cell>
          <cell r="E82" t="str">
            <v>M</v>
          </cell>
          <cell r="F82">
            <v>1072</v>
          </cell>
          <cell r="G82">
            <v>874</v>
          </cell>
        </row>
        <row r="83">
          <cell r="B83" t="str">
            <v>UE055</v>
          </cell>
          <cell r="C83" t="str">
            <v>반자돌림설치</v>
          </cell>
          <cell r="D83" t="str">
            <v>45X45</v>
          </cell>
          <cell r="E83" t="str">
            <v>M</v>
          </cell>
          <cell r="F83">
            <v>1217</v>
          </cell>
          <cell r="G83">
            <v>874</v>
          </cell>
        </row>
        <row r="84">
          <cell r="B84" t="str">
            <v>UE103</v>
          </cell>
          <cell r="C84" t="str">
            <v>EL벽소음방지재</v>
          </cell>
          <cell r="D84" t="str">
            <v>(압출스치로폴+합판)</v>
          </cell>
          <cell r="E84" t="str">
            <v>M2</v>
          </cell>
          <cell r="F84">
            <v>5326</v>
          </cell>
          <cell r="G84">
            <v>6358</v>
          </cell>
        </row>
        <row r="85">
          <cell r="B85" t="str">
            <v>UEA11</v>
          </cell>
          <cell r="C85" t="str">
            <v>후라쉬도아달기</v>
          </cell>
          <cell r="D85" t="str">
            <v/>
          </cell>
          <cell r="E85" t="str">
            <v>개소</v>
          </cell>
          <cell r="F85">
            <v>0</v>
          </cell>
          <cell r="G85">
            <v>6648</v>
          </cell>
        </row>
        <row r="86">
          <cell r="B86" t="str">
            <v>UEA12</v>
          </cell>
          <cell r="C86" t="str">
            <v>후라쉬도아달기</v>
          </cell>
          <cell r="D86" t="str">
            <v>반침문</v>
          </cell>
          <cell r="E86" t="str">
            <v>개소</v>
          </cell>
          <cell r="F86">
            <v>0</v>
          </cell>
          <cell r="G86">
            <v>5935</v>
          </cell>
        </row>
        <row r="87">
          <cell r="B87" t="str">
            <v>UEC31</v>
          </cell>
          <cell r="C87" t="str">
            <v>AL창호설치</v>
          </cell>
          <cell r="D87" t="str">
            <v>붙박이창</v>
          </cell>
          <cell r="E87" t="str">
            <v>개소</v>
          </cell>
          <cell r="F87">
            <v>0</v>
          </cell>
          <cell r="G87">
            <v>13202</v>
          </cell>
        </row>
        <row r="88">
          <cell r="B88" t="str">
            <v>UEC33</v>
          </cell>
          <cell r="C88" t="str">
            <v>AL창호설치</v>
          </cell>
          <cell r="D88" t="str">
            <v>회전미들창</v>
          </cell>
          <cell r="E88" t="str">
            <v>개소</v>
          </cell>
          <cell r="F88">
            <v>0</v>
          </cell>
          <cell r="G88">
            <v>13202</v>
          </cell>
        </row>
        <row r="89">
          <cell r="B89" t="str">
            <v>UEC35</v>
          </cell>
          <cell r="C89" t="str">
            <v>AL창호설치</v>
          </cell>
          <cell r="D89" t="str">
            <v>양여닫이문</v>
          </cell>
          <cell r="E89" t="str">
            <v>개소</v>
          </cell>
          <cell r="F89">
            <v>0</v>
          </cell>
          <cell r="G89">
            <v>17012</v>
          </cell>
        </row>
        <row r="90">
          <cell r="B90" t="str">
            <v>UEC37</v>
          </cell>
          <cell r="C90" t="str">
            <v>AL창호설치</v>
          </cell>
          <cell r="D90" t="str">
            <v>미서기창</v>
          </cell>
          <cell r="E90" t="str">
            <v>개소</v>
          </cell>
          <cell r="F90">
            <v>0</v>
          </cell>
          <cell r="G90">
            <v>13202</v>
          </cell>
        </row>
        <row r="91">
          <cell r="B91" t="str">
            <v>UEC41</v>
          </cell>
          <cell r="C91" t="str">
            <v>AL창호설치</v>
          </cell>
          <cell r="D91" t="str">
            <v>외여닫이문</v>
          </cell>
          <cell r="E91" t="str">
            <v>개소</v>
          </cell>
          <cell r="F91">
            <v>0</v>
          </cell>
          <cell r="G91">
            <v>13202</v>
          </cell>
        </row>
        <row r="92">
          <cell r="B92" t="str">
            <v>UEC49</v>
          </cell>
          <cell r="C92" t="str">
            <v>문선설치(라왕별도)</v>
          </cell>
          <cell r="D92" t="str">
            <v/>
          </cell>
          <cell r="E92" t="str">
            <v>M</v>
          </cell>
          <cell r="F92">
            <v>0</v>
          </cell>
          <cell r="G92">
            <v>1354</v>
          </cell>
        </row>
        <row r="93">
          <cell r="B93" t="str">
            <v>UEC50</v>
          </cell>
          <cell r="C93" t="str">
            <v>플로어힌지달기</v>
          </cell>
          <cell r="E93" t="str">
            <v>개소</v>
          </cell>
          <cell r="F93">
            <v>33116</v>
          </cell>
          <cell r="G93">
            <v>8569</v>
          </cell>
        </row>
        <row r="94">
          <cell r="B94" t="str">
            <v>UEC60</v>
          </cell>
          <cell r="C94" t="str">
            <v>도아체크달기</v>
          </cell>
          <cell r="D94" t="str">
            <v>3호</v>
          </cell>
          <cell r="E94" t="str">
            <v>개소</v>
          </cell>
          <cell r="F94">
            <v>15006</v>
          </cell>
          <cell r="G94">
            <v>5592</v>
          </cell>
        </row>
        <row r="95">
          <cell r="B95" t="str">
            <v>UEC61</v>
          </cell>
          <cell r="C95" t="str">
            <v>도아체크달기</v>
          </cell>
          <cell r="D95" t="str">
            <v>방화용</v>
          </cell>
          <cell r="E95" t="str">
            <v>개소</v>
          </cell>
          <cell r="F95">
            <v>34151</v>
          </cell>
          <cell r="G95">
            <v>5592</v>
          </cell>
        </row>
        <row r="96">
          <cell r="B96" t="str">
            <v>UH022</v>
          </cell>
          <cell r="C96" t="str">
            <v>폴리에칠렌필름설치</v>
          </cell>
          <cell r="D96" t="str">
            <v>벽</v>
          </cell>
          <cell r="E96" t="str">
            <v>M2</v>
          </cell>
          <cell r="F96">
            <v>75</v>
          </cell>
          <cell r="G96">
            <v>575</v>
          </cell>
        </row>
        <row r="97">
          <cell r="B97" t="str">
            <v>UI043</v>
          </cell>
          <cell r="C97" t="str">
            <v>폴리카보네이트끼우기</v>
          </cell>
          <cell r="D97" t="str">
            <v>T3mm</v>
          </cell>
          <cell r="E97" t="str">
            <v>M2</v>
          </cell>
          <cell r="F97">
            <v>30177</v>
          </cell>
          <cell r="G97">
            <v>8082</v>
          </cell>
        </row>
        <row r="98">
          <cell r="B98" t="str">
            <v>UK011</v>
          </cell>
          <cell r="C98" t="str">
            <v>철물제작설치비</v>
          </cell>
          <cell r="D98" t="str">
            <v>간단 100%</v>
          </cell>
          <cell r="E98" t="str">
            <v>톤</v>
          </cell>
          <cell r="F98">
            <v>40318</v>
          </cell>
          <cell r="G98">
            <v>2174979</v>
          </cell>
        </row>
        <row r="99">
          <cell r="B99" t="str">
            <v>UK012</v>
          </cell>
          <cell r="C99" t="str">
            <v>철물제작설치비</v>
          </cell>
          <cell r="D99" t="str">
            <v>복잡 140%</v>
          </cell>
          <cell r="E99" t="str">
            <v>톤</v>
          </cell>
          <cell r="F99">
            <v>56445</v>
          </cell>
          <cell r="G99">
            <v>3044970</v>
          </cell>
        </row>
        <row r="100">
          <cell r="B100" t="str">
            <v>UK013</v>
          </cell>
          <cell r="C100" t="str">
            <v>철물제작설치비</v>
          </cell>
          <cell r="D100" t="str">
            <v>보통 120%</v>
          </cell>
          <cell r="E100" t="str">
            <v>톤</v>
          </cell>
          <cell r="F100">
            <v>48381</v>
          </cell>
          <cell r="G100">
            <v>2609974</v>
          </cell>
        </row>
        <row r="101">
          <cell r="B101" t="str">
            <v>MSF07</v>
          </cell>
          <cell r="C101" t="str">
            <v>알미늄그릴</v>
          </cell>
          <cell r="E101" t="str">
            <v>M2</v>
          </cell>
          <cell r="F101">
            <v>1500</v>
          </cell>
          <cell r="G101">
            <v>0</v>
          </cell>
        </row>
        <row r="102">
          <cell r="B102" t="str">
            <v>MDJ01</v>
          </cell>
          <cell r="C102" t="str">
            <v>동판</v>
          </cell>
          <cell r="D102" t="str">
            <v>0.5mm</v>
          </cell>
          <cell r="E102" t="str">
            <v>M2</v>
          </cell>
          <cell r="F102">
            <v>3370</v>
          </cell>
          <cell r="G102">
            <v>0</v>
          </cell>
        </row>
        <row r="103">
          <cell r="B103" t="str">
            <v>MX005</v>
          </cell>
          <cell r="C103" t="str">
            <v>맑은유리</v>
          </cell>
          <cell r="D103" t="str">
            <v>T6mm</v>
          </cell>
          <cell r="E103" t="str">
            <v>M2</v>
          </cell>
          <cell r="F103">
            <v>6426.2648008611413</v>
          </cell>
          <cell r="G103">
            <v>0</v>
          </cell>
        </row>
        <row r="104">
          <cell r="B104" t="str">
            <v>MGI01</v>
          </cell>
          <cell r="C104" t="str">
            <v>보일유</v>
          </cell>
          <cell r="E104" t="str">
            <v>L</v>
          </cell>
          <cell r="F104">
            <v>1370</v>
          </cell>
          <cell r="G104">
            <v>0</v>
          </cell>
        </row>
        <row r="105">
          <cell r="B105" t="str">
            <v>MWF02</v>
          </cell>
          <cell r="C105" t="str">
            <v>퍼티</v>
          </cell>
          <cell r="D105" t="str">
            <v>유리용</v>
          </cell>
          <cell r="E105" t="str">
            <v>KG</v>
          </cell>
          <cell r="F105">
            <v>855</v>
          </cell>
          <cell r="G105">
            <v>0</v>
          </cell>
        </row>
        <row r="106">
          <cell r="B106" t="str">
            <v>MX006</v>
          </cell>
          <cell r="C106" t="str">
            <v>강화복층유리</v>
          </cell>
          <cell r="D106" t="str">
            <v>16mm</v>
          </cell>
          <cell r="E106" t="str">
            <v>M2</v>
          </cell>
          <cell r="F106">
            <v>5620</v>
          </cell>
          <cell r="G106">
            <v>0</v>
          </cell>
        </row>
        <row r="107">
          <cell r="B107" t="str">
            <v>MNB03</v>
          </cell>
          <cell r="C107" t="str">
            <v>씰링재</v>
          </cell>
          <cell r="E107" t="str">
            <v>L</v>
          </cell>
          <cell r="F107">
            <v>2325</v>
          </cell>
          <cell r="G107">
            <v>0</v>
          </cell>
        </row>
        <row r="108">
          <cell r="B108" t="str">
            <v>MEC15</v>
          </cell>
          <cell r="C108" t="str">
            <v>스텐레스각파이프</v>
          </cell>
          <cell r="D108" t="str">
            <v>30X50X1.5</v>
          </cell>
          <cell r="E108" t="str">
            <v>M</v>
          </cell>
          <cell r="F108">
            <v>5520</v>
          </cell>
          <cell r="G108">
            <v>0</v>
          </cell>
        </row>
        <row r="109">
          <cell r="B109" t="str">
            <v>MEC16</v>
          </cell>
          <cell r="C109" t="str">
            <v>스텐레스각파이프</v>
          </cell>
          <cell r="D109" t="str">
            <v>30X30X1.5</v>
          </cell>
          <cell r="E109" t="str">
            <v>M</v>
          </cell>
          <cell r="F109">
            <v>4150</v>
          </cell>
          <cell r="G109">
            <v>0</v>
          </cell>
        </row>
        <row r="110">
          <cell r="B110" t="str">
            <v>MQI02</v>
          </cell>
          <cell r="C110" t="str">
            <v>강화유리</v>
          </cell>
          <cell r="D110" t="str">
            <v>8mm,투명</v>
          </cell>
          <cell r="E110" t="str">
            <v>M2</v>
          </cell>
          <cell r="F110">
            <v>23170</v>
          </cell>
          <cell r="G110">
            <v>0</v>
          </cell>
        </row>
      </sheetData>
      <sheetData sheetId="1" refreshError="1"/>
      <sheetData sheetId="2" refreshError="1"/>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98수문일위"/>
      <sheetName val="98자재단가"/>
      <sheetName val="98년도"/>
      <sheetName val="99년도1월 "/>
      <sheetName val="99년도4월 "/>
      <sheetName val="99년도7월"/>
      <sheetName val="99년도9월"/>
      <sheetName val="해평이토변"/>
      <sheetName val="녹동자동비22560"/>
      <sheetName val="녹동자동비22760"/>
      <sheetName val="광양도이자동비"/>
      <sheetName val="도암천자동비"/>
      <sheetName val="광양신아배수문"/>
      <sheetName val="창포지구"/>
      <sheetName val="도양자동비"/>
      <sheetName val="회문지구"/>
      <sheetName val="토기공"/>
      <sheetName val="옥룡제"/>
      <sheetName val="봉덕보"/>
      <sheetName val="봉덕보 1"/>
      <sheetName val="난간"/>
      <sheetName val="수량산출"/>
      <sheetName val="품셈TABLE"/>
      <sheetName val="VXXXXX"/>
      <sheetName val="I一般比"/>
      <sheetName val="일위대가목록"/>
      <sheetName val="노임단가"/>
      <sheetName val="수량산출서"/>
      <sheetName val="N賃率-職"/>
      <sheetName val="입찰안"/>
      <sheetName val="포장수량집계"/>
      <sheetName val="코드"/>
      <sheetName val="출력X"/>
      <sheetName val="COPING"/>
      <sheetName val="일위대가(가설)"/>
      <sheetName val="내역서"/>
      <sheetName val="단가표"/>
      <sheetName val="적용토목"/>
      <sheetName val="#REF"/>
      <sheetName val="평자재단가"/>
    </sheetNames>
    <sheetDataSet>
      <sheetData sheetId="0" refreshError="1"/>
      <sheetData sheetId="1" refreshError="1">
        <row r="2">
          <cell r="A2" t="str">
            <v>★ 본 수문용 일위대가표를 수정할때는 아래사항을 유의하기바람</v>
          </cell>
        </row>
        <row r="3">
          <cell r="A3" t="str">
            <v>1. 사용장비 손료는 단가항목이 공란인것은 토목에서 받아 기입하고, 다른것은 시중물가지에서 해당 단가를 찾아  수정할것</v>
          </cell>
        </row>
        <row r="4">
          <cell r="A4" t="str">
            <v xml:space="preserve">2. 도장비 산출 내역중 자재비는 별도 기입할것.          </v>
          </cell>
        </row>
        <row r="11">
          <cell r="G11" t="str">
            <v>'98 년도  노 임  단 가 표</v>
          </cell>
        </row>
        <row r="12">
          <cell r="E12" t="str">
            <v/>
          </cell>
        </row>
        <row r="13">
          <cell r="A13" t="str">
            <v>종       별</v>
          </cell>
          <cell r="B13">
            <v>0</v>
          </cell>
          <cell r="C13" t="str">
            <v>재 료 또 는</v>
          </cell>
          <cell r="D13" t="str">
            <v>원 수</v>
          </cell>
          <cell r="E13" t="str">
            <v>단위</v>
          </cell>
          <cell r="F13" t="str">
            <v>총   액</v>
          </cell>
          <cell r="G13" t="str">
            <v>노   무   비</v>
          </cell>
          <cell r="H13">
            <v>0</v>
          </cell>
          <cell r="I13" t="str">
            <v>재   료   비</v>
          </cell>
          <cell r="J13">
            <v>0</v>
          </cell>
          <cell r="K13" t="str">
            <v>경      비</v>
          </cell>
          <cell r="L13">
            <v>0</v>
          </cell>
          <cell r="M13" t="str">
            <v>비   고</v>
          </cell>
        </row>
        <row r="14">
          <cell r="C14" t="str">
            <v xml:space="preserve">규       격 </v>
          </cell>
          <cell r="D14">
            <v>0</v>
          </cell>
          <cell r="E14">
            <v>0</v>
          </cell>
          <cell r="F14" t="str">
            <v>금   액</v>
          </cell>
          <cell r="G14" t="str">
            <v>단  가</v>
          </cell>
          <cell r="H14" t="str">
            <v>금   액</v>
          </cell>
          <cell r="I14" t="str">
            <v>단  가</v>
          </cell>
          <cell r="J14" t="str">
            <v>금   액</v>
          </cell>
          <cell r="K14" t="str">
            <v>단  가</v>
          </cell>
          <cell r="L14" t="str">
            <v>금   액</v>
          </cell>
        </row>
        <row r="15">
          <cell r="A15" t="str">
            <v>형  틀  목  공</v>
          </cell>
          <cell r="B15">
            <v>0</v>
          </cell>
          <cell r="C15" t="str">
            <v/>
          </cell>
          <cell r="D15">
            <v>1</v>
          </cell>
          <cell r="E15" t="str">
            <v>일</v>
          </cell>
          <cell r="F15">
            <v>0</v>
          </cell>
          <cell r="G15">
            <v>0</v>
          </cell>
          <cell r="H15">
            <v>75306</v>
          </cell>
        </row>
        <row r="16">
          <cell r="A16" t="str">
            <v>절    단    공</v>
          </cell>
          <cell r="B16">
            <v>0</v>
          </cell>
          <cell r="C16">
            <v>0</v>
          </cell>
          <cell r="D16">
            <v>1</v>
          </cell>
          <cell r="E16" t="str">
            <v>"</v>
          </cell>
          <cell r="F16">
            <v>0</v>
          </cell>
          <cell r="G16">
            <v>0</v>
          </cell>
          <cell r="H16">
            <v>65881</v>
          </cell>
        </row>
        <row r="17">
          <cell r="A17" t="str">
            <v>석          공</v>
          </cell>
          <cell r="B17">
            <v>0</v>
          </cell>
          <cell r="C17">
            <v>0</v>
          </cell>
          <cell r="D17">
            <v>1</v>
          </cell>
          <cell r="E17" t="str">
            <v>"</v>
          </cell>
          <cell r="F17">
            <v>0</v>
          </cell>
          <cell r="G17">
            <v>0</v>
          </cell>
          <cell r="H17">
            <v>77005</v>
          </cell>
        </row>
        <row r="18">
          <cell r="A18" t="str">
            <v>특 수 비 계 공</v>
          </cell>
          <cell r="B18">
            <v>0</v>
          </cell>
          <cell r="C18">
            <v>0</v>
          </cell>
          <cell r="D18">
            <v>1</v>
          </cell>
          <cell r="E18" t="str">
            <v>"</v>
          </cell>
          <cell r="F18">
            <v>0</v>
          </cell>
          <cell r="G18">
            <v>0</v>
          </cell>
          <cell r="H18">
            <v>85884</v>
          </cell>
        </row>
        <row r="19">
          <cell r="A19" t="str">
            <v>비    계    공</v>
          </cell>
          <cell r="B19">
            <v>0</v>
          </cell>
          <cell r="C19">
            <v>0</v>
          </cell>
          <cell r="D19">
            <v>1</v>
          </cell>
          <cell r="E19" t="str">
            <v>"</v>
          </cell>
          <cell r="F19">
            <v>0</v>
          </cell>
          <cell r="G19">
            <v>0</v>
          </cell>
          <cell r="H19">
            <v>79467</v>
          </cell>
        </row>
        <row r="20">
          <cell r="A20" t="str">
            <v>도    장    공</v>
          </cell>
          <cell r="B20">
            <v>0</v>
          </cell>
          <cell r="C20">
            <v>0</v>
          </cell>
          <cell r="D20">
            <v>1</v>
          </cell>
          <cell r="E20" t="str">
            <v>일</v>
          </cell>
          <cell r="F20">
            <v>0</v>
          </cell>
          <cell r="G20">
            <v>0</v>
          </cell>
          <cell r="H20">
            <v>63038</v>
          </cell>
        </row>
        <row r="21">
          <cell r="A21" t="str">
            <v>플랜트기계설치공</v>
          </cell>
          <cell r="B21">
            <v>0</v>
          </cell>
          <cell r="C21">
            <v>0</v>
          </cell>
          <cell r="D21">
            <v>1</v>
          </cell>
          <cell r="E21" t="str">
            <v>"</v>
          </cell>
          <cell r="F21">
            <v>0</v>
          </cell>
          <cell r="G21">
            <v>0</v>
          </cell>
          <cell r="H21">
            <v>80805</v>
          </cell>
        </row>
        <row r="22">
          <cell r="A22" t="str">
            <v>플랜트  용접공</v>
          </cell>
          <cell r="B22">
            <v>0</v>
          </cell>
          <cell r="C22">
            <v>0</v>
          </cell>
          <cell r="D22">
            <v>1</v>
          </cell>
          <cell r="E22" t="str">
            <v>"</v>
          </cell>
          <cell r="F22">
            <v>0</v>
          </cell>
          <cell r="G22">
            <v>0</v>
          </cell>
          <cell r="H22">
            <v>95379</v>
          </cell>
        </row>
        <row r="23">
          <cell r="A23" t="str">
            <v>플랜트  제관공</v>
          </cell>
          <cell r="B23">
            <v>0</v>
          </cell>
          <cell r="C23">
            <v>0</v>
          </cell>
          <cell r="D23">
            <v>1</v>
          </cell>
          <cell r="E23" t="str">
            <v>"</v>
          </cell>
          <cell r="F23">
            <v>0</v>
          </cell>
          <cell r="G23">
            <v>0</v>
          </cell>
          <cell r="H23">
            <v>81966</v>
          </cell>
        </row>
        <row r="24">
          <cell r="A24" t="str">
            <v>플랜트  배관공</v>
          </cell>
          <cell r="B24">
            <v>0</v>
          </cell>
          <cell r="C24">
            <v>0</v>
          </cell>
          <cell r="D24">
            <v>1</v>
          </cell>
          <cell r="E24" t="str">
            <v>"</v>
          </cell>
          <cell r="F24">
            <v>0</v>
          </cell>
          <cell r="G24">
            <v>0</v>
          </cell>
          <cell r="H24">
            <v>97219</v>
          </cell>
        </row>
        <row r="25">
          <cell r="A25" t="str">
            <v>측    량    사</v>
          </cell>
          <cell r="B25">
            <v>0</v>
          </cell>
          <cell r="C25">
            <v>0</v>
          </cell>
          <cell r="D25">
            <v>1</v>
          </cell>
          <cell r="E25" t="str">
            <v>일</v>
          </cell>
          <cell r="F25">
            <v>0</v>
          </cell>
          <cell r="G25">
            <v>0</v>
          </cell>
          <cell r="H25">
            <v>58506</v>
          </cell>
        </row>
        <row r="26">
          <cell r="A26" t="str">
            <v>측량사    조수</v>
          </cell>
          <cell r="B26">
            <v>0</v>
          </cell>
          <cell r="C26">
            <v>0</v>
          </cell>
          <cell r="D26">
            <v>1</v>
          </cell>
          <cell r="E26" t="str">
            <v>"</v>
          </cell>
          <cell r="F26">
            <v>0</v>
          </cell>
          <cell r="G26">
            <v>0</v>
          </cell>
          <cell r="H26">
            <v>38777</v>
          </cell>
        </row>
        <row r="27">
          <cell r="A27" t="str">
            <v>플랜트    전공</v>
          </cell>
          <cell r="B27">
            <v>0</v>
          </cell>
          <cell r="C27">
            <v>0</v>
          </cell>
          <cell r="D27">
            <v>1</v>
          </cell>
          <cell r="E27" t="str">
            <v>"</v>
          </cell>
          <cell r="F27">
            <v>0</v>
          </cell>
          <cell r="G27">
            <v>0</v>
          </cell>
          <cell r="H27">
            <v>64285</v>
          </cell>
        </row>
        <row r="28">
          <cell r="A28" t="str">
            <v>특  별  인  부</v>
          </cell>
          <cell r="B28">
            <v>0</v>
          </cell>
          <cell r="C28">
            <v>0</v>
          </cell>
          <cell r="D28">
            <v>1</v>
          </cell>
          <cell r="E28" t="str">
            <v>"</v>
          </cell>
          <cell r="F28">
            <v>0</v>
          </cell>
          <cell r="G28">
            <v>0</v>
          </cell>
          <cell r="H28">
            <v>57379</v>
          </cell>
        </row>
        <row r="29">
          <cell r="A29" t="str">
            <v>보  통  인  부</v>
          </cell>
          <cell r="B29">
            <v>0</v>
          </cell>
          <cell r="C29">
            <v>0</v>
          </cell>
          <cell r="D29">
            <v>1</v>
          </cell>
          <cell r="E29" t="str">
            <v>"</v>
          </cell>
          <cell r="F29">
            <v>0</v>
          </cell>
          <cell r="G29">
            <v>0</v>
          </cell>
          <cell r="H29">
            <v>37736</v>
          </cell>
        </row>
        <row r="30">
          <cell r="A30" t="str">
            <v>중기 운전 기사</v>
          </cell>
          <cell r="B30">
            <v>0</v>
          </cell>
          <cell r="C30">
            <v>0</v>
          </cell>
          <cell r="D30">
            <v>1</v>
          </cell>
          <cell r="E30" t="str">
            <v>일</v>
          </cell>
          <cell r="F30">
            <v>0</v>
          </cell>
          <cell r="G30">
            <v>0</v>
          </cell>
          <cell r="H30">
            <v>56951</v>
          </cell>
        </row>
        <row r="31">
          <cell r="A31" t="str">
            <v>중  기  조  장</v>
          </cell>
          <cell r="B31">
            <v>0</v>
          </cell>
          <cell r="C31">
            <v>0</v>
          </cell>
          <cell r="D31">
            <v>1</v>
          </cell>
          <cell r="E31" t="str">
            <v>"</v>
          </cell>
          <cell r="F31">
            <v>0</v>
          </cell>
          <cell r="G31">
            <v>0</v>
          </cell>
          <cell r="H31">
            <v>55484</v>
          </cell>
        </row>
        <row r="32">
          <cell r="A32" t="str">
            <v>운전수(기  계)</v>
          </cell>
          <cell r="B32">
            <v>0</v>
          </cell>
          <cell r="C32">
            <v>0</v>
          </cell>
          <cell r="D32">
            <v>1</v>
          </cell>
          <cell r="E32" t="str">
            <v>"</v>
          </cell>
          <cell r="F32">
            <v>0</v>
          </cell>
          <cell r="G32">
            <v>0</v>
          </cell>
          <cell r="H32">
            <v>54325</v>
          </cell>
        </row>
        <row r="33">
          <cell r="A33" t="str">
            <v>운전사(운반차)</v>
          </cell>
          <cell r="B33">
            <v>0</v>
          </cell>
          <cell r="C33">
            <v>0</v>
          </cell>
          <cell r="D33">
            <v>1</v>
          </cell>
          <cell r="E33" t="str">
            <v>"</v>
          </cell>
          <cell r="F33">
            <v>0</v>
          </cell>
          <cell r="G33">
            <v>0</v>
          </cell>
          <cell r="H33">
            <v>51077</v>
          </cell>
        </row>
        <row r="34">
          <cell r="A34" t="str">
            <v>종       별</v>
          </cell>
          <cell r="B34">
            <v>0</v>
          </cell>
          <cell r="C34" t="str">
            <v>재 료 또 는</v>
          </cell>
          <cell r="D34" t="str">
            <v xml:space="preserve">원 수 </v>
          </cell>
          <cell r="E34" t="str">
            <v>단 위</v>
          </cell>
          <cell r="F34" t="str">
            <v>총   액</v>
          </cell>
          <cell r="G34" t="str">
            <v>노   무   비</v>
          </cell>
          <cell r="H34">
            <v>0</v>
          </cell>
          <cell r="I34" t="str">
            <v>재   료   비</v>
          </cell>
          <cell r="J34">
            <v>0</v>
          </cell>
          <cell r="K34" t="str">
            <v>경      비</v>
          </cell>
          <cell r="L34">
            <v>0</v>
          </cell>
          <cell r="M34" t="str">
            <v>비   고</v>
          </cell>
        </row>
        <row r="35">
          <cell r="C35" t="str">
            <v xml:space="preserve">규       격 </v>
          </cell>
          <cell r="D35">
            <v>0</v>
          </cell>
          <cell r="E35">
            <v>0</v>
          </cell>
          <cell r="F35" t="str">
            <v>금   액</v>
          </cell>
          <cell r="G35" t="str">
            <v>단  가</v>
          </cell>
          <cell r="H35" t="str">
            <v>금   액</v>
          </cell>
          <cell r="I35" t="str">
            <v>단  가</v>
          </cell>
          <cell r="J35" t="str">
            <v>금   액</v>
          </cell>
          <cell r="K35" t="str">
            <v>단  가</v>
          </cell>
          <cell r="L35" t="str">
            <v>금   액</v>
          </cell>
        </row>
        <row r="36">
          <cell r="A36" t="str">
            <v>중기 운전 조수</v>
          </cell>
          <cell r="B36">
            <v>0</v>
          </cell>
          <cell r="C36">
            <v>0</v>
          </cell>
          <cell r="D36">
            <v>1</v>
          </cell>
          <cell r="E36" t="str">
            <v>"</v>
          </cell>
          <cell r="F36">
            <v>0</v>
          </cell>
          <cell r="G36">
            <v>0</v>
          </cell>
          <cell r="H36">
            <v>42762</v>
          </cell>
        </row>
        <row r="37">
          <cell r="A37" t="str">
            <v>기    계    공</v>
          </cell>
          <cell r="B37">
            <v>0</v>
          </cell>
          <cell r="C37">
            <v>0</v>
          </cell>
          <cell r="D37">
            <v>1</v>
          </cell>
          <cell r="E37" t="str">
            <v>일</v>
          </cell>
          <cell r="F37">
            <v>0</v>
          </cell>
          <cell r="G37">
            <v>0</v>
          </cell>
          <cell r="H37">
            <v>58906</v>
          </cell>
        </row>
        <row r="38">
          <cell r="A38" t="str">
            <v>용접공 (일 반)</v>
          </cell>
          <cell r="B38">
            <v>0</v>
          </cell>
          <cell r="C38">
            <v>0</v>
          </cell>
          <cell r="D38">
            <v>1</v>
          </cell>
          <cell r="E38" t="str">
            <v>"</v>
          </cell>
          <cell r="F38">
            <v>0</v>
          </cell>
          <cell r="G38">
            <v>0</v>
          </cell>
          <cell r="H38">
            <v>74016</v>
          </cell>
        </row>
        <row r="39">
          <cell r="A39" t="str">
            <v>리    벳    공</v>
          </cell>
          <cell r="B39">
            <v>0</v>
          </cell>
          <cell r="C39">
            <v>0</v>
          </cell>
          <cell r="D39">
            <v>1</v>
          </cell>
          <cell r="E39" t="str">
            <v>"</v>
          </cell>
          <cell r="F39">
            <v>0</v>
          </cell>
          <cell r="G39">
            <v>0</v>
          </cell>
          <cell r="H39">
            <v>71579</v>
          </cell>
        </row>
        <row r="40">
          <cell r="A40" t="str">
            <v>계    령    공</v>
          </cell>
          <cell r="B40">
            <v>0</v>
          </cell>
          <cell r="C40">
            <v>0</v>
          </cell>
          <cell r="D40">
            <v>1</v>
          </cell>
          <cell r="E40" t="str">
            <v>"</v>
          </cell>
          <cell r="F40">
            <v>0</v>
          </cell>
          <cell r="G40">
            <v>0</v>
          </cell>
          <cell r="H40">
            <v>41937</v>
          </cell>
          <cell r="I40">
            <v>0</v>
          </cell>
          <cell r="J40">
            <v>0</v>
          </cell>
          <cell r="K40">
            <v>0</v>
          </cell>
          <cell r="L40" t="str">
            <v/>
          </cell>
        </row>
        <row r="41">
          <cell r="A41" t="str">
            <v>제    도    공</v>
          </cell>
          <cell r="B41">
            <v>0</v>
          </cell>
          <cell r="C41">
            <v>0</v>
          </cell>
          <cell r="D41">
            <v>1</v>
          </cell>
          <cell r="E41" t="str">
            <v>"</v>
          </cell>
          <cell r="F41">
            <v>0</v>
          </cell>
          <cell r="G41">
            <v>0</v>
          </cell>
          <cell r="H41">
            <v>32747</v>
          </cell>
        </row>
        <row r="42">
          <cell r="A42" t="str">
            <v>현    도    공</v>
          </cell>
          <cell r="B42">
            <v>0</v>
          </cell>
          <cell r="C42" t="str">
            <v/>
          </cell>
          <cell r="D42">
            <v>1</v>
          </cell>
          <cell r="E42" t="str">
            <v>일</v>
          </cell>
          <cell r="F42">
            <v>0</v>
          </cell>
          <cell r="G42">
            <v>0</v>
          </cell>
          <cell r="H42">
            <v>28487</v>
          </cell>
        </row>
        <row r="43">
          <cell r="A43" t="str">
            <v>마    킹    공</v>
          </cell>
          <cell r="B43">
            <v>0</v>
          </cell>
          <cell r="C43">
            <v>0</v>
          </cell>
          <cell r="D43">
            <v>1</v>
          </cell>
          <cell r="E43" t="str">
            <v>"</v>
          </cell>
          <cell r="F43">
            <v>0</v>
          </cell>
          <cell r="G43">
            <v>0</v>
          </cell>
          <cell r="H43">
            <v>26924</v>
          </cell>
        </row>
        <row r="44">
          <cell r="A44" t="str">
            <v>산 소 절 단 공</v>
          </cell>
          <cell r="B44">
            <v>0</v>
          </cell>
          <cell r="C44">
            <v>0</v>
          </cell>
          <cell r="D44">
            <v>1</v>
          </cell>
          <cell r="E44" t="str">
            <v>"</v>
          </cell>
          <cell r="F44">
            <v>0</v>
          </cell>
          <cell r="G44">
            <v>0</v>
          </cell>
          <cell r="H44">
            <v>31794</v>
          </cell>
        </row>
        <row r="45">
          <cell r="A45" t="str">
            <v>샤    링    공</v>
          </cell>
          <cell r="B45">
            <v>0</v>
          </cell>
          <cell r="C45">
            <v>0</v>
          </cell>
          <cell r="D45">
            <v>1</v>
          </cell>
          <cell r="E45" t="str">
            <v>"</v>
          </cell>
          <cell r="F45">
            <v>0</v>
          </cell>
          <cell r="G45">
            <v>0</v>
          </cell>
          <cell r="H45">
            <v>29508</v>
          </cell>
        </row>
        <row r="46">
          <cell r="A46" t="str">
            <v>프  레  스  공</v>
          </cell>
          <cell r="B46">
            <v>0</v>
          </cell>
          <cell r="C46">
            <v>0</v>
          </cell>
          <cell r="D46">
            <v>1</v>
          </cell>
          <cell r="E46" t="str">
            <v>"</v>
          </cell>
          <cell r="F46">
            <v>0</v>
          </cell>
          <cell r="G46">
            <v>0</v>
          </cell>
          <cell r="H46">
            <v>26250</v>
          </cell>
        </row>
        <row r="47">
          <cell r="A47" t="str">
            <v>보    링    공</v>
          </cell>
          <cell r="B47">
            <v>0</v>
          </cell>
          <cell r="C47">
            <v>0</v>
          </cell>
          <cell r="D47">
            <v>1</v>
          </cell>
          <cell r="E47" t="str">
            <v>일</v>
          </cell>
          <cell r="F47">
            <v>0</v>
          </cell>
          <cell r="G47">
            <v>0</v>
          </cell>
          <cell r="H47">
            <v>28378</v>
          </cell>
        </row>
        <row r="48">
          <cell r="A48" t="str">
            <v>밀    링    공</v>
          </cell>
          <cell r="B48">
            <v>0</v>
          </cell>
          <cell r="C48">
            <v>0</v>
          </cell>
          <cell r="D48">
            <v>1</v>
          </cell>
          <cell r="E48" t="str">
            <v>"</v>
          </cell>
          <cell r="F48">
            <v>0</v>
          </cell>
          <cell r="G48">
            <v>0</v>
          </cell>
          <cell r="H48">
            <v>27252</v>
          </cell>
        </row>
        <row r="49">
          <cell r="A49" t="str">
            <v>방 전 절 단 공</v>
          </cell>
          <cell r="B49">
            <v>0</v>
          </cell>
          <cell r="C49">
            <v>0</v>
          </cell>
          <cell r="D49">
            <v>1</v>
          </cell>
          <cell r="E49" t="str">
            <v>"</v>
          </cell>
          <cell r="F49">
            <v>0</v>
          </cell>
          <cell r="G49">
            <v>0</v>
          </cell>
          <cell r="H49">
            <v>27047</v>
          </cell>
        </row>
        <row r="50">
          <cell r="A50" t="str">
            <v>드    링    공</v>
          </cell>
          <cell r="B50">
            <v>0</v>
          </cell>
          <cell r="C50">
            <v>0</v>
          </cell>
          <cell r="D50">
            <v>1</v>
          </cell>
          <cell r="E50" t="str">
            <v>"</v>
          </cell>
          <cell r="F50">
            <v>0</v>
          </cell>
          <cell r="G50">
            <v>0</v>
          </cell>
          <cell r="H50">
            <v>27215</v>
          </cell>
        </row>
        <row r="51">
          <cell r="A51" t="str">
            <v>수 동 선 반 공</v>
          </cell>
          <cell r="B51">
            <v>0</v>
          </cell>
          <cell r="C51">
            <v>0</v>
          </cell>
          <cell r="D51">
            <v>1</v>
          </cell>
          <cell r="E51" t="str">
            <v>"</v>
          </cell>
          <cell r="F51">
            <v>0</v>
          </cell>
          <cell r="G51">
            <v>0</v>
          </cell>
          <cell r="H51">
            <v>27350</v>
          </cell>
        </row>
        <row r="52">
          <cell r="A52" t="str">
            <v>프  레  나  공</v>
          </cell>
          <cell r="B52">
            <v>0</v>
          </cell>
          <cell r="C52">
            <v>0</v>
          </cell>
          <cell r="D52">
            <v>1</v>
          </cell>
          <cell r="E52" t="str">
            <v>일</v>
          </cell>
          <cell r="F52">
            <v>0</v>
          </cell>
          <cell r="G52">
            <v>0</v>
          </cell>
          <cell r="H52">
            <v>25035</v>
          </cell>
        </row>
        <row r="53">
          <cell r="A53" t="str">
            <v>3 본  로 라 공</v>
          </cell>
          <cell r="B53">
            <v>0</v>
          </cell>
          <cell r="C53">
            <v>0</v>
          </cell>
          <cell r="D53">
            <v>1</v>
          </cell>
          <cell r="E53" t="str">
            <v>"</v>
          </cell>
          <cell r="F53">
            <v>0</v>
          </cell>
          <cell r="G53">
            <v>0</v>
          </cell>
          <cell r="H53">
            <v>34250</v>
          </cell>
        </row>
        <row r="54">
          <cell r="A54" t="str">
            <v>벤 딩 머 쉰 공</v>
          </cell>
          <cell r="B54">
            <v>0</v>
          </cell>
          <cell r="C54">
            <v>0</v>
          </cell>
          <cell r="D54">
            <v>1</v>
          </cell>
          <cell r="E54" t="str">
            <v>"</v>
          </cell>
          <cell r="F54">
            <v>0</v>
          </cell>
          <cell r="G54">
            <v>0</v>
          </cell>
          <cell r="H54">
            <v>29076</v>
          </cell>
        </row>
        <row r="55">
          <cell r="A55" t="str">
            <v>열  처  리  공</v>
          </cell>
          <cell r="B55">
            <v>0</v>
          </cell>
          <cell r="C55">
            <v>0</v>
          </cell>
          <cell r="D55">
            <v>1</v>
          </cell>
          <cell r="E55" t="str">
            <v>"</v>
          </cell>
          <cell r="F55">
            <v>0</v>
          </cell>
          <cell r="G55">
            <v>0</v>
          </cell>
          <cell r="H55">
            <v>25392</v>
          </cell>
        </row>
        <row r="56">
          <cell r="A56" t="str">
            <v>용    접    공</v>
          </cell>
          <cell r="B56">
            <v>0</v>
          </cell>
          <cell r="C56">
            <v>0</v>
          </cell>
          <cell r="D56">
            <v>1</v>
          </cell>
          <cell r="E56" t="str">
            <v>"</v>
          </cell>
          <cell r="F56">
            <v>0</v>
          </cell>
          <cell r="G56">
            <v>0</v>
          </cell>
          <cell r="H56">
            <v>27908</v>
          </cell>
        </row>
        <row r="57">
          <cell r="A57" t="str">
            <v>종       별</v>
          </cell>
          <cell r="B57">
            <v>0</v>
          </cell>
          <cell r="C57" t="str">
            <v>재 료 또 는</v>
          </cell>
          <cell r="D57" t="str">
            <v xml:space="preserve">원 수 </v>
          </cell>
          <cell r="E57" t="str">
            <v>단 위</v>
          </cell>
          <cell r="F57" t="str">
            <v>총   액</v>
          </cell>
          <cell r="G57" t="str">
            <v>노   무   비</v>
          </cell>
          <cell r="H57">
            <v>0</v>
          </cell>
          <cell r="I57" t="str">
            <v>재   료   비</v>
          </cell>
          <cell r="J57">
            <v>0</v>
          </cell>
          <cell r="K57" t="str">
            <v>경      비</v>
          </cell>
          <cell r="L57">
            <v>0</v>
          </cell>
          <cell r="M57" t="str">
            <v>비   고</v>
          </cell>
        </row>
        <row r="58">
          <cell r="C58" t="str">
            <v xml:space="preserve">규       격 </v>
          </cell>
          <cell r="D58">
            <v>0</v>
          </cell>
          <cell r="E58">
            <v>0</v>
          </cell>
          <cell r="F58" t="str">
            <v>금   액</v>
          </cell>
          <cell r="G58" t="str">
            <v>단  가</v>
          </cell>
          <cell r="H58" t="str">
            <v>금   액</v>
          </cell>
          <cell r="I58" t="str">
            <v>단  가</v>
          </cell>
          <cell r="J58" t="str">
            <v>금   액</v>
          </cell>
          <cell r="K58" t="str">
            <v>단  가</v>
          </cell>
          <cell r="L58" t="str">
            <v>금   액</v>
          </cell>
        </row>
        <row r="59">
          <cell r="A59" t="str">
            <v>그 라 인 다 공</v>
          </cell>
          <cell r="B59">
            <v>0</v>
          </cell>
          <cell r="C59">
            <v>0</v>
          </cell>
          <cell r="D59">
            <v>1</v>
          </cell>
          <cell r="E59" t="str">
            <v>일</v>
          </cell>
          <cell r="F59">
            <v>0</v>
          </cell>
          <cell r="G59">
            <v>0</v>
          </cell>
          <cell r="H59">
            <v>26032</v>
          </cell>
        </row>
        <row r="60">
          <cell r="A60" t="str">
            <v>비파괴  시험공</v>
          </cell>
          <cell r="B60">
            <v>0</v>
          </cell>
          <cell r="C60">
            <v>0</v>
          </cell>
          <cell r="D60">
            <v>1</v>
          </cell>
          <cell r="E60" t="str">
            <v>"</v>
          </cell>
          <cell r="F60">
            <v>0</v>
          </cell>
          <cell r="G60">
            <v>0</v>
          </cell>
          <cell r="H60">
            <v>64472</v>
          </cell>
        </row>
        <row r="61">
          <cell r="A61" t="str">
            <v>기계 기사 1 급</v>
          </cell>
          <cell r="B61">
            <v>0</v>
          </cell>
          <cell r="C61" t="str">
            <v>(중급기술자)</v>
          </cell>
          <cell r="D61">
            <v>1</v>
          </cell>
          <cell r="E61" t="str">
            <v>"</v>
          </cell>
          <cell r="F61">
            <v>0</v>
          </cell>
          <cell r="G61">
            <v>0</v>
          </cell>
          <cell r="H61">
            <v>97488</v>
          </cell>
        </row>
        <row r="62">
          <cell r="A62" t="str">
            <v>기계 기사 2 급</v>
          </cell>
          <cell r="B62">
            <v>0</v>
          </cell>
          <cell r="C62" t="str">
            <v>(초급기술자)</v>
          </cell>
          <cell r="D62">
            <v>1</v>
          </cell>
          <cell r="E62" t="str">
            <v>"</v>
          </cell>
          <cell r="F62">
            <v>0</v>
          </cell>
          <cell r="G62">
            <v>0</v>
          </cell>
          <cell r="H62">
            <v>69405</v>
          </cell>
        </row>
        <row r="63">
          <cell r="A63" t="str">
            <v>철    공</v>
          </cell>
          <cell r="B63">
            <v>0</v>
          </cell>
          <cell r="C63">
            <v>0</v>
          </cell>
          <cell r="D63">
            <v>1</v>
          </cell>
          <cell r="E63" t="str">
            <v>"</v>
          </cell>
          <cell r="F63">
            <v>0</v>
          </cell>
          <cell r="G63">
            <v>0</v>
          </cell>
          <cell r="H63">
            <v>72430</v>
          </cell>
        </row>
        <row r="64">
          <cell r="A64" t="str">
            <v>잠 수 부</v>
          </cell>
          <cell r="B64">
            <v>0</v>
          </cell>
          <cell r="C64">
            <v>0</v>
          </cell>
          <cell r="D64">
            <v>1</v>
          </cell>
          <cell r="E64" t="str">
            <v xml:space="preserve">일 </v>
          </cell>
          <cell r="F64">
            <v>0</v>
          </cell>
          <cell r="G64">
            <v>0</v>
          </cell>
          <cell r="H64">
            <v>81832</v>
          </cell>
        </row>
        <row r="65">
          <cell r="A65" t="str">
            <v>선    부</v>
          </cell>
          <cell r="B65">
            <v>0</v>
          </cell>
          <cell r="C65">
            <v>0</v>
          </cell>
          <cell r="D65">
            <v>1</v>
          </cell>
          <cell r="E65" t="str">
            <v xml:space="preserve">일 </v>
          </cell>
          <cell r="F65">
            <v>0</v>
          </cell>
          <cell r="G65">
            <v>0</v>
          </cell>
          <cell r="H65">
            <v>40088</v>
          </cell>
        </row>
        <row r="66">
          <cell r="A66" t="str">
            <v>조 력 공</v>
          </cell>
          <cell r="B66">
            <v>0</v>
          </cell>
          <cell r="C66">
            <v>0</v>
          </cell>
          <cell r="D66">
            <v>1</v>
          </cell>
          <cell r="E66" t="str">
            <v xml:space="preserve">일 </v>
          </cell>
          <cell r="F66">
            <v>0</v>
          </cell>
          <cell r="G66">
            <v>0</v>
          </cell>
          <cell r="H66">
            <v>48912</v>
          </cell>
        </row>
        <row r="67">
          <cell r="A67" t="str">
            <v>품질관리공(시험사1급)</v>
          </cell>
          <cell r="B67">
            <v>0</v>
          </cell>
          <cell r="C67">
            <v>0</v>
          </cell>
          <cell r="D67">
            <v>1</v>
          </cell>
          <cell r="E67" t="str">
            <v xml:space="preserve">일 </v>
          </cell>
          <cell r="F67">
            <v>0</v>
          </cell>
          <cell r="G67">
            <v>0</v>
          </cell>
          <cell r="H67">
            <v>47867</v>
          </cell>
          <cell r="I67">
            <v>0</v>
          </cell>
          <cell r="J67">
            <v>0</v>
          </cell>
          <cell r="K67">
            <v>0</v>
          </cell>
          <cell r="L67" t="str">
            <v/>
          </cell>
        </row>
        <row r="68">
          <cell r="A68" t="str">
            <v>특급기술자(건설및기타)</v>
          </cell>
          <cell r="B68">
            <v>0</v>
          </cell>
          <cell r="C68">
            <v>0</v>
          </cell>
          <cell r="D68">
            <v>1</v>
          </cell>
          <cell r="E68" t="str">
            <v xml:space="preserve">일 </v>
          </cell>
          <cell r="F68">
            <v>0</v>
          </cell>
          <cell r="G68">
            <v>0</v>
          </cell>
          <cell r="H68">
            <v>142203</v>
          </cell>
          <cell r="I68">
            <v>0</v>
          </cell>
          <cell r="J68">
            <v>0</v>
          </cell>
          <cell r="K68">
            <v>0</v>
          </cell>
          <cell r="L68" t="str">
            <v/>
          </cell>
        </row>
        <row r="69">
          <cell r="A69" t="str">
            <v>고급기술자(    "     )</v>
          </cell>
          <cell r="B69">
            <v>0</v>
          </cell>
          <cell r="C69">
            <v>0</v>
          </cell>
          <cell r="D69">
            <v>1</v>
          </cell>
          <cell r="E69" t="str">
            <v xml:space="preserve">일 </v>
          </cell>
          <cell r="F69">
            <v>0</v>
          </cell>
          <cell r="G69">
            <v>0</v>
          </cell>
          <cell r="H69">
            <v>117410</v>
          </cell>
          <cell r="I69">
            <v>0</v>
          </cell>
          <cell r="J69">
            <v>0</v>
          </cell>
          <cell r="K69">
            <v>0</v>
          </cell>
          <cell r="L69" t="str">
            <v/>
          </cell>
        </row>
        <row r="70">
          <cell r="A70" t="str">
            <v>중급기술자(    "     )</v>
          </cell>
          <cell r="B70">
            <v>0</v>
          </cell>
          <cell r="C70">
            <v>0</v>
          </cell>
          <cell r="D70">
            <v>1</v>
          </cell>
          <cell r="E70" t="str">
            <v xml:space="preserve">일 </v>
          </cell>
          <cell r="F70">
            <v>0</v>
          </cell>
          <cell r="G70">
            <v>0</v>
          </cell>
          <cell r="H70">
            <v>97488</v>
          </cell>
          <cell r="I70">
            <v>0</v>
          </cell>
          <cell r="J70">
            <v>0</v>
          </cell>
          <cell r="K70">
            <v>0</v>
          </cell>
          <cell r="L70" t="str">
            <v/>
          </cell>
        </row>
        <row r="71">
          <cell r="A71" t="str">
            <v>초급기술자(    "     )</v>
          </cell>
          <cell r="B71">
            <v>0</v>
          </cell>
          <cell r="C71">
            <v>0</v>
          </cell>
          <cell r="D71">
            <v>1</v>
          </cell>
          <cell r="E71" t="str">
            <v xml:space="preserve">일 </v>
          </cell>
          <cell r="F71">
            <v>0</v>
          </cell>
          <cell r="G71">
            <v>0</v>
          </cell>
          <cell r="H71">
            <v>69405</v>
          </cell>
          <cell r="I71">
            <v>0</v>
          </cell>
          <cell r="J71">
            <v>0</v>
          </cell>
          <cell r="K71">
            <v>0</v>
          </cell>
          <cell r="L71" t="str">
            <v/>
          </cell>
        </row>
        <row r="72">
          <cell r="A72" t="str">
            <v>고급기능사(    "     )</v>
          </cell>
          <cell r="B72">
            <v>0</v>
          </cell>
          <cell r="C72">
            <v>0</v>
          </cell>
          <cell r="D72">
            <v>1</v>
          </cell>
          <cell r="E72" t="str">
            <v xml:space="preserve">일 </v>
          </cell>
          <cell r="F72">
            <v>0</v>
          </cell>
          <cell r="G72">
            <v>0</v>
          </cell>
          <cell r="H72">
            <v>68094</v>
          </cell>
          <cell r="I72">
            <v>0</v>
          </cell>
          <cell r="J72">
            <v>0</v>
          </cell>
          <cell r="K72">
            <v>0</v>
          </cell>
          <cell r="L72" t="str">
            <v/>
          </cell>
        </row>
        <row r="73">
          <cell r="A73" t="str">
            <v>중급기능사(    "     )</v>
          </cell>
          <cell r="B73">
            <v>0</v>
          </cell>
          <cell r="C73">
            <v>0</v>
          </cell>
          <cell r="D73">
            <v>1</v>
          </cell>
          <cell r="E73" t="str">
            <v xml:space="preserve">일 </v>
          </cell>
          <cell r="F73">
            <v>0</v>
          </cell>
          <cell r="G73">
            <v>0</v>
          </cell>
          <cell r="H73">
            <v>60249</v>
          </cell>
          <cell r="I73">
            <v>0</v>
          </cell>
          <cell r="J73">
            <v>0</v>
          </cell>
          <cell r="K73">
            <v>0</v>
          </cell>
          <cell r="L73" t="str">
            <v/>
          </cell>
        </row>
        <row r="74">
          <cell r="A74" t="str">
            <v>초급기능사(    "     )</v>
          </cell>
          <cell r="B74">
            <v>0</v>
          </cell>
          <cell r="C74">
            <v>0</v>
          </cell>
          <cell r="D74">
            <v>1</v>
          </cell>
          <cell r="E74" t="str">
            <v xml:space="preserve">일 </v>
          </cell>
          <cell r="F74">
            <v>0</v>
          </cell>
          <cell r="G74">
            <v>0</v>
          </cell>
          <cell r="H74">
            <v>48652</v>
          </cell>
          <cell r="I74">
            <v>0</v>
          </cell>
          <cell r="J74">
            <v>0</v>
          </cell>
          <cell r="K74">
            <v>0</v>
          </cell>
          <cell r="L74" t="str">
            <v/>
          </cell>
        </row>
        <row r="75">
          <cell r="C75" t="str">
            <v/>
          </cell>
        </row>
        <row r="76">
          <cell r="C76" t="str">
            <v/>
          </cell>
        </row>
        <row r="77">
          <cell r="C77" t="str">
            <v/>
          </cell>
        </row>
        <row r="78">
          <cell r="C78" t="str">
            <v/>
          </cell>
        </row>
        <row r="79">
          <cell r="C79" t="str">
            <v/>
          </cell>
        </row>
        <row r="81">
          <cell r="B81" t="str">
            <v>'98 년도  소 모 자 재  단 가 표</v>
          </cell>
        </row>
        <row r="82">
          <cell r="E82" t="str">
            <v/>
          </cell>
        </row>
        <row r="83">
          <cell r="A83" t="str">
            <v>종       별</v>
          </cell>
          <cell r="B83">
            <v>0</v>
          </cell>
          <cell r="C83" t="str">
            <v>재 료 또 는</v>
          </cell>
          <cell r="D83" t="str">
            <v xml:space="preserve">원 수 </v>
          </cell>
          <cell r="E83" t="str">
            <v>단 위</v>
          </cell>
          <cell r="F83" t="str">
            <v>총   액</v>
          </cell>
          <cell r="G83" t="str">
            <v>노   무   비</v>
          </cell>
          <cell r="H83">
            <v>0</v>
          </cell>
          <cell r="I83" t="str">
            <v>재   료   비</v>
          </cell>
          <cell r="J83">
            <v>0</v>
          </cell>
          <cell r="K83" t="str">
            <v>경      비</v>
          </cell>
          <cell r="L83">
            <v>0</v>
          </cell>
          <cell r="M83" t="str">
            <v>비   고</v>
          </cell>
        </row>
        <row r="84">
          <cell r="C84" t="str">
            <v xml:space="preserve">규       격 </v>
          </cell>
          <cell r="D84">
            <v>0</v>
          </cell>
          <cell r="E84">
            <v>0</v>
          </cell>
          <cell r="F84" t="str">
            <v>금   액</v>
          </cell>
          <cell r="G84" t="str">
            <v>단  가</v>
          </cell>
          <cell r="H84" t="str">
            <v>금   액</v>
          </cell>
          <cell r="I84" t="str">
            <v>단  가</v>
          </cell>
          <cell r="J84" t="str">
            <v>금   액</v>
          </cell>
          <cell r="K84" t="str">
            <v>단  가</v>
          </cell>
          <cell r="L84" t="str">
            <v>금   액</v>
          </cell>
        </row>
        <row r="85">
          <cell r="A85" t="str">
            <v>산          소</v>
          </cell>
          <cell r="B85">
            <v>0</v>
          </cell>
          <cell r="C85" t="str">
            <v>6,000 L</v>
          </cell>
          <cell r="D85">
            <v>1</v>
          </cell>
          <cell r="E85" t="str">
            <v>병</v>
          </cell>
          <cell r="F85">
            <v>0</v>
          </cell>
          <cell r="G85">
            <v>0</v>
          </cell>
          <cell r="H85">
            <v>0</v>
          </cell>
          <cell r="I85">
            <v>0</v>
          </cell>
          <cell r="J85">
            <v>12000</v>
          </cell>
        </row>
        <row r="86">
          <cell r="A86" t="str">
            <v>아  세  치  렌</v>
          </cell>
          <cell r="B86">
            <v>0</v>
          </cell>
          <cell r="C86" t="str">
            <v>4,500 L</v>
          </cell>
          <cell r="D86">
            <v>1</v>
          </cell>
          <cell r="E86" t="str">
            <v>"</v>
          </cell>
          <cell r="F86">
            <v>0</v>
          </cell>
          <cell r="G86">
            <v>0</v>
          </cell>
          <cell r="H86">
            <v>0</v>
          </cell>
          <cell r="I86">
            <v>0</v>
          </cell>
          <cell r="J86">
            <v>55392</v>
          </cell>
        </row>
        <row r="87">
          <cell r="B87" t="str">
            <v xml:space="preserve">  "</v>
          </cell>
          <cell r="C87" t="str">
            <v>2,100 L</v>
          </cell>
          <cell r="D87">
            <v>1</v>
          </cell>
          <cell r="E87" t="str">
            <v>"</v>
          </cell>
          <cell r="F87">
            <v>0</v>
          </cell>
          <cell r="G87">
            <v>0</v>
          </cell>
          <cell r="H87">
            <v>0</v>
          </cell>
          <cell r="I87">
            <v>0</v>
          </cell>
          <cell r="J87">
            <v>25849</v>
          </cell>
        </row>
        <row r="88">
          <cell r="A88" t="str">
            <v>STS 용  접  봉</v>
          </cell>
          <cell r="B88">
            <v>0</v>
          </cell>
          <cell r="C88" t="str">
            <v>4Φx350L</v>
          </cell>
          <cell r="D88">
            <v>1</v>
          </cell>
          <cell r="E88" t="str">
            <v>kg</v>
          </cell>
          <cell r="F88">
            <v>0</v>
          </cell>
          <cell r="G88">
            <v>0</v>
          </cell>
          <cell r="H88">
            <v>0</v>
          </cell>
          <cell r="I88">
            <v>0</v>
          </cell>
          <cell r="J88">
            <v>5460</v>
          </cell>
        </row>
        <row r="89">
          <cell r="A89" t="str">
            <v>SS400  용 접 봉</v>
          </cell>
          <cell r="B89">
            <v>0</v>
          </cell>
          <cell r="C89" t="str">
            <v>"</v>
          </cell>
          <cell r="D89">
            <v>1</v>
          </cell>
          <cell r="E89" t="str">
            <v>"</v>
          </cell>
          <cell r="F89">
            <v>0</v>
          </cell>
          <cell r="G89">
            <v>0</v>
          </cell>
          <cell r="H89">
            <v>0</v>
          </cell>
          <cell r="I89">
            <v>0</v>
          </cell>
          <cell r="J89">
            <v>1260</v>
          </cell>
        </row>
        <row r="90">
          <cell r="A90" t="str">
            <v>전  력  요  금</v>
          </cell>
          <cell r="B90">
            <v>0</v>
          </cell>
          <cell r="C90">
            <v>0</v>
          </cell>
          <cell r="D90">
            <v>1</v>
          </cell>
          <cell r="E90" t="str">
            <v>Kwh</v>
          </cell>
          <cell r="F90">
            <v>0</v>
          </cell>
          <cell r="G90">
            <v>0</v>
          </cell>
          <cell r="H90">
            <v>0</v>
          </cell>
          <cell r="I90">
            <v>0</v>
          </cell>
          <cell r="J90">
            <v>61.6</v>
          </cell>
        </row>
        <row r="91">
          <cell r="A91" t="str">
            <v>함          석</v>
          </cell>
          <cell r="B91">
            <v>0</v>
          </cell>
          <cell r="C91" t="str">
            <v>#32x3'x6'</v>
          </cell>
          <cell r="D91">
            <v>1</v>
          </cell>
          <cell r="E91" t="str">
            <v>매</v>
          </cell>
          <cell r="F91">
            <v>0</v>
          </cell>
          <cell r="G91">
            <v>0</v>
          </cell>
          <cell r="H91">
            <v>0</v>
          </cell>
          <cell r="I91">
            <v>0</v>
          </cell>
          <cell r="J91">
            <v>2597</v>
          </cell>
        </row>
        <row r="92">
          <cell r="B92" t="str">
            <v xml:space="preserve">  "</v>
          </cell>
          <cell r="C92" t="str">
            <v>#31x3'x6'</v>
          </cell>
          <cell r="D92">
            <v>1</v>
          </cell>
          <cell r="E92" t="str">
            <v>"</v>
          </cell>
          <cell r="F92">
            <v>0</v>
          </cell>
          <cell r="G92">
            <v>0</v>
          </cell>
          <cell r="H92">
            <v>0</v>
          </cell>
          <cell r="I92">
            <v>0</v>
          </cell>
          <cell r="J92">
            <v>2825</v>
          </cell>
        </row>
        <row r="93">
          <cell r="A93" t="str">
            <v>경          유</v>
          </cell>
          <cell r="B93">
            <v>0</v>
          </cell>
          <cell r="C93">
            <v>0</v>
          </cell>
          <cell r="D93">
            <v>1</v>
          </cell>
          <cell r="E93" t="str">
            <v>L</v>
          </cell>
          <cell r="F93">
            <v>0</v>
          </cell>
          <cell r="G93">
            <v>0</v>
          </cell>
          <cell r="H93">
            <v>0</v>
          </cell>
          <cell r="I93">
            <v>0</v>
          </cell>
          <cell r="J93">
            <v>526.4</v>
          </cell>
        </row>
        <row r="94">
          <cell r="A94" t="str">
            <v>코  크  스</v>
          </cell>
          <cell r="B94">
            <v>0</v>
          </cell>
          <cell r="C94">
            <v>0</v>
          </cell>
          <cell r="D94">
            <v>1</v>
          </cell>
          <cell r="E94" t="str">
            <v>kg</v>
          </cell>
          <cell r="F94">
            <v>0</v>
          </cell>
          <cell r="G94">
            <v>0</v>
          </cell>
          <cell r="H94">
            <v>0</v>
          </cell>
          <cell r="I94">
            <v>0</v>
          </cell>
          <cell r="J94">
            <v>183</v>
          </cell>
        </row>
        <row r="95">
          <cell r="A95" t="str">
            <v>그라인다돌</v>
          </cell>
          <cell r="B95">
            <v>0</v>
          </cell>
          <cell r="C95">
            <v>0</v>
          </cell>
          <cell r="D95">
            <v>1</v>
          </cell>
          <cell r="E95" t="str">
            <v>개</v>
          </cell>
          <cell r="F95">
            <v>0</v>
          </cell>
          <cell r="G95">
            <v>0</v>
          </cell>
          <cell r="H95">
            <v>0</v>
          </cell>
          <cell r="I95">
            <v>0</v>
          </cell>
          <cell r="J95">
            <v>3380</v>
          </cell>
        </row>
        <row r="96">
          <cell r="A96" t="str">
            <v>노   즐</v>
          </cell>
          <cell r="B96">
            <v>0</v>
          </cell>
          <cell r="C96">
            <v>0</v>
          </cell>
          <cell r="D96">
            <v>1</v>
          </cell>
          <cell r="E96" t="str">
            <v>"</v>
          </cell>
          <cell r="F96">
            <v>0</v>
          </cell>
          <cell r="G96">
            <v>0</v>
          </cell>
          <cell r="H96">
            <v>0</v>
          </cell>
          <cell r="I96">
            <v>0</v>
          </cell>
          <cell r="J96">
            <v>32000</v>
          </cell>
        </row>
        <row r="97">
          <cell r="A97" t="str">
            <v>아  세  치  렌</v>
          </cell>
          <cell r="B97">
            <v>0</v>
          </cell>
          <cell r="C97" t="str">
            <v>4,500 L</v>
          </cell>
          <cell r="D97">
            <v>1</v>
          </cell>
          <cell r="E97" t="str">
            <v>kg</v>
          </cell>
          <cell r="F97">
            <v>0</v>
          </cell>
          <cell r="G97">
            <v>0</v>
          </cell>
          <cell r="H97">
            <v>0</v>
          </cell>
          <cell r="I97">
            <v>0</v>
          </cell>
          <cell r="J97">
            <v>10500</v>
          </cell>
        </row>
        <row r="98">
          <cell r="B98" t="str">
            <v>- 엔진유</v>
          </cell>
          <cell r="C98">
            <v>0</v>
          </cell>
          <cell r="D98">
            <v>0</v>
          </cell>
          <cell r="E98" t="str">
            <v>L</v>
          </cell>
          <cell r="F98">
            <v>0</v>
          </cell>
          <cell r="G98">
            <v>0</v>
          </cell>
          <cell r="H98">
            <v>0</v>
          </cell>
          <cell r="I98">
            <v>0</v>
          </cell>
          <cell r="J98">
            <v>1250</v>
          </cell>
        </row>
        <row r="99">
          <cell r="B99" t="str">
            <v>- 구리이스</v>
          </cell>
          <cell r="C99">
            <v>0</v>
          </cell>
          <cell r="D99">
            <v>0</v>
          </cell>
          <cell r="E99" t="str">
            <v>KG</v>
          </cell>
          <cell r="F99">
            <v>0</v>
          </cell>
          <cell r="G99">
            <v>0</v>
          </cell>
          <cell r="H99">
            <v>0</v>
          </cell>
          <cell r="I99">
            <v>0</v>
          </cell>
          <cell r="J99">
            <v>2323</v>
          </cell>
        </row>
        <row r="100">
          <cell r="B100" t="str">
            <v>- 규사</v>
          </cell>
          <cell r="C100">
            <v>0</v>
          </cell>
          <cell r="D100">
            <v>0</v>
          </cell>
          <cell r="E100" t="str">
            <v>TON</v>
          </cell>
          <cell r="F100">
            <v>0</v>
          </cell>
          <cell r="G100">
            <v>0</v>
          </cell>
          <cell r="H100">
            <v>0</v>
          </cell>
          <cell r="I100">
            <v>0</v>
          </cell>
          <cell r="J100">
            <v>25000</v>
          </cell>
        </row>
        <row r="101">
          <cell r="B101" t="str">
            <v>- SAND</v>
          </cell>
          <cell r="C101">
            <v>0</v>
          </cell>
          <cell r="D101">
            <v>0</v>
          </cell>
          <cell r="E101" t="str">
            <v>㎥</v>
          </cell>
          <cell r="F101">
            <v>0</v>
          </cell>
          <cell r="G101">
            <v>0</v>
          </cell>
          <cell r="H101">
            <v>0</v>
          </cell>
          <cell r="I101">
            <v>0</v>
          </cell>
          <cell r="J101">
            <v>7000</v>
          </cell>
        </row>
        <row r="102">
          <cell r="B102" t="str">
            <v>- POWER BRUSH</v>
          </cell>
          <cell r="C102">
            <v>0</v>
          </cell>
          <cell r="D102">
            <v>0</v>
          </cell>
          <cell r="E102" t="str">
            <v>KG</v>
          </cell>
          <cell r="F102">
            <v>0</v>
          </cell>
          <cell r="G102">
            <v>0</v>
          </cell>
          <cell r="H102">
            <v>0</v>
          </cell>
          <cell r="I102">
            <v>0</v>
          </cell>
          <cell r="J102">
            <v>5000</v>
          </cell>
        </row>
        <row r="103">
          <cell r="A103" t="str">
            <v>종       별</v>
          </cell>
          <cell r="B103">
            <v>0</v>
          </cell>
          <cell r="C103" t="str">
            <v>재 료 또 는</v>
          </cell>
          <cell r="D103" t="str">
            <v xml:space="preserve">원 수 </v>
          </cell>
          <cell r="E103" t="str">
            <v>단 위</v>
          </cell>
          <cell r="F103" t="str">
            <v>총   액</v>
          </cell>
          <cell r="G103" t="str">
            <v>노   무   비</v>
          </cell>
          <cell r="H103">
            <v>0</v>
          </cell>
          <cell r="I103" t="str">
            <v>재   료   비</v>
          </cell>
          <cell r="J103">
            <v>0</v>
          </cell>
          <cell r="K103" t="str">
            <v>경      비</v>
          </cell>
          <cell r="L103">
            <v>0</v>
          </cell>
          <cell r="M103" t="str">
            <v>비   고</v>
          </cell>
        </row>
        <row r="104">
          <cell r="C104" t="str">
            <v xml:space="preserve">규       격 </v>
          </cell>
          <cell r="D104">
            <v>0</v>
          </cell>
          <cell r="E104">
            <v>0</v>
          </cell>
          <cell r="F104" t="str">
            <v>금   액</v>
          </cell>
          <cell r="G104" t="str">
            <v>단  가</v>
          </cell>
          <cell r="H104" t="str">
            <v>금   액</v>
          </cell>
          <cell r="I104" t="str">
            <v>단  가</v>
          </cell>
          <cell r="J104" t="str">
            <v>금   액</v>
          </cell>
          <cell r="K104" t="str">
            <v>단  가</v>
          </cell>
          <cell r="L104" t="str">
            <v>금   액</v>
          </cell>
        </row>
        <row r="105">
          <cell r="B105" t="str">
            <v>- WIRE BRUSH</v>
          </cell>
          <cell r="C105">
            <v>0</v>
          </cell>
          <cell r="D105">
            <v>0</v>
          </cell>
          <cell r="E105" t="str">
            <v>KG</v>
          </cell>
          <cell r="F105">
            <v>0</v>
          </cell>
          <cell r="G105">
            <v>0</v>
          </cell>
          <cell r="H105">
            <v>0</v>
          </cell>
          <cell r="I105">
            <v>0</v>
          </cell>
          <cell r="J105">
            <v>2000</v>
          </cell>
        </row>
        <row r="106">
          <cell r="B106" t="str">
            <v>- 세척제</v>
          </cell>
          <cell r="C106">
            <v>0</v>
          </cell>
          <cell r="D106">
            <v>0</v>
          </cell>
          <cell r="E106" t="str">
            <v>KG</v>
          </cell>
          <cell r="F106">
            <v>0</v>
          </cell>
          <cell r="G106">
            <v>0</v>
          </cell>
          <cell r="H106">
            <v>0</v>
          </cell>
          <cell r="I106">
            <v>0</v>
          </cell>
          <cell r="J106">
            <v>10500</v>
          </cell>
        </row>
        <row r="107">
          <cell r="B107" t="str">
            <v>- 넝마</v>
          </cell>
          <cell r="C107">
            <v>0</v>
          </cell>
          <cell r="D107">
            <v>0</v>
          </cell>
          <cell r="E107" t="str">
            <v>KG</v>
          </cell>
          <cell r="F107">
            <v>0</v>
          </cell>
          <cell r="G107">
            <v>0</v>
          </cell>
          <cell r="H107">
            <v>0</v>
          </cell>
          <cell r="I107">
            <v>0</v>
          </cell>
          <cell r="J107">
            <v>1363</v>
          </cell>
          <cell r="K107" t="str">
            <v>(적산정보 492)</v>
          </cell>
        </row>
        <row r="108">
          <cell r="B108" t="str">
            <v>- 세라믹코팅제</v>
          </cell>
          <cell r="C108">
            <v>0</v>
          </cell>
          <cell r="D108">
            <v>0</v>
          </cell>
          <cell r="E108" t="str">
            <v>KG</v>
          </cell>
          <cell r="F108">
            <v>0</v>
          </cell>
          <cell r="G108">
            <v>0</v>
          </cell>
          <cell r="H108">
            <v>0</v>
          </cell>
          <cell r="I108">
            <v>0</v>
          </cell>
          <cell r="J108">
            <v>168300</v>
          </cell>
        </row>
        <row r="109">
          <cell r="B109" t="str">
            <v>- 희석제</v>
          </cell>
          <cell r="C109">
            <v>0</v>
          </cell>
          <cell r="D109">
            <v>0</v>
          </cell>
          <cell r="E109" t="str">
            <v>통</v>
          </cell>
          <cell r="F109">
            <v>0</v>
          </cell>
          <cell r="G109">
            <v>0</v>
          </cell>
          <cell r="H109">
            <v>0</v>
          </cell>
          <cell r="I109">
            <v>0</v>
          </cell>
          <cell r="J109">
            <v>5120</v>
          </cell>
        </row>
        <row r="110">
          <cell r="B110" t="str">
            <v>ZINC RICH PRIMER</v>
          </cell>
          <cell r="C110">
            <v>0</v>
          </cell>
          <cell r="D110">
            <v>0</v>
          </cell>
          <cell r="E110" t="str">
            <v>L</v>
          </cell>
          <cell r="F110">
            <v>0</v>
          </cell>
          <cell r="G110">
            <v>0</v>
          </cell>
          <cell r="H110">
            <v>0</v>
          </cell>
          <cell r="I110">
            <v>0</v>
          </cell>
          <cell r="J110">
            <v>7945</v>
          </cell>
        </row>
        <row r="111">
          <cell r="B111" t="str">
            <v>신      나</v>
          </cell>
          <cell r="C111">
            <v>0</v>
          </cell>
          <cell r="D111">
            <v>0</v>
          </cell>
          <cell r="E111">
            <v>0</v>
          </cell>
          <cell r="F111">
            <v>0</v>
          </cell>
          <cell r="G111">
            <v>0</v>
          </cell>
          <cell r="H111">
            <v>0</v>
          </cell>
          <cell r="I111">
            <v>0</v>
          </cell>
          <cell r="J111">
            <v>2111</v>
          </cell>
        </row>
        <row r="112">
          <cell r="B112" t="str">
            <v>방 오 도 료</v>
          </cell>
          <cell r="C112">
            <v>0</v>
          </cell>
          <cell r="D112">
            <v>0</v>
          </cell>
          <cell r="E112">
            <v>0</v>
          </cell>
          <cell r="F112">
            <v>0</v>
          </cell>
          <cell r="G112">
            <v>0</v>
          </cell>
          <cell r="H112">
            <v>0</v>
          </cell>
          <cell r="I112">
            <v>0</v>
          </cell>
          <cell r="J112">
            <v>9231</v>
          </cell>
        </row>
        <row r="113">
          <cell r="B113" t="str">
            <v>신  나(ANTI FAULING)</v>
          </cell>
          <cell r="C113">
            <v>0</v>
          </cell>
          <cell r="D113">
            <v>0</v>
          </cell>
          <cell r="E113">
            <v>0</v>
          </cell>
          <cell r="F113">
            <v>0</v>
          </cell>
          <cell r="G113">
            <v>0</v>
          </cell>
          <cell r="H113">
            <v>0</v>
          </cell>
          <cell r="I113">
            <v>0</v>
          </cell>
          <cell r="J113">
            <v>1530</v>
          </cell>
        </row>
        <row r="114">
          <cell r="B114" t="str">
            <v>TAL EPOXY</v>
          </cell>
          <cell r="C114">
            <v>0</v>
          </cell>
          <cell r="D114">
            <v>0</v>
          </cell>
          <cell r="E114">
            <v>0</v>
          </cell>
          <cell r="F114">
            <v>0</v>
          </cell>
          <cell r="G114">
            <v>0</v>
          </cell>
          <cell r="H114">
            <v>0</v>
          </cell>
          <cell r="I114">
            <v>0</v>
          </cell>
          <cell r="J114">
            <v>3570</v>
          </cell>
        </row>
        <row r="115">
          <cell r="B115" t="str">
            <v>PURE EPOXY</v>
          </cell>
          <cell r="C115">
            <v>0</v>
          </cell>
          <cell r="D115">
            <v>0</v>
          </cell>
          <cell r="E115">
            <v>0</v>
          </cell>
          <cell r="F115">
            <v>0</v>
          </cell>
          <cell r="G115">
            <v>0</v>
          </cell>
          <cell r="H115">
            <v>0</v>
          </cell>
          <cell r="I115">
            <v>0</v>
          </cell>
          <cell r="J115">
            <v>4010</v>
          </cell>
        </row>
        <row r="127">
          <cell r="B127" t="str">
            <v>'98 년도  사 용 장 비 경 비  단 가 표</v>
          </cell>
        </row>
        <row r="128">
          <cell r="E128" t="str">
            <v/>
          </cell>
        </row>
        <row r="129">
          <cell r="A129" t="str">
            <v>종       별</v>
          </cell>
          <cell r="B129">
            <v>0</v>
          </cell>
          <cell r="C129" t="str">
            <v>재 료 또 는</v>
          </cell>
          <cell r="D129" t="str">
            <v xml:space="preserve">원 수 </v>
          </cell>
          <cell r="E129" t="str">
            <v>단 위</v>
          </cell>
          <cell r="F129" t="str">
            <v>총   액</v>
          </cell>
          <cell r="G129" t="str">
            <v>노   무   비</v>
          </cell>
          <cell r="H129">
            <v>0</v>
          </cell>
          <cell r="I129" t="str">
            <v>재   료   비</v>
          </cell>
          <cell r="J129">
            <v>0</v>
          </cell>
          <cell r="K129" t="str">
            <v>경      비</v>
          </cell>
          <cell r="L129">
            <v>0</v>
          </cell>
          <cell r="M129" t="str">
            <v>비   고</v>
          </cell>
        </row>
        <row r="130">
          <cell r="C130" t="str">
            <v xml:space="preserve">규       격 </v>
          </cell>
          <cell r="D130">
            <v>0</v>
          </cell>
          <cell r="E130">
            <v>0</v>
          </cell>
          <cell r="F130" t="str">
            <v>금   액</v>
          </cell>
          <cell r="G130" t="str">
            <v>단  가</v>
          </cell>
          <cell r="H130" t="str">
            <v>금   액</v>
          </cell>
          <cell r="I130" t="str">
            <v>단  가</v>
          </cell>
          <cell r="J130" t="str">
            <v>금   액</v>
          </cell>
          <cell r="K130" t="str">
            <v>단  가</v>
          </cell>
          <cell r="L130" t="str">
            <v>금   액</v>
          </cell>
        </row>
        <row r="131">
          <cell r="A131" t="str">
            <v>Lathe</v>
          </cell>
          <cell r="B131">
            <v>0</v>
          </cell>
          <cell r="C131" t="str">
            <v>12ftx7.5Hp</v>
          </cell>
          <cell r="D131">
            <v>1</v>
          </cell>
          <cell r="E131" t="str">
            <v>hr</v>
          </cell>
          <cell r="F131">
            <v>0</v>
          </cell>
          <cell r="G131">
            <v>0</v>
          </cell>
          <cell r="H131">
            <v>3418</v>
          </cell>
          <cell r="I131">
            <v>0</v>
          </cell>
          <cell r="J131">
            <v>0</v>
          </cell>
          <cell r="K131">
            <v>0</v>
          </cell>
          <cell r="L131">
            <v>3775</v>
          </cell>
        </row>
        <row r="132">
          <cell r="A132" t="str">
            <v>Planer</v>
          </cell>
          <cell r="B132">
            <v>0</v>
          </cell>
          <cell r="C132" t="str">
            <v>4ftx8ft</v>
          </cell>
          <cell r="D132">
            <v>1</v>
          </cell>
          <cell r="E132" t="str">
            <v>"</v>
          </cell>
          <cell r="F132">
            <v>0</v>
          </cell>
          <cell r="G132">
            <v>0</v>
          </cell>
          <cell r="H132">
            <v>3129</v>
          </cell>
          <cell r="I132">
            <v>0</v>
          </cell>
          <cell r="J132">
            <v>0</v>
          </cell>
          <cell r="K132">
            <v>0</v>
          </cell>
          <cell r="L132">
            <v>2743</v>
          </cell>
        </row>
        <row r="133">
          <cell r="A133" t="str">
            <v>Boring Machine</v>
          </cell>
          <cell r="B133">
            <v>0</v>
          </cell>
          <cell r="C133" t="str">
            <v>horizontal type 3Hp</v>
          </cell>
        </row>
        <row r="134">
          <cell r="D134">
            <v>1</v>
          </cell>
          <cell r="E134" t="str">
            <v>"</v>
          </cell>
          <cell r="F134">
            <v>0</v>
          </cell>
          <cell r="G134">
            <v>0</v>
          </cell>
          <cell r="H134">
            <v>3547</v>
          </cell>
          <cell r="I134">
            <v>0</v>
          </cell>
          <cell r="J134">
            <v>0</v>
          </cell>
          <cell r="K134">
            <v>0</v>
          </cell>
          <cell r="L134">
            <v>8928</v>
          </cell>
        </row>
        <row r="135">
          <cell r="A135" t="str">
            <v>Union Melt Welder</v>
          </cell>
          <cell r="B135">
            <v>0</v>
          </cell>
          <cell r="C135" t="str">
            <v>5.5 KVA</v>
          </cell>
          <cell r="D135">
            <v>1</v>
          </cell>
          <cell r="E135" t="str">
            <v>"</v>
          </cell>
          <cell r="F135">
            <v>0</v>
          </cell>
          <cell r="G135">
            <v>0</v>
          </cell>
          <cell r="H135">
            <v>3488</v>
          </cell>
          <cell r="I135">
            <v>0</v>
          </cell>
          <cell r="J135">
            <v>0</v>
          </cell>
          <cell r="K135">
            <v>0</v>
          </cell>
          <cell r="L135">
            <v>1797</v>
          </cell>
        </row>
        <row r="136">
          <cell r="A136" t="str">
            <v>Gouging Machine</v>
          </cell>
          <cell r="B136">
            <v>0</v>
          </cell>
          <cell r="C136" t="str">
            <v>중형</v>
          </cell>
          <cell r="D136">
            <v>1</v>
          </cell>
          <cell r="E136" t="str">
            <v>"</v>
          </cell>
          <cell r="F136">
            <v>0</v>
          </cell>
          <cell r="G136">
            <v>0</v>
          </cell>
          <cell r="H136">
            <v>3380</v>
          </cell>
          <cell r="I136">
            <v>0</v>
          </cell>
          <cell r="J136">
            <v>0</v>
          </cell>
          <cell r="K136">
            <v>0</v>
          </cell>
          <cell r="L136">
            <v>670</v>
          </cell>
        </row>
        <row r="137">
          <cell r="A137" t="str">
            <v>Gas Cutting Machine</v>
          </cell>
        </row>
        <row r="138">
          <cell r="C138" t="str">
            <v>auto 중형</v>
          </cell>
          <cell r="D138">
            <v>1</v>
          </cell>
          <cell r="E138" t="str">
            <v>hr</v>
          </cell>
          <cell r="F138">
            <v>0</v>
          </cell>
          <cell r="G138">
            <v>0</v>
          </cell>
          <cell r="H138">
            <v>11922</v>
          </cell>
          <cell r="I138">
            <v>0</v>
          </cell>
          <cell r="J138">
            <v>0</v>
          </cell>
          <cell r="K138">
            <v>0</v>
          </cell>
          <cell r="L138">
            <v>119</v>
          </cell>
        </row>
        <row r="139">
          <cell r="B139" t="str">
            <v xml:space="preserve">  "</v>
          </cell>
          <cell r="C139" t="str">
            <v>manual 중형</v>
          </cell>
          <cell r="D139">
            <v>1</v>
          </cell>
          <cell r="E139" t="str">
            <v>"</v>
          </cell>
          <cell r="F139">
            <v>0</v>
          </cell>
          <cell r="G139">
            <v>0</v>
          </cell>
          <cell r="H139">
            <v>3974</v>
          </cell>
          <cell r="I139">
            <v>0</v>
          </cell>
          <cell r="J139">
            <v>0</v>
          </cell>
          <cell r="K139">
            <v>0</v>
          </cell>
          <cell r="L139">
            <v>115</v>
          </cell>
        </row>
        <row r="140">
          <cell r="A140" t="str">
            <v>Gas Heating Touch</v>
          </cell>
          <cell r="B140">
            <v>0</v>
          </cell>
          <cell r="C140" t="str">
            <v>중형</v>
          </cell>
          <cell r="D140">
            <v>1</v>
          </cell>
          <cell r="E140" t="str">
            <v>"</v>
          </cell>
          <cell r="F140">
            <v>0</v>
          </cell>
          <cell r="G140">
            <v>0</v>
          </cell>
          <cell r="H140">
            <v>3174</v>
          </cell>
          <cell r="I140">
            <v>0</v>
          </cell>
          <cell r="J140">
            <v>0</v>
          </cell>
          <cell r="K140">
            <v>0</v>
          </cell>
          <cell r="L140">
            <v>115</v>
          </cell>
        </row>
        <row r="141">
          <cell r="A141" t="str">
            <v>A.C Welder</v>
          </cell>
          <cell r="B141">
            <v>0</v>
          </cell>
          <cell r="C141" t="str">
            <v>5.5 KVA</v>
          </cell>
          <cell r="D141">
            <v>1</v>
          </cell>
          <cell r="E141" t="str">
            <v>"</v>
          </cell>
          <cell r="F141">
            <v>0</v>
          </cell>
          <cell r="G141">
            <v>0</v>
          </cell>
          <cell r="H141">
            <v>0</v>
          </cell>
          <cell r="I141">
            <v>0</v>
          </cell>
          <cell r="J141">
            <v>0</v>
          </cell>
          <cell r="K141">
            <v>0</v>
          </cell>
          <cell r="L141">
            <v>107</v>
          </cell>
        </row>
        <row r="142">
          <cell r="B142" t="str">
            <v xml:space="preserve"> "</v>
          </cell>
          <cell r="C142" t="str">
            <v>10 KVA</v>
          </cell>
          <cell r="D142">
            <v>1</v>
          </cell>
          <cell r="E142" t="str">
            <v>"</v>
          </cell>
          <cell r="F142">
            <v>0</v>
          </cell>
          <cell r="G142">
            <v>0</v>
          </cell>
          <cell r="H142">
            <v>0</v>
          </cell>
          <cell r="I142">
            <v>0</v>
          </cell>
          <cell r="J142">
            <v>0</v>
          </cell>
          <cell r="K142">
            <v>0</v>
          </cell>
          <cell r="L142">
            <v>155</v>
          </cell>
        </row>
        <row r="143">
          <cell r="A143" t="str">
            <v>D.C Welder</v>
          </cell>
          <cell r="B143">
            <v>0</v>
          </cell>
          <cell r="C143" t="str">
            <v>300A  5.5KW</v>
          </cell>
          <cell r="D143">
            <v>1</v>
          </cell>
          <cell r="E143" t="str">
            <v>hr</v>
          </cell>
          <cell r="F143">
            <v>0</v>
          </cell>
          <cell r="G143">
            <v>0</v>
          </cell>
          <cell r="H143">
            <v>0</v>
          </cell>
          <cell r="I143">
            <v>0</v>
          </cell>
          <cell r="J143">
            <v>0</v>
          </cell>
          <cell r="K143">
            <v>0</v>
          </cell>
          <cell r="L143">
            <v>359</v>
          </cell>
        </row>
        <row r="144">
          <cell r="A144" t="str">
            <v>Gas Welder</v>
          </cell>
          <cell r="B144">
            <v>0</v>
          </cell>
          <cell r="C144" t="str">
            <v>대형</v>
          </cell>
          <cell r="D144">
            <v>1</v>
          </cell>
          <cell r="E144" t="str">
            <v>"</v>
          </cell>
          <cell r="F144">
            <v>0</v>
          </cell>
          <cell r="G144">
            <v>0</v>
          </cell>
          <cell r="H144">
            <v>0</v>
          </cell>
          <cell r="I144">
            <v>0</v>
          </cell>
          <cell r="J144">
            <v>0</v>
          </cell>
          <cell r="K144">
            <v>0</v>
          </cell>
          <cell r="L144">
            <v>149.5</v>
          </cell>
        </row>
        <row r="145">
          <cell r="B145" t="str">
            <v xml:space="preserve"> "</v>
          </cell>
          <cell r="C145" t="str">
            <v>중형</v>
          </cell>
          <cell r="D145">
            <v>1</v>
          </cell>
          <cell r="E145" t="str">
            <v>"</v>
          </cell>
          <cell r="F145">
            <v>0</v>
          </cell>
          <cell r="G145">
            <v>0</v>
          </cell>
          <cell r="H145">
            <v>0</v>
          </cell>
          <cell r="I145">
            <v>0</v>
          </cell>
          <cell r="J145">
            <v>0</v>
          </cell>
          <cell r="K145">
            <v>0</v>
          </cell>
          <cell r="L145">
            <v>115</v>
          </cell>
        </row>
        <row r="146">
          <cell r="A146" t="str">
            <v>Hydro Press</v>
          </cell>
          <cell r="B146">
            <v>0</v>
          </cell>
          <cell r="C146" t="str">
            <v>300ton</v>
          </cell>
          <cell r="D146">
            <v>1</v>
          </cell>
          <cell r="E146" t="str">
            <v>"</v>
          </cell>
          <cell r="F146">
            <v>0</v>
          </cell>
          <cell r="G146">
            <v>0</v>
          </cell>
          <cell r="H146">
            <v>3281</v>
          </cell>
          <cell r="I146">
            <v>0</v>
          </cell>
          <cell r="J146">
            <v>0</v>
          </cell>
          <cell r="K146">
            <v>0</v>
          </cell>
          <cell r="L146">
            <v>8463</v>
          </cell>
        </row>
        <row r="147">
          <cell r="B147" t="str">
            <v xml:space="preserve"> "</v>
          </cell>
          <cell r="C147" t="str">
            <v>100ton</v>
          </cell>
          <cell r="D147">
            <v>1</v>
          </cell>
          <cell r="E147" t="str">
            <v>"</v>
          </cell>
          <cell r="F147">
            <v>0</v>
          </cell>
          <cell r="G147">
            <v>0</v>
          </cell>
          <cell r="H147">
            <v>3281</v>
          </cell>
          <cell r="I147">
            <v>0</v>
          </cell>
          <cell r="J147">
            <v>0</v>
          </cell>
          <cell r="K147">
            <v>0</v>
          </cell>
          <cell r="L147">
            <v>6045</v>
          </cell>
        </row>
        <row r="148">
          <cell r="A148" t="str">
            <v>Bending Roller</v>
          </cell>
          <cell r="B148">
            <v>0</v>
          </cell>
          <cell r="C148" t="str">
            <v>23ft</v>
          </cell>
          <cell r="D148">
            <v>1</v>
          </cell>
          <cell r="E148" t="str">
            <v>hr</v>
          </cell>
          <cell r="F148">
            <v>0</v>
          </cell>
          <cell r="G148">
            <v>0</v>
          </cell>
          <cell r="H148">
            <v>4281</v>
          </cell>
          <cell r="I148">
            <v>0</v>
          </cell>
          <cell r="J148">
            <v>0</v>
          </cell>
          <cell r="K148">
            <v>0</v>
          </cell>
          <cell r="L148">
            <v>6323</v>
          </cell>
        </row>
        <row r="149">
          <cell r="A149" t="str">
            <v>종       별</v>
          </cell>
          <cell r="B149">
            <v>0</v>
          </cell>
          <cell r="C149" t="str">
            <v>재 료 또 는</v>
          </cell>
          <cell r="D149" t="str">
            <v xml:space="preserve">원 수 </v>
          </cell>
          <cell r="E149" t="str">
            <v>단 위</v>
          </cell>
          <cell r="F149" t="str">
            <v>총   액</v>
          </cell>
          <cell r="G149" t="str">
            <v>노   무   비</v>
          </cell>
          <cell r="H149">
            <v>0</v>
          </cell>
          <cell r="I149" t="str">
            <v>재   료   비</v>
          </cell>
          <cell r="J149">
            <v>0</v>
          </cell>
          <cell r="K149" t="str">
            <v>경      비</v>
          </cell>
          <cell r="L149">
            <v>0</v>
          </cell>
          <cell r="M149" t="str">
            <v>비   고</v>
          </cell>
        </row>
        <row r="150">
          <cell r="C150" t="str">
            <v xml:space="preserve">규       격 </v>
          </cell>
          <cell r="D150">
            <v>0</v>
          </cell>
          <cell r="E150">
            <v>0</v>
          </cell>
          <cell r="F150" t="str">
            <v>금   액</v>
          </cell>
          <cell r="G150" t="str">
            <v>단  가</v>
          </cell>
          <cell r="H150" t="str">
            <v>금   액</v>
          </cell>
          <cell r="I150" t="str">
            <v>단  가</v>
          </cell>
          <cell r="J150" t="str">
            <v>금   액</v>
          </cell>
          <cell r="K150" t="str">
            <v>단  가</v>
          </cell>
          <cell r="L150" t="str">
            <v>금   액</v>
          </cell>
        </row>
        <row r="151">
          <cell r="A151" t="str">
            <v>Edge Bending Roller</v>
          </cell>
        </row>
        <row r="152">
          <cell r="C152" t="str">
            <v>23ft</v>
          </cell>
          <cell r="D152">
            <v>1</v>
          </cell>
          <cell r="E152" t="str">
            <v>"</v>
          </cell>
          <cell r="F152">
            <v>0</v>
          </cell>
          <cell r="G152">
            <v>0</v>
          </cell>
          <cell r="H152">
            <v>4281</v>
          </cell>
          <cell r="I152">
            <v>0</v>
          </cell>
          <cell r="J152">
            <v>0</v>
          </cell>
          <cell r="K152">
            <v>0</v>
          </cell>
          <cell r="L152">
            <v>9484.5</v>
          </cell>
        </row>
        <row r="153">
          <cell r="A153" t="str">
            <v>Shearing Machine</v>
          </cell>
          <cell r="B153">
            <v>0</v>
          </cell>
          <cell r="C153">
            <v>0</v>
          </cell>
          <cell r="D153">
            <v>1</v>
          </cell>
          <cell r="E153" t="str">
            <v>"</v>
          </cell>
          <cell r="F153">
            <v>0</v>
          </cell>
          <cell r="G153">
            <v>0</v>
          </cell>
          <cell r="H153">
            <v>3688</v>
          </cell>
          <cell r="I153">
            <v>0</v>
          </cell>
          <cell r="J153">
            <v>0</v>
          </cell>
          <cell r="K153">
            <v>0</v>
          </cell>
          <cell r="L153">
            <v>3209</v>
          </cell>
        </row>
        <row r="154">
          <cell r="A154" t="str">
            <v>Drilling Machine</v>
          </cell>
          <cell r="B154">
            <v>0</v>
          </cell>
          <cell r="C154" t="str">
            <v xml:space="preserve"> 3 Hp</v>
          </cell>
          <cell r="D154">
            <v>1</v>
          </cell>
          <cell r="E154" t="str">
            <v>"</v>
          </cell>
          <cell r="F154">
            <v>0</v>
          </cell>
          <cell r="G154">
            <v>0</v>
          </cell>
          <cell r="H154">
            <v>3401</v>
          </cell>
          <cell r="I154">
            <v>0</v>
          </cell>
          <cell r="J154">
            <v>0</v>
          </cell>
          <cell r="K154">
            <v>0</v>
          </cell>
          <cell r="L154">
            <v>576</v>
          </cell>
        </row>
        <row r="155">
          <cell r="B155" t="str">
            <v xml:space="preserve">  "</v>
          </cell>
          <cell r="C155" t="str">
            <v>radial 5Hp</v>
          </cell>
          <cell r="D155">
            <v>1</v>
          </cell>
          <cell r="E155" t="str">
            <v>"</v>
          </cell>
          <cell r="F155">
            <v>0</v>
          </cell>
          <cell r="G155">
            <v>0</v>
          </cell>
          <cell r="H155">
            <v>3401</v>
          </cell>
          <cell r="I155">
            <v>0</v>
          </cell>
          <cell r="J155">
            <v>0</v>
          </cell>
          <cell r="K155">
            <v>0</v>
          </cell>
          <cell r="L155">
            <v>1720</v>
          </cell>
        </row>
        <row r="156">
          <cell r="A156" t="str">
            <v>Portable Drill</v>
          </cell>
          <cell r="B156">
            <v>0</v>
          </cell>
          <cell r="C156" t="str">
            <v>0.5 Hp</v>
          </cell>
          <cell r="D156">
            <v>1</v>
          </cell>
          <cell r="E156" t="str">
            <v>hr</v>
          </cell>
          <cell r="F156">
            <v>0</v>
          </cell>
          <cell r="G156">
            <v>0</v>
          </cell>
          <cell r="H156" t="str">
            <v/>
          </cell>
          <cell r="I156">
            <v>0</v>
          </cell>
          <cell r="J156">
            <v>0</v>
          </cell>
          <cell r="K156">
            <v>0</v>
          </cell>
          <cell r="L156">
            <v>12</v>
          </cell>
        </row>
        <row r="157">
          <cell r="B157" t="str">
            <v xml:space="preserve">  "</v>
          </cell>
          <cell r="C157" t="str">
            <v>1.5 Hp</v>
          </cell>
          <cell r="D157">
            <v>1</v>
          </cell>
          <cell r="E157" t="str">
            <v>"</v>
          </cell>
          <cell r="F157">
            <v>0</v>
          </cell>
          <cell r="G157">
            <v>0</v>
          </cell>
          <cell r="H157" t="str">
            <v/>
          </cell>
          <cell r="I157">
            <v>0</v>
          </cell>
          <cell r="J157">
            <v>0</v>
          </cell>
          <cell r="K157">
            <v>0</v>
          </cell>
          <cell r="L157">
            <v>14</v>
          </cell>
        </row>
        <row r="158">
          <cell r="A158" t="str">
            <v>Portable Grinder</v>
          </cell>
          <cell r="B158">
            <v>0</v>
          </cell>
          <cell r="C158" t="str">
            <v>0.5 Hp</v>
          </cell>
          <cell r="D158">
            <v>1</v>
          </cell>
          <cell r="E158" t="str">
            <v>hr</v>
          </cell>
          <cell r="F158">
            <v>0</v>
          </cell>
          <cell r="G158">
            <v>0</v>
          </cell>
          <cell r="H158">
            <v>0</v>
          </cell>
          <cell r="I158">
            <v>0</v>
          </cell>
          <cell r="J158">
            <v>0</v>
          </cell>
          <cell r="K158">
            <v>0</v>
          </cell>
          <cell r="L158">
            <v>22</v>
          </cell>
        </row>
        <row r="159">
          <cell r="A159" t="str">
            <v>Air Compressor</v>
          </cell>
          <cell r="B159">
            <v>0</v>
          </cell>
          <cell r="C159" t="str">
            <v>5.9㎥/min</v>
          </cell>
          <cell r="D159">
            <v>1</v>
          </cell>
          <cell r="E159" t="str">
            <v>"</v>
          </cell>
          <cell r="F159">
            <v>0</v>
          </cell>
          <cell r="G159">
            <v>0</v>
          </cell>
          <cell r="H159">
            <v>9681</v>
          </cell>
          <cell r="I159">
            <v>0</v>
          </cell>
          <cell r="J159">
            <v>6189</v>
          </cell>
          <cell r="K159">
            <v>0</v>
          </cell>
          <cell r="L159">
            <v>3137</v>
          </cell>
        </row>
        <row r="160">
          <cell r="B160" t="str">
            <v xml:space="preserve">  "</v>
          </cell>
          <cell r="C160" t="str">
            <v>8.9㎥/min</v>
          </cell>
          <cell r="D160">
            <v>1</v>
          </cell>
          <cell r="E160" t="str">
            <v>"</v>
          </cell>
          <cell r="F160">
            <v>0</v>
          </cell>
          <cell r="G160">
            <v>0</v>
          </cell>
          <cell r="H160">
            <v>9681</v>
          </cell>
          <cell r="I160">
            <v>0</v>
          </cell>
          <cell r="J160">
            <v>8779</v>
          </cell>
          <cell r="K160">
            <v>0</v>
          </cell>
          <cell r="L160">
            <v>6250</v>
          </cell>
        </row>
        <row r="161">
          <cell r="A161" t="str">
            <v>Over Head Crane</v>
          </cell>
          <cell r="B161">
            <v>0</v>
          </cell>
          <cell r="C161" t="str">
            <v>20ton</v>
          </cell>
          <cell r="D161">
            <v>1</v>
          </cell>
          <cell r="E161" t="str">
            <v>"</v>
          </cell>
          <cell r="F161">
            <v>0</v>
          </cell>
          <cell r="G161">
            <v>0</v>
          </cell>
          <cell r="H161">
            <v>9681</v>
          </cell>
          <cell r="I161">
            <v>0</v>
          </cell>
          <cell r="J161">
            <v>0</v>
          </cell>
          <cell r="K161">
            <v>0</v>
          </cell>
          <cell r="L161">
            <v>3338</v>
          </cell>
        </row>
        <row r="162">
          <cell r="B162" t="str">
            <v xml:space="preserve">  "</v>
          </cell>
          <cell r="C162" t="str">
            <v>30ton</v>
          </cell>
          <cell r="D162">
            <v>1</v>
          </cell>
          <cell r="E162" t="str">
            <v>hr</v>
          </cell>
          <cell r="F162">
            <v>0</v>
          </cell>
          <cell r="G162">
            <v>0</v>
          </cell>
          <cell r="H162">
            <v>9681</v>
          </cell>
          <cell r="I162">
            <v>0</v>
          </cell>
          <cell r="J162">
            <v>0</v>
          </cell>
          <cell r="K162">
            <v>0</v>
          </cell>
          <cell r="L162">
            <v>4123</v>
          </cell>
        </row>
        <row r="163">
          <cell r="A163" t="str">
            <v>Truck Crane</v>
          </cell>
          <cell r="B163">
            <v>0</v>
          </cell>
          <cell r="C163" t="str">
            <v>10ton</v>
          </cell>
          <cell r="D163">
            <v>1</v>
          </cell>
          <cell r="E163" t="str">
            <v>"</v>
          </cell>
          <cell r="F163">
            <v>0</v>
          </cell>
          <cell r="G163">
            <v>0</v>
          </cell>
          <cell r="H163">
            <v>18615</v>
          </cell>
          <cell r="I163">
            <v>0</v>
          </cell>
          <cell r="J163">
            <v>3486</v>
          </cell>
          <cell r="K163">
            <v>0</v>
          </cell>
          <cell r="L163">
            <v>20487</v>
          </cell>
        </row>
        <row r="164">
          <cell r="B164" t="str">
            <v xml:space="preserve">  "</v>
          </cell>
          <cell r="C164" t="str">
            <v>15ton</v>
          </cell>
          <cell r="D164">
            <v>1</v>
          </cell>
          <cell r="E164" t="str">
            <v>"</v>
          </cell>
          <cell r="F164">
            <v>0</v>
          </cell>
          <cell r="G164">
            <v>0</v>
          </cell>
          <cell r="H164">
            <v>18615</v>
          </cell>
          <cell r="I164">
            <v>0</v>
          </cell>
          <cell r="J164">
            <v>4285</v>
          </cell>
          <cell r="K164">
            <v>0</v>
          </cell>
          <cell r="L164">
            <v>30731</v>
          </cell>
        </row>
        <row r="165">
          <cell r="B165" t="str">
            <v xml:space="preserve">  "</v>
          </cell>
          <cell r="C165" t="str">
            <v>20ton</v>
          </cell>
          <cell r="D165">
            <v>1</v>
          </cell>
          <cell r="E165" t="str">
            <v>"</v>
          </cell>
          <cell r="F165">
            <v>0</v>
          </cell>
          <cell r="G165">
            <v>0</v>
          </cell>
          <cell r="H165">
            <v>18615</v>
          </cell>
          <cell r="I165">
            <v>0</v>
          </cell>
          <cell r="J165">
            <v>4939</v>
          </cell>
          <cell r="K165">
            <v>0</v>
          </cell>
          <cell r="L165">
            <v>40975</v>
          </cell>
        </row>
        <row r="166">
          <cell r="B166" t="str">
            <v xml:space="preserve">  "</v>
          </cell>
          <cell r="C166" t="str">
            <v>30ton</v>
          </cell>
          <cell r="D166">
            <v>1</v>
          </cell>
          <cell r="E166" t="str">
            <v>"</v>
          </cell>
          <cell r="F166">
            <v>0</v>
          </cell>
          <cell r="G166">
            <v>0</v>
          </cell>
          <cell r="H166">
            <v>18615</v>
          </cell>
          <cell r="I166">
            <v>0</v>
          </cell>
          <cell r="J166">
            <v>7046</v>
          </cell>
          <cell r="K166">
            <v>0</v>
          </cell>
          <cell r="L166">
            <v>44939</v>
          </cell>
        </row>
        <row r="167">
          <cell r="B167" t="str">
            <v xml:space="preserve">  "</v>
          </cell>
          <cell r="C167" t="str">
            <v>40ton</v>
          </cell>
          <cell r="D167">
            <v>1</v>
          </cell>
          <cell r="E167" t="str">
            <v>"</v>
          </cell>
          <cell r="F167">
            <v>0</v>
          </cell>
          <cell r="G167">
            <v>0</v>
          </cell>
          <cell r="H167">
            <v>18615</v>
          </cell>
          <cell r="I167">
            <v>0</v>
          </cell>
          <cell r="J167">
            <v>8730</v>
          </cell>
          <cell r="K167">
            <v>0</v>
          </cell>
          <cell r="L167">
            <v>55621</v>
          </cell>
        </row>
        <row r="168">
          <cell r="A168" t="str">
            <v>Winch</v>
          </cell>
          <cell r="B168">
            <v>0</v>
          </cell>
          <cell r="C168" t="str">
            <v>10Hp</v>
          </cell>
          <cell r="D168">
            <v>1</v>
          </cell>
          <cell r="E168" t="str">
            <v>hr</v>
          </cell>
          <cell r="F168">
            <v>0</v>
          </cell>
          <cell r="G168">
            <v>0</v>
          </cell>
          <cell r="H168">
            <v>9235</v>
          </cell>
          <cell r="I168">
            <v>0</v>
          </cell>
          <cell r="J168">
            <v>0</v>
          </cell>
          <cell r="K168">
            <v>0</v>
          </cell>
          <cell r="L168">
            <v>850</v>
          </cell>
        </row>
        <row r="169">
          <cell r="A169" t="str">
            <v>"</v>
          </cell>
          <cell r="B169">
            <v>0</v>
          </cell>
          <cell r="C169" t="str">
            <v>50Hp</v>
          </cell>
          <cell r="D169">
            <v>1</v>
          </cell>
          <cell r="E169" t="str">
            <v>"</v>
          </cell>
          <cell r="F169">
            <v>0</v>
          </cell>
          <cell r="G169">
            <v>0</v>
          </cell>
          <cell r="H169">
            <v>9235</v>
          </cell>
          <cell r="I169">
            <v>0</v>
          </cell>
          <cell r="J169">
            <v>0</v>
          </cell>
          <cell r="K169">
            <v>0</v>
          </cell>
          <cell r="L169">
            <v>5209</v>
          </cell>
        </row>
        <row r="170">
          <cell r="A170" t="str">
            <v>Truck</v>
          </cell>
          <cell r="B170">
            <v>0</v>
          </cell>
          <cell r="C170" t="str">
            <v>6ton</v>
          </cell>
          <cell r="D170">
            <v>1</v>
          </cell>
          <cell r="E170" t="str">
            <v>"</v>
          </cell>
          <cell r="F170">
            <v>0</v>
          </cell>
          <cell r="G170">
            <v>0</v>
          </cell>
          <cell r="H170">
            <v>8683</v>
          </cell>
          <cell r="I170">
            <v>0</v>
          </cell>
          <cell r="J170">
            <v>8110</v>
          </cell>
          <cell r="K170">
            <v>0</v>
          </cell>
          <cell r="L170">
            <v>4902</v>
          </cell>
        </row>
        <row r="171">
          <cell r="A171" t="str">
            <v>Trailer</v>
          </cell>
          <cell r="B171">
            <v>0</v>
          </cell>
          <cell r="C171" t="str">
            <v>20ton</v>
          </cell>
          <cell r="D171">
            <v>1</v>
          </cell>
          <cell r="E171" t="str">
            <v>"</v>
          </cell>
          <cell r="F171">
            <v>0</v>
          </cell>
          <cell r="G171">
            <v>0</v>
          </cell>
          <cell r="H171">
            <v>9681</v>
          </cell>
          <cell r="I171">
            <v>0</v>
          </cell>
          <cell r="J171">
            <v>15109</v>
          </cell>
          <cell r="K171">
            <v>0</v>
          </cell>
          <cell r="L171">
            <v>20345</v>
          </cell>
        </row>
        <row r="172">
          <cell r="A172" t="str">
            <v>종       별</v>
          </cell>
          <cell r="B172">
            <v>0</v>
          </cell>
          <cell r="C172" t="str">
            <v>재 료 또 는</v>
          </cell>
          <cell r="D172" t="str">
            <v xml:space="preserve">원 수 </v>
          </cell>
          <cell r="E172" t="str">
            <v>단 위</v>
          </cell>
          <cell r="F172" t="str">
            <v>총   액</v>
          </cell>
          <cell r="G172" t="str">
            <v>노   무   비</v>
          </cell>
          <cell r="H172">
            <v>0</v>
          </cell>
          <cell r="I172" t="str">
            <v>재   료   비</v>
          </cell>
          <cell r="J172">
            <v>0</v>
          </cell>
          <cell r="K172" t="str">
            <v>경      비</v>
          </cell>
          <cell r="L172">
            <v>0</v>
          </cell>
          <cell r="M172" t="str">
            <v>비   고</v>
          </cell>
        </row>
        <row r="173">
          <cell r="C173" t="str">
            <v xml:space="preserve">규       격 </v>
          </cell>
          <cell r="D173">
            <v>0</v>
          </cell>
          <cell r="E173">
            <v>0</v>
          </cell>
          <cell r="F173" t="str">
            <v>금   액</v>
          </cell>
          <cell r="G173" t="str">
            <v>단  가</v>
          </cell>
          <cell r="H173" t="str">
            <v>금   액</v>
          </cell>
          <cell r="I173" t="str">
            <v>단  가</v>
          </cell>
          <cell r="J173" t="str">
            <v>금   액</v>
          </cell>
          <cell r="K173" t="str">
            <v>단  가</v>
          </cell>
          <cell r="L173" t="str">
            <v>금   액</v>
          </cell>
        </row>
        <row r="174">
          <cell r="A174" t="str">
            <v>Trailer</v>
          </cell>
          <cell r="B174">
            <v>0</v>
          </cell>
          <cell r="C174" t="str">
            <v>30ton</v>
          </cell>
          <cell r="D174">
            <v>1</v>
          </cell>
          <cell r="E174" t="str">
            <v>"</v>
          </cell>
          <cell r="F174">
            <v>0</v>
          </cell>
          <cell r="G174">
            <v>0</v>
          </cell>
          <cell r="H174">
            <v>8683</v>
          </cell>
          <cell r="I174">
            <v>0</v>
          </cell>
          <cell r="J174">
            <v>15763</v>
          </cell>
          <cell r="K174">
            <v>0</v>
          </cell>
          <cell r="L174">
            <v>27414</v>
          </cell>
        </row>
        <row r="175">
          <cell r="A175" t="str">
            <v>Fork Lift</v>
          </cell>
          <cell r="B175">
            <v>0</v>
          </cell>
          <cell r="C175" t="str">
            <v>3.5ton</v>
          </cell>
          <cell r="D175">
            <v>1</v>
          </cell>
          <cell r="E175" t="str">
            <v>hr</v>
          </cell>
          <cell r="F175">
            <v>0</v>
          </cell>
          <cell r="G175">
            <v>0</v>
          </cell>
          <cell r="H175">
            <v>9681</v>
          </cell>
          <cell r="I175">
            <v>0</v>
          </cell>
          <cell r="J175">
            <v>5116</v>
          </cell>
          <cell r="K175">
            <v>0</v>
          </cell>
          <cell r="L175">
            <v>3470</v>
          </cell>
        </row>
        <row r="176">
          <cell r="B176" t="str">
            <v xml:space="preserve"> "</v>
          </cell>
          <cell r="C176" t="str">
            <v>5.0ton</v>
          </cell>
          <cell r="D176">
            <v>1</v>
          </cell>
          <cell r="E176" t="str">
            <v>"</v>
          </cell>
          <cell r="F176">
            <v>0</v>
          </cell>
          <cell r="G176">
            <v>0</v>
          </cell>
          <cell r="H176">
            <v>9681</v>
          </cell>
          <cell r="I176">
            <v>0</v>
          </cell>
          <cell r="J176">
            <v>5116.08</v>
          </cell>
          <cell r="K176">
            <v>0</v>
          </cell>
          <cell r="L176">
            <v>4863</v>
          </cell>
        </row>
        <row r="177">
          <cell r="B177" t="str">
            <v xml:space="preserve"> "</v>
          </cell>
          <cell r="C177" t="str">
            <v>7.5ton</v>
          </cell>
          <cell r="D177">
            <v>1</v>
          </cell>
          <cell r="E177" t="str">
            <v>"</v>
          </cell>
          <cell r="F177">
            <v>0</v>
          </cell>
          <cell r="G177">
            <v>0</v>
          </cell>
          <cell r="H177">
            <v>9681</v>
          </cell>
          <cell r="I177">
            <v>0</v>
          </cell>
          <cell r="J177">
            <v>5898</v>
          </cell>
          <cell r="K177">
            <v>0</v>
          </cell>
          <cell r="L177">
            <v>5845</v>
          </cell>
        </row>
        <row r="178">
          <cell r="A178" t="str">
            <v>발 전 기</v>
          </cell>
          <cell r="B178">
            <v>0</v>
          </cell>
          <cell r="C178" t="str">
            <v>50 kw</v>
          </cell>
          <cell r="D178">
            <v>1</v>
          </cell>
          <cell r="E178" t="str">
            <v>"</v>
          </cell>
          <cell r="F178">
            <v>0</v>
          </cell>
          <cell r="G178">
            <v>0</v>
          </cell>
          <cell r="H178">
            <v>9235</v>
          </cell>
          <cell r="I178">
            <v>0</v>
          </cell>
          <cell r="J178">
            <v>8338</v>
          </cell>
          <cell r="K178">
            <v>0</v>
          </cell>
          <cell r="L178">
            <v>4912</v>
          </cell>
        </row>
        <row r="179">
          <cell r="A179" t="str">
            <v>AIR HOSE</v>
          </cell>
          <cell r="B179">
            <v>0</v>
          </cell>
          <cell r="C179" t="str">
            <v>3/4 "</v>
          </cell>
          <cell r="D179">
            <v>1</v>
          </cell>
          <cell r="E179" t="str">
            <v>"</v>
          </cell>
          <cell r="F179">
            <v>0</v>
          </cell>
          <cell r="G179">
            <v>0</v>
          </cell>
          <cell r="H179">
            <v>0</v>
          </cell>
          <cell r="I179">
            <v>0</v>
          </cell>
          <cell r="J179">
            <v>0</v>
          </cell>
          <cell r="K179">
            <v>0</v>
          </cell>
          <cell r="L179">
            <v>48</v>
          </cell>
        </row>
        <row r="180">
          <cell r="A180" t="str">
            <v>브라스트기</v>
          </cell>
          <cell r="B180">
            <v>0</v>
          </cell>
          <cell r="C180">
            <v>0</v>
          </cell>
          <cell r="D180">
            <v>1</v>
          </cell>
          <cell r="E180" t="str">
            <v>"</v>
          </cell>
          <cell r="F180">
            <v>0</v>
          </cell>
          <cell r="G180">
            <v>0</v>
          </cell>
          <cell r="H180">
            <v>0</v>
          </cell>
          <cell r="I180">
            <v>0</v>
          </cell>
          <cell r="J180">
            <v>0</v>
          </cell>
          <cell r="K180">
            <v>0</v>
          </cell>
          <cell r="L180">
            <v>659</v>
          </cell>
        </row>
        <row r="181">
          <cell r="A181" t="str">
            <v>건  조  기</v>
          </cell>
          <cell r="B181">
            <v>0</v>
          </cell>
          <cell r="C181">
            <v>0</v>
          </cell>
          <cell r="D181">
            <v>1</v>
          </cell>
          <cell r="E181" t="str">
            <v>"</v>
          </cell>
          <cell r="F181">
            <v>0</v>
          </cell>
          <cell r="G181">
            <v>0</v>
          </cell>
          <cell r="H181">
            <v>0</v>
          </cell>
          <cell r="I181">
            <v>0</v>
          </cell>
          <cell r="J181">
            <v>0</v>
          </cell>
          <cell r="K181">
            <v>0</v>
          </cell>
          <cell r="L181">
            <v>211</v>
          </cell>
        </row>
        <row r="182">
          <cell r="A182" t="str">
            <v>방  진  복</v>
          </cell>
          <cell r="B182">
            <v>0</v>
          </cell>
          <cell r="C182">
            <v>0</v>
          </cell>
          <cell r="D182">
            <v>1</v>
          </cell>
          <cell r="E182" t="str">
            <v>"</v>
          </cell>
          <cell r="F182">
            <v>0</v>
          </cell>
          <cell r="G182">
            <v>0</v>
          </cell>
          <cell r="H182">
            <v>0</v>
          </cell>
          <cell r="I182">
            <v>0</v>
          </cell>
          <cell r="J182">
            <v>0</v>
          </cell>
          <cell r="K182">
            <v>0</v>
          </cell>
          <cell r="L182">
            <v>107</v>
          </cell>
        </row>
        <row r="183">
          <cell r="A183" t="str">
            <v>방  진  모</v>
          </cell>
          <cell r="B183">
            <v>0</v>
          </cell>
          <cell r="C183">
            <v>0</v>
          </cell>
          <cell r="D183">
            <v>1</v>
          </cell>
          <cell r="E183" t="str">
            <v>"</v>
          </cell>
          <cell r="F183">
            <v>0</v>
          </cell>
          <cell r="G183">
            <v>0</v>
          </cell>
          <cell r="H183">
            <v>0</v>
          </cell>
          <cell r="I183">
            <v>0</v>
          </cell>
          <cell r="J183">
            <v>0</v>
          </cell>
          <cell r="K183">
            <v>0</v>
          </cell>
          <cell r="L183">
            <v>21</v>
          </cell>
        </row>
        <row r="196">
          <cell r="B196" t="str">
            <v>'98 년도  사 용 장 비 경 비  산 출 표</v>
          </cell>
        </row>
        <row r="197">
          <cell r="E197" t="str">
            <v/>
          </cell>
        </row>
        <row r="198">
          <cell r="A198" t="str">
            <v>종       별</v>
          </cell>
          <cell r="B198">
            <v>0</v>
          </cell>
          <cell r="C198" t="str">
            <v>재 료 또 는</v>
          </cell>
          <cell r="D198" t="str">
            <v xml:space="preserve">원 수 </v>
          </cell>
          <cell r="E198" t="str">
            <v>단 위</v>
          </cell>
          <cell r="F198" t="str">
            <v>총   액</v>
          </cell>
          <cell r="G198" t="str">
            <v>노   무   비</v>
          </cell>
          <cell r="H198">
            <v>0</v>
          </cell>
          <cell r="I198" t="str">
            <v>재   료   비</v>
          </cell>
          <cell r="J198">
            <v>0</v>
          </cell>
          <cell r="K198" t="str">
            <v>경      비</v>
          </cell>
          <cell r="L198">
            <v>0</v>
          </cell>
          <cell r="M198" t="str">
            <v>비   고</v>
          </cell>
        </row>
        <row r="199">
          <cell r="C199" t="str">
            <v xml:space="preserve">규       격 </v>
          </cell>
          <cell r="D199">
            <v>0</v>
          </cell>
          <cell r="E199">
            <v>0</v>
          </cell>
          <cell r="F199" t="str">
            <v>금   액</v>
          </cell>
          <cell r="G199" t="str">
            <v>단  가</v>
          </cell>
          <cell r="H199" t="str">
            <v>금   액</v>
          </cell>
          <cell r="I199" t="str">
            <v>단  가</v>
          </cell>
          <cell r="J199" t="str">
            <v>금   액</v>
          </cell>
          <cell r="K199" t="str">
            <v>단  가</v>
          </cell>
          <cell r="L199" t="str">
            <v>금   액</v>
          </cell>
        </row>
        <row r="200">
          <cell r="A200" t="str">
            <v>Truck</v>
          </cell>
          <cell r="B200">
            <v>0</v>
          </cell>
          <cell r="C200" t="str">
            <v>6ton</v>
          </cell>
          <cell r="D200">
            <v>1</v>
          </cell>
          <cell r="E200" t="str">
            <v>hr</v>
          </cell>
          <cell r="F200">
            <v>0</v>
          </cell>
          <cell r="G200">
            <v>0</v>
          </cell>
          <cell r="H200">
            <v>8683</v>
          </cell>
          <cell r="I200">
            <v>0</v>
          </cell>
          <cell r="J200">
            <v>8110</v>
          </cell>
        </row>
        <row r="202">
          <cell r="B202" t="str">
            <v>- 경유</v>
          </cell>
          <cell r="C202">
            <v>0</v>
          </cell>
          <cell r="D202">
            <v>10.7</v>
          </cell>
          <cell r="E202" t="str">
            <v>L</v>
          </cell>
          <cell r="F202">
            <v>0</v>
          </cell>
          <cell r="G202">
            <v>0</v>
          </cell>
          <cell r="H202">
            <v>0</v>
          </cell>
          <cell r="I202">
            <v>526.4</v>
          </cell>
          <cell r="J202">
            <v>5632</v>
          </cell>
        </row>
        <row r="203">
          <cell r="B203" t="str">
            <v>- 잡유</v>
          </cell>
          <cell r="C203" t="str">
            <v>주연료*44%</v>
          </cell>
          <cell r="D203">
            <v>1</v>
          </cell>
          <cell r="E203" t="str">
            <v>식</v>
          </cell>
          <cell r="F203">
            <v>0</v>
          </cell>
          <cell r="G203">
            <v>0</v>
          </cell>
          <cell r="H203">
            <v>0</v>
          </cell>
          <cell r="I203">
            <v>0</v>
          </cell>
          <cell r="J203">
            <v>2478</v>
          </cell>
        </row>
        <row r="204">
          <cell r="B204" t="str">
            <v>- 조종원</v>
          </cell>
          <cell r="C204">
            <v>0</v>
          </cell>
          <cell r="D204">
            <v>0.17</v>
          </cell>
          <cell r="E204" t="str">
            <v>인</v>
          </cell>
          <cell r="F204">
            <v>0</v>
          </cell>
          <cell r="G204">
            <v>51077</v>
          </cell>
          <cell r="H204">
            <v>8683</v>
          </cell>
        </row>
        <row r="206">
          <cell r="A206" t="str">
            <v>Truck Crane</v>
          </cell>
          <cell r="B206">
            <v>0</v>
          </cell>
          <cell r="C206" t="str">
            <v>15ton</v>
          </cell>
          <cell r="D206">
            <v>1</v>
          </cell>
          <cell r="E206" t="str">
            <v>hr</v>
          </cell>
          <cell r="F206">
            <v>0</v>
          </cell>
          <cell r="G206">
            <v>0</v>
          </cell>
          <cell r="H206">
            <v>18615</v>
          </cell>
          <cell r="I206">
            <v>0</v>
          </cell>
          <cell r="J206">
            <v>4285</v>
          </cell>
        </row>
        <row r="208">
          <cell r="B208" t="str">
            <v>- 경유</v>
          </cell>
          <cell r="C208">
            <v>0</v>
          </cell>
          <cell r="D208">
            <v>5.9</v>
          </cell>
          <cell r="E208" t="str">
            <v>L</v>
          </cell>
          <cell r="F208">
            <v>0</v>
          </cell>
          <cell r="G208">
            <v>0</v>
          </cell>
          <cell r="H208">
            <v>0</v>
          </cell>
          <cell r="I208">
            <v>526.4</v>
          </cell>
          <cell r="J208">
            <v>3105.76</v>
          </cell>
        </row>
        <row r="209">
          <cell r="B209" t="str">
            <v>- 잡유</v>
          </cell>
          <cell r="C209" t="str">
            <v>주연료*38%</v>
          </cell>
          <cell r="D209">
            <v>1</v>
          </cell>
          <cell r="E209" t="str">
            <v>식</v>
          </cell>
          <cell r="F209">
            <v>0</v>
          </cell>
          <cell r="G209">
            <v>0</v>
          </cell>
          <cell r="H209">
            <v>0</v>
          </cell>
          <cell r="I209">
            <v>0</v>
          </cell>
          <cell r="J209">
            <v>1180.1888000000001</v>
          </cell>
        </row>
        <row r="210">
          <cell r="B210" t="str">
            <v>- 조종원</v>
          </cell>
          <cell r="C210">
            <v>0</v>
          </cell>
          <cell r="D210">
            <v>0.17</v>
          </cell>
          <cell r="E210" t="str">
            <v>인</v>
          </cell>
          <cell r="F210">
            <v>0</v>
          </cell>
          <cell r="G210">
            <v>56951</v>
          </cell>
          <cell r="H210">
            <v>9681.67</v>
          </cell>
        </row>
        <row r="211">
          <cell r="B211" t="str">
            <v>- 조수</v>
          </cell>
          <cell r="C211">
            <v>0</v>
          </cell>
          <cell r="D211">
            <v>0.17</v>
          </cell>
          <cell r="E211" t="str">
            <v>"</v>
          </cell>
          <cell r="F211">
            <v>0</v>
          </cell>
          <cell r="G211">
            <v>42762</v>
          </cell>
          <cell r="H211">
            <v>7269.5400000000009</v>
          </cell>
        </row>
        <row r="212">
          <cell r="B212" t="str">
            <v>- 중기조장</v>
          </cell>
          <cell r="C212">
            <v>0</v>
          </cell>
          <cell r="D212">
            <v>0.03</v>
          </cell>
          <cell r="E212" t="str">
            <v>"</v>
          </cell>
          <cell r="F212">
            <v>0</v>
          </cell>
          <cell r="G212">
            <v>55484</v>
          </cell>
          <cell r="H212">
            <v>1664.52</v>
          </cell>
        </row>
        <row r="214">
          <cell r="A214" t="str">
            <v>Truck Crane</v>
          </cell>
          <cell r="B214">
            <v>0</v>
          </cell>
          <cell r="C214" t="str">
            <v>20ton</v>
          </cell>
          <cell r="D214">
            <v>1</v>
          </cell>
          <cell r="E214" t="str">
            <v>hr</v>
          </cell>
          <cell r="F214">
            <v>0</v>
          </cell>
          <cell r="G214">
            <v>0</v>
          </cell>
          <cell r="H214">
            <v>18615</v>
          </cell>
          <cell r="I214">
            <v>0</v>
          </cell>
          <cell r="J214">
            <v>4939</v>
          </cell>
        </row>
        <row r="216">
          <cell r="B216" t="str">
            <v>- 경유</v>
          </cell>
          <cell r="C216">
            <v>0</v>
          </cell>
          <cell r="D216">
            <v>6.8</v>
          </cell>
          <cell r="E216" t="str">
            <v>L</v>
          </cell>
          <cell r="F216">
            <v>0</v>
          </cell>
          <cell r="G216">
            <v>0</v>
          </cell>
          <cell r="H216">
            <v>0</v>
          </cell>
          <cell r="I216">
            <v>526.4</v>
          </cell>
          <cell r="J216">
            <v>3579.5199999999995</v>
          </cell>
        </row>
        <row r="217">
          <cell r="B217" t="str">
            <v>- 잡유</v>
          </cell>
          <cell r="C217" t="str">
            <v>주연료*38%</v>
          </cell>
          <cell r="D217">
            <v>1</v>
          </cell>
          <cell r="E217" t="str">
            <v>식</v>
          </cell>
          <cell r="F217">
            <v>0</v>
          </cell>
          <cell r="G217">
            <v>0</v>
          </cell>
          <cell r="H217">
            <v>0</v>
          </cell>
          <cell r="I217">
            <v>0</v>
          </cell>
          <cell r="J217">
            <v>1360.2175999999997</v>
          </cell>
        </row>
        <row r="218">
          <cell r="A218" t="str">
            <v>종       별</v>
          </cell>
          <cell r="B218">
            <v>0</v>
          </cell>
          <cell r="C218" t="str">
            <v>재 료 또 는</v>
          </cell>
          <cell r="D218" t="str">
            <v xml:space="preserve">원 수 </v>
          </cell>
          <cell r="E218" t="str">
            <v>단 위</v>
          </cell>
          <cell r="F218" t="str">
            <v>총   액</v>
          </cell>
          <cell r="G218" t="str">
            <v>노   무   비</v>
          </cell>
          <cell r="H218">
            <v>0</v>
          </cell>
          <cell r="I218" t="str">
            <v>재   료   비</v>
          </cell>
          <cell r="J218">
            <v>0</v>
          </cell>
          <cell r="K218" t="str">
            <v>경      비</v>
          </cell>
          <cell r="L218">
            <v>0</v>
          </cell>
          <cell r="M218" t="str">
            <v>비   고</v>
          </cell>
        </row>
        <row r="219">
          <cell r="C219" t="str">
            <v xml:space="preserve">규       격 </v>
          </cell>
          <cell r="D219">
            <v>0</v>
          </cell>
          <cell r="E219">
            <v>0</v>
          </cell>
          <cell r="F219" t="str">
            <v>금   액</v>
          </cell>
          <cell r="G219" t="str">
            <v>단  가</v>
          </cell>
          <cell r="H219" t="str">
            <v>금   액</v>
          </cell>
          <cell r="I219" t="str">
            <v>단  가</v>
          </cell>
          <cell r="J219" t="str">
            <v>금   액</v>
          </cell>
          <cell r="K219" t="str">
            <v>단  가</v>
          </cell>
          <cell r="L219" t="str">
            <v>금   액</v>
          </cell>
        </row>
        <row r="220">
          <cell r="B220" t="str">
            <v>- 조종원</v>
          </cell>
          <cell r="C220">
            <v>0</v>
          </cell>
          <cell r="D220">
            <v>0.17</v>
          </cell>
          <cell r="E220" t="str">
            <v>인</v>
          </cell>
          <cell r="F220">
            <v>0</v>
          </cell>
          <cell r="G220">
            <v>56951</v>
          </cell>
          <cell r="H220">
            <v>9681.67</v>
          </cell>
        </row>
        <row r="221">
          <cell r="B221" t="str">
            <v>- 조수</v>
          </cell>
          <cell r="C221">
            <v>0</v>
          </cell>
          <cell r="D221">
            <v>0.17</v>
          </cell>
          <cell r="E221" t="str">
            <v>"</v>
          </cell>
          <cell r="F221">
            <v>0</v>
          </cell>
          <cell r="G221">
            <v>42762</v>
          </cell>
          <cell r="H221">
            <v>7269.5400000000009</v>
          </cell>
        </row>
        <row r="222">
          <cell r="B222" t="str">
            <v>- 중기조장</v>
          </cell>
          <cell r="C222">
            <v>0</v>
          </cell>
          <cell r="D222">
            <v>0.03</v>
          </cell>
          <cell r="E222" t="str">
            <v>"</v>
          </cell>
          <cell r="F222">
            <v>0</v>
          </cell>
          <cell r="G222">
            <v>55484</v>
          </cell>
          <cell r="H222">
            <v>1664.52</v>
          </cell>
        </row>
        <row r="224">
          <cell r="A224" t="str">
            <v>Truck Crane</v>
          </cell>
          <cell r="B224">
            <v>0</v>
          </cell>
          <cell r="C224" t="str">
            <v>30ton</v>
          </cell>
          <cell r="D224">
            <v>1</v>
          </cell>
          <cell r="E224" t="str">
            <v>hr</v>
          </cell>
          <cell r="F224">
            <v>0</v>
          </cell>
          <cell r="G224">
            <v>0</v>
          </cell>
          <cell r="H224">
            <v>18615</v>
          </cell>
          <cell r="I224">
            <v>0</v>
          </cell>
          <cell r="J224">
            <v>7046</v>
          </cell>
        </row>
        <row r="226">
          <cell r="B226" t="str">
            <v>- 경유</v>
          </cell>
          <cell r="C226">
            <v>0</v>
          </cell>
          <cell r="D226">
            <v>9.6999999999999993</v>
          </cell>
          <cell r="E226" t="str">
            <v>L</v>
          </cell>
          <cell r="F226">
            <v>0</v>
          </cell>
          <cell r="G226">
            <v>0</v>
          </cell>
          <cell r="H226">
            <v>0</v>
          </cell>
          <cell r="I226">
            <v>526.4</v>
          </cell>
          <cell r="J226">
            <v>5106.079999999999</v>
          </cell>
          <cell r="K226">
            <v>0</v>
          </cell>
          <cell r="L226" t="str">
            <v/>
          </cell>
        </row>
        <row r="227">
          <cell r="B227" t="str">
            <v>- 잡유</v>
          </cell>
          <cell r="C227" t="str">
            <v>주연료*38%</v>
          </cell>
          <cell r="D227">
            <v>1</v>
          </cell>
          <cell r="E227" t="str">
            <v>식</v>
          </cell>
          <cell r="F227">
            <v>0</v>
          </cell>
          <cell r="G227">
            <v>0</v>
          </cell>
          <cell r="H227">
            <v>0</v>
          </cell>
          <cell r="I227">
            <v>0</v>
          </cell>
          <cell r="J227">
            <v>1940.3103999999994</v>
          </cell>
        </row>
        <row r="228">
          <cell r="B228" t="str">
            <v>- 조종원</v>
          </cell>
          <cell r="C228">
            <v>0</v>
          </cell>
          <cell r="D228">
            <v>0.17</v>
          </cell>
          <cell r="E228" t="str">
            <v>인</v>
          </cell>
          <cell r="F228">
            <v>0</v>
          </cell>
          <cell r="G228">
            <v>56951</v>
          </cell>
          <cell r="H228">
            <v>9681.67</v>
          </cell>
        </row>
        <row r="229">
          <cell r="B229" t="str">
            <v>- 조수</v>
          </cell>
          <cell r="C229">
            <v>0</v>
          </cell>
          <cell r="D229">
            <v>0.17</v>
          </cell>
          <cell r="E229" t="str">
            <v>"</v>
          </cell>
          <cell r="F229">
            <v>0</v>
          </cell>
          <cell r="G229">
            <v>42762</v>
          </cell>
          <cell r="H229">
            <v>7269.5400000000009</v>
          </cell>
        </row>
        <row r="230">
          <cell r="B230" t="str">
            <v>- 중기조장</v>
          </cell>
          <cell r="C230">
            <v>0</v>
          </cell>
          <cell r="D230">
            <v>0.03</v>
          </cell>
          <cell r="E230" t="str">
            <v>"</v>
          </cell>
          <cell r="F230">
            <v>0</v>
          </cell>
          <cell r="G230">
            <v>55484</v>
          </cell>
          <cell r="H230">
            <v>1664.52</v>
          </cell>
        </row>
        <row r="232">
          <cell r="A232" t="str">
            <v>Truck Crane</v>
          </cell>
          <cell r="B232">
            <v>0</v>
          </cell>
          <cell r="C232" t="str">
            <v>40ton</v>
          </cell>
          <cell r="D232">
            <v>1</v>
          </cell>
          <cell r="E232" t="str">
            <v>hr</v>
          </cell>
          <cell r="F232">
            <v>0</v>
          </cell>
          <cell r="G232">
            <v>0</v>
          </cell>
          <cell r="H232">
            <v>18615</v>
          </cell>
          <cell r="I232">
            <v>0</v>
          </cell>
          <cell r="J232">
            <v>8730</v>
          </cell>
        </row>
        <row r="234">
          <cell r="B234" t="str">
            <v>- 경유</v>
          </cell>
          <cell r="C234">
            <v>0</v>
          </cell>
          <cell r="D234">
            <v>10.7</v>
          </cell>
          <cell r="E234" t="str">
            <v>L</v>
          </cell>
          <cell r="F234">
            <v>0</v>
          </cell>
          <cell r="G234">
            <v>0</v>
          </cell>
          <cell r="H234">
            <v>0</v>
          </cell>
          <cell r="I234">
            <v>526.4</v>
          </cell>
          <cell r="J234">
            <v>5632.48</v>
          </cell>
          <cell r="K234">
            <v>0</v>
          </cell>
          <cell r="L234" t="str">
            <v/>
          </cell>
        </row>
        <row r="235">
          <cell r="B235" t="str">
            <v>- 잡유</v>
          </cell>
          <cell r="C235" t="str">
            <v>주연료*55%</v>
          </cell>
          <cell r="D235">
            <v>1</v>
          </cell>
          <cell r="E235" t="str">
            <v>식</v>
          </cell>
          <cell r="F235">
            <v>0</v>
          </cell>
          <cell r="G235">
            <v>0</v>
          </cell>
          <cell r="H235">
            <v>0</v>
          </cell>
          <cell r="I235">
            <v>0</v>
          </cell>
          <cell r="J235">
            <v>3097.8639999999996</v>
          </cell>
        </row>
        <row r="236">
          <cell r="B236" t="str">
            <v>- 조종원</v>
          </cell>
          <cell r="C236">
            <v>0</v>
          </cell>
          <cell r="D236">
            <v>0.17</v>
          </cell>
          <cell r="E236" t="str">
            <v>인</v>
          </cell>
          <cell r="F236">
            <v>0</v>
          </cell>
          <cell r="G236">
            <v>56951</v>
          </cell>
          <cell r="H236">
            <v>9681.67</v>
          </cell>
        </row>
        <row r="237">
          <cell r="B237" t="str">
            <v>- 조수</v>
          </cell>
          <cell r="C237">
            <v>0</v>
          </cell>
          <cell r="D237">
            <v>0.17</v>
          </cell>
          <cell r="E237" t="str">
            <v>"</v>
          </cell>
          <cell r="F237">
            <v>0</v>
          </cell>
          <cell r="G237">
            <v>42762</v>
          </cell>
          <cell r="H237">
            <v>7269.5400000000009</v>
          </cell>
        </row>
        <row r="238">
          <cell r="B238" t="str">
            <v>- 중기조장</v>
          </cell>
          <cell r="C238">
            <v>0</v>
          </cell>
          <cell r="D238">
            <v>0.03</v>
          </cell>
          <cell r="E238" t="str">
            <v>"</v>
          </cell>
          <cell r="F238">
            <v>0</v>
          </cell>
          <cell r="G238">
            <v>55484</v>
          </cell>
          <cell r="H238">
            <v>1664.52</v>
          </cell>
        </row>
        <row r="241">
          <cell r="A241" t="str">
            <v>종       별</v>
          </cell>
          <cell r="B241">
            <v>0</v>
          </cell>
          <cell r="C241" t="str">
            <v>재 료 또 는</v>
          </cell>
          <cell r="D241" t="str">
            <v xml:space="preserve">원 수 </v>
          </cell>
          <cell r="E241" t="str">
            <v>단 위</v>
          </cell>
          <cell r="F241" t="str">
            <v>총   액</v>
          </cell>
          <cell r="G241" t="str">
            <v>노   무   비</v>
          </cell>
          <cell r="H241">
            <v>0</v>
          </cell>
          <cell r="I241" t="str">
            <v>재   료   비</v>
          </cell>
          <cell r="J241">
            <v>0</v>
          </cell>
          <cell r="K241" t="str">
            <v>경      비</v>
          </cell>
          <cell r="L241">
            <v>0</v>
          </cell>
          <cell r="M241" t="str">
            <v>비   고</v>
          </cell>
        </row>
        <row r="242">
          <cell r="C242" t="str">
            <v xml:space="preserve">규       격 </v>
          </cell>
          <cell r="D242">
            <v>0</v>
          </cell>
          <cell r="E242">
            <v>0</v>
          </cell>
          <cell r="F242" t="str">
            <v>금   액</v>
          </cell>
          <cell r="G242" t="str">
            <v>단  가</v>
          </cell>
          <cell r="H242" t="str">
            <v>금   액</v>
          </cell>
          <cell r="I242" t="str">
            <v>단  가</v>
          </cell>
          <cell r="J242" t="str">
            <v>금   액</v>
          </cell>
          <cell r="K242" t="str">
            <v>단  가</v>
          </cell>
          <cell r="L242" t="str">
            <v>금   액</v>
          </cell>
        </row>
        <row r="243">
          <cell r="A243" t="str">
            <v>Tower Crane</v>
          </cell>
          <cell r="B243">
            <v>0</v>
          </cell>
          <cell r="C243" t="str">
            <v>5ton</v>
          </cell>
          <cell r="D243">
            <v>1</v>
          </cell>
          <cell r="E243" t="str">
            <v>hr</v>
          </cell>
          <cell r="F243">
            <v>0</v>
          </cell>
          <cell r="G243">
            <v>0</v>
          </cell>
          <cell r="H243">
            <v>0</v>
          </cell>
          <cell r="I243">
            <v>0</v>
          </cell>
          <cell r="J243">
            <v>543</v>
          </cell>
        </row>
        <row r="245">
          <cell r="B245" t="str">
            <v xml:space="preserve">- Wire Rope </v>
          </cell>
          <cell r="C245" t="str">
            <v>18m/mΦ</v>
          </cell>
          <cell r="D245">
            <v>0.36</v>
          </cell>
          <cell r="E245" t="str">
            <v>m</v>
          </cell>
          <cell r="F245">
            <v>0</v>
          </cell>
          <cell r="G245">
            <v>0</v>
          </cell>
          <cell r="H245">
            <v>0</v>
          </cell>
          <cell r="I245">
            <v>1509</v>
          </cell>
          <cell r="J245">
            <v>543</v>
          </cell>
        </row>
        <row r="246">
          <cell r="A246" t="str">
            <v>Fork Lift Truck</v>
          </cell>
          <cell r="B246">
            <v>0</v>
          </cell>
          <cell r="C246" t="str">
            <v>3.5ton</v>
          </cell>
          <cell r="D246">
            <v>1</v>
          </cell>
          <cell r="E246" t="str">
            <v>hr</v>
          </cell>
          <cell r="F246">
            <v>0</v>
          </cell>
          <cell r="G246">
            <v>0</v>
          </cell>
          <cell r="H246">
            <v>9681</v>
          </cell>
          <cell r="I246">
            <v>0</v>
          </cell>
          <cell r="J246">
            <v>5116</v>
          </cell>
        </row>
        <row r="248">
          <cell r="B248" t="str">
            <v>- 경유</v>
          </cell>
          <cell r="C248">
            <v>0</v>
          </cell>
          <cell r="D248">
            <v>7.2</v>
          </cell>
          <cell r="E248" t="str">
            <v>L</v>
          </cell>
          <cell r="F248">
            <v>0</v>
          </cell>
          <cell r="G248">
            <v>0</v>
          </cell>
          <cell r="H248">
            <v>0</v>
          </cell>
          <cell r="I248">
            <v>526.4</v>
          </cell>
          <cell r="J248">
            <v>3790.08</v>
          </cell>
        </row>
        <row r="249">
          <cell r="B249" t="str">
            <v>- 잡유</v>
          </cell>
          <cell r="C249" t="str">
            <v>주연료*35%</v>
          </cell>
          <cell r="D249">
            <v>1</v>
          </cell>
          <cell r="E249" t="str">
            <v>식</v>
          </cell>
          <cell r="F249">
            <v>0</v>
          </cell>
          <cell r="G249">
            <v>0</v>
          </cell>
          <cell r="H249">
            <v>0</v>
          </cell>
          <cell r="I249">
            <v>0</v>
          </cell>
          <cell r="J249">
            <v>1326.5279999999998</v>
          </cell>
        </row>
        <row r="250">
          <cell r="B250" t="str">
            <v>- 조종원</v>
          </cell>
          <cell r="C250">
            <v>0</v>
          </cell>
          <cell r="D250">
            <v>0.17</v>
          </cell>
          <cell r="E250" t="str">
            <v>인</v>
          </cell>
          <cell r="F250">
            <v>0</v>
          </cell>
          <cell r="G250">
            <v>56951</v>
          </cell>
          <cell r="H250">
            <v>9681</v>
          </cell>
        </row>
        <row r="251">
          <cell r="A251" t="str">
            <v>Fork Lift Truck</v>
          </cell>
          <cell r="B251">
            <v>0</v>
          </cell>
          <cell r="C251" t="str">
            <v>5.0ton</v>
          </cell>
          <cell r="D251">
            <v>1</v>
          </cell>
          <cell r="E251" t="str">
            <v>hr</v>
          </cell>
          <cell r="F251">
            <v>0</v>
          </cell>
          <cell r="G251">
            <v>0</v>
          </cell>
          <cell r="H251">
            <v>9681</v>
          </cell>
          <cell r="I251">
            <v>0</v>
          </cell>
          <cell r="J251">
            <v>5116.08</v>
          </cell>
        </row>
        <row r="253">
          <cell r="B253" t="str">
            <v>- 경유</v>
          </cell>
          <cell r="C253">
            <v>0</v>
          </cell>
          <cell r="D253">
            <v>7.2</v>
          </cell>
          <cell r="E253" t="str">
            <v>L</v>
          </cell>
          <cell r="F253">
            <v>0</v>
          </cell>
          <cell r="G253">
            <v>0</v>
          </cell>
          <cell r="H253">
            <v>0</v>
          </cell>
          <cell r="I253">
            <v>526.4</v>
          </cell>
          <cell r="J253">
            <v>3790.08</v>
          </cell>
        </row>
        <row r="254">
          <cell r="B254" t="str">
            <v>- 잡유</v>
          </cell>
          <cell r="C254" t="str">
            <v>주연료*35%</v>
          </cell>
          <cell r="D254">
            <v>1</v>
          </cell>
          <cell r="E254" t="str">
            <v>식</v>
          </cell>
          <cell r="F254">
            <v>0</v>
          </cell>
          <cell r="G254">
            <v>0</v>
          </cell>
          <cell r="H254">
            <v>0</v>
          </cell>
          <cell r="I254">
            <v>0</v>
          </cell>
          <cell r="J254">
            <v>1326</v>
          </cell>
        </row>
        <row r="255">
          <cell r="B255" t="str">
            <v>- 조종원</v>
          </cell>
          <cell r="C255">
            <v>0</v>
          </cell>
          <cell r="D255">
            <v>0.17</v>
          </cell>
          <cell r="E255" t="str">
            <v>인</v>
          </cell>
          <cell r="F255">
            <v>0</v>
          </cell>
          <cell r="G255">
            <v>56951</v>
          </cell>
          <cell r="H255">
            <v>9681</v>
          </cell>
        </row>
        <row r="257">
          <cell r="A257" t="str">
            <v>Fork Lift Truck</v>
          </cell>
          <cell r="B257">
            <v>0</v>
          </cell>
          <cell r="C257" t="str">
            <v>7.5ton</v>
          </cell>
          <cell r="D257">
            <v>1</v>
          </cell>
          <cell r="E257" t="str">
            <v>hr</v>
          </cell>
          <cell r="F257">
            <v>0</v>
          </cell>
          <cell r="G257">
            <v>0</v>
          </cell>
          <cell r="H257">
            <v>9681</v>
          </cell>
          <cell r="I257">
            <v>0</v>
          </cell>
          <cell r="J257">
            <v>5898</v>
          </cell>
        </row>
        <row r="259">
          <cell r="B259" t="str">
            <v>- 경유</v>
          </cell>
          <cell r="C259">
            <v>0</v>
          </cell>
          <cell r="D259">
            <v>8.3000000000000007</v>
          </cell>
          <cell r="E259" t="str">
            <v>L</v>
          </cell>
          <cell r="F259">
            <v>0</v>
          </cell>
          <cell r="G259">
            <v>0</v>
          </cell>
          <cell r="H259">
            <v>0</v>
          </cell>
          <cell r="I259">
            <v>526.4</v>
          </cell>
          <cell r="J259">
            <v>4369.12</v>
          </cell>
        </row>
        <row r="260">
          <cell r="B260" t="str">
            <v>- 잡유</v>
          </cell>
          <cell r="C260" t="str">
            <v>주연료*35%</v>
          </cell>
          <cell r="D260">
            <v>1</v>
          </cell>
          <cell r="E260" t="str">
            <v>식</v>
          </cell>
          <cell r="F260">
            <v>0</v>
          </cell>
          <cell r="G260">
            <v>0</v>
          </cell>
          <cell r="H260">
            <v>0</v>
          </cell>
          <cell r="I260">
            <v>0</v>
          </cell>
          <cell r="J260">
            <v>1529.1919999999998</v>
          </cell>
        </row>
        <row r="261">
          <cell r="B261" t="str">
            <v>- 조종원</v>
          </cell>
          <cell r="C261">
            <v>0</v>
          </cell>
          <cell r="D261">
            <v>0.17</v>
          </cell>
          <cell r="E261" t="str">
            <v>인</v>
          </cell>
          <cell r="F261">
            <v>0</v>
          </cell>
          <cell r="G261">
            <v>56951</v>
          </cell>
          <cell r="H261">
            <v>9681</v>
          </cell>
        </row>
        <row r="264">
          <cell r="A264" t="str">
            <v>종       별</v>
          </cell>
          <cell r="B264">
            <v>0</v>
          </cell>
          <cell r="C264" t="str">
            <v>재 료 또 는</v>
          </cell>
          <cell r="D264" t="str">
            <v xml:space="preserve">원 수 </v>
          </cell>
          <cell r="E264" t="str">
            <v>단 위</v>
          </cell>
          <cell r="F264" t="str">
            <v>총   액</v>
          </cell>
          <cell r="G264" t="str">
            <v>노   무   비</v>
          </cell>
          <cell r="H264">
            <v>0</v>
          </cell>
          <cell r="I264" t="str">
            <v>재   료   비</v>
          </cell>
          <cell r="J264">
            <v>0</v>
          </cell>
          <cell r="K264" t="str">
            <v>경      비</v>
          </cell>
          <cell r="L264">
            <v>0</v>
          </cell>
          <cell r="M264" t="str">
            <v>비   고</v>
          </cell>
        </row>
        <row r="265">
          <cell r="C265" t="str">
            <v xml:space="preserve">규       격 </v>
          </cell>
          <cell r="D265">
            <v>0</v>
          </cell>
          <cell r="E265">
            <v>0</v>
          </cell>
          <cell r="F265" t="str">
            <v>금   액</v>
          </cell>
          <cell r="G265" t="str">
            <v>단  가</v>
          </cell>
          <cell r="H265" t="str">
            <v>금   액</v>
          </cell>
          <cell r="I265" t="str">
            <v>단  가</v>
          </cell>
          <cell r="J265" t="str">
            <v>금   액</v>
          </cell>
          <cell r="K265" t="str">
            <v>단  가</v>
          </cell>
          <cell r="L265" t="str">
            <v>금   액</v>
          </cell>
        </row>
        <row r="266">
          <cell r="A266" t="str">
            <v>Trailer</v>
          </cell>
          <cell r="B266">
            <v>0</v>
          </cell>
          <cell r="C266" t="str">
            <v>30ton</v>
          </cell>
          <cell r="D266">
            <v>1</v>
          </cell>
          <cell r="E266" t="str">
            <v>hr</v>
          </cell>
          <cell r="F266">
            <v>0</v>
          </cell>
          <cell r="G266">
            <v>0</v>
          </cell>
          <cell r="H266">
            <v>8683</v>
          </cell>
          <cell r="I266">
            <v>0</v>
          </cell>
          <cell r="J266">
            <v>15763</v>
          </cell>
        </row>
        <row r="268">
          <cell r="B268" t="str">
            <v>- 경유</v>
          </cell>
          <cell r="C268">
            <v>0</v>
          </cell>
          <cell r="D268">
            <v>21.7</v>
          </cell>
          <cell r="E268" t="str">
            <v>L</v>
          </cell>
          <cell r="F268">
            <v>0</v>
          </cell>
          <cell r="G268">
            <v>0</v>
          </cell>
          <cell r="H268">
            <v>0</v>
          </cell>
          <cell r="I268">
            <v>526.4</v>
          </cell>
          <cell r="J268">
            <v>11422.88</v>
          </cell>
        </row>
        <row r="269">
          <cell r="B269" t="str">
            <v>- 잡유</v>
          </cell>
          <cell r="C269" t="str">
            <v>주연료*38%</v>
          </cell>
          <cell r="D269">
            <v>1</v>
          </cell>
          <cell r="E269" t="str">
            <v>식</v>
          </cell>
          <cell r="F269">
            <v>0</v>
          </cell>
          <cell r="G269">
            <v>0</v>
          </cell>
          <cell r="H269">
            <v>0</v>
          </cell>
          <cell r="I269">
            <v>0</v>
          </cell>
          <cell r="J269">
            <v>4340.6943999999994</v>
          </cell>
        </row>
        <row r="270">
          <cell r="B270" t="str">
            <v>- 조종원</v>
          </cell>
          <cell r="C270">
            <v>0</v>
          </cell>
          <cell r="D270">
            <v>0.17</v>
          </cell>
          <cell r="E270" t="str">
            <v>인</v>
          </cell>
          <cell r="F270">
            <v>0</v>
          </cell>
          <cell r="G270">
            <v>51077</v>
          </cell>
          <cell r="H270">
            <v>8683</v>
          </cell>
        </row>
        <row r="272">
          <cell r="A272" t="str">
            <v>Air Compressor</v>
          </cell>
          <cell r="B272">
            <v>0</v>
          </cell>
          <cell r="C272" t="str">
            <v>7.1㎥/min</v>
          </cell>
          <cell r="D272">
            <v>0</v>
          </cell>
          <cell r="E272">
            <v>0</v>
          </cell>
          <cell r="F272">
            <v>0</v>
          </cell>
          <cell r="G272">
            <v>0</v>
          </cell>
          <cell r="H272">
            <v>9681</v>
          </cell>
          <cell r="I272">
            <v>0</v>
          </cell>
          <cell r="J272">
            <v>6189</v>
          </cell>
        </row>
        <row r="274">
          <cell r="B274" t="str">
            <v>- 경유</v>
          </cell>
          <cell r="C274">
            <v>0</v>
          </cell>
          <cell r="D274">
            <v>9.8000000000000007</v>
          </cell>
          <cell r="E274" t="str">
            <v>L</v>
          </cell>
          <cell r="F274">
            <v>0</v>
          </cell>
          <cell r="G274">
            <v>0</v>
          </cell>
          <cell r="H274">
            <v>0</v>
          </cell>
          <cell r="I274">
            <v>526.4</v>
          </cell>
          <cell r="J274">
            <v>5158</v>
          </cell>
        </row>
        <row r="275">
          <cell r="B275" t="str">
            <v>- 잡유</v>
          </cell>
          <cell r="C275" t="str">
            <v>주연료*20%</v>
          </cell>
          <cell r="D275">
            <v>1</v>
          </cell>
          <cell r="E275" t="str">
            <v>식</v>
          </cell>
          <cell r="F275">
            <v>0</v>
          </cell>
          <cell r="G275">
            <v>0</v>
          </cell>
          <cell r="H275">
            <v>0</v>
          </cell>
          <cell r="I275">
            <v>0</v>
          </cell>
          <cell r="J275">
            <v>1031</v>
          </cell>
        </row>
        <row r="276">
          <cell r="B276" t="str">
            <v>- 조종원</v>
          </cell>
          <cell r="C276">
            <v>0</v>
          </cell>
          <cell r="D276">
            <v>0.17</v>
          </cell>
          <cell r="E276" t="str">
            <v>인</v>
          </cell>
          <cell r="F276">
            <v>0</v>
          </cell>
          <cell r="G276">
            <v>56951</v>
          </cell>
          <cell r="H276">
            <v>9681</v>
          </cell>
        </row>
        <row r="278">
          <cell r="A278" t="str">
            <v>Air Compressor</v>
          </cell>
          <cell r="B278">
            <v>0</v>
          </cell>
          <cell r="C278" t="str">
            <v>10.3㎥/min</v>
          </cell>
          <cell r="D278">
            <v>0</v>
          </cell>
          <cell r="E278">
            <v>0</v>
          </cell>
          <cell r="F278">
            <v>0</v>
          </cell>
          <cell r="G278">
            <v>0</v>
          </cell>
          <cell r="H278">
            <v>9681</v>
          </cell>
          <cell r="I278">
            <v>0</v>
          </cell>
          <cell r="J278">
            <v>8779</v>
          </cell>
        </row>
        <row r="280">
          <cell r="B280" t="str">
            <v>- 경유</v>
          </cell>
          <cell r="C280">
            <v>0</v>
          </cell>
          <cell r="D280">
            <v>13.9</v>
          </cell>
          <cell r="E280" t="str">
            <v>L</v>
          </cell>
          <cell r="F280">
            <v>0</v>
          </cell>
          <cell r="G280">
            <v>0</v>
          </cell>
          <cell r="H280">
            <v>0</v>
          </cell>
          <cell r="I280">
            <v>526.4</v>
          </cell>
          <cell r="J280">
            <v>7316</v>
          </cell>
        </row>
        <row r="281">
          <cell r="B281" t="str">
            <v>- 잡유</v>
          </cell>
          <cell r="C281" t="str">
            <v>주연료*20%</v>
          </cell>
          <cell r="D281">
            <v>1</v>
          </cell>
          <cell r="E281" t="str">
            <v>식</v>
          </cell>
          <cell r="F281">
            <v>0</v>
          </cell>
          <cell r="G281">
            <v>0</v>
          </cell>
          <cell r="H281">
            <v>0</v>
          </cell>
          <cell r="I281">
            <v>0</v>
          </cell>
          <cell r="J281">
            <v>1463</v>
          </cell>
        </row>
        <row r="282">
          <cell r="B282" t="str">
            <v>- 조종원</v>
          </cell>
          <cell r="C282">
            <v>0</v>
          </cell>
          <cell r="D282">
            <v>0.17</v>
          </cell>
          <cell r="E282" t="str">
            <v>인</v>
          </cell>
          <cell r="F282">
            <v>0</v>
          </cell>
          <cell r="G282">
            <v>56951</v>
          </cell>
          <cell r="H282">
            <v>9681</v>
          </cell>
        </row>
        <row r="284">
          <cell r="A284" t="str">
            <v>Trailer</v>
          </cell>
          <cell r="B284">
            <v>0</v>
          </cell>
          <cell r="C284" t="str">
            <v>20ton</v>
          </cell>
          <cell r="D284">
            <v>1</v>
          </cell>
          <cell r="E284" t="str">
            <v>hr</v>
          </cell>
          <cell r="F284">
            <v>0</v>
          </cell>
          <cell r="G284">
            <v>0</v>
          </cell>
          <cell r="H284">
            <v>9681</v>
          </cell>
          <cell r="I284">
            <v>0</v>
          </cell>
          <cell r="J284">
            <v>15109</v>
          </cell>
        </row>
        <row r="286">
          <cell r="B286" t="str">
            <v>- 경유</v>
          </cell>
          <cell r="C286">
            <v>0</v>
          </cell>
          <cell r="D286">
            <v>20.8</v>
          </cell>
          <cell r="E286" t="str">
            <v>L</v>
          </cell>
          <cell r="F286">
            <v>0</v>
          </cell>
          <cell r="G286">
            <v>0</v>
          </cell>
          <cell r="H286">
            <v>0</v>
          </cell>
          <cell r="I286">
            <v>526.4</v>
          </cell>
          <cell r="J286">
            <v>10949.12</v>
          </cell>
        </row>
        <row r="287">
          <cell r="A287" t="str">
            <v>종       별</v>
          </cell>
          <cell r="B287">
            <v>0</v>
          </cell>
          <cell r="C287" t="str">
            <v>재 료 또 는</v>
          </cell>
          <cell r="D287" t="str">
            <v xml:space="preserve">원 수 </v>
          </cell>
          <cell r="E287" t="str">
            <v>단 위</v>
          </cell>
          <cell r="F287" t="str">
            <v>총   액</v>
          </cell>
          <cell r="G287" t="str">
            <v>노   무   비</v>
          </cell>
          <cell r="H287">
            <v>0</v>
          </cell>
          <cell r="I287" t="str">
            <v>재   료   비</v>
          </cell>
          <cell r="J287">
            <v>0</v>
          </cell>
          <cell r="K287" t="str">
            <v>경      비</v>
          </cell>
          <cell r="L287">
            <v>0</v>
          </cell>
          <cell r="M287" t="str">
            <v>비   고</v>
          </cell>
        </row>
        <row r="288">
          <cell r="C288" t="str">
            <v xml:space="preserve">규       격 </v>
          </cell>
          <cell r="D288">
            <v>0</v>
          </cell>
          <cell r="E288">
            <v>0</v>
          </cell>
          <cell r="F288" t="str">
            <v>금   액</v>
          </cell>
          <cell r="G288" t="str">
            <v>단  가</v>
          </cell>
          <cell r="H288" t="str">
            <v>금   액</v>
          </cell>
          <cell r="I288" t="str">
            <v>단  가</v>
          </cell>
          <cell r="J288" t="str">
            <v>금   액</v>
          </cell>
          <cell r="K288" t="str">
            <v>단  가</v>
          </cell>
          <cell r="L288" t="str">
            <v>금   액</v>
          </cell>
        </row>
        <row r="289">
          <cell r="B289" t="str">
            <v>- 잡유</v>
          </cell>
          <cell r="C289" t="str">
            <v>주연료*38%</v>
          </cell>
          <cell r="D289">
            <v>1</v>
          </cell>
          <cell r="E289" t="str">
            <v>식</v>
          </cell>
          <cell r="F289">
            <v>0</v>
          </cell>
          <cell r="G289">
            <v>0</v>
          </cell>
          <cell r="H289">
            <v>0</v>
          </cell>
          <cell r="I289">
            <v>0</v>
          </cell>
          <cell r="J289">
            <v>4160.6656000000003</v>
          </cell>
        </row>
        <row r="290">
          <cell r="B290" t="str">
            <v>- 조종원</v>
          </cell>
          <cell r="C290">
            <v>0</v>
          </cell>
          <cell r="D290">
            <v>0.17</v>
          </cell>
          <cell r="E290" t="str">
            <v>인</v>
          </cell>
          <cell r="F290">
            <v>0</v>
          </cell>
          <cell r="G290">
            <v>56951</v>
          </cell>
          <cell r="H290">
            <v>9681</v>
          </cell>
        </row>
        <row r="292">
          <cell r="A292" t="str">
            <v>발 전 기</v>
          </cell>
          <cell r="B292">
            <v>0</v>
          </cell>
          <cell r="C292" t="str">
            <v>50 kw</v>
          </cell>
          <cell r="D292">
            <v>1</v>
          </cell>
          <cell r="E292" t="str">
            <v>hr</v>
          </cell>
          <cell r="F292">
            <v>0</v>
          </cell>
          <cell r="G292">
            <v>0</v>
          </cell>
          <cell r="H292">
            <v>9235</v>
          </cell>
          <cell r="I292">
            <v>0</v>
          </cell>
          <cell r="J292">
            <v>8338</v>
          </cell>
        </row>
        <row r="294">
          <cell r="B294" t="str">
            <v>- 경유</v>
          </cell>
          <cell r="C294">
            <v>0</v>
          </cell>
          <cell r="D294">
            <v>13.2</v>
          </cell>
          <cell r="E294" t="str">
            <v>L</v>
          </cell>
          <cell r="F294">
            <v>0</v>
          </cell>
          <cell r="G294">
            <v>0</v>
          </cell>
          <cell r="H294">
            <v>0</v>
          </cell>
          <cell r="I294">
            <v>526.4</v>
          </cell>
          <cell r="J294">
            <v>6948.48</v>
          </cell>
        </row>
        <row r="295">
          <cell r="B295" t="str">
            <v>- 잡유</v>
          </cell>
          <cell r="C295" t="str">
            <v>주연료*20%</v>
          </cell>
          <cell r="D295">
            <v>1</v>
          </cell>
          <cell r="E295" t="str">
            <v>식</v>
          </cell>
          <cell r="F295">
            <v>0</v>
          </cell>
          <cell r="G295">
            <v>0</v>
          </cell>
          <cell r="H295">
            <v>0</v>
          </cell>
          <cell r="I295">
            <v>0</v>
          </cell>
          <cell r="J295">
            <v>1389.6959999999997</v>
          </cell>
        </row>
        <row r="296">
          <cell r="B296" t="str">
            <v>- 조종원</v>
          </cell>
          <cell r="C296">
            <v>0</v>
          </cell>
          <cell r="D296">
            <v>0.17</v>
          </cell>
          <cell r="E296" t="str">
            <v>인</v>
          </cell>
          <cell r="F296">
            <v>0</v>
          </cell>
          <cell r="G296">
            <v>54325</v>
          </cell>
          <cell r="H296">
            <v>9235</v>
          </cell>
        </row>
        <row r="297">
          <cell r="A297" t="str">
            <v>Truck Crane</v>
          </cell>
          <cell r="B297">
            <v>0</v>
          </cell>
          <cell r="C297" t="str">
            <v>10ton</v>
          </cell>
          <cell r="D297">
            <v>1</v>
          </cell>
          <cell r="E297" t="str">
            <v>hr</v>
          </cell>
          <cell r="F297">
            <v>0</v>
          </cell>
          <cell r="G297">
            <v>0</v>
          </cell>
          <cell r="H297">
            <v>18615</v>
          </cell>
          <cell r="I297">
            <v>0</v>
          </cell>
          <cell r="J297">
            <v>3486</v>
          </cell>
        </row>
        <row r="299">
          <cell r="B299" t="str">
            <v>- 경유</v>
          </cell>
          <cell r="C299">
            <v>0</v>
          </cell>
          <cell r="D299">
            <v>4.8</v>
          </cell>
          <cell r="E299" t="str">
            <v>L</v>
          </cell>
          <cell r="F299">
            <v>0</v>
          </cell>
          <cell r="G299">
            <v>0</v>
          </cell>
          <cell r="H299">
            <v>0</v>
          </cell>
          <cell r="I299">
            <v>526.4</v>
          </cell>
          <cell r="J299">
            <v>2526.7199999999998</v>
          </cell>
          <cell r="K299">
            <v>0</v>
          </cell>
          <cell r="L299" t="str">
            <v/>
          </cell>
        </row>
        <row r="300">
          <cell r="B300" t="str">
            <v>- 잡유</v>
          </cell>
          <cell r="C300" t="str">
            <v>주연료*38%</v>
          </cell>
          <cell r="D300">
            <v>1</v>
          </cell>
          <cell r="E300" t="str">
            <v>식</v>
          </cell>
          <cell r="F300">
            <v>0</v>
          </cell>
          <cell r="G300">
            <v>0</v>
          </cell>
          <cell r="H300">
            <v>0</v>
          </cell>
          <cell r="I300">
            <v>0</v>
          </cell>
          <cell r="J300">
            <v>960.15359999999987</v>
          </cell>
        </row>
        <row r="301">
          <cell r="B301" t="str">
            <v>- 조종원</v>
          </cell>
          <cell r="C301">
            <v>0</v>
          </cell>
          <cell r="D301">
            <v>0.17</v>
          </cell>
          <cell r="E301" t="str">
            <v>인</v>
          </cell>
          <cell r="F301">
            <v>0</v>
          </cell>
          <cell r="G301">
            <v>56951</v>
          </cell>
          <cell r="H301">
            <v>9681.67</v>
          </cell>
        </row>
        <row r="302">
          <cell r="B302" t="str">
            <v>- 조수</v>
          </cell>
          <cell r="C302">
            <v>0</v>
          </cell>
          <cell r="D302">
            <v>0.17</v>
          </cell>
          <cell r="E302" t="str">
            <v>"</v>
          </cell>
          <cell r="F302">
            <v>0</v>
          </cell>
          <cell r="G302">
            <v>42762</v>
          </cell>
          <cell r="H302">
            <v>7269.54</v>
          </cell>
        </row>
        <row r="303">
          <cell r="B303" t="str">
            <v>- 중기조장</v>
          </cell>
          <cell r="C303">
            <v>0</v>
          </cell>
          <cell r="D303">
            <v>0.03</v>
          </cell>
          <cell r="E303" t="str">
            <v>"</v>
          </cell>
          <cell r="F303">
            <v>0</v>
          </cell>
          <cell r="G303">
            <v>55484</v>
          </cell>
          <cell r="H303">
            <v>1664.52</v>
          </cell>
        </row>
        <row r="311">
          <cell r="E311" t="str">
            <v/>
          </cell>
        </row>
        <row r="312">
          <cell r="B312" t="str">
            <v>'98 년 도  수 문 일 위 대 가 표  총 괄</v>
          </cell>
        </row>
        <row r="314">
          <cell r="A314" t="str">
            <v>종       별</v>
          </cell>
          <cell r="B314">
            <v>0</v>
          </cell>
          <cell r="C314" t="str">
            <v>재 료 또 는</v>
          </cell>
          <cell r="D314" t="str">
            <v xml:space="preserve">원 수 </v>
          </cell>
          <cell r="E314" t="str">
            <v>단 위</v>
          </cell>
          <cell r="F314" t="str">
            <v>총   액</v>
          </cell>
          <cell r="G314" t="str">
            <v>노   무   비</v>
          </cell>
          <cell r="H314">
            <v>0</v>
          </cell>
          <cell r="I314" t="str">
            <v>재   료   비</v>
          </cell>
          <cell r="J314">
            <v>0</v>
          </cell>
          <cell r="K314" t="str">
            <v>경      비</v>
          </cell>
          <cell r="L314">
            <v>0</v>
          </cell>
          <cell r="M314" t="str">
            <v>비   고</v>
          </cell>
        </row>
        <row r="315">
          <cell r="C315" t="str">
            <v xml:space="preserve">규       격 </v>
          </cell>
          <cell r="D315">
            <v>0</v>
          </cell>
          <cell r="E315">
            <v>0</v>
          </cell>
          <cell r="F315" t="str">
            <v>금   액</v>
          </cell>
          <cell r="G315" t="str">
            <v>단  가</v>
          </cell>
          <cell r="H315" t="str">
            <v>금   액</v>
          </cell>
          <cell r="I315" t="str">
            <v>단  가</v>
          </cell>
          <cell r="J315" t="str">
            <v>금   액</v>
          </cell>
          <cell r="K315" t="str">
            <v>단  가</v>
          </cell>
          <cell r="L315" t="str">
            <v>금   액</v>
          </cell>
        </row>
        <row r="316">
          <cell r="A316" t="str">
            <v xml:space="preserve">◈ROLLER GATE </v>
          </cell>
          <cell r="B316">
            <v>0</v>
          </cell>
          <cell r="C316" t="str">
            <v/>
          </cell>
        </row>
        <row r="317">
          <cell r="A317" t="str">
            <v/>
          </cell>
          <cell r="B317" t="str">
            <v>⊙ 제작 가공비</v>
          </cell>
        </row>
        <row r="318">
          <cell r="A318" t="str">
            <v/>
          </cell>
          <cell r="B318" t="str">
            <v>▷GATE LEAF</v>
          </cell>
          <cell r="C318" t="str">
            <v>소   계</v>
          </cell>
          <cell r="D318">
            <v>0</v>
          </cell>
          <cell r="E318">
            <v>0</v>
          </cell>
          <cell r="F318">
            <v>1668518</v>
          </cell>
          <cell r="G318">
            <v>0</v>
          </cell>
          <cell r="H318">
            <v>1322330</v>
          </cell>
          <cell r="I318">
            <v>0</v>
          </cell>
          <cell r="J318">
            <v>237292</v>
          </cell>
          <cell r="K318">
            <v>0</v>
          </cell>
          <cell r="L318">
            <v>108896</v>
          </cell>
        </row>
        <row r="319">
          <cell r="A319" t="str">
            <v/>
          </cell>
          <cell r="B319">
            <v>0</v>
          </cell>
          <cell r="C319" t="str">
            <v>인 건 비</v>
          </cell>
          <cell r="D319">
            <v>1</v>
          </cell>
          <cell r="E319" t="str">
            <v>TON</v>
          </cell>
          <cell r="F319">
            <v>1195828</v>
          </cell>
          <cell r="G319">
            <v>0</v>
          </cell>
          <cell r="H319">
            <v>1195828</v>
          </cell>
        </row>
        <row r="320">
          <cell r="A320" t="str">
            <v/>
          </cell>
          <cell r="B320">
            <v>0</v>
          </cell>
          <cell r="C320" t="str">
            <v>사용장비경비</v>
          </cell>
          <cell r="D320">
            <v>1</v>
          </cell>
          <cell r="E320" t="str">
            <v>TON</v>
          </cell>
          <cell r="F320">
            <v>247732</v>
          </cell>
          <cell r="G320">
            <v>0</v>
          </cell>
          <cell r="H320">
            <v>126502</v>
          </cell>
          <cell r="I320">
            <v>0</v>
          </cell>
          <cell r="J320">
            <v>31430</v>
          </cell>
          <cell r="K320">
            <v>0</v>
          </cell>
          <cell r="L320">
            <v>89800</v>
          </cell>
        </row>
        <row r="321">
          <cell r="A321" t="str">
            <v/>
          </cell>
          <cell r="B321">
            <v>0</v>
          </cell>
          <cell r="C321" t="str">
            <v>소모자재비</v>
          </cell>
          <cell r="D321">
            <v>1</v>
          </cell>
          <cell r="E321" t="str">
            <v>TON</v>
          </cell>
          <cell r="F321">
            <v>224958</v>
          </cell>
          <cell r="G321">
            <v>0</v>
          </cell>
          <cell r="H321">
            <v>0</v>
          </cell>
          <cell r="I321">
            <v>0</v>
          </cell>
          <cell r="J321">
            <v>205862</v>
          </cell>
          <cell r="K321">
            <v>0</v>
          </cell>
          <cell r="L321">
            <v>19096</v>
          </cell>
        </row>
        <row r="323">
          <cell r="A323" t="str">
            <v/>
          </cell>
          <cell r="B323" t="str">
            <v>▷GUIDE FRAME</v>
          </cell>
          <cell r="C323" t="str">
            <v>소   계</v>
          </cell>
          <cell r="D323">
            <v>0</v>
          </cell>
          <cell r="E323">
            <v>0</v>
          </cell>
          <cell r="F323">
            <v>4324511</v>
          </cell>
          <cell r="G323">
            <v>0</v>
          </cell>
          <cell r="H323">
            <v>3911039</v>
          </cell>
          <cell r="I323">
            <v>0</v>
          </cell>
          <cell r="J323">
            <v>289792</v>
          </cell>
          <cell r="K323">
            <v>0</v>
          </cell>
          <cell r="L323">
            <v>123680</v>
          </cell>
        </row>
        <row r="324">
          <cell r="A324" t="str">
            <v/>
          </cell>
          <cell r="B324">
            <v>0</v>
          </cell>
          <cell r="C324" t="str">
            <v>인 건 비</v>
          </cell>
          <cell r="D324">
            <v>1</v>
          </cell>
          <cell r="E324" t="str">
            <v>TON</v>
          </cell>
          <cell r="F324">
            <v>3784537</v>
          </cell>
          <cell r="G324">
            <v>0</v>
          </cell>
          <cell r="H324">
            <v>3784537</v>
          </cell>
        </row>
        <row r="325">
          <cell r="A325" t="str">
            <v/>
          </cell>
          <cell r="B325">
            <v>0</v>
          </cell>
          <cell r="C325" t="str">
            <v>사용장비경비</v>
          </cell>
          <cell r="D325">
            <v>1</v>
          </cell>
          <cell r="E325" t="str">
            <v>TON</v>
          </cell>
          <cell r="F325">
            <v>247732</v>
          </cell>
          <cell r="G325">
            <v>0</v>
          </cell>
          <cell r="H325">
            <v>126502</v>
          </cell>
          <cell r="I325">
            <v>0</v>
          </cell>
          <cell r="J325">
            <v>31430</v>
          </cell>
          <cell r="K325">
            <v>0</v>
          </cell>
          <cell r="L325">
            <v>89800</v>
          </cell>
          <cell r="M325" t="str">
            <v>ROLLER GATELEAF 적용</v>
          </cell>
        </row>
        <row r="326">
          <cell r="A326" t="str">
            <v/>
          </cell>
          <cell r="B326">
            <v>0</v>
          </cell>
          <cell r="C326" t="str">
            <v>소모자재비</v>
          </cell>
          <cell r="D326">
            <v>1</v>
          </cell>
          <cell r="E326" t="str">
            <v>TON</v>
          </cell>
          <cell r="F326">
            <v>292242</v>
          </cell>
          <cell r="G326">
            <v>0</v>
          </cell>
          <cell r="H326">
            <v>0</v>
          </cell>
          <cell r="I326">
            <v>0</v>
          </cell>
          <cell r="J326">
            <v>258362</v>
          </cell>
          <cell r="K326">
            <v>0</v>
          </cell>
          <cell r="L326">
            <v>33880</v>
          </cell>
        </row>
        <row r="328">
          <cell r="A328" t="str">
            <v/>
          </cell>
          <cell r="B328" t="str">
            <v>⊙ 설  치  비</v>
          </cell>
        </row>
        <row r="329">
          <cell r="A329" t="str">
            <v/>
          </cell>
          <cell r="B329" t="str">
            <v>▷GATE LEAF</v>
          </cell>
          <cell r="C329" t="str">
            <v>소   계</v>
          </cell>
          <cell r="D329">
            <v>0</v>
          </cell>
          <cell r="E329">
            <v>0</v>
          </cell>
          <cell r="F329">
            <v>2471576</v>
          </cell>
          <cell r="G329">
            <v>0</v>
          </cell>
          <cell r="H329">
            <v>1670029</v>
          </cell>
          <cell r="I329">
            <v>0</v>
          </cell>
          <cell r="J329">
            <v>226123</v>
          </cell>
          <cell r="K329">
            <v>0</v>
          </cell>
          <cell r="L329">
            <v>575424</v>
          </cell>
        </row>
        <row r="330">
          <cell r="A330" t="str">
            <v>종       별</v>
          </cell>
          <cell r="B330">
            <v>0</v>
          </cell>
          <cell r="C330" t="str">
            <v>재 료 또 는</v>
          </cell>
          <cell r="D330" t="str">
            <v xml:space="preserve">원 수 </v>
          </cell>
          <cell r="E330" t="str">
            <v>단 위</v>
          </cell>
          <cell r="F330" t="str">
            <v>총   액</v>
          </cell>
          <cell r="G330" t="str">
            <v>노   무   비</v>
          </cell>
          <cell r="H330">
            <v>0</v>
          </cell>
          <cell r="I330" t="str">
            <v>재   료   비</v>
          </cell>
          <cell r="J330">
            <v>0</v>
          </cell>
          <cell r="K330" t="str">
            <v>경      비</v>
          </cell>
          <cell r="L330">
            <v>0</v>
          </cell>
          <cell r="M330" t="str">
            <v>비   고</v>
          </cell>
        </row>
        <row r="331">
          <cell r="C331" t="str">
            <v xml:space="preserve">규       격 </v>
          </cell>
          <cell r="D331">
            <v>0</v>
          </cell>
          <cell r="E331">
            <v>0</v>
          </cell>
          <cell r="F331" t="str">
            <v>금   액</v>
          </cell>
          <cell r="G331" t="str">
            <v>단  가</v>
          </cell>
          <cell r="H331" t="str">
            <v>금   액</v>
          </cell>
          <cell r="I331" t="str">
            <v>단  가</v>
          </cell>
          <cell r="J331" t="str">
            <v>금   액</v>
          </cell>
          <cell r="K331" t="str">
            <v>단  가</v>
          </cell>
          <cell r="L331" t="str">
            <v>금   액</v>
          </cell>
        </row>
        <row r="332">
          <cell r="A332" t="str">
            <v/>
          </cell>
          <cell r="B332">
            <v>0</v>
          </cell>
          <cell r="C332" t="str">
            <v>인 건 비</v>
          </cell>
          <cell r="D332">
            <v>1</v>
          </cell>
          <cell r="E332" t="str">
            <v>TON</v>
          </cell>
          <cell r="F332">
            <v>1091285</v>
          </cell>
          <cell r="G332">
            <v>0</v>
          </cell>
          <cell r="H332">
            <v>1091285</v>
          </cell>
        </row>
        <row r="333">
          <cell r="A333" t="str">
            <v/>
          </cell>
          <cell r="B333">
            <v>0</v>
          </cell>
          <cell r="C333" t="str">
            <v>사용장비경비</v>
          </cell>
          <cell r="D333">
            <v>1</v>
          </cell>
          <cell r="E333" t="str">
            <v>TON</v>
          </cell>
          <cell r="F333">
            <v>1341424</v>
          </cell>
          <cell r="G333">
            <v>0</v>
          </cell>
          <cell r="H333">
            <v>578744</v>
          </cell>
          <cell r="I333">
            <v>0</v>
          </cell>
          <cell r="J333">
            <v>187256</v>
          </cell>
          <cell r="K333">
            <v>0</v>
          </cell>
          <cell r="L333">
            <v>575424</v>
          </cell>
        </row>
        <row r="334">
          <cell r="A334" t="str">
            <v/>
          </cell>
          <cell r="B334">
            <v>0</v>
          </cell>
          <cell r="C334" t="str">
            <v>소모자재비</v>
          </cell>
          <cell r="D334">
            <v>1</v>
          </cell>
          <cell r="E334" t="str">
            <v>TON</v>
          </cell>
          <cell r="F334">
            <v>38867</v>
          </cell>
          <cell r="G334">
            <v>0</v>
          </cell>
          <cell r="H334">
            <v>0</v>
          </cell>
          <cell r="I334">
            <v>0</v>
          </cell>
          <cell r="J334">
            <v>38867</v>
          </cell>
        </row>
        <row r="336">
          <cell r="A336" t="str">
            <v/>
          </cell>
          <cell r="B336" t="str">
            <v>▷GUIDE FRAME</v>
          </cell>
          <cell r="C336" t="str">
            <v>소   계</v>
          </cell>
          <cell r="D336">
            <v>0</v>
          </cell>
          <cell r="E336">
            <v>0</v>
          </cell>
          <cell r="F336">
            <v>5148432</v>
          </cell>
          <cell r="G336">
            <v>0</v>
          </cell>
          <cell r="H336">
            <v>4267975</v>
          </cell>
          <cell r="I336">
            <v>0</v>
          </cell>
          <cell r="J336">
            <v>305033</v>
          </cell>
          <cell r="K336">
            <v>0</v>
          </cell>
          <cell r="L336">
            <v>575424</v>
          </cell>
        </row>
        <row r="337">
          <cell r="A337" t="str">
            <v/>
          </cell>
          <cell r="B337">
            <v>0</v>
          </cell>
          <cell r="C337" t="str">
            <v>인 건 비</v>
          </cell>
          <cell r="D337">
            <v>1</v>
          </cell>
          <cell r="E337" t="str">
            <v>TON</v>
          </cell>
          <cell r="F337">
            <v>3689231</v>
          </cell>
          <cell r="G337">
            <v>0</v>
          </cell>
          <cell r="H337">
            <v>3689231</v>
          </cell>
        </row>
        <row r="338">
          <cell r="A338" t="str">
            <v/>
          </cell>
          <cell r="B338">
            <v>0</v>
          </cell>
          <cell r="C338" t="str">
            <v>사용장비경비</v>
          </cell>
          <cell r="D338">
            <v>1</v>
          </cell>
          <cell r="E338" t="str">
            <v>TON</v>
          </cell>
          <cell r="F338">
            <v>1341424</v>
          </cell>
          <cell r="G338">
            <v>0</v>
          </cell>
          <cell r="H338">
            <v>578744</v>
          </cell>
          <cell r="I338">
            <v>0</v>
          </cell>
          <cell r="J338">
            <v>187256</v>
          </cell>
          <cell r="K338">
            <v>0</v>
          </cell>
          <cell r="L338">
            <v>575424</v>
          </cell>
        </row>
        <row r="339">
          <cell r="A339" t="str">
            <v/>
          </cell>
          <cell r="B339">
            <v>0</v>
          </cell>
          <cell r="C339" t="str">
            <v>소모자재비</v>
          </cell>
          <cell r="D339">
            <v>1</v>
          </cell>
          <cell r="E339" t="str">
            <v>TON</v>
          </cell>
          <cell r="F339">
            <v>117777</v>
          </cell>
          <cell r="G339">
            <v>0</v>
          </cell>
          <cell r="H339">
            <v>0</v>
          </cell>
          <cell r="I339">
            <v>0</v>
          </cell>
          <cell r="J339">
            <v>117777</v>
          </cell>
        </row>
        <row r="341">
          <cell r="A341" t="str">
            <v/>
          </cell>
          <cell r="B341" t="str">
            <v>▷ HOIST</v>
          </cell>
          <cell r="C341" t="str">
            <v>소   계</v>
          </cell>
          <cell r="D341">
            <v>0</v>
          </cell>
          <cell r="E341">
            <v>0</v>
          </cell>
          <cell r="F341">
            <v>2100502</v>
          </cell>
          <cell r="G341">
            <v>0</v>
          </cell>
          <cell r="H341">
            <v>1186896</v>
          </cell>
          <cell r="I341">
            <v>0</v>
          </cell>
          <cell r="J341">
            <v>275550</v>
          </cell>
          <cell r="K341">
            <v>0</v>
          </cell>
          <cell r="L341">
            <v>638056</v>
          </cell>
        </row>
        <row r="342">
          <cell r="A342" t="str">
            <v/>
          </cell>
          <cell r="B342">
            <v>0</v>
          </cell>
          <cell r="C342" t="str">
            <v>인 건 비</v>
          </cell>
          <cell r="D342">
            <v>1</v>
          </cell>
          <cell r="E342" t="str">
            <v>TON</v>
          </cell>
          <cell r="F342">
            <v>687704</v>
          </cell>
          <cell r="G342">
            <v>0</v>
          </cell>
          <cell r="H342">
            <v>687704</v>
          </cell>
        </row>
        <row r="343">
          <cell r="A343" t="str">
            <v/>
          </cell>
          <cell r="B343">
            <v>0</v>
          </cell>
          <cell r="C343" t="str">
            <v>사용장비경비</v>
          </cell>
          <cell r="D343">
            <v>1</v>
          </cell>
          <cell r="E343" t="str">
            <v>TON</v>
          </cell>
          <cell r="F343">
            <v>1384600</v>
          </cell>
          <cell r="G343">
            <v>0</v>
          </cell>
          <cell r="H343">
            <v>499192</v>
          </cell>
          <cell r="I343">
            <v>0</v>
          </cell>
          <cell r="J343">
            <v>247352</v>
          </cell>
          <cell r="K343">
            <v>0</v>
          </cell>
          <cell r="L343">
            <v>638056</v>
          </cell>
        </row>
        <row r="344">
          <cell r="A344" t="str">
            <v/>
          </cell>
          <cell r="B344">
            <v>0</v>
          </cell>
          <cell r="C344" t="str">
            <v>소모자재비</v>
          </cell>
          <cell r="D344">
            <v>1</v>
          </cell>
          <cell r="E344" t="str">
            <v>TON</v>
          </cell>
          <cell r="F344">
            <v>28198</v>
          </cell>
          <cell r="G344">
            <v>0</v>
          </cell>
          <cell r="H344">
            <v>0</v>
          </cell>
          <cell r="I344">
            <v>0</v>
          </cell>
          <cell r="J344">
            <v>28198</v>
          </cell>
        </row>
        <row r="345">
          <cell r="A345" t="str">
            <v>◈ STOP LOG</v>
          </cell>
        </row>
        <row r="346">
          <cell r="B346" t="str">
            <v>⊙ 제작 가공비</v>
          </cell>
        </row>
        <row r="347">
          <cell r="B347" t="str">
            <v>▷GATE LEAF</v>
          </cell>
          <cell r="C347" t="str">
            <v>소   계</v>
          </cell>
          <cell r="D347">
            <v>0</v>
          </cell>
          <cell r="E347">
            <v>0</v>
          </cell>
          <cell r="F347">
            <v>1301484.2280000001</v>
          </cell>
          <cell r="G347">
            <v>0</v>
          </cell>
          <cell r="H347">
            <v>1137185</v>
          </cell>
          <cell r="I347">
            <v>0</v>
          </cell>
          <cell r="J347">
            <v>65315</v>
          </cell>
          <cell r="K347">
            <v>0</v>
          </cell>
          <cell r="L347">
            <v>98984.228000000003</v>
          </cell>
        </row>
        <row r="348">
          <cell r="C348" t="str">
            <v>인 건 비</v>
          </cell>
          <cell r="D348">
            <v>0</v>
          </cell>
          <cell r="E348" t="str">
            <v>TON</v>
          </cell>
          <cell r="F348">
            <v>985817</v>
          </cell>
          <cell r="G348">
            <v>0</v>
          </cell>
          <cell r="H348">
            <v>985817</v>
          </cell>
        </row>
        <row r="349">
          <cell r="A349" t="str">
            <v>종       별</v>
          </cell>
          <cell r="B349">
            <v>0</v>
          </cell>
          <cell r="C349" t="str">
            <v>재 료 또 는</v>
          </cell>
          <cell r="D349" t="str">
            <v xml:space="preserve">원 수 </v>
          </cell>
          <cell r="E349" t="str">
            <v>단 위</v>
          </cell>
          <cell r="F349" t="str">
            <v>총   액</v>
          </cell>
          <cell r="G349" t="str">
            <v>노   무   비</v>
          </cell>
          <cell r="H349">
            <v>0</v>
          </cell>
          <cell r="I349" t="str">
            <v>재   료   비</v>
          </cell>
          <cell r="J349">
            <v>0</v>
          </cell>
          <cell r="K349" t="str">
            <v>경      비</v>
          </cell>
          <cell r="L349">
            <v>0</v>
          </cell>
          <cell r="M349" t="str">
            <v>비   고</v>
          </cell>
        </row>
        <row r="350">
          <cell r="C350" t="str">
            <v xml:space="preserve">규       격 </v>
          </cell>
          <cell r="D350">
            <v>0</v>
          </cell>
          <cell r="E350">
            <v>0</v>
          </cell>
          <cell r="F350" t="str">
            <v>금   액</v>
          </cell>
          <cell r="G350" t="str">
            <v>단  가</v>
          </cell>
          <cell r="H350" t="str">
            <v>금   액</v>
          </cell>
          <cell r="I350" t="str">
            <v>단  가</v>
          </cell>
          <cell r="J350" t="str">
            <v>금   액</v>
          </cell>
          <cell r="K350" t="str">
            <v>단  가</v>
          </cell>
          <cell r="L350" t="str">
            <v>금   액</v>
          </cell>
        </row>
        <row r="351">
          <cell r="C351" t="str">
            <v>사용장비경비</v>
          </cell>
          <cell r="D351">
            <v>0</v>
          </cell>
          <cell r="E351" t="str">
            <v>TON</v>
          </cell>
          <cell r="F351">
            <v>289048.228</v>
          </cell>
          <cell r="G351">
            <v>0</v>
          </cell>
          <cell r="H351">
            <v>151368</v>
          </cell>
          <cell r="I351">
            <v>0</v>
          </cell>
          <cell r="J351">
            <v>38696</v>
          </cell>
          <cell r="K351">
            <v>0</v>
          </cell>
          <cell r="L351">
            <v>98984.228000000003</v>
          </cell>
        </row>
        <row r="352">
          <cell r="A352" t="str">
            <v/>
          </cell>
          <cell r="B352">
            <v>0</v>
          </cell>
          <cell r="C352" t="str">
            <v>소모자재비</v>
          </cell>
          <cell r="D352">
            <v>0</v>
          </cell>
          <cell r="E352" t="str">
            <v>TON</v>
          </cell>
          <cell r="F352">
            <v>26619</v>
          </cell>
          <cell r="G352">
            <v>0</v>
          </cell>
          <cell r="H352">
            <v>0</v>
          </cell>
          <cell r="I352">
            <v>0</v>
          </cell>
          <cell r="J352">
            <v>26619</v>
          </cell>
        </row>
        <row r="354">
          <cell r="A354" t="str">
            <v/>
          </cell>
          <cell r="B354" t="str">
            <v>▷GUIDE FRAME</v>
          </cell>
          <cell r="C354" t="str">
            <v>소   계</v>
          </cell>
          <cell r="D354">
            <v>0</v>
          </cell>
          <cell r="E354">
            <v>0</v>
          </cell>
          <cell r="F354">
            <v>4324511</v>
          </cell>
          <cell r="G354">
            <v>0</v>
          </cell>
          <cell r="H354">
            <v>3911039</v>
          </cell>
          <cell r="I354">
            <v>0</v>
          </cell>
          <cell r="J354">
            <v>289792</v>
          </cell>
          <cell r="K354">
            <v>0</v>
          </cell>
          <cell r="L354">
            <v>123680</v>
          </cell>
          <cell r="M354" t="str">
            <v>ROLLER GATE GUIDE FRAME적용</v>
          </cell>
        </row>
        <row r="355">
          <cell r="A355" t="str">
            <v/>
          </cell>
          <cell r="B355">
            <v>0</v>
          </cell>
          <cell r="C355" t="str">
            <v>인 건 비</v>
          </cell>
          <cell r="D355">
            <v>0</v>
          </cell>
          <cell r="E355" t="str">
            <v>TON</v>
          </cell>
          <cell r="F355">
            <v>3784537</v>
          </cell>
          <cell r="G355">
            <v>0</v>
          </cell>
          <cell r="H355">
            <v>3784537</v>
          </cell>
          <cell r="I355">
            <v>0</v>
          </cell>
          <cell r="J355">
            <v>0</v>
          </cell>
          <cell r="K355">
            <v>0</v>
          </cell>
          <cell r="L355">
            <v>0</v>
          </cell>
          <cell r="M355" t="str">
            <v>"</v>
          </cell>
        </row>
        <row r="356">
          <cell r="A356" t="str">
            <v/>
          </cell>
          <cell r="B356">
            <v>0</v>
          </cell>
          <cell r="C356" t="str">
            <v>사용장비경비</v>
          </cell>
          <cell r="D356">
            <v>0</v>
          </cell>
          <cell r="E356" t="str">
            <v>TON</v>
          </cell>
          <cell r="F356">
            <v>247732</v>
          </cell>
          <cell r="G356">
            <v>0</v>
          </cell>
          <cell r="H356">
            <v>126502</v>
          </cell>
          <cell r="I356">
            <v>0</v>
          </cell>
          <cell r="J356">
            <v>31430</v>
          </cell>
          <cell r="K356">
            <v>0</v>
          </cell>
          <cell r="L356">
            <v>89800</v>
          </cell>
          <cell r="M356" t="str">
            <v>"</v>
          </cell>
        </row>
        <row r="357">
          <cell r="C357" t="str">
            <v>소모자재비</v>
          </cell>
          <cell r="D357">
            <v>0</v>
          </cell>
          <cell r="E357" t="str">
            <v>TON</v>
          </cell>
          <cell r="F357">
            <v>292242</v>
          </cell>
          <cell r="G357">
            <v>0</v>
          </cell>
          <cell r="H357">
            <v>0</v>
          </cell>
          <cell r="I357">
            <v>0</v>
          </cell>
          <cell r="J357">
            <v>258362</v>
          </cell>
          <cell r="K357">
            <v>0</v>
          </cell>
          <cell r="L357">
            <v>33880</v>
          </cell>
          <cell r="M357" t="str">
            <v>"</v>
          </cell>
        </row>
        <row r="359">
          <cell r="B359" t="str">
            <v>▷LIFTING BEAM</v>
          </cell>
          <cell r="C359" t="str">
            <v>소   계</v>
          </cell>
          <cell r="D359">
            <v>0</v>
          </cell>
          <cell r="E359">
            <v>0</v>
          </cell>
          <cell r="F359">
            <v>1301484.2280000001</v>
          </cell>
          <cell r="G359">
            <v>0</v>
          </cell>
          <cell r="H359">
            <v>1137185</v>
          </cell>
          <cell r="I359">
            <v>0</v>
          </cell>
          <cell r="J359">
            <v>65315</v>
          </cell>
          <cell r="K359">
            <v>0</v>
          </cell>
          <cell r="L359">
            <v>98984.228000000003</v>
          </cell>
          <cell r="M359" t="str">
            <v>STOP LOG LEAF적용</v>
          </cell>
        </row>
        <row r="360">
          <cell r="C360" t="str">
            <v>인 건 비</v>
          </cell>
          <cell r="D360">
            <v>0</v>
          </cell>
          <cell r="E360" t="str">
            <v>TON</v>
          </cell>
          <cell r="F360">
            <v>985817</v>
          </cell>
          <cell r="G360">
            <v>0</v>
          </cell>
          <cell r="H360">
            <v>985817</v>
          </cell>
          <cell r="I360">
            <v>0</v>
          </cell>
          <cell r="J360">
            <v>0</v>
          </cell>
          <cell r="K360">
            <v>0</v>
          </cell>
          <cell r="L360">
            <v>0</v>
          </cell>
          <cell r="M360" t="str">
            <v>"</v>
          </cell>
        </row>
        <row r="361">
          <cell r="C361" t="str">
            <v>사용장비경비</v>
          </cell>
          <cell r="D361">
            <v>0</v>
          </cell>
          <cell r="E361" t="str">
            <v>TON</v>
          </cell>
          <cell r="F361">
            <v>289048.228</v>
          </cell>
          <cell r="G361">
            <v>0</v>
          </cell>
          <cell r="H361">
            <v>151368</v>
          </cell>
          <cell r="I361">
            <v>0</v>
          </cell>
          <cell r="J361">
            <v>38696</v>
          </cell>
          <cell r="K361">
            <v>0</v>
          </cell>
          <cell r="L361">
            <v>98984.228000000003</v>
          </cell>
          <cell r="M361" t="str">
            <v>"</v>
          </cell>
        </row>
        <row r="362">
          <cell r="C362" t="str">
            <v>소모자재비</v>
          </cell>
          <cell r="D362">
            <v>0</v>
          </cell>
          <cell r="E362" t="str">
            <v>TON</v>
          </cell>
          <cell r="F362">
            <v>26619</v>
          </cell>
          <cell r="G362">
            <v>0</v>
          </cell>
          <cell r="H362">
            <v>0</v>
          </cell>
          <cell r="I362">
            <v>0</v>
          </cell>
          <cell r="J362">
            <v>26619</v>
          </cell>
          <cell r="K362">
            <v>0</v>
          </cell>
          <cell r="L362">
            <v>0</v>
          </cell>
          <cell r="M362" t="str">
            <v>"</v>
          </cell>
        </row>
        <row r="363">
          <cell r="B363" t="str">
            <v>⊙ 설  치  비</v>
          </cell>
        </row>
        <row r="364">
          <cell r="B364" t="str">
            <v>▷GATE LEAF</v>
          </cell>
          <cell r="C364" t="str">
            <v>소   계</v>
          </cell>
          <cell r="D364">
            <v>0</v>
          </cell>
          <cell r="E364">
            <v>0</v>
          </cell>
          <cell r="F364">
            <v>1483011</v>
          </cell>
          <cell r="G364">
            <v>0</v>
          </cell>
          <cell r="H364">
            <v>862692</v>
          </cell>
          <cell r="I364">
            <v>0</v>
          </cell>
          <cell r="J364">
            <v>237294</v>
          </cell>
          <cell r="K364">
            <v>0</v>
          </cell>
          <cell r="L364">
            <v>383025</v>
          </cell>
        </row>
        <row r="365">
          <cell r="C365" t="str">
            <v>인 건 비</v>
          </cell>
          <cell r="D365">
            <v>0</v>
          </cell>
          <cell r="E365" t="str">
            <v>TON</v>
          </cell>
          <cell r="F365">
            <v>562444</v>
          </cell>
          <cell r="G365">
            <v>0</v>
          </cell>
          <cell r="H365">
            <v>562444</v>
          </cell>
        </row>
        <row r="366">
          <cell r="C366" t="str">
            <v>사용장비경비</v>
          </cell>
          <cell r="D366">
            <v>0</v>
          </cell>
          <cell r="E366" t="str">
            <v>TON</v>
          </cell>
          <cell r="F366">
            <v>744864</v>
          </cell>
          <cell r="G366">
            <v>0</v>
          </cell>
          <cell r="H366">
            <v>300248</v>
          </cell>
          <cell r="I366">
            <v>0</v>
          </cell>
          <cell r="J366">
            <v>80440</v>
          </cell>
          <cell r="K366">
            <v>0</v>
          </cell>
          <cell r="L366">
            <v>364176</v>
          </cell>
        </row>
        <row r="367">
          <cell r="C367" t="str">
            <v>소모자재비</v>
          </cell>
          <cell r="D367">
            <v>0</v>
          </cell>
          <cell r="E367" t="str">
            <v>TON</v>
          </cell>
          <cell r="F367">
            <v>175703</v>
          </cell>
          <cell r="G367">
            <v>0</v>
          </cell>
          <cell r="H367">
            <v>0</v>
          </cell>
          <cell r="I367">
            <v>0</v>
          </cell>
          <cell r="J367">
            <v>156854</v>
          </cell>
          <cell r="K367">
            <v>0</v>
          </cell>
          <cell r="L367">
            <v>18849</v>
          </cell>
        </row>
        <row r="368">
          <cell r="A368" t="str">
            <v>종       별</v>
          </cell>
          <cell r="B368">
            <v>0</v>
          </cell>
          <cell r="C368" t="str">
            <v>재 료 또 는</v>
          </cell>
          <cell r="D368" t="str">
            <v xml:space="preserve">원 수 </v>
          </cell>
          <cell r="E368" t="str">
            <v>단 위</v>
          </cell>
          <cell r="F368" t="str">
            <v>총   액</v>
          </cell>
          <cell r="G368" t="str">
            <v>노   무   비</v>
          </cell>
          <cell r="H368">
            <v>0</v>
          </cell>
          <cell r="I368" t="str">
            <v>재   료   비</v>
          </cell>
          <cell r="J368">
            <v>0</v>
          </cell>
          <cell r="K368" t="str">
            <v>경      비</v>
          </cell>
          <cell r="L368">
            <v>0</v>
          </cell>
          <cell r="M368" t="str">
            <v>비   고</v>
          </cell>
        </row>
        <row r="369">
          <cell r="C369" t="str">
            <v xml:space="preserve">규       격 </v>
          </cell>
          <cell r="D369">
            <v>0</v>
          </cell>
          <cell r="E369">
            <v>0</v>
          </cell>
          <cell r="F369" t="str">
            <v>금   액</v>
          </cell>
          <cell r="G369" t="str">
            <v>단  가</v>
          </cell>
          <cell r="H369" t="str">
            <v>금   액</v>
          </cell>
          <cell r="I369" t="str">
            <v>단  가</v>
          </cell>
          <cell r="J369" t="str">
            <v>금   액</v>
          </cell>
          <cell r="K369" t="str">
            <v>단  가</v>
          </cell>
          <cell r="L369" t="str">
            <v>금   액</v>
          </cell>
        </row>
        <row r="370">
          <cell r="B370" t="str">
            <v>▷GUIDE FRAME</v>
          </cell>
          <cell r="C370" t="str">
            <v>⇒ ROLLER GATE 적용</v>
          </cell>
        </row>
        <row r="371">
          <cell r="A371" t="str">
            <v/>
          </cell>
          <cell r="B371" t="str">
            <v>▷LIFTING BEAM</v>
          </cell>
          <cell r="C371" t="str">
            <v>⇒ STOP LOG LEAF 적용</v>
          </cell>
        </row>
        <row r="373">
          <cell r="A373" t="str">
            <v>◈ RADIAL GATE</v>
          </cell>
        </row>
        <row r="374">
          <cell r="A374" t="str">
            <v/>
          </cell>
          <cell r="B374" t="str">
            <v>⊙ 제작 가공비</v>
          </cell>
        </row>
        <row r="376">
          <cell r="A376" t="str">
            <v/>
          </cell>
          <cell r="B376" t="str">
            <v>▷GATE LEAF</v>
          </cell>
          <cell r="C376" t="str">
            <v>소   계</v>
          </cell>
          <cell r="D376">
            <v>0</v>
          </cell>
          <cell r="E376">
            <v>0</v>
          </cell>
          <cell r="F376">
            <v>2124730</v>
          </cell>
          <cell r="G376">
            <v>0</v>
          </cell>
          <cell r="H376">
            <v>1660499</v>
          </cell>
          <cell r="I376">
            <v>0</v>
          </cell>
          <cell r="J376">
            <v>304929</v>
          </cell>
          <cell r="K376">
            <v>0</v>
          </cell>
          <cell r="L376">
            <v>159302</v>
          </cell>
        </row>
        <row r="377">
          <cell r="A377" t="str">
            <v/>
          </cell>
          <cell r="B377">
            <v>0</v>
          </cell>
          <cell r="C377" t="str">
            <v>인 건 비</v>
          </cell>
          <cell r="D377">
            <v>0</v>
          </cell>
          <cell r="E377" t="str">
            <v>TON</v>
          </cell>
          <cell r="F377">
            <v>1502694</v>
          </cell>
          <cell r="G377">
            <v>0</v>
          </cell>
          <cell r="H377">
            <v>1502694</v>
          </cell>
        </row>
        <row r="378">
          <cell r="A378" t="str">
            <v/>
          </cell>
          <cell r="B378">
            <v>0</v>
          </cell>
          <cell r="C378" t="str">
            <v>사용장비경비</v>
          </cell>
          <cell r="D378">
            <v>0</v>
          </cell>
          <cell r="E378" t="str">
            <v>TON</v>
          </cell>
          <cell r="F378">
            <v>341716</v>
          </cell>
          <cell r="G378">
            <v>0</v>
          </cell>
          <cell r="H378">
            <v>157805</v>
          </cell>
          <cell r="I378">
            <v>0</v>
          </cell>
          <cell r="J378">
            <v>47401</v>
          </cell>
          <cell r="K378">
            <v>0</v>
          </cell>
          <cell r="L378">
            <v>136510</v>
          </cell>
        </row>
        <row r="379">
          <cell r="A379" t="str">
            <v/>
          </cell>
          <cell r="B379">
            <v>0</v>
          </cell>
          <cell r="C379" t="str">
            <v>소모자재비</v>
          </cell>
          <cell r="D379">
            <v>0</v>
          </cell>
          <cell r="E379" t="str">
            <v>TON</v>
          </cell>
          <cell r="F379">
            <v>280320</v>
          </cell>
          <cell r="G379">
            <v>0</v>
          </cell>
          <cell r="H379">
            <v>0</v>
          </cell>
          <cell r="I379">
            <v>0</v>
          </cell>
          <cell r="J379">
            <v>257528</v>
          </cell>
          <cell r="K379">
            <v>0</v>
          </cell>
          <cell r="L379">
            <v>22792</v>
          </cell>
        </row>
        <row r="381">
          <cell r="A381" t="str">
            <v/>
          </cell>
          <cell r="B381" t="str">
            <v>▷GUIDE FRAME</v>
          </cell>
          <cell r="C381" t="str">
            <v>소   계</v>
          </cell>
          <cell r="D381">
            <v>0</v>
          </cell>
          <cell r="E381">
            <v>0</v>
          </cell>
          <cell r="F381">
            <v>4842008</v>
          </cell>
          <cell r="G381">
            <v>0</v>
          </cell>
          <cell r="H381">
            <v>4473673</v>
          </cell>
          <cell r="I381">
            <v>0</v>
          </cell>
          <cell r="J381">
            <v>195173</v>
          </cell>
          <cell r="K381">
            <v>0</v>
          </cell>
          <cell r="L381">
            <v>173162</v>
          </cell>
        </row>
        <row r="382">
          <cell r="A382" t="str">
            <v/>
          </cell>
          <cell r="B382" t="str">
            <v/>
          </cell>
          <cell r="C382" t="str">
            <v>인 건 비</v>
          </cell>
          <cell r="D382">
            <v>0</v>
          </cell>
          <cell r="E382" t="str">
            <v>TON</v>
          </cell>
          <cell r="F382">
            <v>4315868</v>
          </cell>
          <cell r="G382">
            <v>0</v>
          </cell>
          <cell r="H382">
            <v>4315868</v>
          </cell>
        </row>
        <row r="383">
          <cell r="A383" t="str">
            <v/>
          </cell>
          <cell r="B383" t="str">
            <v/>
          </cell>
          <cell r="C383" t="str">
            <v>사용장비경비</v>
          </cell>
          <cell r="D383">
            <v>0</v>
          </cell>
          <cell r="E383" t="str">
            <v>TON</v>
          </cell>
          <cell r="F383">
            <v>341716</v>
          </cell>
          <cell r="G383">
            <v>0</v>
          </cell>
          <cell r="H383">
            <v>157805</v>
          </cell>
          <cell r="I383">
            <v>0</v>
          </cell>
          <cell r="J383">
            <v>47401</v>
          </cell>
          <cell r="K383">
            <v>0</v>
          </cell>
          <cell r="L383">
            <v>136510</v>
          </cell>
          <cell r="M383" t="str">
            <v>RADIAL GATELEAF 적용</v>
          </cell>
        </row>
        <row r="384">
          <cell r="A384" t="str">
            <v/>
          </cell>
          <cell r="B384">
            <v>0</v>
          </cell>
          <cell r="C384" t="str">
            <v>소모자재비</v>
          </cell>
          <cell r="D384">
            <v>0</v>
          </cell>
          <cell r="E384" t="str">
            <v>TON</v>
          </cell>
          <cell r="F384">
            <v>184424</v>
          </cell>
          <cell r="G384">
            <v>0</v>
          </cell>
          <cell r="H384">
            <v>0</v>
          </cell>
          <cell r="I384">
            <v>0</v>
          </cell>
          <cell r="J384">
            <v>147772</v>
          </cell>
          <cell r="K384">
            <v>0</v>
          </cell>
          <cell r="L384">
            <v>36652</v>
          </cell>
        </row>
        <row r="388">
          <cell r="A388" t="str">
            <v>종       별</v>
          </cell>
          <cell r="B388">
            <v>0</v>
          </cell>
          <cell r="C388" t="str">
            <v>재 료 또 는</v>
          </cell>
          <cell r="D388" t="str">
            <v xml:space="preserve">원 수 </v>
          </cell>
          <cell r="E388" t="str">
            <v>단 위</v>
          </cell>
          <cell r="F388" t="str">
            <v>총   액</v>
          </cell>
          <cell r="G388" t="str">
            <v>노   무   비</v>
          </cell>
          <cell r="H388">
            <v>0</v>
          </cell>
          <cell r="I388" t="str">
            <v>재   료   비</v>
          </cell>
          <cell r="J388">
            <v>0</v>
          </cell>
          <cell r="K388" t="str">
            <v>경      비</v>
          </cell>
          <cell r="L388">
            <v>0</v>
          </cell>
          <cell r="M388" t="str">
            <v>비   고</v>
          </cell>
        </row>
        <row r="389">
          <cell r="C389" t="str">
            <v xml:space="preserve">규       격 </v>
          </cell>
          <cell r="D389">
            <v>0</v>
          </cell>
          <cell r="E389">
            <v>0</v>
          </cell>
          <cell r="F389" t="str">
            <v>금   액</v>
          </cell>
          <cell r="G389" t="str">
            <v>단  가</v>
          </cell>
          <cell r="H389" t="str">
            <v>금   액</v>
          </cell>
          <cell r="I389" t="str">
            <v>단  가</v>
          </cell>
          <cell r="J389" t="str">
            <v>금   액</v>
          </cell>
          <cell r="K389" t="str">
            <v>단  가</v>
          </cell>
          <cell r="L389" t="str">
            <v>금   액</v>
          </cell>
        </row>
        <row r="390">
          <cell r="B390" t="str">
            <v>▷ANCHORAGE</v>
          </cell>
          <cell r="C390" t="str">
            <v>소   계</v>
          </cell>
          <cell r="D390">
            <v>0</v>
          </cell>
          <cell r="E390">
            <v>0</v>
          </cell>
          <cell r="F390">
            <v>3706842</v>
          </cell>
          <cell r="G390">
            <v>0</v>
          </cell>
          <cell r="H390">
            <v>3389225</v>
          </cell>
          <cell r="I390">
            <v>0</v>
          </cell>
          <cell r="J390">
            <v>155235</v>
          </cell>
          <cell r="K390">
            <v>0</v>
          </cell>
          <cell r="L390">
            <v>162382</v>
          </cell>
        </row>
        <row r="391">
          <cell r="C391" t="str">
            <v>인 건 비</v>
          </cell>
          <cell r="D391">
            <v>0</v>
          </cell>
          <cell r="E391" t="str">
            <v>TON</v>
          </cell>
          <cell r="F391">
            <v>3231420</v>
          </cell>
          <cell r="G391">
            <v>0</v>
          </cell>
          <cell r="H391">
            <v>3231420</v>
          </cell>
        </row>
        <row r="392">
          <cell r="C392" t="str">
            <v>사용장비경비</v>
          </cell>
          <cell r="D392">
            <v>0</v>
          </cell>
          <cell r="E392" t="str">
            <v>TON</v>
          </cell>
          <cell r="F392">
            <v>341716</v>
          </cell>
          <cell r="G392">
            <v>0</v>
          </cell>
          <cell r="H392">
            <v>157805</v>
          </cell>
          <cell r="I392">
            <v>0</v>
          </cell>
          <cell r="J392">
            <v>47401</v>
          </cell>
          <cell r="K392">
            <v>0</v>
          </cell>
          <cell r="L392">
            <v>136510</v>
          </cell>
          <cell r="M392" t="str">
            <v>RADIAL GATELEAF 적용</v>
          </cell>
        </row>
        <row r="393">
          <cell r="C393" t="str">
            <v>소모자재비</v>
          </cell>
          <cell r="D393">
            <v>0</v>
          </cell>
          <cell r="E393" t="str">
            <v>TON</v>
          </cell>
          <cell r="F393">
            <v>133706</v>
          </cell>
          <cell r="G393">
            <v>0</v>
          </cell>
          <cell r="H393">
            <v>0</v>
          </cell>
          <cell r="I393">
            <v>0</v>
          </cell>
          <cell r="J393">
            <v>107834</v>
          </cell>
          <cell r="K393">
            <v>0</v>
          </cell>
          <cell r="L393">
            <v>25872</v>
          </cell>
        </row>
        <row r="395">
          <cell r="B395" t="str">
            <v>⊙ 설  치  비</v>
          </cell>
        </row>
        <row r="397">
          <cell r="B397" t="str">
            <v>▷GATE LEAF</v>
          </cell>
          <cell r="C397" t="str">
            <v>소   계</v>
          </cell>
          <cell r="D397">
            <v>0</v>
          </cell>
          <cell r="E397">
            <v>0</v>
          </cell>
          <cell r="F397">
            <v>3544844.4</v>
          </cell>
          <cell r="G397">
            <v>0</v>
          </cell>
          <cell r="H397">
            <v>2061690</v>
          </cell>
          <cell r="I397">
            <v>0</v>
          </cell>
          <cell r="J397">
            <v>360170.4</v>
          </cell>
          <cell r="K397">
            <v>0</v>
          </cell>
          <cell r="L397">
            <v>1122984</v>
          </cell>
        </row>
        <row r="398">
          <cell r="C398" t="str">
            <v>인 건 비</v>
          </cell>
          <cell r="D398">
            <v>0</v>
          </cell>
          <cell r="E398" t="str">
            <v>TON</v>
          </cell>
          <cell r="F398">
            <v>1192994</v>
          </cell>
          <cell r="G398">
            <v>0</v>
          </cell>
          <cell r="H398">
            <v>1192994</v>
          </cell>
        </row>
        <row r="399">
          <cell r="A399" t="str">
            <v/>
          </cell>
          <cell r="B399">
            <v>0</v>
          </cell>
          <cell r="C399" t="str">
            <v>사용장비경비</v>
          </cell>
          <cell r="D399">
            <v>0</v>
          </cell>
          <cell r="E399" t="str">
            <v>TON</v>
          </cell>
          <cell r="F399">
            <v>2312752</v>
          </cell>
          <cell r="G399">
            <v>0</v>
          </cell>
          <cell r="H399">
            <v>868696</v>
          </cell>
          <cell r="I399">
            <v>0</v>
          </cell>
          <cell r="J399">
            <v>321072</v>
          </cell>
          <cell r="K399" t="str">
            <v/>
          </cell>
          <cell r="L399">
            <v>1122984</v>
          </cell>
        </row>
        <row r="400">
          <cell r="C400" t="str">
            <v>소모자재비</v>
          </cell>
          <cell r="D400">
            <v>0</v>
          </cell>
          <cell r="E400" t="str">
            <v>TON</v>
          </cell>
          <cell r="F400">
            <v>39098.400000000001</v>
          </cell>
          <cell r="G400">
            <v>0</v>
          </cell>
          <cell r="H400">
            <v>0</v>
          </cell>
          <cell r="I400">
            <v>0</v>
          </cell>
          <cell r="J400">
            <v>39098.400000000001</v>
          </cell>
        </row>
        <row r="401">
          <cell r="A401" t="str">
            <v/>
          </cell>
        </row>
        <row r="402">
          <cell r="A402" t="str">
            <v/>
          </cell>
          <cell r="B402" t="str">
            <v>▷GUIDE FRAME</v>
          </cell>
          <cell r="C402" t="str">
            <v>소   계</v>
          </cell>
          <cell r="D402">
            <v>0</v>
          </cell>
          <cell r="E402">
            <v>0</v>
          </cell>
          <cell r="F402">
            <v>11345142</v>
          </cell>
          <cell r="G402">
            <v>0</v>
          </cell>
          <cell r="H402">
            <v>10426754</v>
          </cell>
          <cell r="I402">
            <v>0</v>
          </cell>
          <cell r="J402">
            <v>282044</v>
          </cell>
          <cell r="K402">
            <v>0</v>
          </cell>
          <cell r="L402">
            <v>636344</v>
          </cell>
        </row>
        <row r="403">
          <cell r="A403" t="str">
            <v/>
          </cell>
          <cell r="B403">
            <v>0</v>
          </cell>
          <cell r="C403" t="str">
            <v>인 건 비</v>
          </cell>
          <cell r="D403">
            <v>0</v>
          </cell>
          <cell r="E403" t="str">
            <v>TON</v>
          </cell>
          <cell r="F403">
            <v>9780858</v>
          </cell>
          <cell r="G403">
            <v>0</v>
          </cell>
          <cell r="H403">
            <v>9780858</v>
          </cell>
        </row>
        <row r="404">
          <cell r="A404" t="str">
            <v/>
          </cell>
          <cell r="B404">
            <v>0</v>
          </cell>
          <cell r="C404" t="str">
            <v>사용장비경비</v>
          </cell>
          <cell r="D404">
            <v>0</v>
          </cell>
          <cell r="E404" t="str">
            <v>TON</v>
          </cell>
          <cell r="F404">
            <v>1533472</v>
          </cell>
          <cell r="G404">
            <v>0</v>
          </cell>
          <cell r="H404">
            <v>645896</v>
          </cell>
          <cell r="I404">
            <v>0</v>
          </cell>
          <cell r="J404">
            <v>251232</v>
          </cell>
          <cell r="K404" t="str">
            <v/>
          </cell>
          <cell r="L404">
            <v>636344</v>
          </cell>
        </row>
        <row r="405">
          <cell r="A405" t="str">
            <v/>
          </cell>
          <cell r="B405">
            <v>0</v>
          </cell>
          <cell r="C405" t="str">
            <v>소모자재비</v>
          </cell>
          <cell r="D405">
            <v>0</v>
          </cell>
          <cell r="E405" t="str">
            <v>TON</v>
          </cell>
          <cell r="F405">
            <v>30812</v>
          </cell>
          <cell r="G405">
            <v>0</v>
          </cell>
          <cell r="H405">
            <v>0</v>
          </cell>
          <cell r="I405">
            <v>0</v>
          </cell>
          <cell r="J405">
            <v>30812</v>
          </cell>
        </row>
        <row r="407">
          <cell r="A407" t="str">
            <v>종       별</v>
          </cell>
          <cell r="B407">
            <v>0</v>
          </cell>
          <cell r="C407" t="str">
            <v>재 료 또 는</v>
          </cell>
          <cell r="D407" t="str">
            <v xml:space="preserve">원 수 </v>
          </cell>
          <cell r="E407" t="str">
            <v>단 위</v>
          </cell>
          <cell r="F407" t="str">
            <v>총   액</v>
          </cell>
          <cell r="G407" t="str">
            <v>노   무   비</v>
          </cell>
          <cell r="H407">
            <v>0</v>
          </cell>
          <cell r="I407" t="str">
            <v>재   료   비</v>
          </cell>
          <cell r="J407">
            <v>0</v>
          </cell>
          <cell r="K407" t="str">
            <v>경      비</v>
          </cell>
          <cell r="L407">
            <v>0</v>
          </cell>
          <cell r="M407" t="str">
            <v>비   고</v>
          </cell>
        </row>
        <row r="408">
          <cell r="C408" t="str">
            <v xml:space="preserve">규       격 </v>
          </cell>
          <cell r="D408">
            <v>0</v>
          </cell>
          <cell r="E408">
            <v>0</v>
          </cell>
          <cell r="F408" t="str">
            <v>금   액</v>
          </cell>
          <cell r="G408" t="str">
            <v>단  가</v>
          </cell>
          <cell r="H408" t="str">
            <v>금   액</v>
          </cell>
          <cell r="I408" t="str">
            <v>단  가</v>
          </cell>
          <cell r="J408" t="str">
            <v>금   액</v>
          </cell>
          <cell r="K408" t="str">
            <v>단  가</v>
          </cell>
          <cell r="L408" t="str">
            <v>금   액</v>
          </cell>
        </row>
        <row r="409">
          <cell r="A409" t="str">
            <v/>
          </cell>
          <cell r="B409" t="str">
            <v>▷ANCHORAGE</v>
          </cell>
          <cell r="C409" t="str">
            <v>소   계</v>
          </cell>
          <cell r="D409">
            <v>0</v>
          </cell>
          <cell r="E409">
            <v>0</v>
          </cell>
          <cell r="F409">
            <v>3544844.4</v>
          </cell>
          <cell r="G409">
            <v>0</v>
          </cell>
          <cell r="H409">
            <v>2061690</v>
          </cell>
          <cell r="I409">
            <v>0</v>
          </cell>
          <cell r="J409">
            <v>360170.4</v>
          </cell>
          <cell r="K409">
            <v>0</v>
          </cell>
          <cell r="L409">
            <v>1122984</v>
          </cell>
        </row>
        <row r="410">
          <cell r="A410" t="str">
            <v/>
          </cell>
          <cell r="B410">
            <v>0</v>
          </cell>
          <cell r="C410" t="str">
            <v>인 건 비</v>
          </cell>
          <cell r="D410">
            <v>0</v>
          </cell>
          <cell r="E410" t="str">
            <v>TON</v>
          </cell>
          <cell r="F410">
            <v>1192994</v>
          </cell>
          <cell r="G410">
            <v>0</v>
          </cell>
          <cell r="H410">
            <v>1192994</v>
          </cell>
          <cell r="I410">
            <v>0</v>
          </cell>
          <cell r="J410">
            <v>0</v>
          </cell>
          <cell r="K410">
            <v>0</v>
          </cell>
          <cell r="L410">
            <v>0</v>
          </cell>
          <cell r="M410" t="str">
            <v>RADIAL GATE LEAF 적용</v>
          </cell>
        </row>
        <row r="411">
          <cell r="A411" t="str">
            <v/>
          </cell>
          <cell r="B411">
            <v>0</v>
          </cell>
          <cell r="C411" t="str">
            <v>사용장비경비</v>
          </cell>
          <cell r="D411">
            <v>0</v>
          </cell>
          <cell r="E411" t="str">
            <v>TON</v>
          </cell>
          <cell r="F411">
            <v>2312752</v>
          </cell>
          <cell r="G411">
            <v>0</v>
          </cell>
          <cell r="H411">
            <v>868696</v>
          </cell>
          <cell r="I411">
            <v>0</v>
          </cell>
          <cell r="J411">
            <v>321072</v>
          </cell>
          <cell r="K411">
            <v>0</v>
          </cell>
          <cell r="L411">
            <v>1122984</v>
          </cell>
          <cell r="M411" t="str">
            <v>"</v>
          </cell>
        </row>
        <row r="412">
          <cell r="A412" t="str">
            <v/>
          </cell>
          <cell r="B412">
            <v>0</v>
          </cell>
          <cell r="C412" t="str">
            <v>소모자재비</v>
          </cell>
          <cell r="D412">
            <v>0</v>
          </cell>
          <cell r="E412" t="str">
            <v>TON</v>
          </cell>
          <cell r="F412">
            <v>39098.400000000001</v>
          </cell>
          <cell r="G412">
            <v>0</v>
          </cell>
          <cell r="H412">
            <v>0</v>
          </cell>
          <cell r="I412">
            <v>0</v>
          </cell>
          <cell r="J412">
            <v>39098.400000000001</v>
          </cell>
          <cell r="K412">
            <v>0</v>
          </cell>
          <cell r="L412">
            <v>0</v>
          </cell>
          <cell r="M412" t="str">
            <v>"</v>
          </cell>
        </row>
        <row r="414">
          <cell r="B414" t="str">
            <v>▷ HOIST</v>
          </cell>
          <cell r="C414" t="str">
            <v>소   계</v>
          </cell>
          <cell r="D414">
            <v>0</v>
          </cell>
          <cell r="E414">
            <v>0</v>
          </cell>
          <cell r="F414">
            <v>1509190</v>
          </cell>
          <cell r="G414">
            <v>0</v>
          </cell>
          <cell r="H414">
            <v>1047968</v>
          </cell>
          <cell r="I414">
            <v>0</v>
          </cell>
          <cell r="J414">
            <v>84566</v>
          </cell>
          <cell r="K414">
            <v>0</v>
          </cell>
          <cell r="L414">
            <v>376656</v>
          </cell>
        </row>
        <row r="415">
          <cell r="A415" t="str">
            <v/>
          </cell>
          <cell r="B415">
            <v>0</v>
          </cell>
          <cell r="C415" t="str">
            <v>인 건 비</v>
          </cell>
          <cell r="D415">
            <v>0</v>
          </cell>
          <cell r="E415" t="str">
            <v>TON</v>
          </cell>
          <cell r="F415">
            <v>687704</v>
          </cell>
          <cell r="G415">
            <v>0</v>
          </cell>
          <cell r="H415">
            <v>687704</v>
          </cell>
          <cell r="I415">
            <v>0</v>
          </cell>
          <cell r="J415">
            <v>0</v>
          </cell>
          <cell r="K415">
            <v>0</v>
          </cell>
          <cell r="L415">
            <v>0</v>
          </cell>
          <cell r="M415" t="str">
            <v>ROLLER HOIST와동일</v>
          </cell>
        </row>
        <row r="416">
          <cell r="A416" t="str">
            <v/>
          </cell>
          <cell r="B416">
            <v>0</v>
          </cell>
          <cell r="C416" t="str">
            <v>사용장비경비</v>
          </cell>
          <cell r="D416">
            <v>0</v>
          </cell>
          <cell r="E416" t="str">
            <v>TON</v>
          </cell>
          <cell r="F416">
            <v>793288</v>
          </cell>
          <cell r="G416">
            <v>0</v>
          </cell>
          <cell r="H416">
            <v>360264</v>
          </cell>
          <cell r="I416">
            <v>0</v>
          </cell>
          <cell r="J416">
            <v>56368</v>
          </cell>
          <cell r="K416">
            <v>0</v>
          </cell>
          <cell r="L416">
            <v>376656</v>
          </cell>
        </row>
        <row r="417">
          <cell r="A417" t="str">
            <v/>
          </cell>
          <cell r="B417">
            <v>0</v>
          </cell>
          <cell r="C417" t="str">
            <v>소모자재비</v>
          </cell>
          <cell r="D417">
            <v>0</v>
          </cell>
          <cell r="E417" t="str">
            <v>TON</v>
          </cell>
          <cell r="F417">
            <v>28198</v>
          </cell>
          <cell r="G417">
            <v>0</v>
          </cell>
          <cell r="H417">
            <v>0</v>
          </cell>
          <cell r="I417">
            <v>0</v>
          </cell>
          <cell r="J417">
            <v>28198</v>
          </cell>
          <cell r="K417">
            <v>0</v>
          </cell>
          <cell r="L417">
            <v>0</v>
          </cell>
          <cell r="M417" t="str">
            <v>ROLLER HOIST와동일</v>
          </cell>
        </row>
        <row r="418">
          <cell r="A418" t="str">
            <v/>
          </cell>
        </row>
        <row r="419">
          <cell r="A419" t="str">
            <v>◈ TRASH RACK</v>
          </cell>
        </row>
        <row r="420">
          <cell r="B420" t="str">
            <v>⊙ 제작가공비</v>
          </cell>
          <cell r="C420" t="str">
            <v>소   계</v>
          </cell>
          <cell r="D420">
            <v>0</v>
          </cell>
          <cell r="E420">
            <v>0</v>
          </cell>
          <cell r="F420">
            <v>8169306</v>
          </cell>
          <cell r="G420">
            <v>0</v>
          </cell>
          <cell r="H420">
            <v>7960762</v>
          </cell>
          <cell r="I420">
            <v>0</v>
          </cell>
          <cell r="J420">
            <v>118744</v>
          </cell>
          <cell r="K420">
            <v>0</v>
          </cell>
          <cell r="L420">
            <v>89800</v>
          </cell>
        </row>
        <row r="421">
          <cell r="C421" t="str">
            <v>인  건  비</v>
          </cell>
          <cell r="D421">
            <v>0</v>
          </cell>
          <cell r="E421" t="str">
            <v>TON</v>
          </cell>
          <cell r="F421">
            <v>7834260</v>
          </cell>
          <cell r="G421">
            <v>0</v>
          </cell>
          <cell r="H421">
            <v>7834260</v>
          </cell>
        </row>
        <row r="422">
          <cell r="C422" t="str">
            <v>사용장비경비</v>
          </cell>
          <cell r="D422">
            <v>0</v>
          </cell>
          <cell r="E422" t="str">
            <v>TON</v>
          </cell>
          <cell r="F422">
            <v>247732</v>
          </cell>
          <cell r="G422">
            <v>0</v>
          </cell>
          <cell r="H422">
            <v>126502</v>
          </cell>
          <cell r="I422">
            <v>0</v>
          </cell>
          <cell r="J422">
            <v>31430</v>
          </cell>
          <cell r="K422">
            <v>0</v>
          </cell>
          <cell r="L422">
            <v>89800</v>
          </cell>
          <cell r="M422" t="str">
            <v>ROLLER GATELEAF 적용</v>
          </cell>
        </row>
        <row r="423">
          <cell r="A423" t="str">
            <v/>
          </cell>
          <cell r="B423">
            <v>0</v>
          </cell>
          <cell r="C423" t="str">
            <v>소모자재비</v>
          </cell>
          <cell r="D423">
            <v>0</v>
          </cell>
          <cell r="E423" t="str">
            <v>TON</v>
          </cell>
          <cell r="F423">
            <v>87314</v>
          </cell>
          <cell r="G423">
            <v>0</v>
          </cell>
          <cell r="H423">
            <v>0</v>
          </cell>
          <cell r="I423">
            <v>0</v>
          </cell>
          <cell r="J423">
            <v>87314</v>
          </cell>
        </row>
        <row r="425">
          <cell r="A425" t="str">
            <v/>
          </cell>
          <cell r="B425" t="str">
            <v>⊙ 설  치  비</v>
          </cell>
          <cell r="C425" t="str">
            <v>소   계</v>
          </cell>
          <cell r="D425">
            <v>0</v>
          </cell>
          <cell r="E425">
            <v>0</v>
          </cell>
          <cell r="F425">
            <v>2369875</v>
          </cell>
          <cell r="G425">
            <v>0</v>
          </cell>
          <cell r="H425">
            <v>1599040</v>
          </cell>
          <cell r="I425">
            <v>0</v>
          </cell>
          <cell r="J425">
            <v>195411</v>
          </cell>
          <cell r="K425">
            <v>0</v>
          </cell>
          <cell r="L425">
            <v>575424</v>
          </cell>
        </row>
        <row r="426">
          <cell r="A426" t="str">
            <v>종       별</v>
          </cell>
          <cell r="B426">
            <v>0</v>
          </cell>
          <cell r="C426" t="str">
            <v>재 료 또 는</v>
          </cell>
          <cell r="D426" t="str">
            <v xml:space="preserve">원 수 </v>
          </cell>
          <cell r="E426" t="str">
            <v>단 위</v>
          </cell>
          <cell r="F426" t="str">
            <v>총   액</v>
          </cell>
          <cell r="G426" t="str">
            <v>노   무   비</v>
          </cell>
          <cell r="H426">
            <v>0</v>
          </cell>
          <cell r="I426" t="str">
            <v>재   료   비</v>
          </cell>
          <cell r="J426">
            <v>0</v>
          </cell>
          <cell r="K426" t="str">
            <v>경      비</v>
          </cell>
          <cell r="L426">
            <v>0</v>
          </cell>
          <cell r="M426" t="str">
            <v>비   고</v>
          </cell>
        </row>
        <row r="427">
          <cell r="C427" t="str">
            <v xml:space="preserve">규       격 </v>
          </cell>
          <cell r="D427">
            <v>0</v>
          </cell>
          <cell r="E427">
            <v>0</v>
          </cell>
          <cell r="F427" t="str">
            <v>금   액</v>
          </cell>
          <cell r="G427" t="str">
            <v>단  가</v>
          </cell>
          <cell r="H427" t="str">
            <v>금   액</v>
          </cell>
          <cell r="I427" t="str">
            <v>단  가</v>
          </cell>
          <cell r="J427" t="str">
            <v>금   액</v>
          </cell>
          <cell r="K427" t="str">
            <v>단  가</v>
          </cell>
          <cell r="L427" t="str">
            <v>금   액</v>
          </cell>
        </row>
        <row r="428">
          <cell r="A428" t="str">
            <v/>
          </cell>
          <cell r="B428">
            <v>0</v>
          </cell>
          <cell r="C428" t="str">
            <v>인  건  비</v>
          </cell>
          <cell r="D428">
            <v>0</v>
          </cell>
          <cell r="E428" t="str">
            <v>TON</v>
          </cell>
          <cell r="F428">
            <v>1020296</v>
          </cell>
          <cell r="G428">
            <v>0</v>
          </cell>
          <cell r="H428">
            <v>1020296</v>
          </cell>
        </row>
        <row r="429">
          <cell r="A429" t="str">
            <v/>
          </cell>
          <cell r="B429">
            <v>0</v>
          </cell>
          <cell r="C429" t="str">
            <v>사용장비경비</v>
          </cell>
          <cell r="D429">
            <v>0</v>
          </cell>
          <cell r="E429" t="str">
            <v>TON</v>
          </cell>
          <cell r="F429">
            <v>1341424</v>
          </cell>
          <cell r="G429">
            <v>0</v>
          </cell>
          <cell r="H429">
            <v>578744</v>
          </cell>
          <cell r="I429">
            <v>0</v>
          </cell>
          <cell r="J429">
            <v>187256</v>
          </cell>
          <cell r="K429">
            <v>0</v>
          </cell>
          <cell r="L429">
            <v>575424</v>
          </cell>
          <cell r="M429" t="str">
            <v>ROLLER GATELEAF 적용</v>
          </cell>
        </row>
        <row r="430">
          <cell r="A430" t="str">
            <v/>
          </cell>
          <cell r="B430">
            <v>0</v>
          </cell>
          <cell r="C430" t="str">
            <v>소모자재비</v>
          </cell>
          <cell r="D430">
            <v>0</v>
          </cell>
          <cell r="E430" t="str">
            <v>TON</v>
          </cell>
          <cell r="F430">
            <v>8155</v>
          </cell>
          <cell r="G430">
            <v>0</v>
          </cell>
          <cell r="H430">
            <v>0</v>
          </cell>
          <cell r="I430">
            <v>0</v>
          </cell>
          <cell r="J430">
            <v>8155</v>
          </cell>
        </row>
        <row r="431">
          <cell r="A431" t="str">
            <v/>
          </cell>
        </row>
        <row r="432">
          <cell r="A432" t="str">
            <v>◈ 잡철물 제작,설치 (SCREEN등)</v>
          </cell>
        </row>
        <row r="433">
          <cell r="B433" t="str">
            <v>▷ 간단한 구조</v>
          </cell>
          <cell r="C433" t="str">
            <v>100 %</v>
          </cell>
          <cell r="D433">
            <v>0</v>
          </cell>
          <cell r="E433">
            <v>0</v>
          </cell>
          <cell r="F433">
            <v>2792160</v>
          </cell>
          <cell r="G433">
            <v>0</v>
          </cell>
          <cell r="H433">
            <v>2636784</v>
          </cell>
          <cell r="I433">
            <v>0</v>
          </cell>
          <cell r="J433">
            <v>65284</v>
          </cell>
          <cell r="K433">
            <v>0</v>
          </cell>
          <cell r="L433">
            <v>90092</v>
          </cell>
        </row>
        <row r="434">
          <cell r="B434" t="str">
            <v>▷ 복잡한 구조</v>
          </cell>
          <cell r="C434" t="str">
            <v>140 %</v>
          </cell>
          <cell r="D434">
            <v>0</v>
          </cell>
          <cell r="E434">
            <v>0</v>
          </cell>
          <cell r="F434">
            <v>3909022</v>
          </cell>
          <cell r="G434">
            <v>0</v>
          </cell>
          <cell r="H434">
            <v>3691497</v>
          </cell>
          <cell r="I434">
            <v>0</v>
          </cell>
          <cell r="J434">
            <v>91397</v>
          </cell>
          <cell r="K434">
            <v>0</v>
          </cell>
          <cell r="L434">
            <v>126128</v>
          </cell>
        </row>
        <row r="435">
          <cell r="A435" t="str">
            <v/>
          </cell>
        </row>
        <row r="436">
          <cell r="A436" t="str">
            <v>◈ 도   장   비 - Ⅰ- (기존 도장 방식)</v>
          </cell>
        </row>
        <row r="437">
          <cell r="A437">
            <v>1</v>
          </cell>
          <cell r="B437" t="str">
            <v>▷ SAND BLASTING</v>
          </cell>
          <cell r="C437">
            <v>0</v>
          </cell>
          <cell r="D437">
            <v>0</v>
          </cell>
          <cell r="E437" t="str">
            <v>㎡</v>
          </cell>
          <cell r="F437">
            <v>9436</v>
          </cell>
          <cell r="G437">
            <v>0</v>
          </cell>
          <cell r="H437">
            <v>4928</v>
          </cell>
          <cell r="I437">
            <v>0</v>
          </cell>
          <cell r="J437">
            <v>2852</v>
          </cell>
          <cell r="K437">
            <v>0</v>
          </cell>
          <cell r="L437">
            <v>1656</v>
          </cell>
        </row>
        <row r="438">
          <cell r="A438">
            <v>2</v>
          </cell>
          <cell r="B438" t="str">
            <v>▷ PRIMERY COATING (유기질)</v>
          </cell>
          <cell r="C438">
            <v>0</v>
          </cell>
          <cell r="D438" t="str">
            <v>(  20μ)</v>
          </cell>
          <cell r="E438" t="str">
            <v>㎡</v>
          </cell>
          <cell r="F438">
            <v>1627</v>
          </cell>
          <cell r="G438">
            <v>0</v>
          </cell>
          <cell r="H438">
            <v>945</v>
          </cell>
          <cell r="I438">
            <v>0</v>
          </cell>
          <cell r="J438">
            <v>664</v>
          </cell>
          <cell r="K438">
            <v>0</v>
          </cell>
          <cell r="L438">
            <v>18</v>
          </cell>
        </row>
        <row r="439">
          <cell r="A439">
            <v>3</v>
          </cell>
          <cell r="B439" t="str">
            <v>▷ COVER COATING(PURE EPOXY)</v>
          </cell>
          <cell r="C439">
            <v>0</v>
          </cell>
          <cell r="D439" t="str">
            <v>( 280μ)</v>
          </cell>
          <cell r="E439" t="str">
            <v>㎡</v>
          </cell>
          <cell r="F439">
            <v>8981</v>
          </cell>
          <cell r="G439">
            <v>0</v>
          </cell>
          <cell r="H439">
            <v>6808</v>
          </cell>
          <cell r="I439">
            <v>0</v>
          </cell>
          <cell r="J439">
            <v>2037</v>
          </cell>
          <cell r="K439">
            <v>0</v>
          </cell>
          <cell r="L439">
            <v>136</v>
          </cell>
        </row>
        <row r="440">
          <cell r="A440">
            <v>4</v>
          </cell>
          <cell r="B440" t="str">
            <v>▷ COVER COATING(TAL EPOXY)</v>
          </cell>
          <cell r="C440">
            <v>0</v>
          </cell>
          <cell r="D440" t="str">
            <v>( 280μ)</v>
          </cell>
          <cell r="E440" t="str">
            <v>㎡</v>
          </cell>
          <cell r="F440">
            <v>8769</v>
          </cell>
          <cell r="G440">
            <v>0</v>
          </cell>
          <cell r="H440">
            <v>6808</v>
          </cell>
          <cell r="I440">
            <v>0</v>
          </cell>
          <cell r="J440">
            <v>1825</v>
          </cell>
          <cell r="K440">
            <v>0</v>
          </cell>
          <cell r="L440">
            <v>136</v>
          </cell>
        </row>
        <row r="441">
          <cell r="A441">
            <v>5</v>
          </cell>
          <cell r="B441" t="str">
            <v>▷ 방 오 도 료</v>
          </cell>
          <cell r="C441">
            <v>0</v>
          </cell>
          <cell r="D441" t="str">
            <v>(  80μ)</v>
          </cell>
          <cell r="E441" t="str">
            <v>㎡</v>
          </cell>
          <cell r="F441">
            <v>20722</v>
          </cell>
          <cell r="G441">
            <v>0</v>
          </cell>
          <cell r="H441">
            <v>18911</v>
          </cell>
          <cell r="I441">
            <v>0</v>
          </cell>
          <cell r="J441">
            <v>1433</v>
          </cell>
          <cell r="K441">
            <v>0</v>
          </cell>
          <cell r="L441">
            <v>378</v>
          </cell>
        </row>
        <row r="442">
          <cell r="A442" t="str">
            <v/>
          </cell>
        </row>
        <row r="443">
          <cell r="A443" t="str">
            <v>◈ 도   장   비 - Ⅱ- (신공법 도장방식)  ㎡ 당</v>
          </cell>
        </row>
        <row r="444">
          <cell r="A444">
            <v>1</v>
          </cell>
          <cell r="B444" t="str">
            <v>▷ 전처리 (육상용)(WATER SAND JET 공법)</v>
          </cell>
          <cell r="C444">
            <v>0</v>
          </cell>
          <cell r="D444">
            <v>0</v>
          </cell>
          <cell r="E444">
            <v>0</v>
          </cell>
          <cell r="F444">
            <v>14435</v>
          </cell>
          <cell r="G444">
            <v>0</v>
          </cell>
          <cell r="H444">
            <v>8755</v>
          </cell>
          <cell r="I444">
            <v>0</v>
          </cell>
          <cell r="J444">
            <v>3405</v>
          </cell>
          <cell r="K444">
            <v>0</v>
          </cell>
          <cell r="L444">
            <v>2275</v>
          </cell>
        </row>
        <row r="445">
          <cell r="A445">
            <v>2</v>
          </cell>
          <cell r="B445" t="str">
            <v>▷ 전처리 (수중용)(WATER SAND JET 공법)</v>
          </cell>
          <cell r="C445">
            <v>0</v>
          </cell>
          <cell r="D445">
            <v>0</v>
          </cell>
          <cell r="E445">
            <v>0</v>
          </cell>
          <cell r="F445">
            <v>141391</v>
          </cell>
          <cell r="G445">
            <v>0</v>
          </cell>
          <cell r="H445">
            <v>111758</v>
          </cell>
          <cell r="I445">
            <v>0</v>
          </cell>
          <cell r="J445">
            <v>4458</v>
          </cell>
          <cell r="K445">
            <v>0</v>
          </cell>
          <cell r="L445">
            <v>25175</v>
          </cell>
        </row>
        <row r="446">
          <cell r="A446">
            <v>3</v>
          </cell>
          <cell r="B446" t="str">
            <v>▷ 도장 SYSTEM 1 (상시 물속에 잠기는 구조물)</v>
          </cell>
          <cell r="C446">
            <v>0</v>
          </cell>
          <cell r="D446">
            <v>0</v>
          </cell>
          <cell r="E446">
            <v>0</v>
          </cell>
          <cell r="F446">
            <v>26239</v>
          </cell>
          <cell r="G446">
            <v>0</v>
          </cell>
          <cell r="H446">
            <v>10076</v>
          </cell>
          <cell r="I446">
            <v>0</v>
          </cell>
          <cell r="J446">
            <v>15962</v>
          </cell>
          <cell r="K446">
            <v>0</v>
          </cell>
          <cell r="L446">
            <v>201</v>
          </cell>
        </row>
        <row r="448">
          <cell r="A448" t="str">
            <v>종       별</v>
          </cell>
          <cell r="B448">
            <v>0</v>
          </cell>
          <cell r="C448" t="str">
            <v>재 료 또 는</v>
          </cell>
          <cell r="D448" t="str">
            <v xml:space="preserve">원 수 </v>
          </cell>
          <cell r="E448" t="str">
            <v>단 위</v>
          </cell>
          <cell r="F448" t="str">
            <v>총   액</v>
          </cell>
          <cell r="G448" t="str">
            <v>노   무   비</v>
          </cell>
          <cell r="H448">
            <v>0</v>
          </cell>
          <cell r="I448" t="str">
            <v>재   료   비</v>
          </cell>
          <cell r="J448">
            <v>0</v>
          </cell>
          <cell r="K448" t="str">
            <v>경      비</v>
          </cell>
          <cell r="L448">
            <v>0</v>
          </cell>
          <cell r="M448" t="str">
            <v>비   고</v>
          </cell>
        </row>
        <row r="449">
          <cell r="C449" t="str">
            <v xml:space="preserve">규       격 </v>
          </cell>
          <cell r="D449">
            <v>0</v>
          </cell>
          <cell r="E449">
            <v>0</v>
          </cell>
          <cell r="F449" t="str">
            <v>금   액</v>
          </cell>
          <cell r="G449" t="str">
            <v>단  가</v>
          </cell>
          <cell r="H449" t="str">
            <v>금   액</v>
          </cell>
          <cell r="I449" t="str">
            <v>단  가</v>
          </cell>
          <cell r="J449" t="str">
            <v>금   액</v>
          </cell>
          <cell r="K449" t="str">
            <v>단  가</v>
          </cell>
          <cell r="L449" t="str">
            <v>금   액</v>
          </cell>
        </row>
        <row r="450">
          <cell r="A450">
            <v>4</v>
          </cell>
          <cell r="B450" t="str">
            <v>▷ 도장 SYSTEM 2 (해수 가까이 상시 노출되어있는 구조물)</v>
          </cell>
        </row>
        <row r="451">
          <cell r="F451">
            <v>29188</v>
          </cell>
          <cell r="G451">
            <v>0</v>
          </cell>
          <cell r="H451">
            <v>13099</v>
          </cell>
          <cell r="I451">
            <v>0</v>
          </cell>
          <cell r="J451">
            <v>15828</v>
          </cell>
          <cell r="K451">
            <v>0</v>
          </cell>
          <cell r="L451">
            <v>261</v>
          </cell>
        </row>
        <row r="452">
          <cell r="A452">
            <v>5</v>
          </cell>
          <cell r="B452" t="str">
            <v>▷ 도장 SYSTEM 3 (해중에서 작업해야하는 구조물)</v>
          </cell>
        </row>
        <row r="453">
          <cell r="F453">
            <v>86974</v>
          </cell>
          <cell r="G453">
            <v>0</v>
          </cell>
          <cell r="H453">
            <v>40916</v>
          </cell>
          <cell r="I453">
            <v>0</v>
          </cell>
          <cell r="J453">
            <v>45240</v>
          </cell>
          <cell r="K453">
            <v>0</v>
          </cell>
          <cell r="L453">
            <v>818</v>
          </cell>
        </row>
        <row r="454">
          <cell r="A454">
            <v>6</v>
          </cell>
          <cell r="B454" t="str">
            <v xml:space="preserve">▷ CERAMIC COATING (ATO) 200μ </v>
          </cell>
        </row>
        <row r="455">
          <cell r="B455" t="str">
            <v xml:space="preserve">▷1. 바탕만들기 </v>
          </cell>
          <cell r="C455">
            <v>0</v>
          </cell>
          <cell r="D455">
            <v>0</v>
          </cell>
          <cell r="E455">
            <v>0</v>
          </cell>
          <cell r="F455">
            <v>17788</v>
          </cell>
          <cell r="G455">
            <v>0</v>
          </cell>
          <cell r="H455">
            <v>16913</v>
          </cell>
          <cell r="I455">
            <v>0</v>
          </cell>
          <cell r="J455">
            <v>537</v>
          </cell>
          <cell r="K455">
            <v>0</v>
          </cell>
          <cell r="L455">
            <v>338</v>
          </cell>
        </row>
        <row r="456">
          <cell r="B456" t="str">
            <v>▷2. CERAMIC COATING</v>
          </cell>
          <cell r="C456">
            <v>0</v>
          </cell>
          <cell r="D456">
            <v>0</v>
          </cell>
          <cell r="E456">
            <v>0</v>
          </cell>
          <cell r="F456">
            <v>71178</v>
          </cell>
          <cell r="G456">
            <v>0</v>
          </cell>
          <cell r="H456">
            <v>5507</v>
          </cell>
          <cell r="I456">
            <v>0</v>
          </cell>
          <cell r="J456">
            <v>63337</v>
          </cell>
          <cell r="K456">
            <v>0</v>
          </cell>
          <cell r="L456">
            <v>2334</v>
          </cell>
        </row>
        <row r="458">
          <cell r="A458" t="str">
            <v>◈ 비파괴 검사</v>
          </cell>
        </row>
        <row r="459">
          <cell r="A459" t="str">
            <v>1.초음파 탐상검사(U.T) - 1M당</v>
          </cell>
          <cell r="B459">
            <v>0</v>
          </cell>
          <cell r="C459">
            <v>0</v>
          </cell>
          <cell r="D459">
            <v>0</v>
          </cell>
          <cell r="E459">
            <v>0</v>
          </cell>
          <cell r="F459">
            <v>54686</v>
          </cell>
          <cell r="G459">
            <v>0</v>
          </cell>
          <cell r="H459">
            <v>21307</v>
          </cell>
          <cell r="I459">
            <v>0</v>
          </cell>
          <cell r="J459">
            <v>994</v>
          </cell>
          <cell r="K459">
            <v>0</v>
          </cell>
          <cell r="L459">
            <v>32385</v>
          </cell>
        </row>
        <row r="460">
          <cell r="A460" t="str">
            <v>2.방사선 투과검사(R.T) - 1매당</v>
          </cell>
          <cell r="B460">
            <v>0</v>
          </cell>
          <cell r="C460">
            <v>0</v>
          </cell>
          <cell r="D460">
            <v>0</v>
          </cell>
          <cell r="E460">
            <v>0</v>
          </cell>
          <cell r="F460">
            <v>55824</v>
          </cell>
          <cell r="G460">
            <v>0</v>
          </cell>
          <cell r="H460">
            <v>21230</v>
          </cell>
          <cell r="I460">
            <v>0</v>
          </cell>
          <cell r="J460">
            <v>2325</v>
          </cell>
          <cell r="K460">
            <v>0</v>
          </cell>
          <cell r="L460">
            <v>32269</v>
          </cell>
        </row>
        <row r="461">
          <cell r="A461" t="str">
            <v>3.자분탐상검사(M.T) - 1M당</v>
          </cell>
          <cell r="B461">
            <v>0</v>
          </cell>
          <cell r="C461">
            <v>0</v>
          </cell>
          <cell r="D461">
            <v>0</v>
          </cell>
          <cell r="E461">
            <v>0</v>
          </cell>
          <cell r="F461">
            <v>30165</v>
          </cell>
          <cell r="G461">
            <v>0</v>
          </cell>
          <cell r="H461">
            <v>11795</v>
          </cell>
          <cell r="I461">
            <v>0</v>
          </cell>
          <cell r="J461">
            <v>443</v>
          </cell>
          <cell r="K461">
            <v>0</v>
          </cell>
          <cell r="L461">
            <v>17927</v>
          </cell>
        </row>
        <row r="462">
          <cell r="A462" t="str">
            <v>4.액체침투탐상검사(P.T) - 1M당</v>
          </cell>
          <cell r="B462">
            <v>0</v>
          </cell>
          <cell r="C462">
            <v>0</v>
          </cell>
          <cell r="D462">
            <v>0</v>
          </cell>
          <cell r="E462">
            <v>0</v>
          </cell>
          <cell r="F462">
            <v>38002</v>
          </cell>
          <cell r="G462">
            <v>0</v>
          </cell>
          <cell r="H462">
            <v>14726</v>
          </cell>
          <cell r="I462">
            <v>0</v>
          </cell>
          <cell r="J462">
            <v>894</v>
          </cell>
          <cell r="K462">
            <v>0</v>
          </cell>
          <cell r="L462">
            <v>22382</v>
          </cell>
        </row>
        <row r="471">
          <cell r="E471" t="str">
            <v/>
          </cell>
        </row>
        <row r="472">
          <cell r="B472" t="str">
            <v>ROLLER GATE 제작 인건비</v>
          </cell>
        </row>
        <row r="473">
          <cell r="A473" t="str">
            <v>종       별</v>
          </cell>
          <cell r="B473">
            <v>0</v>
          </cell>
          <cell r="C473" t="str">
            <v>재 료 또 는</v>
          </cell>
          <cell r="D473" t="str">
            <v xml:space="preserve">원 수 </v>
          </cell>
          <cell r="E473" t="str">
            <v>단 위</v>
          </cell>
          <cell r="F473" t="str">
            <v>총   액</v>
          </cell>
          <cell r="G473" t="str">
            <v>노   무   비</v>
          </cell>
          <cell r="H473">
            <v>0</v>
          </cell>
          <cell r="I473" t="str">
            <v>재   료   비</v>
          </cell>
          <cell r="J473">
            <v>0</v>
          </cell>
          <cell r="K473" t="str">
            <v>경      비</v>
          </cell>
          <cell r="L473">
            <v>0</v>
          </cell>
          <cell r="M473" t="str">
            <v>비   고</v>
          </cell>
        </row>
        <row r="474">
          <cell r="C474" t="str">
            <v xml:space="preserve">규       격 </v>
          </cell>
          <cell r="D474">
            <v>0</v>
          </cell>
          <cell r="E474">
            <v>0</v>
          </cell>
          <cell r="F474" t="str">
            <v>금   액</v>
          </cell>
          <cell r="G474" t="str">
            <v>단  가</v>
          </cell>
          <cell r="H474" t="str">
            <v>금   액</v>
          </cell>
          <cell r="I474" t="str">
            <v>단  가</v>
          </cell>
          <cell r="J474" t="str">
            <v>금   액</v>
          </cell>
          <cell r="K474" t="str">
            <v>단  가</v>
          </cell>
          <cell r="L474" t="str">
            <v>금   액</v>
          </cell>
        </row>
        <row r="475">
          <cell r="A475" t="str">
            <v>기 술 관 리</v>
          </cell>
          <cell r="B475">
            <v>0</v>
          </cell>
          <cell r="C475" t="str">
            <v>기계기사1급</v>
          </cell>
          <cell r="D475">
            <v>0.5</v>
          </cell>
          <cell r="E475" t="str">
            <v>인</v>
          </cell>
          <cell r="F475">
            <v>0</v>
          </cell>
          <cell r="G475">
            <v>97488</v>
          </cell>
          <cell r="H475">
            <v>48744</v>
          </cell>
        </row>
        <row r="476">
          <cell r="A476" t="str">
            <v>본  뜨  기</v>
          </cell>
          <cell r="B476">
            <v>0</v>
          </cell>
          <cell r="C476" t="str">
            <v>프랜트제관공</v>
          </cell>
          <cell r="D476">
            <v>0.437</v>
          </cell>
          <cell r="E476" t="str">
            <v>인</v>
          </cell>
          <cell r="F476">
            <v>0</v>
          </cell>
          <cell r="G476">
            <v>81966</v>
          </cell>
          <cell r="H476">
            <v>35819</v>
          </cell>
        </row>
        <row r="477">
          <cell r="A477" t="str">
            <v>금  긋  기</v>
          </cell>
          <cell r="B477">
            <v>0</v>
          </cell>
          <cell r="C477" t="str">
            <v>프랜트제관공</v>
          </cell>
          <cell r="D477">
            <v>1.161</v>
          </cell>
          <cell r="E477" t="str">
            <v>인</v>
          </cell>
          <cell r="F477">
            <v>0</v>
          </cell>
          <cell r="G477">
            <v>81966</v>
          </cell>
          <cell r="H477">
            <v>95162</v>
          </cell>
        </row>
        <row r="478">
          <cell r="A478" t="str">
            <v>절      단</v>
          </cell>
          <cell r="B478">
            <v>0</v>
          </cell>
          <cell r="C478" t="str">
            <v>프랜트제관공</v>
          </cell>
          <cell r="D478">
            <v>0.318</v>
          </cell>
          <cell r="E478" t="str">
            <v>인</v>
          </cell>
          <cell r="F478">
            <v>0</v>
          </cell>
          <cell r="G478">
            <v>81966</v>
          </cell>
          <cell r="H478">
            <v>26065</v>
          </cell>
        </row>
        <row r="479">
          <cell r="A479" t="str">
            <v>가      공</v>
          </cell>
          <cell r="B479">
            <v>0</v>
          </cell>
          <cell r="C479" t="str">
            <v>프랜트제관공</v>
          </cell>
          <cell r="D479">
            <v>1.359</v>
          </cell>
          <cell r="E479" t="str">
            <v>인</v>
          </cell>
          <cell r="F479">
            <v>0</v>
          </cell>
          <cell r="G479">
            <v>81966</v>
          </cell>
          <cell r="H479">
            <v>111391</v>
          </cell>
        </row>
        <row r="481">
          <cell r="A481" t="str">
            <v>구 멍 뚫 기</v>
          </cell>
          <cell r="B481">
            <v>0</v>
          </cell>
          <cell r="C481" t="str">
            <v>프랜트제관공</v>
          </cell>
          <cell r="D481">
            <v>0.39700000000000002</v>
          </cell>
          <cell r="E481" t="str">
            <v>인</v>
          </cell>
          <cell r="F481">
            <v>0</v>
          </cell>
          <cell r="G481">
            <v>81966</v>
          </cell>
          <cell r="H481">
            <v>32540</v>
          </cell>
        </row>
        <row r="482">
          <cell r="A482" t="str">
            <v>용      접</v>
          </cell>
          <cell r="B482">
            <v>0</v>
          </cell>
          <cell r="C482" t="str">
            <v>프랜트용접공</v>
          </cell>
          <cell r="D482">
            <v>2.125</v>
          </cell>
          <cell r="E482" t="str">
            <v>인</v>
          </cell>
          <cell r="F482">
            <v>0</v>
          </cell>
          <cell r="G482">
            <v>95379</v>
          </cell>
          <cell r="H482">
            <v>202680</v>
          </cell>
        </row>
        <row r="483">
          <cell r="A483" t="str">
            <v>부 품 조 립</v>
          </cell>
          <cell r="B483">
            <v>0</v>
          </cell>
          <cell r="C483" t="str">
            <v>비 계 공</v>
          </cell>
          <cell r="D483">
            <v>1.0900000000000001</v>
          </cell>
          <cell r="E483" t="str">
            <v>인</v>
          </cell>
          <cell r="F483">
            <v>0</v>
          </cell>
          <cell r="G483">
            <v>79467</v>
          </cell>
          <cell r="H483">
            <v>86619</v>
          </cell>
        </row>
        <row r="484">
          <cell r="C484" t="str">
            <v>프랜트기계설치공</v>
          </cell>
          <cell r="D484">
            <v>1.0900000000000001</v>
          </cell>
          <cell r="E484" t="str">
            <v>인</v>
          </cell>
          <cell r="F484">
            <v>0</v>
          </cell>
          <cell r="G484">
            <v>80805</v>
          </cell>
          <cell r="H484">
            <v>88077</v>
          </cell>
        </row>
        <row r="485">
          <cell r="A485" t="str">
            <v>소운반 조립</v>
          </cell>
          <cell r="B485">
            <v>0</v>
          </cell>
          <cell r="C485" t="str">
            <v>산소 절단공</v>
          </cell>
          <cell r="D485">
            <v>0.17</v>
          </cell>
          <cell r="E485" t="str">
            <v>인</v>
          </cell>
          <cell r="F485">
            <v>0</v>
          </cell>
          <cell r="G485">
            <v>31794</v>
          </cell>
          <cell r="H485">
            <v>5404</v>
          </cell>
        </row>
        <row r="487">
          <cell r="A487" t="str">
            <v>가   조   립</v>
          </cell>
          <cell r="B487">
            <v>0</v>
          </cell>
          <cell r="C487" t="str">
            <v>비   계   공</v>
          </cell>
          <cell r="D487">
            <v>0.86399999999999999</v>
          </cell>
          <cell r="E487" t="str">
            <v>인</v>
          </cell>
          <cell r="F487">
            <v>0</v>
          </cell>
          <cell r="G487">
            <v>79467</v>
          </cell>
          <cell r="H487">
            <v>68659</v>
          </cell>
        </row>
        <row r="488">
          <cell r="C488" t="str">
            <v>프랜트 제관공</v>
          </cell>
          <cell r="D488">
            <v>1.766</v>
          </cell>
          <cell r="E488" t="str">
            <v>인</v>
          </cell>
          <cell r="F488">
            <v>0</v>
          </cell>
          <cell r="G488">
            <v>81966</v>
          </cell>
          <cell r="H488">
            <v>144751</v>
          </cell>
        </row>
        <row r="489">
          <cell r="C489" t="str">
            <v>프랜트 용접공</v>
          </cell>
          <cell r="D489">
            <v>0.85299999999999998</v>
          </cell>
          <cell r="E489" t="str">
            <v>인</v>
          </cell>
          <cell r="F489">
            <v>0</v>
          </cell>
          <cell r="G489">
            <v>95379</v>
          </cell>
          <cell r="H489">
            <v>81358</v>
          </cell>
        </row>
        <row r="490">
          <cell r="C490" t="str">
            <v>측   량   사</v>
          </cell>
          <cell r="D490">
            <v>0.14299999999999999</v>
          </cell>
          <cell r="E490" t="str">
            <v>인</v>
          </cell>
          <cell r="F490">
            <v>0</v>
          </cell>
          <cell r="G490">
            <v>58506</v>
          </cell>
          <cell r="H490">
            <v>8366</v>
          </cell>
        </row>
        <row r="491">
          <cell r="C491" t="str">
            <v>프랜트기계설치공</v>
          </cell>
          <cell r="D491">
            <v>0.51800000000000002</v>
          </cell>
          <cell r="E491" t="str">
            <v>인</v>
          </cell>
          <cell r="F491">
            <v>0</v>
          </cell>
          <cell r="G491">
            <v>80805</v>
          </cell>
          <cell r="H491">
            <v>41856</v>
          </cell>
        </row>
        <row r="492">
          <cell r="E492" t="str">
            <v/>
          </cell>
        </row>
        <row r="493">
          <cell r="C493" t="str">
            <v>특 별 인 부</v>
          </cell>
          <cell r="D493">
            <v>0.245</v>
          </cell>
          <cell r="E493" t="str">
            <v>인</v>
          </cell>
          <cell r="F493">
            <v>0</v>
          </cell>
          <cell r="G493">
            <v>57379</v>
          </cell>
          <cell r="H493">
            <v>14057</v>
          </cell>
        </row>
        <row r="494">
          <cell r="A494" t="str">
            <v>검사 및 교정</v>
          </cell>
          <cell r="B494">
            <v>0</v>
          </cell>
          <cell r="C494" t="str">
            <v>기술관리 제외한</v>
          </cell>
          <cell r="D494" t="str">
            <v>1</v>
          </cell>
          <cell r="E494" t="str">
            <v>식</v>
          </cell>
          <cell r="F494">
            <v>0</v>
          </cell>
          <cell r="G494">
            <v>0</v>
          </cell>
          <cell r="H494">
            <v>104280</v>
          </cell>
        </row>
        <row r="495">
          <cell r="C495" t="str">
            <v>10%</v>
          </cell>
        </row>
        <row r="497">
          <cell r="B497" t="str">
            <v>계</v>
          </cell>
          <cell r="C497">
            <v>0</v>
          </cell>
          <cell r="D497">
            <v>0</v>
          </cell>
          <cell r="E497">
            <v>0</v>
          </cell>
          <cell r="F497">
            <v>1195828</v>
          </cell>
          <cell r="G497">
            <v>0</v>
          </cell>
          <cell r="H497">
            <v>1195828</v>
          </cell>
        </row>
        <row r="499">
          <cell r="A499" t="str">
            <v>ROLLER GATE 제작 사용장비 경비</v>
          </cell>
        </row>
        <row r="500">
          <cell r="E500" t="str">
            <v/>
          </cell>
        </row>
        <row r="501">
          <cell r="A501" t="str">
            <v>종       별</v>
          </cell>
          <cell r="B501">
            <v>0</v>
          </cell>
          <cell r="C501" t="str">
            <v>재 료 또 는</v>
          </cell>
          <cell r="D501" t="str">
            <v xml:space="preserve">원 수 </v>
          </cell>
          <cell r="E501" t="str">
            <v>단 위</v>
          </cell>
          <cell r="F501" t="str">
            <v>총   액</v>
          </cell>
          <cell r="G501" t="str">
            <v>노   무   비</v>
          </cell>
          <cell r="H501">
            <v>0</v>
          </cell>
          <cell r="I501" t="str">
            <v>재   료   비</v>
          </cell>
          <cell r="J501">
            <v>0</v>
          </cell>
          <cell r="K501" t="str">
            <v>경      비</v>
          </cell>
          <cell r="L501">
            <v>0</v>
          </cell>
          <cell r="M501" t="str">
            <v>비   고</v>
          </cell>
        </row>
        <row r="502">
          <cell r="C502" t="str">
            <v xml:space="preserve">규       격 </v>
          </cell>
          <cell r="D502">
            <v>0</v>
          </cell>
          <cell r="E502">
            <v>0</v>
          </cell>
          <cell r="F502" t="str">
            <v>금   액</v>
          </cell>
          <cell r="G502" t="str">
            <v>단  가</v>
          </cell>
          <cell r="H502" t="str">
            <v>금   액</v>
          </cell>
          <cell r="I502" t="str">
            <v>단  가</v>
          </cell>
          <cell r="J502" t="str">
            <v>금   액</v>
          </cell>
          <cell r="K502" t="str">
            <v>단  가</v>
          </cell>
          <cell r="L502" t="str">
            <v>금   액</v>
          </cell>
        </row>
        <row r="503">
          <cell r="A503" t="str">
            <v>LATHE</v>
          </cell>
          <cell r="B503">
            <v>0</v>
          </cell>
          <cell r="C503" t="str">
            <v>12FT x 7.5HP</v>
          </cell>
          <cell r="D503">
            <v>0.53600000000000003</v>
          </cell>
          <cell r="E503" t="str">
            <v>Hr</v>
          </cell>
          <cell r="F503">
            <v>0</v>
          </cell>
          <cell r="G503">
            <v>3418</v>
          </cell>
          <cell r="H503">
            <v>1832</v>
          </cell>
          <cell r="I503" t="str">
            <v/>
          </cell>
          <cell r="J503" t="str">
            <v/>
          </cell>
          <cell r="K503">
            <v>3775</v>
          </cell>
          <cell r="L503">
            <v>2023</v>
          </cell>
        </row>
        <row r="504">
          <cell r="A504" t="str">
            <v>PLANER</v>
          </cell>
          <cell r="B504">
            <v>0</v>
          </cell>
          <cell r="C504" t="str">
            <v>4FT x 8FT</v>
          </cell>
          <cell r="D504">
            <v>7.5999999999999998E-2</v>
          </cell>
          <cell r="E504" t="str">
            <v>Hr</v>
          </cell>
          <cell r="F504">
            <v>0</v>
          </cell>
          <cell r="G504">
            <v>3129</v>
          </cell>
          <cell r="H504">
            <v>237</v>
          </cell>
          <cell r="I504" t="str">
            <v/>
          </cell>
          <cell r="J504" t="str">
            <v/>
          </cell>
          <cell r="K504">
            <v>2743</v>
          </cell>
          <cell r="L504">
            <v>208</v>
          </cell>
        </row>
        <row r="505">
          <cell r="A505" t="str">
            <v>BORING M/C</v>
          </cell>
          <cell r="B505">
            <v>0</v>
          </cell>
          <cell r="C505" t="str">
            <v>Hori.type,3HP</v>
          </cell>
          <cell r="D505">
            <v>1.4359999999999999</v>
          </cell>
          <cell r="E505" t="str">
            <v>Hr</v>
          </cell>
          <cell r="F505">
            <v>0</v>
          </cell>
          <cell r="G505">
            <v>3547</v>
          </cell>
          <cell r="H505">
            <v>5093</v>
          </cell>
          <cell r="I505" t="str">
            <v/>
          </cell>
          <cell r="J505" t="str">
            <v/>
          </cell>
          <cell r="K505">
            <v>8928</v>
          </cell>
          <cell r="L505">
            <v>12820</v>
          </cell>
        </row>
        <row r="506">
          <cell r="A506" t="str">
            <v>UNION MELT WELDER</v>
          </cell>
          <cell r="B506">
            <v>0</v>
          </cell>
          <cell r="C506" t="str">
            <v>5.5 KVA</v>
          </cell>
          <cell r="D506">
            <v>2.72</v>
          </cell>
          <cell r="E506" t="str">
            <v>Hr</v>
          </cell>
          <cell r="F506">
            <v>0</v>
          </cell>
          <cell r="G506">
            <v>3488</v>
          </cell>
          <cell r="H506">
            <v>9487</v>
          </cell>
          <cell r="I506" t="str">
            <v/>
          </cell>
          <cell r="J506" t="str">
            <v/>
          </cell>
          <cell r="K506">
            <v>1797</v>
          </cell>
          <cell r="L506">
            <v>4887</v>
          </cell>
        </row>
        <row r="507">
          <cell r="A507" t="str">
            <v>A.C WELDER</v>
          </cell>
          <cell r="B507">
            <v>0</v>
          </cell>
          <cell r="C507" t="str">
            <v>10KVA</v>
          </cell>
          <cell r="D507">
            <v>8.16</v>
          </cell>
          <cell r="E507" t="str">
            <v>Hr</v>
          </cell>
          <cell r="F507">
            <v>0</v>
          </cell>
          <cell r="G507">
            <v>0</v>
          </cell>
          <cell r="H507">
            <v>0</v>
          </cell>
          <cell r="I507" t="str">
            <v/>
          </cell>
          <cell r="J507" t="str">
            <v/>
          </cell>
          <cell r="K507">
            <v>155</v>
          </cell>
          <cell r="L507">
            <v>1264</v>
          </cell>
        </row>
        <row r="508">
          <cell r="E508" t="str">
            <v/>
          </cell>
          <cell r="F508">
            <v>0</v>
          </cell>
          <cell r="G508">
            <v>0</v>
          </cell>
          <cell r="H508">
            <v>0</v>
          </cell>
          <cell r="I508" t="str">
            <v/>
          </cell>
          <cell r="J508" t="str">
            <v/>
          </cell>
        </row>
        <row r="509">
          <cell r="A509" t="str">
            <v>GOUGING M/C</v>
          </cell>
          <cell r="B509">
            <v>0</v>
          </cell>
          <cell r="C509" t="str">
            <v>중 형</v>
          </cell>
          <cell r="D509">
            <v>1.7</v>
          </cell>
          <cell r="E509" t="str">
            <v>Hr</v>
          </cell>
          <cell r="F509">
            <v>0</v>
          </cell>
          <cell r="G509">
            <v>3380</v>
          </cell>
          <cell r="H509">
            <v>5746</v>
          </cell>
          <cell r="I509" t="str">
            <v/>
          </cell>
          <cell r="J509" t="str">
            <v/>
          </cell>
          <cell r="K509">
            <v>670</v>
          </cell>
          <cell r="L509">
            <v>1139</v>
          </cell>
        </row>
        <row r="510">
          <cell r="A510" t="str">
            <v>GAS CUTTING M/C</v>
          </cell>
          <cell r="B510">
            <v>0</v>
          </cell>
          <cell r="C510" t="str">
            <v>Auto형</v>
          </cell>
          <cell r="D510">
            <v>1.016</v>
          </cell>
          <cell r="E510" t="str">
            <v>Hr</v>
          </cell>
          <cell r="F510">
            <v>0</v>
          </cell>
          <cell r="G510">
            <v>11922</v>
          </cell>
          <cell r="H510">
            <v>12112</v>
          </cell>
          <cell r="I510" t="str">
            <v/>
          </cell>
          <cell r="J510" t="str">
            <v/>
          </cell>
          <cell r="K510">
            <v>119</v>
          </cell>
          <cell r="L510">
            <v>120</v>
          </cell>
        </row>
        <row r="511">
          <cell r="A511" t="str">
            <v>GAS CUTTING M/C</v>
          </cell>
          <cell r="B511">
            <v>0</v>
          </cell>
          <cell r="C511" t="str">
            <v>수 동</v>
          </cell>
          <cell r="D511">
            <v>1.016</v>
          </cell>
          <cell r="E511" t="str">
            <v>Hr</v>
          </cell>
          <cell r="F511">
            <v>0</v>
          </cell>
          <cell r="G511">
            <v>3974</v>
          </cell>
          <cell r="H511">
            <v>4037</v>
          </cell>
          <cell r="I511" t="str">
            <v/>
          </cell>
          <cell r="J511" t="str">
            <v/>
          </cell>
          <cell r="K511">
            <v>115</v>
          </cell>
          <cell r="L511">
            <v>116</v>
          </cell>
        </row>
        <row r="512">
          <cell r="A512" t="str">
            <v>GAS HEATING TOUCH</v>
          </cell>
          <cell r="B512">
            <v>0</v>
          </cell>
          <cell r="C512" t="str">
            <v>중 형</v>
          </cell>
          <cell r="D512">
            <v>3.3279999999999998</v>
          </cell>
          <cell r="E512" t="str">
            <v>Hr</v>
          </cell>
          <cell r="F512">
            <v>0</v>
          </cell>
          <cell r="G512">
            <v>3174</v>
          </cell>
          <cell r="H512">
            <v>10563</v>
          </cell>
          <cell r="I512" t="str">
            <v/>
          </cell>
          <cell r="J512" t="str">
            <v/>
          </cell>
          <cell r="K512">
            <v>115</v>
          </cell>
          <cell r="L512">
            <v>382</v>
          </cell>
        </row>
        <row r="513">
          <cell r="A513" t="str">
            <v>OVER HEAD CRANE</v>
          </cell>
          <cell r="B513">
            <v>0</v>
          </cell>
          <cell r="C513" t="str">
            <v>30 TON</v>
          </cell>
          <cell r="D513">
            <v>1.2689999999999999</v>
          </cell>
          <cell r="E513" t="str">
            <v>Hr</v>
          </cell>
          <cell r="F513">
            <v>0</v>
          </cell>
          <cell r="G513">
            <v>9681</v>
          </cell>
          <cell r="H513">
            <v>12285</v>
          </cell>
          <cell r="I513" t="str">
            <v/>
          </cell>
          <cell r="J513" t="str">
            <v/>
          </cell>
          <cell r="K513">
            <v>4123</v>
          </cell>
          <cell r="L513">
            <v>5232</v>
          </cell>
        </row>
        <row r="514">
          <cell r="E514" t="str">
            <v/>
          </cell>
          <cell r="F514">
            <v>0</v>
          </cell>
          <cell r="G514">
            <v>0</v>
          </cell>
          <cell r="H514">
            <v>0</v>
          </cell>
          <cell r="I514" t="str">
            <v/>
          </cell>
          <cell r="J514" t="str">
            <v/>
          </cell>
        </row>
        <row r="515">
          <cell r="A515" t="str">
            <v>HYDRO PRESS</v>
          </cell>
          <cell r="B515">
            <v>0</v>
          </cell>
          <cell r="C515" t="str">
            <v>100 TON</v>
          </cell>
          <cell r="D515">
            <v>1.48</v>
          </cell>
          <cell r="E515" t="str">
            <v>Hr</v>
          </cell>
          <cell r="F515">
            <v>0</v>
          </cell>
          <cell r="G515">
            <v>3281</v>
          </cell>
          <cell r="H515">
            <v>4855</v>
          </cell>
          <cell r="I515" t="str">
            <v/>
          </cell>
          <cell r="J515" t="str">
            <v/>
          </cell>
          <cell r="K515">
            <v>6045</v>
          </cell>
          <cell r="L515">
            <v>8946</v>
          </cell>
        </row>
        <row r="516">
          <cell r="A516" t="str">
            <v>BENDING ROLLER</v>
          </cell>
          <cell r="B516">
            <v>0</v>
          </cell>
          <cell r="C516" t="str">
            <v>23 FT</v>
          </cell>
          <cell r="D516">
            <v>1.0880000000000001</v>
          </cell>
          <cell r="E516" t="str">
            <v>Hr</v>
          </cell>
          <cell r="F516">
            <v>0</v>
          </cell>
          <cell r="G516">
            <v>4281</v>
          </cell>
          <cell r="H516">
            <v>4657</v>
          </cell>
          <cell r="I516" t="str">
            <v/>
          </cell>
          <cell r="J516" t="str">
            <v/>
          </cell>
          <cell r="K516">
            <v>6323</v>
          </cell>
          <cell r="L516">
            <v>6879</v>
          </cell>
        </row>
        <row r="517">
          <cell r="A517" t="str">
            <v>SHEARING M/C</v>
          </cell>
          <cell r="B517">
            <v>0</v>
          </cell>
          <cell r="C517">
            <v>0</v>
          </cell>
          <cell r="D517">
            <v>0.25600000000000001</v>
          </cell>
          <cell r="E517" t="str">
            <v>Hr</v>
          </cell>
          <cell r="F517">
            <v>0</v>
          </cell>
          <cell r="G517">
            <v>3688</v>
          </cell>
          <cell r="H517">
            <v>944</v>
          </cell>
          <cell r="I517" t="str">
            <v/>
          </cell>
          <cell r="J517" t="str">
            <v/>
          </cell>
          <cell r="K517">
            <v>3209</v>
          </cell>
          <cell r="L517">
            <v>821</v>
          </cell>
        </row>
        <row r="518">
          <cell r="A518" t="str">
            <v>DRILLING M/C</v>
          </cell>
          <cell r="B518">
            <v>0</v>
          </cell>
          <cell r="C518" t="str">
            <v>3 HP</v>
          </cell>
          <cell r="D518">
            <v>1.6319999999999999</v>
          </cell>
          <cell r="E518" t="str">
            <v>Hr</v>
          </cell>
          <cell r="F518">
            <v>0</v>
          </cell>
          <cell r="G518">
            <v>3401</v>
          </cell>
          <cell r="H518">
            <v>5550</v>
          </cell>
          <cell r="I518" t="str">
            <v/>
          </cell>
          <cell r="J518" t="str">
            <v/>
          </cell>
          <cell r="K518">
            <v>576</v>
          </cell>
          <cell r="L518">
            <v>940</v>
          </cell>
        </row>
        <row r="519">
          <cell r="A519" t="str">
            <v>DRILLING M/C</v>
          </cell>
          <cell r="B519">
            <v>0</v>
          </cell>
          <cell r="C519" t="str">
            <v>Radial,5 HP</v>
          </cell>
          <cell r="D519">
            <v>0.81599999999999995</v>
          </cell>
          <cell r="E519" t="str">
            <v>Hr</v>
          </cell>
          <cell r="F519">
            <v>0</v>
          </cell>
          <cell r="G519">
            <v>3401</v>
          </cell>
          <cell r="H519">
            <v>2775</v>
          </cell>
          <cell r="I519" t="str">
            <v/>
          </cell>
          <cell r="J519" t="str">
            <v/>
          </cell>
          <cell r="K519">
            <v>1720</v>
          </cell>
          <cell r="L519">
            <v>1403</v>
          </cell>
        </row>
        <row r="520">
          <cell r="E520" t="str">
            <v/>
          </cell>
          <cell r="F520">
            <v>0</v>
          </cell>
          <cell r="G520">
            <v>0</v>
          </cell>
          <cell r="H520">
            <v>0</v>
          </cell>
          <cell r="I520" t="str">
            <v/>
          </cell>
          <cell r="J520" t="str">
            <v/>
          </cell>
        </row>
        <row r="521">
          <cell r="A521" t="str">
            <v>COMPRESSOR</v>
          </cell>
          <cell r="B521">
            <v>0</v>
          </cell>
          <cell r="C521" t="str">
            <v>7.1㎥/min</v>
          </cell>
          <cell r="D521">
            <v>3.17</v>
          </cell>
          <cell r="E521" t="str">
            <v>Hr</v>
          </cell>
          <cell r="F521">
            <v>0</v>
          </cell>
          <cell r="G521">
            <v>9681</v>
          </cell>
          <cell r="H521">
            <v>30688</v>
          </cell>
          <cell r="I521">
            <v>6189</v>
          </cell>
          <cell r="J521">
            <v>19619</v>
          </cell>
          <cell r="K521">
            <v>3137</v>
          </cell>
          <cell r="L521">
            <v>9944</v>
          </cell>
        </row>
        <row r="522">
          <cell r="A522" t="str">
            <v>PORTABLE DRILL</v>
          </cell>
          <cell r="B522">
            <v>0</v>
          </cell>
          <cell r="C522" t="str">
            <v>0.5 HP</v>
          </cell>
          <cell r="D522">
            <v>1.2210000000000001</v>
          </cell>
          <cell r="E522" t="str">
            <v>Hr</v>
          </cell>
          <cell r="F522">
            <v>0</v>
          </cell>
          <cell r="G522">
            <v>0</v>
          </cell>
          <cell r="H522">
            <v>0</v>
          </cell>
          <cell r="I522">
            <v>0</v>
          </cell>
          <cell r="J522">
            <v>0</v>
          </cell>
          <cell r="K522">
            <v>12</v>
          </cell>
          <cell r="L522">
            <v>14</v>
          </cell>
        </row>
        <row r="523">
          <cell r="A523" t="str">
            <v>TRUCK CRANE</v>
          </cell>
          <cell r="B523">
            <v>0</v>
          </cell>
          <cell r="C523" t="str">
            <v>30 TON</v>
          </cell>
          <cell r="D523">
            <v>0.42299999999999999</v>
          </cell>
          <cell r="E523" t="str">
            <v>Hr</v>
          </cell>
          <cell r="F523">
            <v>0</v>
          </cell>
          <cell r="G523">
            <v>18615</v>
          </cell>
          <cell r="H523">
            <v>7874</v>
          </cell>
          <cell r="I523">
            <v>7046</v>
          </cell>
          <cell r="J523">
            <v>2980</v>
          </cell>
          <cell r="K523">
            <v>44939</v>
          </cell>
          <cell r="L523">
            <v>19009</v>
          </cell>
        </row>
        <row r="524">
          <cell r="A524" t="str">
            <v>Fork Lift</v>
          </cell>
          <cell r="B524">
            <v>0</v>
          </cell>
          <cell r="C524" t="str">
            <v>5 TON</v>
          </cell>
          <cell r="D524">
            <v>0.42299999999999999</v>
          </cell>
          <cell r="E524" t="str">
            <v>Hr</v>
          </cell>
          <cell r="F524">
            <v>0</v>
          </cell>
          <cell r="G524">
            <v>9681</v>
          </cell>
          <cell r="H524">
            <v>4095</v>
          </cell>
          <cell r="I524">
            <v>5116.08</v>
          </cell>
          <cell r="J524">
            <v>2164</v>
          </cell>
          <cell r="K524">
            <v>4863</v>
          </cell>
          <cell r="L524">
            <v>2057</v>
          </cell>
        </row>
        <row r="525">
          <cell r="A525" t="str">
            <v>Trailer</v>
          </cell>
          <cell r="B525">
            <v>0</v>
          </cell>
          <cell r="C525" t="str">
            <v>30ton</v>
          </cell>
          <cell r="D525">
            <v>0.42299999999999999</v>
          </cell>
          <cell r="E525" t="str">
            <v>Hr</v>
          </cell>
          <cell r="F525">
            <v>0</v>
          </cell>
          <cell r="G525">
            <v>8683</v>
          </cell>
          <cell r="H525">
            <v>3672</v>
          </cell>
          <cell r="I525">
            <v>15763</v>
          </cell>
          <cell r="J525">
            <v>6667</v>
          </cell>
          <cell r="K525">
            <v>27414</v>
          </cell>
          <cell r="L525">
            <v>11596</v>
          </cell>
        </row>
        <row r="527">
          <cell r="B527" t="str">
            <v>계</v>
          </cell>
          <cell r="C527">
            <v>0</v>
          </cell>
          <cell r="D527">
            <v>0</v>
          </cell>
          <cell r="E527">
            <v>0</v>
          </cell>
          <cell r="F527">
            <v>247732</v>
          </cell>
          <cell r="G527">
            <v>0</v>
          </cell>
          <cell r="H527">
            <v>126502</v>
          </cell>
          <cell r="I527">
            <v>0</v>
          </cell>
          <cell r="J527">
            <v>31430</v>
          </cell>
          <cell r="K527" t="str">
            <v/>
          </cell>
          <cell r="L527">
            <v>89800</v>
          </cell>
        </row>
        <row r="528">
          <cell r="A528" t="str">
            <v>ROLLER GATE 제작 소모 자재비</v>
          </cell>
        </row>
        <row r="529">
          <cell r="E529" t="str">
            <v/>
          </cell>
        </row>
        <row r="530">
          <cell r="A530" t="str">
            <v>종       별</v>
          </cell>
          <cell r="B530">
            <v>0</v>
          </cell>
          <cell r="C530" t="str">
            <v>재 료 또 는</v>
          </cell>
          <cell r="D530" t="str">
            <v xml:space="preserve">원 수 </v>
          </cell>
          <cell r="E530" t="str">
            <v>단 위</v>
          </cell>
          <cell r="F530" t="str">
            <v>총   액</v>
          </cell>
          <cell r="G530" t="str">
            <v>노   무   비</v>
          </cell>
          <cell r="H530">
            <v>0</v>
          </cell>
          <cell r="I530" t="str">
            <v>재   료   비</v>
          </cell>
          <cell r="J530">
            <v>0</v>
          </cell>
          <cell r="K530" t="str">
            <v>경      비</v>
          </cell>
          <cell r="L530">
            <v>0</v>
          </cell>
          <cell r="M530" t="str">
            <v>비   고</v>
          </cell>
        </row>
        <row r="531">
          <cell r="C531" t="str">
            <v xml:space="preserve">규       격 </v>
          </cell>
          <cell r="D531">
            <v>0</v>
          </cell>
          <cell r="E531">
            <v>0</v>
          </cell>
          <cell r="F531" t="str">
            <v>금   액</v>
          </cell>
          <cell r="G531" t="str">
            <v>단  가</v>
          </cell>
          <cell r="H531" t="str">
            <v>금   액</v>
          </cell>
          <cell r="I531" t="str">
            <v>단  가</v>
          </cell>
          <cell r="J531" t="str">
            <v>금   액</v>
          </cell>
          <cell r="K531" t="str">
            <v>단  가</v>
          </cell>
          <cell r="L531" t="str">
            <v>금   액</v>
          </cell>
        </row>
        <row r="533">
          <cell r="A533" t="str">
            <v>산       소</v>
          </cell>
          <cell r="B533">
            <v>0</v>
          </cell>
          <cell r="C533" t="str">
            <v>6,000L용</v>
          </cell>
          <cell r="D533">
            <v>3</v>
          </cell>
          <cell r="E533" t="str">
            <v>병</v>
          </cell>
          <cell r="F533">
            <v>0</v>
          </cell>
          <cell r="G533" t="str">
            <v/>
          </cell>
          <cell r="H533">
            <v>0</v>
          </cell>
          <cell r="I533">
            <v>12000</v>
          </cell>
          <cell r="J533">
            <v>36000</v>
          </cell>
        </row>
        <row r="534">
          <cell r="A534" t="str">
            <v>아 세 치 렌</v>
          </cell>
          <cell r="B534">
            <v>0</v>
          </cell>
          <cell r="C534" t="str">
            <v>4,500L용</v>
          </cell>
          <cell r="D534">
            <v>2.58</v>
          </cell>
          <cell r="E534" t="str">
            <v>병</v>
          </cell>
          <cell r="F534">
            <v>0</v>
          </cell>
          <cell r="G534">
            <v>0</v>
          </cell>
          <cell r="H534">
            <v>0</v>
          </cell>
          <cell r="I534">
            <v>55392</v>
          </cell>
          <cell r="J534">
            <v>142911</v>
          </cell>
        </row>
        <row r="535">
          <cell r="A535" t="str">
            <v>함       석</v>
          </cell>
          <cell r="B535">
            <v>0</v>
          </cell>
          <cell r="C535" t="str">
            <v>#31 x 3' x 6'</v>
          </cell>
          <cell r="D535">
            <v>0.62</v>
          </cell>
          <cell r="E535" t="str">
            <v>매</v>
          </cell>
          <cell r="F535">
            <v>0</v>
          </cell>
          <cell r="G535">
            <v>0</v>
          </cell>
          <cell r="H535">
            <v>0</v>
          </cell>
          <cell r="I535">
            <v>2825</v>
          </cell>
          <cell r="J535">
            <v>1751</v>
          </cell>
        </row>
        <row r="536">
          <cell r="A536" t="str">
            <v>용   접  봉</v>
          </cell>
          <cell r="B536">
            <v>0</v>
          </cell>
          <cell r="C536" t="str">
            <v>SS41, 4M/Mx350L</v>
          </cell>
          <cell r="D536">
            <v>20</v>
          </cell>
          <cell r="E536" t="str">
            <v>KG</v>
          </cell>
          <cell r="F536">
            <v>0</v>
          </cell>
          <cell r="G536">
            <v>0</v>
          </cell>
          <cell r="H536">
            <v>0</v>
          </cell>
          <cell r="I536">
            <v>1260</v>
          </cell>
          <cell r="J536">
            <v>25200</v>
          </cell>
        </row>
        <row r="537">
          <cell r="A537" t="str">
            <v>전       력</v>
          </cell>
          <cell r="B537">
            <v>0</v>
          </cell>
          <cell r="C537">
            <v>0</v>
          </cell>
          <cell r="D537">
            <v>310</v>
          </cell>
          <cell r="E537" t="str">
            <v>KWH</v>
          </cell>
          <cell r="F537">
            <v>0</v>
          </cell>
          <cell r="G537">
            <v>0</v>
          </cell>
          <cell r="H537">
            <v>0</v>
          </cell>
          <cell r="I537" t="str">
            <v/>
          </cell>
          <cell r="J537">
            <v>0</v>
          </cell>
          <cell r="K537">
            <v>61.6</v>
          </cell>
          <cell r="L537">
            <v>19096</v>
          </cell>
        </row>
        <row r="538">
          <cell r="E538" t="str">
            <v/>
          </cell>
          <cell r="F538">
            <v>0</v>
          </cell>
          <cell r="G538">
            <v>0</v>
          </cell>
          <cell r="H538">
            <v>0</v>
          </cell>
          <cell r="I538" t="str">
            <v/>
          </cell>
          <cell r="J538">
            <v>0</v>
          </cell>
          <cell r="K538" t="str">
            <v/>
          </cell>
        </row>
        <row r="540">
          <cell r="B540" t="str">
            <v>계</v>
          </cell>
          <cell r="C540">
            <v>0</v>
          </cell>
          <cell r="D540">
            <v>0</v>
          </cell>
          <cell r="E540">
            <v>0</v>
          </cell>
          <cell r="F540">
            <v>224958</v>
          </cell>
          <cell r="G540">
            <v>0</v>
          </cell>
          <cell r="H540">
            <v>0</v>
          </cell>
          <cell r="I540">
            <v>0</v>
          </cell>
          <cell r="J540">
            <v>205862</v>
          </cell>
          <cell r="K540">
            <v>0</v>
          </cell>
          <cell r="L540">
            <v>19096</v>
          </cell>
        </row>
        <row r="557">
          <cell r="A557" t="str">
            <v>ROLLER GATE GUIDE FRAME 제작 인건비</v>
          </cell>
        </row>
        <row r="558">
          <cell r="E558" t="str">
            <v/>
          </cell>
        </row>
        <row r="559">
          <cell r="A559" t="str">
            <v>종       별</v>
          </cell>
          <cell r="B559">
            <v>0</v>
          </cell>
          <cell r="C559" t="str">
            <v>재 료 또 는</v>
          </cell>
          <cell r="D559" t="str">
            <v xml:space="preserve">원 수 </v>
          </cell>
          <cell r="E559" t="str">
            <v>단 위</v>
          </cell>
          <cell r="F559" t="str">
            <v>총   액</v>
          </cell>
          <cell r="G559" t="str">
            <v>노   무   비</v>
          </cell>
          <cell r="H559">
            <v>0</v>
          </cell>
          <cell r="I559" t="str">
            <v>재   료   비</v>
          </cell>
          <cell r="J559">
            <v>0</v>
          </cell>
          <cell r="K559" t="str">
            <v>경      비</v>
          </cell>
          <cell r="L559">
            <v>0</v>
          </cell>
          <cell r="M559" t="str">
            <v>비   고</v>
          </cell>
        </row>
        <row r="560">
          <cell r="C560" t="str">
            <v xml:space="preserve">규       격 </v>
          </cell>
          <cell r="D560">
            <v>0</v>
          </cell>
          <cell r="E560">
            <v>0</v>
          </cell>
          <cell r="F560" t="str">
            <v>금   액</v>
          </cell>
          <cell r="G560" t="str">
            <v>단  가</v>
          </cell>
          <cell r="H560" t="str">
            <v>금   액</v>
          </cell>
          <cell r="I560" t="str">
            <v>단  가</v>
          </cell>
          <cell r="J560" t="str">
            <v>금   액</v>
          </cell>
          <cell r="K560" t="str">
            <v>단  가</v>
          </cell>
          <cell r="L560" t="str">
            <v>금   액</v>
          </cell>
        </row>
        <row r="561">
          <cell r="A561" t="str">
            <v>기 술 관 리</v>
          </cell>
          <cell r="B561">
            <v>0</v>
          </cell>
          <cell r="C561" t="str">
            <v>기계기사1급</v>
          </cell>
          <cell r="D561">
            <v>2.5</v>
          </cell>
          <cell r="E561" t="str">
            <v>인</v>
          </cell>
          <cell r="F561">
            <v>0</v>
          </cell>
          <cell r="G561">
            <v>97488</v>
          </cell>
          <cell r="H561">
            <v>243720</v>
          </cell>
        </row>
        <row r="562">
          <cell r="A562" t="str">
            <v>사      도</v>
          </cell>
          <cell r="B562">
            <v>0</v>
          </cell>
          <cell r="C562" t="str">
            <v>제   도   공</v>
          </cell>
          <cell r="D562">
            <v>1</v>
          </cell>
          <cell r="E562" t="str">
            <v>인</v>
          </cell>
          <cell r="F562">
            <v>0</v>
          </cell>
          <cell r="G562">
            <v>32747</v>
          </cell>
          <cell r="H562">
            <v>32747</v>
          </cell>
        </row>
        <row r="563">
          <cell r="A563" t="str">
            <v>재료 절단 현도</v>
          </cell>
          <cell r="B563">
            <v>0</v>
          </cell>
          <cell r="C563" t="str">
            <v>현   도   공</v>
          </cell>
          <cell r="D563">
            <v>0.63</v>
          </cell>
          <cell r="E563" t="str">
            <v>인</v>
          </cell>
          <cell r="F563">
            <v>0</v>
          </cell>
          <cell r="G563">
            <v>28487</v>
          </cell>
          <cell r="H563">
            <v>17946</v>
          </cell>
        </row>
        <row r="564">
          <cell r="A564" t="str">
            <v/>
          </cell>
          <cell r="B564" t="str">
            <v>괘    서</v>
          </cell>
          <cell r="C564" t="str">
            <v>마   킹   공</v>
          </cell>
          <cell r="D564">
            <v>1.26</v>
          </cell>
          <cell r="E564" t="str">
            <v>인</v>
          </cell>
          <cell r="F564">
            <v>0</v>
          </cell>
          <cell r="G564">
            <v>26924</v>
          </cell>
          <cell r="H564">
            <v>33924</v>
          </cell>
        </row>
        <row r="565">
          <cell r="A565" t="str">
            <v/>
          </cell>
          <cell r="B565" t="str">
            <v>절    단</v>
          </cell>
          <cell r="C565" t="str">
            <v>절   단   공</v>
          </cell>
          <cell r="D565">
            <v>0.33</v>
          </cell>
          <cell r="E565" t="str">
            <v>인</v>
          </cell>
          <cell r="F565">
            <v>0</v>
          </cell>
          <cell r="G565">
            <v>65881</v>
          </cell>
          <cell r="H565">
            <v>21740</v>
          </cell>
        </row>
        <row r="567">
          <cell r="B567" t="str">
            <v>교    정</v>
          </cell>
          <cell r="C567" t="str">
            <v>프랜트 제관공</v>
          </cell>
          <cell r="D567">
            <v>0.6</v>
          </cell>
          <cell r="E567" t="str">
            <v>인</v>
          </cell>
          <cell r="F567">
            <v>0</v>
          </cell>
          <cell r="G567">
            <v>81966</v>
          </cell>
          <cell r="H567">
            <v>49179</v>
          </cell>
        </row>
        <row r="568">
          <cell r="A568" t="str">
            <v>단재가공 괘서</v>
          </cell>
          <cell r="B568">
            <v>0</v>
          </cell>
          <cell r="C568" t="str">
            <v>마   킹   공</v>
          </cell>
          <cell r="D568">
            <v>1.26</v>
          </cell>
          <cell r="E568" t="str">
            <v>인</v>
          </cell>
          <cell r="F568">
            <v>0</v>
          </cell>
          <cell r="G568">
            <v>26924</v>
          </cell>
          <cell r="H568">
            <v>33924</v>
          </cell>
        </row>
        <row r="569">
          <cell r="A569" t="str">
            <v/>
          </cell>
          <cell r="B569" t="str">
            <v>절    단</v>
          </cell>
          <cell r="C569" t="str">
            <v>절   단   공</v>
          </cell>
          <cell r="D569">
            <v>0.16</v>
          </cell>
          <cell r="E569" t="str">
            <v>인</v>
          </cell>
          <cell r="F569">
            <v>0</v>
          </cell>
          <cell r="G569">
            <v>65881</v>
          </cell>
          <cell r="H569">
            <v>10540</v>
          </cell>
        </row>
        <row r="570">
          <cell r="B570" t="str">
            <v>EDGE가공</v>
          </cell>
          <cell r="C570" t="str">
            <v>산소 절단공</v>
          </cell>
          <cell r="D570">
            <v>0.17</v>
          </cell>
          <cell r="E570" t="str">
            <v>인</v>
          </cell>
          <cell r="F570">
            <v>0</v>
          </cell>
          <cell r="G570">
            <v>31794</v>
          </cell>
          <cell r="H570">
            <v>5404</v>
          </cell>
        </row>
        <row r="571">
          <cell r="A571" t="str">
            <v/>
          </cell>
          <cell r="B571" t="str">
            <v>용    접</v>
          </cell>
          <cell r="C571" t="str">
            <v>프랜트 용접공</v>
          </cell>
          <cell r="D571">
            <v>1.3</v>
          </cell>
          <cell r="E571" t="str">
            <v>인</v>
          </cell>
          <cell r="F571">
            <v>0</v>
          </cell>
          <cell r="G571">
            <v>95379</v>
          </cell>
          <cell r="H571">
            <v>123992</v>
          </cell>
        </row>
        <row r="573">
          <cell r="A573" t="str">
            <v/>
          </cell>
          <cell r="B573" t="str">
            <v>교    정</v>
          </cell>
          <cell r="C573" t="str">
            <v>프랜트 제관공</v>
          </cell>
          <cell r="D573">
            <v>0.75</v>
          </cell>
          <cell r="E573" t="str">
            <v>인</v>
          </cell>
          <cell r="F573">
            <v>0</v>
          </cell>
          <cell r="G573">
            <v>81966</v>
          </cell>
          <cell r="H573">
            <v>61474</v>
          </cell>
        </row>
        <row r="574">
          <cell r="B574" t="str">
            <v>HOLING</v>
          </cell>
          <cell r="C574" t="str">
            <v>프랜트 제관공</v>
          </cell>
          <cell r="D574">
            <v>0.15</v>
          </cell>
          <cell r="E574" t="str">
            <v>인</v>
          </cell>
          <cell r="F574">
            <v>0</v>
          </cell>
          <cell r="G574">
            <v>81966</v>
          </cell>
          <cell r="H574">
            <v>12294</v>
          </cell>
        </row>
        <row r="575">
          <cell r="A575" t="str">
            <v>부분조립,취부조정</v>
          </cell>
          <cell r="B575">
            <v>0</v>
          </cell>
          <cell r="C575" t="str">
            <v>프랜트기계설치공</v>
          </cell>
          <cell r="D575">
            <v>3.7</v>
          </cell>
          <cell r="E575" t="str">
            <v>인</v>
          </cell>
          <cell r="F575">
            <v>0</v>
          </cell>
          <cell r="G575">
            <v>80805</v>
          </cell>
          <cell r="H575">
            <v>298978</v>
          </cell>
        </row>
        <row r="576">
          <cell r="A576" t="str">
            <v>용      접</v>
          </cell>
          <cell r="B576">
            <v>0</v>
          </cell>
          <cell r="C576" t="str">
            <v>프랜트 용접공</v>
          </cell>
          <cell r="D576">
            <v>8.4</v>
          </cell>
          <cell r="E576" t="str">
            <v>인</v>
          </cell>
          <cell r="F576">
            <v>0</v>
          </cell>
          <cell r="G576">
            <v>95379</v>
          </cell>
          <cell r="H576">
            <v>801183</v>
          </cell>
        </row>
        <row r="577">
          <cell r="A577" t="str">
            <v>절      단</v>
          </cell>
          <cell r="B577">
            <v>0</v>
          </cell>
          <cell r="C577" t="str">
            <v>절   단   공</v>
          </cell>
          <cell r="D577">
            <v>0.1</v>
          </cell>
          <cell r="E577" t="str">
            <v>인</v>
          </cell>
          <cell r="F577">
            <v>0</v>
          </cell>
          <cell r="G577">
            <v>65881</v>
          </cell>
          <cell r="H577">
            <v>6588</v>
          </cell>
        </row>
        <row r="578">
          <cell r="E578" t="str">
            <v/>
          </cell>
        </row>
        <row r="579">
          <cell r="A579" t="str">
            <v>교      정</v>
          </cell>
          <cell r="B579">
            <v>0</v>
          </cell>
          <cell r="C579" t="str">
            <v>프랜트 제관공</v>
          </cell>
          <cell r="D579">
            <v>1.75</v>
          </cell>
          <cell r="E579" t="str">
            <v>인</v>
          </cell>
          <cell r="F579">
            <v>0</v>
          </cell>
          <cell r="G579">
            <v>81966</v>
          </cell>
          <cell r="H579">
            <v>143440</v>
          </cell>
        </row>
        <row r="580">
          <cell r="A580" t="str">
            <v>기 계 가 공</v>
          </cell>
          <cell r="B580">
            <v>0</v>
          </cell>
          <cell r="C580" t="str">
            <v>기   계   공</v>
          </cell>
          <cell r="D580">
            <v>1.26</v>
          </cell>
          <cell r="E580" t="str">
            <v>인</v>
          </cell>
          <cell r="F580">
            <v>0</v>
          </cell>
          <cell r="G580">
            <v>58906</v>
          </cell>
          <cell r="H580">
            <v>74221</v>
          </cell>
        </row>
        <row r="581">
          <cell r="C581" t="str">
            <v>기계 연마공</v>
          </cell>
          <cell r="D581">
            <v>0.126</v>
          </cell>
          <cell r="E581" t="str">
            <v>인</v>
          </cell>
          <cell r="F581">
            <v>0</v>
          </cell>
          <cell r="G581">
            <v>26032</v>
          </cell>
          <cell r="H581">
            <v>3280</v>
          </cell>
        </row>
        <row r="582">
          <cell r="A582" t="str">
            <v>가 조 립,조 립</v>
          </cell>
          <cell r="B582">
            <v>0</v>
          </cell>
          <cell r="C582" t="str">
            <v>프랜트기계설치공</v>
          </cell>
          <cell r="D582">
            <v>2</v>
          </cell>
          <cell r="E582" t="str">
            <v>인</v>
          </cell>
          <cell r="F582">
            <v>0</v>
          </cell>
          <cell r="G582">
            <v>80805</v>
          </cell>
          <cell r="H582">
            <v>161610</v>
          </cell>
        </row>
        <row r="583">
          <cell r="A583" t="str">
            <v>가 조 립,해 체</v>
          </cell>
          <cell r="B583">
            <v>0</v>
          </cell>
          <cell r="C583" t="str">
            <v>프랜트기계설치공</v>
          </cell>
          <cell r="D583">
            <v>1</v>
          </cell>
          <cell r="E583" t="str">
            <v>인</v>
          </cell>
          <cell r="F583">
            <v>0</v>
          </cell>
          <cell r="G583">
            <v>80805</v>
          </cell>
          <cell r="H583">
            <v>80805</v>
          </cell>
        </row>
        <row r="584">
          <cell r="E584" t="str">
            <v/>
          </cell>
        </row>
        <row r="585">
          <cell r="A585" t="str">
            <v>운 반 조 작</v>
          </cell>
          <cell r="B585">
            <v>0</v>
          </cell>
          <cell r="C585" t="str">
            <v>특수 비계공</v>
          </cell>
          <cell r="D585">
            <v>5</v>
          </cell>
          <cell r="E585" t="str">
            <v>인</v>
          </cell>
          <cell r="F585">
            <v>0</v>
          </cell>
          <cell r="G585">
            <v>85884</v>
          </cell>
          <cell r="H585">
            <v>429420</v>
          </cell>
        </row>
        <row r="586">
          <cell r="A586" t="str">
            <v>종       별</v>
          </cell>
          <cell r="B586">
            <v>0</v>
          </cell>
          <cell r="C586" t="str">
            <v>재 료 또 는</v>
          </cell>
          <cell r="D586" t="str">
            <v xml:space="preserve">원 수 </v>
          </cell>
          <cell r="E586" t="str">
            <v>단 위</v>
          </cell>
          <cell r="F586" t="str">
            <v>총   액</v>
          </cell>
          <cell r="G586" t="str">
            <v>노   무   비</v>
          </cell>
          <cell r="H586">
            <v>0</v>
          </cell>
          <cell r="I586" t="str">
            <v>재   료   비</v>
          </cell>
          <cell r="J586">
            <v>0</v>
          </cell>
          <cell r="K586" t="str">
            <v>경      비</v>
          </cell>
          <cell r="L586">
            <v>0</v>
          </cell>
          <cell r="M586" t="str">
            <v>비   고</v>
          </cell>
        </row>
        <row r="587">
          <cell r="C587" t="str">
            <v xml:space="preserve">규       격 </v>
          </cell>
          <cell r="D587">
            <v>0</v>
          </cell>
          <cell r="E587">
            <v>0</v>
          </cell>
          <cell r="F587" t="str">
            <v>금   액</v>
          </cell>
          <cell r="G587" t="str">
            <v>단  가</v>
          </cell>
          <cell r="H587" t="str">
            <v>금   액</v>
          </cell>
          <cell r="I587" t="str">
            <v>단  가</v>
          </cell>
          <cell r="J587" t="str">
            <v>금   액</v>
          </cell>
          <cell r="K587" t="str">
            <v>단  가</v>
          </cell>
          <cell r="L587" t="str">
            <v>금   액</v>
          </cell>
        </row>
        <row r="588">
          <cell r="A588" t="str">
            <v>동 력 조 작</v>
          </cell>
          <cell r="B588">
            <v>0</v>
          </cell>
          <cell r="C588" t="str">
            <v>플랜트전공</v>
          </cell>
          <cell r="D588">
            <v>1</v>
          </cell>
          <cell r="E588" t="str">
            <v>인</v>
          </cell>
          <cell r="F588">
            <v>0</v>
          </cell>
          <cell r="G588">
            <v>64285</v>
          </cell>
          <cell r="H588">
            <v>64285</v>
          </cell>
        </row>
        <row r="589">
          <cell r="A589" t="str">
            <v>보      조</v>
          </cell>
          <cell r="B589">
            <v>0</v>
          </cell>
          <cell r="C589" t="str">
            <v>특 별 인 부</v>
          </cell>
          <cell r="D589">
            <v>14.4</v>
          </cell>
          <cell r="E589" t="str">
            <v>인</v>
          </cell>
          <cell r="F589">
            <v>0</v>
          </cell>
          <cell r="G589">
            <v>57379</v>
          </cell>
          <cell r="H589">
            <v>826257</v>
          </cell>
        </row>
        <row r="590">
          <cell r="A590" t="str">
            <v>검      사</v>
          </cell>
          <cell r="B590">
            <v>0</v>
          </cell>
          <cell r="C590" t="str">
            <v>인건비 7%</v>
          </cell>
          <cell r="D590" t="str">
            <v>1</v>
          </cell>
          <cell r="E590" t="str">
            <v>식</v>
          </cell>
          <cell r="F590">
            <v>0</v>
          </cell>
          <cell r="G590">
            <v>0</v>
          </cell>
          <cell r="H590">
            <v>247586</v>
          </cell>
        </row>
        <row r="592">
          <cell r="B592" t="str">
            <v>계</v>
          </cell>
          <cell r="C592">
            <v>0</v>
          </cell>
          <cell r="D592">
            <v>0</v>
          </cell>
          <cell r="E592">
            <v>0</v>
          </cell>
          <cell r="F592">
            <v>3784537</v>
          </cell>
          <cell r="G592">
            <v>0</v>
          </cell>
          <cell r="H592">
            <v>3784537</v>
          </cell>
        </row>
        <row r="615">
          <cell r="A615" t="str">
            <v>ROLLER GATE GUIDE FRAME 제작 소모 자재비</v>
          </cell>
        </row>
        <row r="616">
          <cell r="E616" t="str">
            <v/>
          </cell>
        </row>
        <row r="617">
          <cell r="A617" t="str">
            <v>종       별</v>
          </cell>
          <cell r="B617">
            <v>0</v>
          </cell>
          <cell r="C617" t="str">
            <v>재 료 또 는</v>
          </cell>
          <cell r="D617" t="str">
            <v xml:space="preserve">원 수 </v>
          </cell>
          <cell r="E617" t="str">
            <v>단 위</v>
          </cell>
          <cell r="F617" t="str">
            <v>총   액</v>
          </cell>
          <cell r="G617" t="str">
            <v>노   무   비</v>
          </cell>
          <cell r="H617">
            <v>0</v>
          </cell>
          <cell r="I617" t="str">
            <v>재   료   비</v>
          </cell>
          <cell r="J617">
            <v>0</v>
          </cell>
          <cell r="K617" t="str">
            <v>경      비</v>
          </cell>
          <cell r="L617">
            <v>0</v>
          </cell>
          <cell r="M617" t="str">
            <v>비   고</v>
          </cell>
        </row>
        <row r="618">
          <cell r="C618" t="str">
            <v xml:space="preserve">규       격 </v>
          </cell>
          <cell r="D618">
            <v>0</v>
          </cell>
          <cell r="E618">
            <v>0</v>
          </cell>
          <cell r="F618" t="str">
            <v>금   액</v>
          </cell>
          <cell r="G618" t="str">
            <v>단  가</v>
          </cell>
          <cell r="H618" t="str">
            <v>금   액</v>
          </cell>
          <cell r="I618" t="str">
            <v>단  가</v>
          </cell>
          <cell r="J618" t="str">
            <v>금   액</v>
          </cell>
          <cell r="K618" t="str">
            <v>단  가</v>
          </cell>
          <cell r="L618" t="str">
            <v>금   액</v>
          </cell>
        </row>
        <row r="619">
          <cell r="A619" t="str">
            <v>산       소</v>
          </cell>
          <cell r="B619">
            <v>0</v>
          </cell>
          <cell r="C619" t="str">
            <v>6,000L용</v>
          </cell>
          <cell r="D619">
            <v>2.2999999999999998</v>
          </cell>
          <cell r="E619" t="str">
            <v>병</v>
          </cell>
          <cell r="F619">
            <v>0</v>
          </cell>
          <cell r="G619" t="str">
            <v/>
          </cell>
          <cell r="H619">
            <v>0</v>
          </cell>
          <cell r="I619">
            <v>12000</v>
          </cell>
          <cell r="J619">
            <v>27600</v>
          </cell>
        </row>
        <row r="620">
          <cell r="A620" t="str">
            <v>아 세 치 렌</v>
          </cell>
          <cell r="B620">
            <v>0</v>
          </cell>
          <cell r="C620" t="str">
            <v>2,100L용</v>
          </cell>
          <cell r="D620">
            <v>1.6</v>
          </cell>
          <cell r="E620" t="str">
            <v>병</v>
          </cell>
          <cell r="F620">
            <v>0</v>
          </cell>
          <cell r="G620">
            <v>0</v>
          </cell>
          <cell r="H620">
            <v>0</v>
          </cell>
          <cell r="I620">
            <v>25849</v>
          </cell>
          <cell r="J620">
            <v>41358</v>
          </cell>
        </row>
        <row r="621">
          <cell r="A621" t="str">
            <v>함       석</v>
          </cell>
          <cell r="B621">
            <v>0</v>
          </cell>
          <cell r="C621" t="str">
            <v>#32 x 3' x 6'</v>
          </cell>
          <cell r="D621">
            <v>1.9</v>
          </cell>
          <cell r="E621" t="str">
            <v>매</v>
          </cell>
          <cell r="F621">
            <v>0</v>
          </cell>
          <cell r="G621">
            <v>0</v>
          </cell>
          <cell r="H621">
            <v>0</v>
          </cell>
          <cell r="I621">
            <v>2597</v>
          </cell>
          <cell r="J621">
            <v>4934</v>
          </cell>
        </row>
        <row r="622">
          <cell r="A622" t="str">
            <v>용   접  봉</v>
          </cell>
          <cell r="B622">
            <v>0</v>
          </cell>
          <cell r="C622" t="str">
            <v>SS41+STS304,4M/M</v>
          </cell>
          <cell r="D622">
            <v>54.6</v>
          </cell>
          <cell r="E622" t="str">
            <v>KG</v>
          </cell>
          <cell r="F622">
            <v>0</v>
          </cell>
          <cell r="G622">
            <v>0</v>
          </cell>
          <cell r="H622">
            <v>0</v>
          </cell>
          <cell r="I622">
            <v>3360</v>
          </cell>
          <cell r="J622">
            <v>183456</v>
          </cell>
        </row>
        <row r="623">
          <cell r="A623" t="str">
            <v>전       력</v>
          </cell>
          <cell r="B623">
            <v>0</v>
          </cell>
          <cell r="C623">
            <v>0</v>
          </cell>
          <cell r="D623">
            <v>550</v>
          </cell>
          <cell r="E623" t="str">
            <v>KWH</v>
          </cell>
          <cell r="F623">
            <v>0</v>
          </cell>
          <cell r="G623">
            <v>0</v>
          </cell>
          <cell r="H623">
            <v>0</v>
          </cell>
          <cell r="I623">
            <v>0</v>
          </cell>
          <cell r="J623">
            <v>0</v>
          </cell>
          <cell r="K623">
            <v>61.6</v>
          </cell>
          <cell r="L623">
            <v>33880</v>
          </cell>
        </row>
        <row r="624">
          <cell r="A624" t="str">
            <v>그라인다돌</v>
          </cell>
          <cell r="B624">
            <v>0</v>
          </cell>
          <cell r="C624" t="str">
            <v>300 M/M</v>
          </cell>
          <cell r="D624">
            <v>0.3</v>
          </cell>
          <cell r="E624" t="str">
            <v>개</v>
          </cell>
          <cell r="F624">
            <v>0</v>
          </cell>
          <cell r="G624">
            <v>0</v>
          </cell>
          <cell r="H624">
            <v>0</v>
          </cell>
          <cell r="I624">
            <v>3380</v>
          </cell>
          <cell r="J624">
            <v>1014</v>
          </cell>
        </row>
        <row r="625">
          <cell r="A625" t="str">
            <v/>
          </cell>
        </row>
        <row r="627">
          <cell r="B627" t="str">
            <v>계</v>
          </cell>
          <cell r="C627">
            <v>0</v>
          </cell>
          <cell r="D627">
            <v>0</v>
          </cell>
          <cell r="E627">
            <v>0</v>
          </cell>
          <cell r="F627">
            <v>292242</v>
          </cell>
          <cell r="G627">
            <v>0</v>
          </cell>
          <cell r="H627">
            <v>0</v>
          </cell>
          <cell r="I627">
            <v>0</v>
          </cell>
          <cell r="J627">
            <v>258362</v>
          </cell>
          <cell r="K627">
            <v>0</v>
          </cell>
          <cell r="L627">
            <v>33880</v>
          </cell>
        </row>
        <row r="628">
          <cell r="F628" t="str">
            <v/>
          </cell>
          <cell r="G628">
            <v>0</v>
          </cell>
          <cell r="H628">
            <v>0</v>
          </cell>
          <cell r="I628">
            <v>0</v>
          </cell>
          <cell r="J628" t="str">
            <v/>
          </cell>
          <cell r="K628">
            <v>0</v>
          </cell>
          <cell r="L628" t="str">
            <v/>
          </cell>
        </row>
        <row r="629">
          <cell r="F629" t="str">
            <v/>
          </cell>
          <cell r="G629">
            <v>0</v>
          </cell>
          <cell r="H629">
            <v>0</v>
          </cell>
          <cell r="I629">
            <v>0</v>
          </cell>
          <cell r="J629" t="str">
            <v/>
          </cell>
          <cell r="K629">
            <v>0</v>
          </cell>
          <cell r="L629" t="str">
            <v/>
          </cell>
        </row>
        <row r="630">
          <cell r="F630" t="str">
            <v/>
          </cell>
          <cell r="G630">
            <v>0</v>
          </cell>
          <cell r="H630">
            <v>0</v>
          </cell>
          <cell r="I630">
            <v>0</v>
          </cell>
          <cell r="J630" t="str">
            <v/>
          </cell>
          <cell r="K630">
            <v>0</v>
          </cell>
          <cell r="L630" t="str">
            <v/>
          </cell>
        </row>
        <row r="631">
          <cell r="F631" t="str">
            <v/>
          </cell>
          <cell r="G631">
            <v>0</v>
          </cell>
          <cell r="H631">
            <v>0</v>
          </cell>
          <cell r="I631">
            <v>0</v>
          </cell>
          <cell r="J631" t="str">
            <v/>
          </cell>
          <cell r="K631">
            <v>0</v>
          </cell>
          <cell r="L631" t="str">
            <v/>
          </cell>
        </row>
        <row r="632">
          <cell r="F632" t="str">
            <v/>
          </cell>
          <cell r="G632">
            <v>0</v>
          </cell>
          <cell r="H632">
            <v>0</v>
          </cell>
          <cell r="I632">
            <v>0</v>
          </cell>
          <cell r="J632" t="str">
            <v/>
          </cell>
          <cell r="K632">
            <v>0</v>
          </cell>
          <cell r="L632" t="str">
            <v/>
          </cell>
        </row>
        <row r="633">
          <cell r="F633" t="str">
            <v/>
          </cell>
          <cell r="G633">
            <v>0</v>
          </cell>
          <cell r="H633">
            <v>0</v>
          </cell>
          <cell r="I633">
            <v>0</v>
          </cell>
          <cell r="J633" t="str">
            <v/>
          </cell>
          <cell r="K633">
            <v>0</v>
          </cell>
          <cell r="L633" t="str">
            <v/>
          </cell>
        </row>
        <row r="634">
          <cell r="F634" t="str">
            <v/>
          </cell>
          <cell r="G634">
            <v>0</v>
          </cell>
          <cell r="H634">
            <v>0</v>
          </cell>
          <cell r="I634">
            <v>0</v>
          </cell>
          <cell r="J634" t="str">
            <v/>
          </cell>
          <cell r="K634">
            <v>0</v>
          </cell>
          <cell r="L634" t="str">
            <v/>
          </cell>
        </row>
        <row r="635">
          <cell r="F635" t="str">
            <v/>
          </cell>
          <cell r="G635">
            <v>0</v>
          </cell>
          <cell r="H635">
            <v>0</v>
          </cell>
          <cell r="I635">
            <v>0</v>
          </cell>
          <cell r="J635" t="str">
            <v/>
          </cell>
          <cell r="K635">
            <v>0</v>
          </cell>
          <cell r="L635" t="str">
            <v/>
          </cell>
        </row>
        <row r="636">
          <cell r="F636" t="str">
            <v/>
          </cell>
          <cell r="G636">
            <v>0</v>
          </cell>
          <cell r="H636">
            <v>0</v>
          </cell>
          <cell r="I636">
            <v>0</v>
          </cell>
          <cell r="J636" t="str">
            <v/>
          </cell>
          <cell r="K636">
            <v>0</v>
          </cell>
          <cell r="L636" t="str">
            <v/>
          </cell>
        </row>
        <row r="637">
          <cell r="F637" t="str">
            <v/>
          </cell>
          <cell r="G637">
            <v>0</v>
          </cell>
          <cell r="H637">
            <v>0</v>
          </cell>
          <cell r="I637">
            <v>0</v>
          </cell>
          <cell r="J637" t="str">
            <v/>
          </cell>
          <cell r="K637">
            <v>0</v>
          </cell>
          <cell r="L637" t="str">
            <v/>
          </cell>
        </row>
        <row r="638">
          <cell r="F638" t="str">
            <v/>
          </cell>
          <cell r="G638">
            <v>0</v>
          </cell>
          <cell r="H638">
            <v>0</v>
          </cell>
          <cell r="I638">
            <v>0</v>
          </cell>
          <cell r="J638" t="str">
            <v/>
          </cell>
          <cell r="K638">
            <v>0</v>
          </cell>
          <cell r="L638" t="str">
            <v/>
          </cell>
        </row>
        <row r="639">
          <cell r="F639" t="str">
            <v/>
          </cell>
          <cell r="G639">
            <v>0</v>
          </cell>
          <cell r="H639">
            <v>0</v>
          </cell>
          <cell r="I639">
            <v>0</v>
          </cell>
          <cell r="J639" t="str">
            <v/>
          </cell>
          <cell r="K639">
            <v>0</v>
          </cell>
          <cell r="L639" t="str">
            <v/>
          </cell>
        </row>
        <row r="640">
          <cell r="F640" t="str">
            <v/>
          </cell>
          <cell r="G640">
            <v>0</v>
          </cell>
          <cell r="H640">
            <v>0</v>
          </cell>
          <cell r="I640">
            <v>0</v>
          </cell>
          <cell r="J640" t="str">
            <v/>
          </cell>
          <cell r="K640">
            <v>0</v>
          </cell>
          <cell r="L640" t="str">
            <v/>
          </cell>
        </row>
        <row r="641">
          <cell r="F641" t="str">
            <v/>
          </cell>
          <cell r="G641">
            <v>0</v>
          </cell>
          <cell r="H641">
            <v>0</v>
          </cell>
          <cell r="I641">
            <v>0</v>
          </cell>
          <cell r="J641" t="str">
            <v/>
          </cell>
          <cell r="K641">
            <v>0</v>
          </cell>
          <cell r="L641" t="str">
            <v/>
          </cell>
        </row>
        <row r="642">
          <cell r="F642" t="str">
            <v/>
          </cell>
          <cell r="G642">
            <v>0</v>
          </cell>
          <cell r="H642">
            <v>0</v>
          </cell>
          <cell r="I642">
            <v>0</v>
          </cell>
          <cell r="J642" t="str">
            <v/>
          </cell>
          <cell r="K642">
            <v>0</v>
          </cell>
          <cell r="L642" t="str">
            <v/>
          </cell>
        </row>
        <row r="643">
          <cell r="F643" t="str">
            <v/>
          </cell>
          <cell r="G643">
            <v>0</v>
          </cell>
          <cell r="H643">
            <v>0</v>
          </cell>
          <cell r="I643">
            <v>0</v>
          </cell>
          <cell r="J643" t="str">
            <v/>
          </cell>
          <cell r="K643">
            <v>0</v>
          </cell>
          <cell r="L643" t="str">
            <v/>
          </cell>
        </row>
        <row r="644">
          <cell r="A644" t="str">
            <v>ROLLER GATE 설치 인건비</v>
          </cell>
        </row>
        <row r="645">
          <cell r="E645" t="str">
            <v/>
          </cell>
        </row>
        <row r="646">
          <cell r="A646" t="str">
            <v>종       별</v>
          </cell>
          <cell r="B646">
            <v>0</v>
          </cell>
          <cell r="C646" t="str">
            <v>재 료 또 는</v>
          </cell>
          <cell r="D646" t="str">
            <v xml:space="preserve">원 수 </v>
          </cell>
          <cell r="E646" t="str">
            <v>단 위</v>
          </cell>
          <cell r="F646" t="str">
            <v>총   액</v>
          </cell>
          <cell r="G646" t="str">
            <v>노   무   비</v>
          </cell>
          <cell r="H646">
            <v>0</v>
          </cell>
          <cell r="I646" t="str">
            <v>재   료   비</v>
          </cell>
          <cell r="J646">
            <v>0</v>
          </cell>
          <cell r="K646" t="str">
            <v>경      비</v>
          </cell>
          <cell r="L646">
            <v>0</v>
          </cell>
          <cell r="M646" t="str">
            <v>비   고</v>
          </cell>
        </row>
        <row r="647">
          <cell r="C647" t="str">
            <v xml:space="preserve">규       격 </v>
          </cell>
          <cell r="D647">
            <v>0</v>
          </cell>
          <cell r="E647">
            <v>0</v>
          </cell>
          <cell r="F647" t="str">
            <v>금   액</v>
          </cell>
          <cell r="G647" t="str">
            <v>단  가</v>
          </cell>
          <cell r="H647" t="str">
            <v>금   액</v>
          </cell>
          <cell r="I647" t="str">
            <v>단  가</v>
          </cell>
          <cell r="J647" t="str">
            <v>금   액</v>
          </cell>
          <cell r="K647" t="str">
            <v>단  가</v>
          </cell>
          <cell r="L647" t="str">
            <v>금   액</v>
          </cell>
        </row>
        <row r="648">
          <cell r="A648" t="str">
            <v>기 술 관 리</v>
          </cell>
          <cell r="B648">
            <v>0</v>
          </cell>
          <cell r="C648" t="str">
            <v>기계기사1급</v>
          </cell>
          <cell r="D648">
            <v>0.5</v>
          </cell>
          <cell r="E648" t="str">
            <v>인</v>
          </cell>
          <cell r="F648">
            <v>0</v>
          </cell>
          <cell r="G648">
            <v>97488</v>
          </cell>
          <cell r="H648">
            <v>48744</v>
          </cell>
        </row>
        <row r="649">
          <cell r="A649" t="str">
            <v>형 장 교 정</v>
          </cell>
          <cell r="B649">
            <v>0</v>
          </cell>
          <cell r="C649" t="str">
            <v>프랜트 제관공</v>
          </cell>
          <cell r="D649">
            <v>0.81599999999999995</v>
          </cell>
          <cell r="E649" t="str">
            <v>인</v>
          </cell>
          <cell r="F649">
            <v>0</v>
          </cell>
          <cell r="G649">
            <v>81966</v>
          </cell>
          <cell r="H649">
            <v>66884</v>
          </cell>
        </row>
        <row r="650">
          <cell r="A650" t="str">
            <v/>
          </cell>
          <cell r="B650">
            <v>0</v>
          </cell>
          <cell r="C650" t="str">
            <v>비   계   공</v>
          </cell>
          <cell r="D650">
            <v>0.14599999999999999</v>
          </cell>
          <cell r="E650" t="str">
            <v>인</v>
          </cell>
          <cell r="F650">
            <v>0</v>
          </cell>
          <cell r="G650">
            <v>79467</v>
          </cell>
          <cell r="H650">
            <v>11602</v>
          </cell>
        </row>
        <row r="651">
          <cell r="A651" t="str">
            <v>소 운 반 제 작</v>
          </cell>
          <cell r="B651">
            <v>0</v>
          </cell>
          <cell r="C651" t="str">
            <v>비   계   공</v>
          </cell>
          <cell r="D651">
            <v>1.992</v>
          </cell>
          <cell r="E651" t="str">
            <v>인</v>
          </cell>
          <cell r="F651">
            <v>0</v>
          </cell>
          <cell r="G651">
            <v>79467</v>
          </cell>
          <cell r="H651">
            <v>158298</v>
          </cell>
        </row>
        <row r="652">
          <cell r="A652" t="str">
            <v/>
          </cell>
          <cell r="B652">
            <v>0</v>
          </cell>
          <cell r="C652" t="str">
            <v>프랜트기계설치공</v>
          </cell>
          <cell r="D652">
            <v>0.79100000000000004</v>
          </cell>
          <cell r="E652" t="str">
            <v>인</v>
          </cell>
          <cell r="F652">
            <v>0</v>
          </cell>
          <cell r="G652">
            <v>80805</v>
          </cell>
          <cell r="H652">
            <v>63916</v>
          </cell>
        </row>
        <row r="654">
          <cell r="A654" t="str">
            <v>조 립 조 정</v>
          </cell>
          <cell r="B654">
            <v>0</v>
          </cell>
          <cell r="C654" t="str">
            <v>비   계   공</v>
          </cell>
          <cell r="D654">
            <v>2.4300000000000002</v>
          </cell>
          <cell r="E654" t="str">
            <v>인</v>
          </cell>
          <cell r="F654">
            <v>0</v>
          </cell>
          <cell r="G654">
            <v>79467</v>
          </cell>
          <cell r="H654">
            <v>193104</v>
          </cell>
        </row>
        <row r="655">
          <cell r="A655" t="str">
            <v/>
          </cell>
          <cell r="B655">
            <v>0</v>
          </cell>
          <cell r="C655" t="str">
            <v>프랜트 제관공</v>
          </cell>
          <cell r="D655">
            <v>2.0350000000000001</v>
          </cell>
          <cell r="E655" t="str">
            <v>인</v>
          </cell>
          <cell r="F655">
            <v>0</v>
          </cell>
          <cell r="G655">
            <v>81966</v>
          </cell>
          <cell r="H655">
            <v>166800</v>
          </cell>
        </row>
        <row r="656">
          <cell r="A656" t="str">
            <v/>
          </cell>
          <cell r="B656">
            <v>0</v>
          </cell>
          <cell r="C656" t="str">
            <v>측   량   사</v>
          </cell>
          <cell r="D656">
            <v>0.81200000000000006</v>
          </cell>
          <cell r="E656" t="str">
            <v>인</v>
          </cell>
          <cell r="F656">
            <v>0</v>
          </cell>
          <cell r="G656">
            <v>58506</v>
          </cell>
          <cell r="H656">
            <v>47506</v>
          </cell>
        </row>
        <row r="657">
          <cell r="A657" t="str">
            <v>리  벳  팅</v>
          </cell>
          <cell r="B657">
            <v>0</v>
          </cell>
          <cell r="C657" t="str">
            <v>리 벳 팅 공</v>
          </cell>
          <cell r="D657">
            <v>1.4470000000000001</v>
          </cell>
          <cell r="E657" t="str">
            <v>인</v>
          </cell>
          <cell r="F657">
            <v>0</v>
          </cell>
          <cell r="G657">
            <v>71579</v>
          </cell>
          <cell r="H657">
            <v>103574</v>
          </cell>
        </row>
        <row r="658">
          <cell r="A658" t="str">
            <v/>
          </cell>
          <cell r="B658">
            <v>0</v>
          </cell>
          <cell r="C658" t="str">
            <v>플랜트기계설치공</v>
          </cell>
          <cell r="D658">
            <v>0.52700000000000002</v>
          </cell>
          <cell r="E658" t="str">
            <v>인</v>
          </cell>
          <cell r="F658">
            <v>0</v>
          </cell>
          <cell r="G658">
            <v>80805</v>
          </cell>
          <cell r="H658">
            <v>42584</v>
          </cell>
        </row>
        <row r="659">
          <cell r="C659" t="str">
            <v/>
          </cell>
        </row>
        <row r="660">
          <cell r="A660" t="str">
            <v>용      접</v>
          </cell>
          <cell r="B660">
            <v>0</v>
          </cell>
          <cell r="C660" t="str">
            <v>프랜트 용접공</v>
          </cell>
          <cell r="D660">
            <v>0.70499999999999996</v>
          </cell>
          <cell r="E660" t="str">
            <v>인</v>
          </cell>
          <cell r="F660">
            <v>0</v>
          </cell>
          <cell r="G660">
            <v>95379</v>
          </cell>
          <cell r="H660">
            <v>67242</v>
          </cell>
        </row>
        <row r="661">
          <cell r="A661" t="str">
            <v/>
          </cell>
          <cell r="B661">
            <v>0</v>
          </cell>
          <cell r="C661" t="str">
            <v>프랜트 제관공</v>
          </cell>
          <cell r="D661">
            <v>0.187</v>
          </cell>
          <cell r="E661" t="str">
            <v>인</v>
          </cell>
          <cell r="F661">
            <v>0</v>
          </cell>
          <cell r="G661">
            <v>81966</v>
          </cell>
          <cell r="H661">
            <v>15327</v>
          </cell>
        </row>
        <row r="662">
          <cell r="A662" t="str">
            <v>전 원 배 선</v>
          </cell>
          <cell r="B662">
            <v>0</v>
          </cell>
          <cell r="C662" t="str">
            <v>플랜트 전공</v>
          </cell>
          <cell r="D662">
            <v>0.187</v>
          </cell>
          <cell r="E662" t="str">
            <v>인</v>
          </cell>
          <cell r="F662">
            <v>0</v>
          </cell>
          <cell r="G662">
            <v>64285</v>
          </cell>
          <cell r="H662">
            <v>12021</v>
          </cell>
        </row>
        <row r="664">
          <cell r="A664" t="str">
            <v>검사 및 교정</v>
          </cell>
          <cell r="B664">
            <v>0</v>
          </cell>
          <cell r="C664" t="str">
            <v xml:space="preserve">기술관리,전원 </v>
          </cell>
          <cell r="D664" t="str">
            <v>1</v>
          </cell>
          <cell r="E664" t="str">
            <v>식</v>
          </cell>
          <cell r="F664">
            <v>0</v>
          </cell>
          <cell r="G664">
            <v>0</v>
          </cell>
          <cell r="H664">
            <v>93683</v>
          </cell>
        </row>
        <row r="665">
          <cell r="C665" t="str">
            <v>배선 제외 10%</v>
          </cell>
        </row>
        <row r="669">
          <cell r="B669" t="str">
            <v>계</v>
          </cell>
          <cell r="C669">
            <v>0</v>
          </cell>
          <cell r="D669">
            <v>0</v>
          </cell>
          <cell r="E669">
            <v>0</v>
          </cell>
          <cell r="F669">
            <v>1091285</v>
          </cell>
          <cell r="G669">
            <v>0</v>
          </cell>
          <cell r="H669">
            <v>1091285</v>
          </cell>
        </row>
        <row r="673">
          <cell r="A673" t="str">
            <v>ROLLER GATE 설치 사용장비 경비</v>
          </cell>
        </row>
        <row r="674">
          <cell r="E674" t="str">
            <v/>
          </cell>
        </row>
        <row r="675">
          <cell r="A675" t="str">
            <v>종       별</v>
          </cell>
          <cell r="B675">
            <v>0</v>
          </cell>
          <cell r="C675" t="str">
            <v>재 료 또 는</v>
          </cell>
          <cell r="D675" t="str">
            <v xml:space="preserve">원 수 </v>
          </cell>
          <cell r="E675" t="str">
            <v>단 위</v>
          </cell>
          <cell r="F675" t="str">
            <v>총   액</v>
          </cell>
          <cell r="G675" t="str">
            <v>노   무   비</v>
          </cell>
          <cell r="H675">
            <v>0</v>
          </cell>
          <cell r="I675" t="str">
            <v>재   료   비</v>
          </cell>
          <cell r="J675">
            <v>0</v>
          </cell>
          <cell r="K675" t="str">
            <v>경      비</v>
          </cell>
          <cell r="L675">
            <v>0</v>
          </cell>
          <cell r="M675" t="str">
            <v>비   고</v>
          </cell>
        </row>
        <row r="676">
          <cell r="C676" t="str">
            <v xml:space="preserve">규       격 </v>
          </cell>
          <cell r="D676">
            <v>0</v>
          </cell>
          <cell r="E676">
            <v>0</v>
          </cell>
          <cell r="F676" t="str">
            <v>금   액</v>
          </cell>
          <cell r="G676" t="str">
            <v>단  가</v>
          </cell>
          <cell r="H676" t="str">
            <v>금   액</v>
          </cell>
          <cell r="I676" t="str">
            <v>단  가</v>
          </cell>
          <cell r="J676" t="str">
            <v>금   액</v>
          </cell>
          <cell r="K676" t="str">
            <v>단  가</v>
          </cell>
          <cell r="L676" t="str">
            <v>금   액</v>
          </cell>
        </row>
        <row r="677">
          <cell r="A677" t="str">
            <v>A.C WELDER</v>
          </cell>
          <cell r="B677">
            <v>0</v>
          </cell>
          <cell r="C677" t="str">
            <v>10KVA</v>
          </cell>
          <cell r="D677">
            <v>8</v>
          </cell>
          <cell r="E677" t="str">
            <v>Hr</v>
          </cell>
          <cell r="F677">
            <v>0</v>
          </cell>
          <cell r="G677">
            <v>0</v>
          </cell>
          <cell r="H677">
            <v>0</v>
          </cell>
          <cell r="I677">
            <v>0</v>
          </cell>
          <cell r="J677">
            <v>0</v>
          </cell>
          <cell r="K677">
            <v>155</v>
          </cell>
          <cell r="L677">
            <v>1240</v>
          </cell>
        </row>
        <row r="678">
          <cell r="A678" t="str">
            <v>D.C WELDER</v>
          </cell>
          <cell r="B678">
            <v>0</v>
          </cell>
          <cell r="C678" t="str">
            <v>5.5KW</v>
          </cell>
          <cell r="D678">
            <v>32</v>
          </cell>
          <cell r="E678" t="str">
            <v>Hr</v>
          </cell>
          <cell r="F678">
            <v>0</v>
          </cell>
          <cell r="G678">
            <v>0</v>
          </cell>
          <cell r="H678">
            <v>0</v>
          </cell>
          <cell r="I678">
            <v>0</v>
          </cell>
          <cell r="J678">
            <v>0</v>
          </cell>
          <cell r="K678">
            <v>359</v>
          </cell>
          <cell r="L678">
            <v>11488</v>
          </cell>
        </row>
        <row r="679">
          <cell r="A679" t="str">
            <v>GAS CUTTING M/C</v>
          </cell>
          <cell r="B679">
            <v>0</v>
          </cell>
          <cell r="C679" t="str">
            <v>중 형</v>
          </cell>
          <cell r="D679">
            <v>32</v>
          </cell>
          <cell r="E679" t="str">
            <v>Hr</v>
          </cell>
          <cell r="F679">
            <v>0</v>
          </cell>
          <cell r="G679">
            <v>3974</v>
          </cell>
          <cell r="H679">
            <v>127168</v>
          </cell>
          <cell r="I679">
            <v>0</v>
          </cell>
          <cell r="J679">
            <v>0</v>
          </cell>
          <cell r="K679">
            <v>115</v>
          </cell>
          <cell r="L679">
            <v>3680</v>
          </cell>
        </row>
        <row r="680">
          <cell r="A680" t="str">
            <v>GAS WELDER</v>
          </cell>
          <cell r="B680">
            <v>0</v>
          </cell>
          <cell r="C680" t="str">
            <v>중 형</v>
          </cell>
          <cell r="D680">
            <v>24</v>
          </cell>
          <cell r="E680" t="str">
            <v>Hr</v>
          </cell>
          <cell r="F680">
            <v>0</v>
          </cell>
          <cell r="G680">
            <v>0</v>
          </cell>
          <cell r="H680">
            <v>0</v>
          </cell>
          <cell r="I680">
            <v>0</v>
          </cell>
          <cell r="J680">
            <v>0</v>
          </cell>
          <cell r="K680">
            <v>115</v>
          </cell>
          <cell r="L680">
            <v>2760</v>
          </cell>
        </row>
        <row r="681">
          <cell r="A681" t="str">
            <v>PORTABLE DRILL</v>
          </cell>
          <cell r="B681">
            <v>0</v>
          </cell>
          <cell r="C681" t="str">
            <v>1.5 HP</v>
          </cell>
          <cell r="D681">
            <v>16</v>
          </cell>
          <cell r="E681" t="str">
            <v>Hr</v>
          </cell>
          <cell r="F681">
            <v>0</v>
          </cell>
          <cell r="G681">
            <v>0</v>
          </cell>
          <cell r="H681">
            <v>0</v>
          </cell>
          <cell r="I681">
            <v>0</v>
          </cell>
          <cell r="J681">
            <v>0</v>
          </cell>
          <cell r="K681">
            <v>14</v>
          </cell>
          <cell r="L681">
            <v>224</v>
          </cell>
        </row>
        <row r="683">
          <cell r="A683" t="str">
            <v>PORTABLE GRINDER</v>
          </cell>
          <cell r="B683">
            <v>0</v>
          </cell>
          <cell r="C683" t="str">
            <v>0.5 HP</v>
          </cell>
          <cell r="D683">
            <v>32</v>
          </cell>
          <cell r="E683" t="str">
            <v>Hr</v>
          </cell>
          <cell r="F683">
            <v>0</v>
          </cell>
          <cell r="G683">
            <v>0</v>
          </cell>
          <cell r="H683">
            <v>0</v>
          </cell>
          <cell r="I683">
            <v>0</v>
          </cell>
          <cell r="J683">
            <v>0</v>
          </cell>
          <cell r="K683">
            <v>22</v>
          </cell>
          <cell r="L683">
            <v>704</v>
          </cell>
        </row>
        <row r="684">
          <cell r="A684" t="str">
            <v>COMPRESSOR</v>
          </cell>
          <cell r="B684">
            <v>0</v>
          </cell>
          <cell r="C684" t="str">
            <v>8.9㎥/min</v>
          </cell>
          <cell r="D684">
            <v>8</v>
          </cell>
          <cell r="E684" t="str">
            <v>Hr</v>
          </cell>
          <cell r="F684">
            <v>0</v>
          </cell>
          <cell r="G684">
            <v>9681</v>
          </cell>
          <cell r="H684">
            <v>77448</v>
          </cell>
          <cell r="I684">
            <v>8779</v>
          </cell>
          <cell r="J684">
            <v>70232</v>
          </cell>
          <cell r="K684">
            <v>6250</v>
          </cell>
          <cell r="L684">
            <v>50000</v>
          </cell>
        </row>
        <row r="685">
          <cell r="A685" t="str">
            <v>WINCH</v>
          </cell>
          <cell r="B685">
            <v>0</v>
          </cell>
          <cell r="C685" t="str">
            <v>10 HP</v>
          </cell>
          <cell r="D685">
            <v>16</v>
          </cell>
          <cell r="E685" t="str">
            <v>Hr</v>
          </cell>
          <cell r="F685">
            <v>0</v>
          </cell>
          <cell r="G685">
            <v>9235</v>
          </cell>
          <cell r="H685">
            <v>147760</v>
          </cell>
          <cell r="I685">
            <v>0</v>
          </cell>
          <cell r="J685">
            <v>0</v>
          </cell>
          <cell r="K685">
            <v>850</v>
          </cell>
          <cell r="L685">
            <v>13600</v>
          </cell>
        </row>
        <row r="686">
          <cell r="A686" t="str">
            <v>리프트 트럭</v>
          </cell>
          <cell r="B686">
            <v>0</v>
          </cell>
          <cell r="C686" t="str">
            <v>7 TON</v>
          </cell>
          <cell r="D686">
            <v>8</v>
          </cell>
          <cell r="E686" t="str">
            <v>Hr</v>
          </cell>
          <cell r="F686">
            <v>0</v>
          </cell>
          <cell r="G686">
            <v>9681</v>
          </cell>
          <cell r="H686">
            <v>77448</v>
          </cell>
          <cell r="I686">
            <v>5898</v>
          </cell>
          <cell r="J686">
            <v>47184</v>
          </cell>
          <cell r="K686">
            <v>5845</v>
          </cell>
          <cell r="L686">
            <v>46760</v>
          </cell>
        </row>
        <row r="687">
          <cell r="A687" t="str">
            <v>TRUCK CRANE</v>
          </cell>
          <cell r="B687">
            <v>0</v>
          </cell>
          <cell r="C687" t="str">
            <v>40 TON</v>
          </cell>
          <cell r="D687">
            <v>8</v>
          </cell>
          <cell r="E687" t="str">
            <v>Hr</v>
          </cell>
          <cell r="F687">
            <v>0</v>
          </cell>
          <cell r="G687">
            <v>18615</v>
          </cell>
          <cell r="H687">
            <v>148920</v>
          </cell>
          <cell r="I687">
            <v>8730</v>
          </cell>
          <cell r="J687">
            <v>69840</v>
          </cell>
          <cell r="K687">
            <v>55621</v>
          </cell>
          <cell r="L687">
            <v>444968</v>
          </cell>
        </row>
        <row r="691">
          <cell r="B691" t="str">
            <v xml:space="preserve"> 계</v>
          </cell>
          <cell r="C691">
            <v>0</v>
          </cell>
          <cell r="D691">
            <v>0</v>
          </cell>
          <cell r="E691">
            <v>0</v>
          </cell>
          <cell r="F691">
            <v>1341424</v>
          </cell>
          <cell r="G691">
            <v>0</v>
          </cell>
          <cell r="H691">
            <v>578744</v>
          </cell>
          <cell r="I691">
            <v>0</v>
          </cell>
          <cell r="J691">
            <v>187256</v>
          </cell>
          <cell r="K691">
            <v>0</v>
          </cell>
          <cell r="L691">
            <v>575424</v>
          </cell>
        </row>
        <row r="699">
          <cell r="J699" t="str">
            <v/>
          </cell>
        </row>
        <row r="700">
          <cell r="J700" t="str">
            <v/>
          </cell>
        </row>
        <row r="701">
          <cell r="J701" t="str">
            <v/>
          </cell>
        </row>
        <row r="702">
          <cell r="A702" t="str">
            <v>ROLLER GATE LEAF 설치 소모 자재비</v>
          </cell>
        </row>
        <row r="703">
          <cell r="E703" t="str">
            <v/>
          </cell>
        </row>
        <row r="704">
          <cell r="A704" t="str">
            <v>종       별</v>
          </cell>
          <cell r="B704">
            <v>0</v>
          </cell>
          <cell r="C704" t="str">
            <v>재 료 또 는</v>
          </cell>
          <cell r="D704" t="str">
            <v xml:space="preserve">원 수 </v>
          </cell>
          <cell r="E704" t="str">
            <v>단 위</v>
          </cell>
          <cell r="F704" t="str">
            <v>총   액</v>
          </cell>
          <cell r="G704" t="str">
            <v>노   무   비</v>
          </cell>
          <cell r="H704">
            <v>0</v>
          </cell>
          <cell r="I704" t="str">
            <v>재   료   비</v>
          </cell>
          <cell r="J704">
            <v>0</v>
          </cell>
          <cell r="K704" t="str">
            <v>경      비</v>
          </cell>
          <cell r="L704">
            <v>0</v>
          </cell>
          <cell r="M704" t="str">
            <v>비   고</v>
          </cell>
        </row>
        <row r="705">
          <cell r="C705" t="str">
            <v xml:space="preserve">규       격 </v>
          </cell>
          <cell r="D705">
            <v>0</v>
          </cell>
          <cell r="E705">
            <v>0</v>
          </cell>
          <cell r="F705" t="str">
            <v>금   액</v>
          </cell>
          <cell r="G705" t="str">
            <v>단  가</v>
          </cell>
          <cell r="H705" t="str">
            <v>금   액</v>
          </cell>
          <cell r="I705" t="str">
            <v>단  가</v>
          </cell>
          <cell r="J705" t="str">
            <v>금   액</v>
          </cell>
          <cell r="K705" t="str">
            <v>단  가</v>
          </cell>
          <cell r="L705" t="str">
            <v>금   액</v>
          </cell>
        </row>
        <row r="706">
          <cell r="A706" t="str">
            <v>산       소</v>
          </cell>
          <cell r="B706">
            <v>0</v>
          </cell>
          <cell r="C706" t="str">
            <v>6,000L용</v>
          </cell>
          <cell r="D706">
            <v>0.46</v>
          </cell>
          <cell r="E706" t="str">
            <v>병</v>
          </cell>
          <cell r="F706">
            <v>0</v>
          </cell>
          <cell r="G706" t="str">
            <v/>
          </cell>
          <cell r="H706">
            <v>0</v>
          </cell>
          <cell r="I706">
            <v>12000</v>
          </cell>
          <cell r="J706">
            <v>5520</v>
          </cell>
        </row>
        <row r="707">
          <cell r="A707" t="str">
            <v>아 세 치 렌</v>
          </cell>
          <cell r="B707">
            <v>0</v>
          </cell>
          <cell r="C707" t="str">
            <v>4,500L용</v>
          </cell>
          <cell r="D707">
            <v>0.39</v>
          </cell>
          <cell r="E707" t="str">
            <v>병</v>
          </cell>
          <cell r="F707">
            <v>0</v>
          </cell>
          <cell r="G707">
            <v>0</v>
          </cell>
          <cell r="H707">
            <v>0</v>
          </cell>
          <cell r="I707">
            <v>55392</v>
          </cell>
          <cell r="J707">
            <v>21602</v>
          </cell>
        </row>
        <row r="708">
          <cell r="A708" t="str">
            <v>용   접  봉</v>
          </cell>
          <cell r="B708">
            <v>0</v>
          </cell>
          <cell r="C708" t="str">
            <v>SS400 , 4M/M</v>
          </cell>
          <cell r="D708">
            <v>5.4</v>
          </cell>
          <cell r="E708" t="str">
            <v>KG</v>
          </cell>
          <cell r="F708">
            <v>0</v>
          </cell>
          <cell r="G708">
            <v>0</v>
          </cell>
          <cell r="H708">
            <v>0</v>
          </cell>
          <cell r="I708">
            <v>1260</v>
          </cell>
          <cell r="J708">
            <v>6804</v>
          </cell>
        </row>
        <row r="709">
          <cell r="A709" t="str">
            <v>코  크  스</v>
          </cell>
          <cell r="B709">
            <v>0</v>
          </cell>
          <cell r="C709">
            <v>0</v>
          </cell>
          <cell r="D709">
            <v>27</v>
          </cell>
          <cell r="E709" t="str">
            <v>KG</v>
          </cell>
          <cell r="F709">
            <v>0</v>
          </cell>
          <cell r="G709">
            <v>0</v>
          </cell>
          <cell r="H709">
            <v>0</v>
          </cell>
          <cell r="I709">
            <v>183</v>
          </cell>
          <cell r="J709">
            <v>4941</v>
          </cell>
        </row>
        <row r="712">
          <cell r="A712" t="str">
            <v/>
          </cell>
        </row>
        <row r="713">
          <cell r="L713" t="str">
            <v/>
          </cell>
        </row>
        <row r="714">
          <cell r="B714" t="str">
            <v>계</v>
          </cell>
          <cell r="C714">
            <v>0</v>
          </cell>
          <cell r="D714">
            <v>0</v>
          </cell>
          <cell r="E714">
            <v>0</v>
          </cell>
          <cell r="F714">
            <v>38867</v>
          </cell>
          <cell r="G714">
            <v>0</v>
          </cell>
          <cell r="H714">
            <v>0</v>
          </cell>
          <cell r="I714">
            <v>0</v>
          </cell>
          <cell r="J714">
            <v>38867</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ROLLER GATE GUIDE FRAME 설치 인건비</v>
          </cell>
        </row>
        <row r="732">
          <cell r="E732" t="str">
            <v/>
          </cell>
        </row>
        <row r="733">
          <cell r="A733" t="str">
            <v>종       별</v>
          </cell>
          <cell r="B733">
            <v>0</v>
          </cell>
          <cell r="C733" t="str">
            <v>재 료 또 는</v>
          </cell>
          <cell r="D733" t="str">
            <v xml:space="preserve">원 수 </v>
          </cell>
          <cell r="E733" t="str">
            <v>단 위</v>
          </cell>
          <cell r="F733" t="str">
            <v>총   액</v>
          </cell>
          <cell r="G733" t="str">
            <v>노   무   비</v>
          </cell>
          <cell r="H733">
            <v>0</v>
          </cell>
          <cell r="I733" t="str">
            <v>재   료   비</v>
          </cell>
          <cell r="J733">
            <v>0</v>
          </cell>
          <cell r="K733" t="str">
            <v>경      비</v>
          </cell>
          <cell r="L733">
            <v>0</v>
          </cell>
          <cell r="M733" t="str">
            <v>비   고</v>
          </cell>
        </row>
        <row r="734">
          <cell r="C734" t="str">
            <v xml:space="preserve">규       격 </v>
          </cell>
          <cell r="D734">
            <v>0</v>
          </cell>
          <cell r="E734">
            <v>0</v>
          </cell>
          <cell r="F734" t="str">
            <v>금   액</v>
          </cell>
          <cell r="G734" t="str">
            <v>단  가</v>
          </cell>
          <cell r="H734" t="str">
            <v>금   액</v>
          </cell>
          <cell r="I734" t="str">
            <v>단  가</v>
          </cell>
          <cell r="J734" t="str">
            <v>금   액</v>
          </cell>
          <cell r="K734" t="str">
            <v>단  가</v>
          </cell>
          <cell r="L734" t="str">
            <v>금   액</v>
          </cell>
        </row>
        <row r="735">
          <cell r="A735" t="str">
            <v>기 술 지 도</v>
          </cell>
          <cell r="B735">
            <v>0</v>
          </cell>
          <cell r="C735" t="str">
            <v>기계기사1급</v>
          </cell>
          <cell r="D735">
            <v>5.33</v>
          </cell>
          <cell r="E735" t="str">
            <v>인</v>
          </cell>
          <cell r="F735">
            <v>0</v>
          </cell>
          <cell r="G735">
            <v>97488</v>
          </cell>
          <cell r="H735">
            <v>519611</v>
          </cell>
        </row>
        <row r="736">
          <cell r="A736" t="str">
            <v>박 스 해 체</v>
          </cell>
          <cell r="B736">
            <v>0</v>
          </cell>
          <cell r="C736" t="str">
            <v>목       공</v>
          </cell>
          <cell r="D736">
            <v>0.34</v>
          </cell>
          <cell r="E736" t="str">
            <v>인</v>
          </cell>
          <cell r="F736">
            <v>0</v>
          </cell>
          <cell r="G736">
            <v>75306</v>
          </cell>
          <cell r="H736">
            <v>25604</v>
          </cell>
        </row>
        <row r="737">
          <cell r="C737" t="str">
            <v>특 별 인 부</v>
          </cell>
          <cell r="D737">
            <v>0.34</v>
          </cell>
          <cell r="E737" t="str">
            <v>인</v>
          </cell>
          <cell r="F737">
            <v>0</v>
          </cell>
          <cell r="G737">
            <v>57379</v>
          </cell>
          <cell r="H737">
            <v>19508</v>
          </cell>
        </row>
        <row r="738">
          <cell r="A738" t="str">
            <v>검       측</v>
          </cell>
          <cell r="B738">
            <v>0</v>
          </cell>
          <cell r="C738" t="str">
            <v>플랜트기계설치공</v>
          </cell>
          <cell r="D738">
            <v>0.17</v>
          </cell>
          <cell r="E738" t="str">
            <v>인</v>
          </cell>
          <cell r="F738">
            <v>0</v>
          </cell>
          <cell r="G738">
            <v>80805</v>
          </cell>
          <cell r="H738">
            <v>13736</v>
          </cell>
        </row>
        <row r="739">
          <cell r="C739" t="str">
            <v>특 별 인 부</v>
          </cell>
          <cell r="D739">
            <v>0.17</v>
          </cell>
          <cell r="E739" t="str">
            <v>인</v>
          </cell>
          <cell r="F739">
            <v>0</v>
          </cell>
          <cell r="G739">
            <v>57379</v>
          </cell>
          <cell r="H739">
            <v>9754</v>
          </cell>
        </row>
        <row r="741">
          <cell r="A741" t="str">
            <v xml:space="preserve">수정 및 교정 </v>
          </cell>
          <cell r="B741">
            <v>0</v>
          </cell>
          <cell r="C741" t="str">
            <v>프랜트기계설치공</v>
          </cell>
          <cell r="D741">
            <v>0.34</v>
          </cell>
          <cell r="E741" t="str">
            <v>인</v>
          </cell>
          <cell r="F741">
            <v>0</v>
          </cell>
          <cell r="G741">
            <v>80805</v>
          </cell>
          <cell r="H741">
            <v>27473</v>
          </cell>
        </row>
        <row r="742">
          <cell r="C742" t="str">
            <v>특 별 인 부</v>
          </cell>
          <cell r="D742">
            <v>0.17</v>
          </cell>
          <cell r="E742" t="str">
            <v>인</v>
          </cell>
          <cell r="F742">
            <v>0</v>
          </cell>
          <cell r="G742">
            <v>57379</v>
          </cell>
          <cell r="H742">
            <v>9754</v>
          </cell>
        </row>
        <row r="743">
          <cell r="A743" t="str">
            <v>설치준비,CHIPPING</v>
          </cell>
          <cell r="B743">
            <v>0</v>
          </cell>
          <cell r="C743" t="str">
            <v>석      공</v>
          </cell>
          <cell r="D743">
            <v>1.1499999999999999</v>
          </cell>
          <cell r="E743" t="str">
            <v>인</v>
          </cell>
          <cell r="F743">
            <v>0</v>
          </cell>
          <cell r="G743">
            <v>77005</v>
          </cell>
          <cell r="H743">
            <v>88555</v>
          </cell>
        </row>
        <row r="744">
          <cell r="C744" t="str">
            <v>특 별 인 부</v>
          </cell>
          <cell r="D744">
            <v>0.86</v>
          </cell>
          <cell r="E744" t="str">
            <v>인</v>
          </cell>
          <cell r="F744">
            <v>0</v>
          </cell>
          <cell r="G744">
            <v>57379</v>
          </cell>
          <cell r="H744">
            <v>49345</v>
          </cell>
        </row>
        <row r="745">
          <cell r="A745" t="str">
            <v>가설 장비 설치</v>
          </cell>
          <cell r="B745">
            <v>0</v>
          </cell>
          <cell r="C745" t="str">
            <v>프랜트기계설치공</v>
          </cell>
          <cell r="D745">
            <v>0.19</v>
          </cell>
          <cell r="E745" t="str">
            <v>인</v>
          </cell>
          <cell r="F745">
            <v>0</v>
          </cell>
          <cell r="G745">
            <v>80805</v>
          </cell>
          <cell r="H745">
            <v>15352</v>
          </cell>
        </row>
        <row r="747">
          <cell r="C747" t="str">
            <v>프랜트 배관공</v>
          </cell>
          <cell r="D747">
            <v>0.19</v>
          </cell>
          <cell r="E747" t="str">
            <v>인</v>
          </cell>
          <cell r="F747">
            <v>0</v>
          </cell>
          <cell r="G747">
            <v>97219</v>
          </cell>
          <cell r="H747">
            <v>18471</v>
          </cell>
        </row>
        <row r="748">
          <cell r="C748" t="str">
            <v>산소 절단공</v>
          </cell>
          <cell r="D748">
            <v>0.12</v>
          </cell>
          <cell r="E748" t="str">
            <v>인</v>
          </cell>
          <cell r="F748">
            <v>0</v>
          </cell>
          <cell r="G748">
            <v>31794</v>
          </cell>
          <cell r="H748">
            <v>3815</v>
          </cell>
        </row>
        <row r="749">
          <cell r="C749" t="str">
            <v>프랜트 용접공</v>
          </cell>
          <cell r="D749">
            <v>0.12</v>
          </cell>
          <cell r="E749" t="str">
            <v>인</v>
          </cell>
          <cell r="F749">
            <v>0</v>
          </cell>
          <cell r="G749">
            <v>95379</v>
          </cell>
          <cell r="H749">
            <v>11445</v>
          </cell>
        </row>
        <row r="750">
          <cell r="C750" t="str">
            <v>특 별 인 부</v>
          </cell>
          <cell r="D750">
            <v>0.51</v>
          </cell>
          <cell r="E750" t="str">
            <v>인</v>
          </cell>
          <cell r="F750">
            <v>0</v>
          </cell>
          <cell r="G750">
            <v>57379</v>
          </cell>
          <cell r="H750">
            <v>29263</v>
          </cell>
        </row>
        <row r="751">
          <cell r="A751" t="str">
            <v>앙카바 정리 작업</v>
          </cell>
          <cell r="B751">
            <v>0</v>
          </cell>
          <cell r="C751" t="str">
            <v>산소 절단공</v>
          </cell>
          <cell r="D751">
            <v>0.56000000000000005</v>
          </cell>
          <cell r="E751" t="str">
            <v>인</v>
          </cell>
          <cell r="F751">
            <v>0</v>
          </cell>
          <cell r="G751">
            <v>31794</v>
          </cell>
          <cell r="H751">
            <v>17804</v>
          </cell>
        </row>
        <row r="753">
          <cell r="A753" t="str">
            <v/>
          </cell>
          <cell r="B753">
            <v>0</v>
          </cell>
          <cell r="C753" t="str">
            <v>프랜트기계설치공</v>
          </cell>
          <cell r="D753">
            <v>0.56000000000000005</v>
          </cell>
          <cell r="E753" t="str">
            <v>인</v>
          </cell>
          <cell r="F753">
            <v>0</v>
          </cell>
          <cell r="G753">
            <v>80805</v>
          </cell>
          <cell r="H753">
            <v>45250</v>
          </cell>
        </row>
        <row r="754">
          <cell r="A754" t="str">
            <v/>
          </cell>
          <cell r="B754">
            <v>0</v>
          </cell>
          <cell r="C754" t="str">
            <v>특 별 인 부</v>
          </cell>
          <cell r="D754">
            <v>1.1200000000000001</v>
          </cell>
          <cell r="E754" t="str">
            <v>인</v>
          </cell>
          <cell r="F754">
            <v>0</v>
          </cell>
          <cell r="G754">
            <v>57379</v>
          </cell>
          <cell r="H754">
            <v>64264</v>
          </cell>
        </row>
        <row r="755">
          <cell r="A755" t="str">
            <v>조       립</v>
          </cell>
          <cell r="B755">
            <v>0</v>
          </cell>
          <cell r="C755" t="str">
            <v>특수 비계공</v>
          </cell>
          <cell r="D755">
            <v>0.79</v>
          </cell>
          <cell r="E755" t="str">
            <v>인</v>
          </cell>
          <cell r="F755">
            <v>0</v>
          </cell>
          <cell r="G755">
            <v>85884</v>
          </cell>
          <cell r="H755">
            <v>67848</v>
          </cell>
        </row>
        <row r="756">
          <cell r="A756" t="str">
            <v/>
          </cell>
          <cell r="B756">
            <v>0</v>
          </cell>
          <cell r="C756" t="str">
            <v>프랜트기계설치공</v>
          </cell>
          <cell r="D756">
            <v>0.59</v>
          </cell>
          <cell r="E756" t="str">
            <v>인</v>
          </cell>
          <cell r="F756">
            <v>0</v>
          </cell>
          <cell r="G756">
            <v>80805</v>
          </cell>
          <cell r="H756">
            <v>47674</v>
          </cell>
        </row>
        <row r="757">
          <cell r="C757" t="str">
            <v>산소 절단공</v>
          </cell>
          <cell r="D757">
            <v>0.28999999999999998</v>
          </cell>
          <cell r="E757" t="str">
            <v>인</v>
          </cell>
          <cell r="F757">
            <v>0</v>
          </cell>
          <cell r="G757">
            <v>31794</v>
          </cell>
          <cell r="H757">
            <v>9220</v>
          </cell>
        </row>
        <row r="758">
          <cell r="C758" t="str">
            <v>플랜트기계설치공</v>
          </cell>
          <cell r="D758">
            <v>0.28999999999999998</v>
          </cell>
          <cell r="E758" t="str">
            <v>인</v>
          </cell>
          <cell r="F758">
            <v>0</v>
          </cell>
          <cell r="G758">
            <v>80805</v>
          </cell>
          <cell r="H758">
            <v>23433</v>
          </cell>
        </row>
        <row r="759">
          <cell r="C759" t="str">
            <v>프랜트 용접공</v>
          </cell>
          <cell r="D759">
            <v>1.6</v>
          </cell>
          <cell r="E759" t="str">
            <v>인</v>
          </cell>
          <cell r="F759">
            <v>0</v>
          </cell>
          <cell r="G759">
            <v>95379</v>
          </cell>
          <cell r="H759">
            <v>152606</v>
          </cell>
        </row>
        <row r="760">
          <cell r="A760" t="str">
            <v>종       별</v>
          </cell>
          <cell r="B760">
            <v>0</v>
          </cell>
          <cell r="C760" t="str">
            <v>재 료 또 는</v>
          </cell>
          <cell r="D760" t="str">
            <v xml:space="preserve">원 수 </v>
          </cell>
          <cell r="E760" t="str">
            <v>단 위</v>
          </cell>
          <cell r="F760" t="str">
            <v>총   액</v>
          </cell>
          <cell r="G760" t="str">
            <v>노   무   비</v>
          </cell>
          <cell r="H760">
            <v>0</v>
          </cell>
          <cell r="I760" t="str">
            <v>재   료   비</v>
          </cell>
          <cell r="J760">
            <v>0</v>
          </cell>
          <cell r="K760" t="str">
            <v>경      비</v>
          </cell>
          <cell r="L760">
            <v>0</v>
          </cell>
          <cell r="M760" t="str">
            <v>비   고</v>
          </cell>
        </row>
        <row r="761">
          <cell r="C761" t="str">
            <v xml:space="preserve">규       격 </v>
          </cell>
          <cell r="D761">
            <v>0</v>
          </cell>
          <cell r="E761">
            <v>0</v>
          </cell>
          <cell r="F761" t="str">
            <v>금   액</v>
          </cell>
          <cell r="G761" t="str">
            <v>단  가</v>
          </cell>
          <cell r="H761" t="str">
            <v>금   액</v>
          </cell>
          <cell r="I761" t="str">
            <v>단  가</v>
          </cell>
          <cell r="J761" t="str">
            <v>금   액</v>
          </cell>
          <cell r="K761" t="str">
            <v>단  가</v>
          </cell>
          <cell r="L761" t="str">
            <v>금   액</v>
          </cell>
        </row>
        <row r="762">
          <cell r="C762" t="str">
            <v>특 별 인 부</v>
          </cell>
          <cell r="D762">
            <v>2.77</v>
          </cell>
          <cell r="E762" t="str">
            <v>인</v>
          </cell>
          <cell r="F762">
            <v>0</v>
          </cell>
          <cell r="G762">
            <v>57379</v>
          </cell>
          <cell r="H762">
            <v>158939</v>
          </cell>
        </row>
        <row r="763">
          <cell r="A763" t="str">
            <v>쎈   터   링</v>
          </cell>
          <cell r="B763">
            <v>0</v>
          </cell>
          <cell r="C763" t="str">
            <v>특수 비계공</v>
          </cell>
          <cell r="D763">
            <v>0.79</v>
          </cell>
          <cell r="E763" t="str">
            <v>인</v>
          </cell>
          <cell r="F763">
            <v>0</v>
          </cell>
          <cell r="G763">
            <v>85884</v>
          </cell>
          <cell r="H763">
            <v>67848</v>
          </cell>
        </row>
        <row r="764">
          <cell r="C764" t="str">
            <v>프랜트 용접공</v>
          </cell>
          <cell r="D764">
            <v>4.9000000000000004</v>
          </cell>
          <cell r="E764" t="str">
            <v>인</v>
          </cell>
          <cell r="F764">
            <v>0</v>
          </cell>
          <cell r="G764">
            <v>95379</v>
          </cell>
          <cell r="H764">
            <v>467357</v>
          </cell>
        </row>
        <row r="765">
          <cell r="A765" t="str">
            <v/>
          </cell>
          <cell r="B765">
            <v>0</v>
          </cell>
          <cell r="C765" t="str">
            <v>측   량   사</v>
          </cell>
          <cell r="D765">
            <v>0.59</v>
          </cell>
          <cell r="E765" t="str">
            <v>인</v>
          </cell>
          <cell r="F765">
            <v>0</v>
          </cell>
          <cell r="G765">
            <v>58506</v>
          </cell>
          <cell r="H765">
            <v>34518</v>
          </cell>
          <cell r="I765" t="str">
            <v/>
          </cell>
        </row>
        <row r="766">
          <cell r="C766" t="str">
            <v>측 량 조 수</v>
          </cell>
          <cell r="D766">
            <v>0.59</v>
          </cell>
          <cell r="E766" t="str">
            <v>인</v>
          </cell>
          <cell r="F766">
            <v>0</v>
          </cell>
          <cell r="G766">
            <v>38777</v>
          </cell>
          <cell r="H766">
            <v>22878</v>
          </cell>
        </row>
        <row r="767">
          <cell r="A767" t="str">
            <v/>
          </cell>
          <cell r="B767">
            <v>0</v>
          </cell>
          <cell r="C767" t="str">
            <v>산소 절단공</v>
          </cell>
          <cell r="D767">
            <v>0.59</v>
          </cell>
          <cell r="E767" t="str">
            <v>인</v>
          </cell>
          <cell r="F767">
            <v>0</v>
          </cell>
          <cell r="G767">
            <v>31794</v>
          </cell>
          <cell r="H767">
            <v>18758</v>
          </cell>
        </row>
        <row r="768">
          <cell r="C768" t="str">
            <v>프랜트기계설치공</v>
          </cell>
          <cell r="D768">
            <v>1.48</v>
          </cell>
          <cell r="E768" t="str">
            <v>인</v>
          </cell>
          <cell r="F768">
            <v>0</v>
          </cell>
          <cell r="G768">
            <v>80805</v>
          </cell>
          <cell r="H768">
            <v>119591</v>
          </cell>
        </row>
        <row r="769">
          <cell r="A769" t="str">
            <v/>
          </cell>
          <cell r="B769">
            <v>0</v>
          </cell>
          <cell r="C769" t="str">
            <v>특 별 인 부</v>
          </cell>
          <cell r="D769">
            <v>7.76</v>
          </cell>
          <cell r="E769" t="str">
            <v>인</v>
          </cell>
          <cell r="F769">
            <v>0</v>
          </cell>
          <cell r="G769">
            <v>57379</v>
          </cell>
          <cell r="H769">
            <v>445261</v>
          </cell>
        </row>
        <row r="771">
          <cell r="A771" t="str">
            <v>거프집용 앙카설치</v>
          </cell>
          <cell r="B771">
            <v>0</v>
          </cell>
          <cell r="C771" t="str">
            <v>산소 절단공</v>
          </cell>
          <cell r="D771">
            <v>0.21</v>
          </cell>
          <cell r="E771" t="str">
            <v>인</v>
          </cell>
          <cell r="F771">
            <v>0</v>
          </cell>
          <cell r="G771">
            <v>31794</v>
          </cell>
          <cell r="H771">
            <v>6676</v>
          </cell>
        </row>
        <row r="772">
          <cell r="A772" t="str">
            <v/>
          </cell>
          <cell r="B772">
            <v>0</v>
          </cell>
          <cell r="C772" t="str">
            <v>프랜트 용접공</v>
          </cell>
          <cell r="D772">
            <v>1.6</v>
          </cell>
          <cell r="E772" t="str">
            <v>인</v>
          </cell>
          <cell r="F772">
            <v>0</v>
          </cell>
          <cell r="G772">
            <v>95379</v>
          </cell>
          <cell r="H772">
            <v>152606</v>
          </cell>
        </row>
        <row r="773">
          <cell r="C773" t="str">
            <v>특 별 인 부</v>
          </cell>
          <cell r="D773">
            <v>1.81</v>
          </cell>
          <cell r="E773" t="str">
            <v>인</v>
          </cell>
          <cell r="F773">
            <v>0</v>
          </cell>
          <cell r="G773">
            <v>57379</v>
          </cell>
          <cell r="H773">
            <v>103855</v>
          </cell>
        </row>
        <row r="774">
          <cell r="A774" t="str">
            <v>검 사 기 록</v>
          </cell>
          <cell r="B774">
            <v>0</v>
          </cell>
          <cell r="C774" t="str">
            <v>측   량   사</v>
          </cell>
          <cell r="D774">
            <v>0.28999999999999998</v>
          </cell>
          <cell r="E774" t="str">
            <v>인</v>
          </cell>
          <cell r="F774">
            <v>0</v>
          </cell>
          <cell r="G774">
            <v>58506</v>
          </cell>
          <cell r="H774">
            <v>16966</v>
          </cell>
        </row>
        <row r="775">
          <cell r="C775" t="str">
            <v>측 량 조 수</v>
          </cell>
          <cell r="D775">
            <v>0.28999999999999998</v>
          </cell>
          <cell r="E775" t="str">
            <v>인</v>
          </cell>
          <cell r="F775">
            <v>0</v>
          </cell>
          <cell r="G775">
            <v>38777</v>
          </cell>
          <cell r="H775">
            <v>11245</v>
          </cell>
        </row>
        <row r="777">
          <cell r="C777" t="str">
            <v>프랜트기계설치공</v>
          </cell>
          <cell r="D777">
            <v>0.73</v>
          </cell>
          <cell r="E777" t="str">
            <v>인</v>
          </cell>
          <cell r="F777">
            <v>0</v>
          </cell>
          <cell r="G777">
            <v>80805</v>
          </cell>
          <cell r="H777">
            <v>58987</v>
          </cell>
        </row>
        <row r="778">
          <cell r="C778" t="str">
            <v>특 별 인 부</v>
          </cell>
          <cell r="D778">
            <v>2.29</v>
          </cell>
          <cell r="E778" t="str">
            <v>인</v>
          </cell>
          <cell r="F778">
            <v>0</v>
          </cell>
          <cell r="G778">
            <v>57379</v>
          </cell>
          <cell r="H778">
            <v>131397</v>
          </cell>
        </row>
        <row r="779">
          <cell r="A779" t="str">
            <v>뒷   정   리</v>
          </cell>
          <cell r="B779">
            <v>0</v>
          </cell>
          <cell r="C779" t="str">
            <v>특수 비계공</v>
          </cell>
          <cell r="D779">
            <v>0.22</v>
          </cell>
          <cell r="E779" t="str">
            <v>인</v>
          </cell>
          <cell r="F779">
            <v>0</v>
          </cell>
          <cell r="G779">
            <v>85884</v>
          </cell>
          <cell r="H779">
            <v>18894</v>
          </cell>
        </row>
        <row r="780">
          <cell r="C780" t="str">
            <v>프랜트기계설치공</v>
          </cell>
          <cell r="D780">
            <v>0.34</v>
          </cell>
          <cell r="E780" t="str">
            <v>인</v>
          </cell>
          <cell r="F780">
            <v>0</v>
          </cell>
          <cell r="G780">
            <v>80805</v>
          </cell>
          <cell r="H780">
            <v>27473</v>
          </cell>
        </row>
        <row r="781">
          <cell r="C781" t="str">
            <v>산소 절단공</v>
          </cell>
          <cell r="D781">
            <v>0.22</v>
          </cell>
          <cell r="E781" t="str">
            <v>인</v>
          </cell>
          <cell r="F781">
            <v>0</v>
          </cell>
          <cell r="G781">
            <v>31794</v>
          </cell>
          <cell r="H781">
            <v>6994</v>
          </cell>
        </row>
        <row r="783">
          <cell r="C783" t="str">
            <v>특 별 인 부</v>
          </cell>
          <cell r="D783">
            <v>0.56000000000000005</v>
          </cell>
          <cell r="E783" t="str">
            <v>인</v>
          </cell>
          <cell r="F783">
            <v>0</v>
          </cell>
          <cell r="G783">
            <v>57379</v>
          </cell>
          <cell r="H783">
            <v>32132</v>
          </cell>
        </row>
        <row r="784">
          <cell r="A784" t="str">
            <v>전기설비,설치유지비</v>
          </cell>
          <cell r="B784">
            <v>0</v>
          </cell>
          <cell r="C784" t="str">
            <v>플랜트전공</v>
          </cell>
          <cell r="D784">
            <v>4.25</v>
          </cell>
          <cell r="E784" t="str">
            <v>인</v>
          </cell>
          <cell r="F784">
            <v>0</v>
          </cell>
          <cell r="G784">
            <v>64285</v>
          </cell>
          <cell r="H784">
            <v>273211</v>
          </cell>
        </row>
        <row r="785">
          <cell r="A785" t="str">
            <v>철     거</v>
          </cell>
          <cell r="B785">
            <v>0</v>
          </cell>
          <cell r="C785" t="str">
            <v>특 별 인 부</v>
          </cell>
          <cell r="D785">
            <v>4.25</v>
          </cell>
          <cell r="E785" t="str">
            <v>인</v>
          </cell>
          <cell r="F785">
            <v>0</v>
          </cell>
          <cell r="G785">
            <v>57379</v>
          </cell>
          <cell r="H785">
            <v>243860</v>
          </cell>
        </row>
        <row r="787">
          <cell r="B787" t="str">
            <v>계</v>
          </cell>
          <cell r="C787">
            <v>0</v>
          </cell>
          <cell r="D787">
            <v>0</v>
          </cell>
          <cell r="E787">
            <v>0</v>
          </cell>
          <cell r="F787">
            <v>3689231</v>
          </cell>
          <cell r="G787">
            <v>0</v>
          </cell>
          <cell r="H787">
            <v>3689231</v>
          </cell>
        </row>
        <row r="789">
          <cell r="A789" t="str">
            <v>ROLLER GATE GUIDE FRAME 설치 사용장비 경비</v>
          </cell>
        </row>
        <row r="790">
          <cell r="E790" t="str">
            <v/>
          </cell>
        </row>
        <row r="791">
          <cell r="A791" t="str">
            <v>종       별</v>
          </cell>
          <cell r="B791">
            <v>0</v>
          </cell>
          <cell r="C791" t="str">
            <v>재 료 또 는</v>
          </cell>
          <cell r="D791" t="str">
            <v xml:space="preserve">원 수 </v>
          </cell>
          <cell r="E791" t="str">
            <v>단 위</v>
          </cell>
          <cell r="F791" t="str">
            <v>총   액</v>
          </cell>
          <cell r="G791" t="str">
            <v>노   무   비</v>
          </cell>
          <cell r="H791">
            <v>0</v>
          </cell>
          <cell r="I791" t="str">
            <v>재   료   비</v>
          </cell>
          <cell r="J791">
            <v>0</v>
          </cell>
          <cell r="K791" t="str">
            <v>경      비</v>
          </cell>
          <cell r="L791">
            <v>0</v>
          </cell>
          <cell r="M791" t="str">
            <v>비   고</v>
          </cell>
        </row>
        <row r="792">
          <cell r="C792" t="str">
            <v xml:space="preserve">규       격 </v>
          </cell>
          <cell r="D792">
            <v>0</v>
          </cell>
          <cell r="E792">
            <v>0</v>
          </cell>
          <cell r="F792" t="str">
            <v>금   액</v>
          </cell>
          <cell r="G792" t="str">
            <v>단  가</v>
          </cell>
          <cell r="H792" t="str">
            <v>금   액</v>
          </cell>
          <cell r="I792" t="str">
            <v>단  가</v>
          </cell>
          <cell r="J792" t="str">
            <v>금   액</v>
          </cell>
          <cell r="K792" t="str">
            <v>단  가</v>
          </cell>
          <cell r="L792" t="str">
            <v>금   액</v>
          </cell>
        </row>
        <row r="793">
          <cell r="A793" t="str">
            <v>A.C WELDER</v>
          </cell>
          <cell r="B793">
            <v>0</v>
          </cell>
          <cell r="C793" t="str">
            <v>10KVA</v>
          </cell>
          <cell r="D793">
            <v>8</v>
          </cell>
          <cell r="E793" t="str">
            <v>Hr</v>
          </cell>
          <cell r="F793">
            <v>0</v>
          </cell>
          <cell r="G793">
            <v>0</v>
          </cell>
          <cell r="H793">
            <v>0</v>
          </cell>
          <cell r="I793">
            <v>0</v>
          </cell>
          <cell r="J793">
            <v>0</v>
          </cell>
          <cell r="K793">
            <v>155</v>
          </cell>
          <cell r="L793">
            <v>1240</v>
          </cell>
        </row>
        <row r="794">
          <cell r="A794" t="str">
            <v>D.C WELDER</v>
          </cell>
          <cell r="B794">
            <v>0</v>
          </cell>
          <cell r="C794" t="str">
            <v>5.5KW</v>
          </cell>
          <cell r="D794">
            <v>32</v>
          </cell>
          <cell r="E794" t="str">
            <v>Hr</v>
          </cell>
          <cell r="F794">
            <v>0</v>
          </cell>
          <cell r="G794">
            <v>0</v>
          </cell>
          <cell r="H794">
            <v>0</v>
          </cell>
          <cell r="I794">
            <v>0</v>
          </cell>
          <cell r="J794">
            <v>0</v>
          </cell>
          <cell r="K794">
            <v>359</v>
          </cell>
          <cell r="L794">
            <v>11488</v>
          </cell>
        </row>
        <row r="795">
          <cell r="A795" t="str">
            <v>GAS CUTTING M/C</v>
          </cell>
          <cell r="B795">
            <v>0</v>
          </cell>
          <cell r="C795" t="str">
            <v>중 형</v>
          </cell>
          <cell r="D795">
            <v>32</v>
          </cell>
          <cell r="E795" t="str">
            <v>Hr</v>
          </cell>
          <cell r="F795">
            <v>0</v>
          </cell>
          <cell r="G795">
            <v>3974</v>
          </cell>
          <cell r="H795">
            <v>127168</v>
          </cell>
          <cell r="I795">
            <v>0</v>
          </cell>
          <cell r="J795">
            <v>0</v>
          </cell>
          <cell r="K795">
            <v>115</v>
          </cell>
          <cell r="L795">
            <v>3680</v>
          </cell>
        </row>
        <row r="796">
          <cell r="A796" t="str">
            <v>GAS WELDER</v>
          </cell>
          <cell r="B796">
            <v>0</v>
          </cell>
          <cell r="C796" t="str">
            <v>중 형</v>
          </cell>
          <cell r="D796">
            <v>24</v>
          </cell>
          <cell r="E796" t="str">
            <v>Hr</v>
          </cell>
          <cell r="F796">
            <v>0</v>
          </cell>
          <cell r="G796">
            <v>0</v>
          </cell>
          <cell r="H796">
            <v>0</v>
          </cell>
          <cell r="I796">
            <v>0</v>
          </cell>
          <cell r="J796">
            <v>0</v>
          </cell>
          <cell r="K796">
            <v>115</v>
          </cell>
          <cell r="L796">
            <v>2760</v>
          </cell>
        </row>
        <row r="797">
          <cell r="A797" t="str">
            <v>PORTABLE DRILL</v>
          </cell>
          <cell r="B797">
            <v>0</v>
          </cell>
          <cell r="C797" t="str">
            <v>1.5 HP</v>
          </cell>
          <cell r="D797">
            <v>16</v>
          </cell>
          <cell r="E797" t="str">
            <v>Hr</v>
          </cell>
          <cell r="F797">
            <v>0</v>
          </cell>
          <cell r="G797">
            <v>0</v>
          </cell>
          <cell r="H797">
            <v>0</v>
          </cell>
          <cell r="I797">
            <v>0</v>
          </cell>
          <cell r="J797">
            <v>0</v>
          </cell>
          <cell r="K797">
            <v>14</v>
          </cell>
          <cell r="L797">
            <v>224</v>
          </cell>
        </row>
        <row r="799">
          <cell r="A799" t="str">
            <v>PORTABLE GRINDER</v>
          </cell>
          <cell r="B799">
            <v>0</v>
          </cell>
          <cell r="C799" t="str">
            <v>0.5 HP</v>
          </cell>
          <cell r="D799">
            <v>32</v>
          </cell>
          <cell r="E799" t="str">
            <v>Hr</v>
          </cell>
          <cell r="F799">
            <v>0</v>
          </cell>
          <cell r="G799">
            <v>0</v>
          </cell>
          <cell r="H799">
            <v>0</v>
          </cell>
          <cell r="I799">
            <v>0</v>
          </cell>
          <cell r="J799">
            <v>0</v>
          </cell>
          <cell r="K799">
            <v>22</v>
          </cell>
          <cell r="L799">
            <v>704</v>
          </cell>
        </row>
        <row r="800">
          <cell r="A800" t="str">
            <v>COMPRESSOR</v>
          </cell>
          <cell r="B800">
            <v>0</v>
          </cell>
          <cell r="C800" t="str">
            <v>8.9㎥/min</v>
          </cell>
          <cell r="D800">
            <v>8</v>
          </cell>
          <cell r="E800" t="str">
            <v>Hr</v>
          </cell>
          <cell r="F800">
            <v>0</v>
          </cell>
          <cell r="G800">
            <v>9681</v>
          </cell>
          <cell r="H800">
            <v>77448</v>
          </cell>
          <cell r="I800">
            <v>8779</v>
          </cell>
          <cell r="J800">
            <v>70232</v>
          </cell>
          <cell r="K800">
            <v>6250</v>
          </cell>
          <cell r="L800">
            <v>50000</v>
          </cell>
        </row>
        <row r="801">
          <cell r="A801" t="str">
            <v>WINCH</v>
          </cell>
          <cell r="B801">
            <v>0</v>
          </cell>
          <cell r="C801" t="str">
            <v>10 HP</v>
          </cell>
          <cell r="D801">
            <v>16</v>
          </cell>
          <cell r="E801" t="str">
            <v>Hr</v>
          </cell>
          <cell r="F801">
            <v>0</v>
          </cell>
          <cell r="G801">
            <v>9235</v>
          </cell>
          <cell r="H801">
            <v>147760</v>
          </cell>
          <cell r="I801">
            <v>0</v>
          </cell>
          <cell r="J801">
            <v>0</v>
          </cell>
          <cell r="K801">
            <v>850</v>
          </cell>
          <cell r="L801">
            <v>13600</v>
          </cell>
        </row>
        <row r="802">
          <cell r="A802" t="str">
            <v>리프트 트럭</v>
          </cell>
          <cell r="B802">
            <v>0</v>
          </cell>
          <cell r="C802" t="str">
            <v>7 TON</v>
          </cell>
          <cell r="D802">
            <v>8</v>
          </cell>
          <cell r="E802" t="str">
            <v>Hr</v>
          </cell>
          <cell r="F802">
            <v>0</v>
          </cell>
          <cell r="G802">
            <v>9681</v>
          </cell>
          <cell r="H802">
            <v>77448</v>
          </cell>
          <cell r="I802">
            <v>5898</v>
          </cell>
          <cell r="J802">
            <v>47184</v>
          </cell>
          <cell r="K802">
            <v>5845</v>
          </cell>
          <cell r="L802">
            <v>46760</v>
          </cell>
        </row>
        <row r="803">
          <cell r="A803" t="str">
            <v>TRUCK CRANE</v>
          </cell>
          <cell r="B803">
            <v>0</v>
          </cell>
          <cell r="C803" t="str">
            <v>40 TON</v>
          </cell>
          <cell r="D803">
            <v>8</v>
          </cell>
          <cell r="E803" t="str">
            <v>Hr</v>
          </cell>
          <cell r="F803">
            <v>0</v>
          </cell>
          <cell r="G803">
            <v>18615</v>
          </cell>
          <cell r="H803">
            <v>148920</v>
          </cell>
          <cell r="I803">
            <v>8730</v>
          </cell>
          <cell r="J803">
            <v>69840</v>
          </cell>
          <cell r="K803">
            <v>55621</v>
          </cell>
          <cell r="L803">
            <v>444968</v>
          </cell>
        </row>
        <row r="807">
          <cell r="B807" t="str">
            <v xml:space="preserve"> 계</v>
          </cell>
          <cell r="C807">
            <v>0</v>
          </cell>
          <cell r="D807">
            <v>0</v>
          </cell>
          <cell r="E807">
            <v>0</v>
          </cell>
          <cell r="F807">
            <v>1341424</v>
          </cell>
          <cell r="G807">
            <v>0</v>
          </cell>
          <cell r="H807">
            <v>578744</v>
          </cell>
          <cell r="I807">
            <v>0</v>
          </cell>
          <cell r="J807">
            <v>187256</v>
          </cell>
          <cell r="K807">
            <v>0</v>
          </cell>
          <cell r="L807">
            <v>575424</v>
          </cell>
        </row>
        <row r="815">
          <cell r="J815" t="str">
            <v/>
          </cell>
        </row>
        <row r="816">
          <cell r="J816" t="str">
            <v/>
          </cell>
        </row>
        <row r="817">
          <cell r="J817" t="str">
            <v/>
          </cell>
        </row>
        <row r="818">
          <cell r="A818" t="str">
            <v>ROLLER GATE GUIDE FRAME 설치 소모 자재비</v>
          </cell>
        </row>
        <row r="819">
          <cell r="E819" t="str">
            <v/>
          </cell>
        </row>
        <row r="820">
          <cell r="A820" t="str">
            <v>종       별</v>
          </cell>
          <cell r="B820">
            <v>0</v>
          </cell>
          <cell r="C820" t="str">
            <v>재 료 또 는</v>
          </cell>
          <cell r="D820" t="str">
            <v xml:space="preserve">원 수 </v>
          </cell>
          <cell r="E820" t="str">
            <v>단 위</v>
          </cell>
          <cell r="F820" t="str">
            <v>총   액</v>
          </cell>
          <cell r="G820" t="str">
            <v>노   무   비</v>
          </cell>
          <cell r="H820">
            <v>0</v>
          </cell>
          <cell r="I820" t="str">
            <v>재   료   비</v>
          </cell>
          <cell r="J820">
            <v>0</v>
          </cell>
          <cell r="K820" t="str">
            <v>경      비</v>
          </cell>
          <cell r="L820">
            <v>0</v>
          </cell>
          <cell r="M820" t="str">
            <v>비   고</v>
          </cell>
        </row>
        <row r="821">
          <cell r="C821" t="str">
            <v xml:space="preserve">규       격 </v>
          </cell>
          <cell r="D821">
            <v>0</v>
          </cell>
          <cell r="E821">
            <v>0</v>
          </cell>
          <cell r="F821" t="str">
            <v>금   액</v>
          </cell>
          <cell r="G821" t="str">
            <v>단  가</v>
          </cell>
          <cell r="H821" t="str">
            <v>금   액</v>
          </cell>
          <cell r="I821" t="str">
            <v>단  가</v>
          </cell>
          <cell r="J821" t="str">
            <v>금   액</v>
          </cell>
          <cell r="K821" t="str">
            <v>단  가</v>
          </cell>
          <cell r="L821" t="str">
            <v>금   액</v>
          </cell>
        </row>
        <row r="822">
          <cell r="A822" t="str">
            <v>산       소</v>
          </cell>
          <cell r="B822">
            <v>0</v>
          </cell>
          <cell r="C822" t="str">
            <v>6,000L용</v>
          </cell>
          <cell r="D822">
            <v>0.69</v>
          </cell>
          <cell r="E822" t="str">
            <v>병</v>
          </cell>
          <cell r="F822">
            <v>0</v>
          </cell>
          <cell r="G822" t="str">
            <v/>
          </cell>
          <cell r="H822">
            <v>0</v>
          </cell>
          <cell r="I822">
            <v>12000</v>
          </cell>
          <cell r="J822">
            <v>8280</v>
          </cell>
        </row>
        <row r="823">
          <cell r="A823" t="str">
            <v>아 세 치 렌</v>
          </cell>
          <cell r="B823">
            <v>0</v>
          </cell>
          <cell r="C823" t="str">
            <v>2,100L용</v>
          </cell>
          <cell r="D823">
            <v>0.2</v>
          </cell>
          <cell r="E823" t="str">
            <v>병</v>
          </cell>
          <cell r="F823">
            <v>0</v>
          </cell>
          <cell r="G823">
            <v>0</v>
          </cell>
          <cell r="H823">
            <v>0</v>
          </cell>
          <cell r="I823">
            <v>25849</v>
          </cell>
          <cell r="J823">
            <v>5169</v>
          </cell>
        </row>
        <row r="824">
          <cell r="A824" t="str">
            <v>용   접  봉</v>
          </cell>
          <cell r="B824">
            <v>0</v>
          </cell>
          <cell r="C824" t="str">
            <v>SS41+STS304,4M/M</v>
          </cell>
          <cell r="D824">
            <v>31.05</v>
          </cell>
          <cell r="E824" t="str">
            <v>KG</v>
          </cell>
          <cell r="F824">
            <v>0</v>
          </cell>
          <cell r="G824">
            <v>0</v>
          </cell>
          <cell r="H824">
            <v>0</v>
          </cell>
          <cell r="I824">
            <v>3360</v>
          </cell>
          <cell r="J824">
            <v>104328</v>
          </cell>
        </row>
        <row r="825">
          <cell r="A825" t="str">
            <v/>
          </cell>
          <cell r="B825">
            <v>0</v>
          </cell>
          <cell r="C825">
            <v>0</v>
          </cell>
          <cell r="D825" t="str">
            <v/>
          </cell>
          <cell r="E825" t="str">
            <v/>
          </cell>
        </row>
        <row r="828">
          <cell r="A828" t="str">
            <v/>
          </cell>
        </row>
        <row r="829">
          <cell r="L829" t="str">
            <v/>
          </cell>
        </row>
        <row r="830">
          <cell r="B830" t="str">
            <v>계</v>
          </cell>
          <cell r="C830">
            <v>0</v>
          </cell>
          <cell r="D830">
            <v>0</v>
          </cell>
          <cell r="E830">
            <v>0</v>
          </cell>
          <cell r="F830">
            <v>117777</v>
          </cell>
          <cell r="G830">
            <v>0</v>
          </cell>
          <cell r="H830">
            <v>0</v>
          </cell>
          <cell r="I830">
            <v>0</v>
          </cell>
          <cell r="J830">
            <v>117777</v>
          </cell>
          <cell r="K830">
            <v>0</v>
          </cell>
          <cell r="L830" t="str">
            <v/>
          </cell>
        </row>
        <row r="831">
          <cell r="F831" t="str">
            <v/>
          </cell>
          <cell r="G831">
            <v>0</v>
          </cell>
          <cell r="H831">
            <v>0</v>
          </cell>
          <cell r="I831">
            <v>0</v>
          </cell>
          <cell r="J831">
            <v>0</v>
          </cell>
          <cell r="K831">
            <v>0</v>
          </cell>
          <cell r="L831" t="str">
            <v/>
          </cell>
        </row>
        <row r="832">
          <cell r="F832" t="str">
            <v/>
          </cell>
          <cell r="G832">
            <v>0</v>
          </cell>
          <cell r="H832">
            <v>0</v>
          </cell>
          <cell r="I832">
            <v>0</v>
          </cell>
          <cell r="J832" t="str">
            <v/>
          </cell>
          <cell r="K832">
            <v>0</v>
          </cell>
          <cell r="L832" t="str">
            <v/>
          </cell>
        </row>
        <row r="833">
          <cell r="F833" t="str">
            <v/>
          </cell>
          <cell r="G833">
            <v>0</v>
          </cell>
          <cell r="H833">
            <v>0</v>
          </cell>
          <cell r="I833">
            <v>0</v>
          </cell>
          <cell r="J833" t="str">
            <v/>
          </cell>
          <cell r="K833">
            <v>0</v>
          </cell>
          <cell r="L833" t="str">
            <v/>
          </cell>
        </row>
        <row r="834">
          <cell r="F834" t="str">
            <v/>
          </cell>
          <cell r="G834">
            <v>0</v>
          </cell>
          <cell r="H834">
            <v>0</v>
          </cell>
          <cell r="I834">
            <v>0</v>
          </cell>
          <cell r="J834" t="str">
            <v/>
          </cell>
          <cell r="K834">
            <v>0</v>
          </cell>
          <cell r="L834" t="str">
            <v/>
          </cell>
        </row>
        <row r="835">
          <cell r="F835" t="str">
            <v/>
          </cell>
          <cell r="G835">
            <v>0</v>
          </cell>
          <cell r="H835">
            <v>0</v>
          </cell>
          <cell r="I835">
            <v>0</v>
          </cell>
          <cell r="J835" t="str">
            <v/>
          </cell>
          <cell r="K835">
            <v>0</v>
          </cell>
          <cell r="L835" t="str">
            <v/>
          </cell>
        </row>
        <row r="836">
          <cell r="F836" t="str">
            <v/>
          </cell>
          <cell r="G836">
            <v>0</v>
          </cell>
          <cell r="H836">
            <v>0</v>
          </cell>
          <cell r="I836">
            <v>0</v>
          </cell>
          <cell r="J836" t="str">
            <v/>
          </cell>
          <cell r="K836">
            <v>0</v>
          </cell>
          <cell r="L836" t="str">
            <v/>
          </cell>
        </row>
        <row r="837">
          <cell r="F837" t="str">
            <v/>
          </cell>
          <cell r="G837">
            <v>0</v>
          </cell>
          <cell r="H837">
            <v>0</v>
          </cell>
          <cell r="I837">
            <v>0</v>
          </cell>
          <cell r="J837" t="str">
            <v/>
          </cell>
          <cell r="K837">
            <v>0</v>
          </cell>
          <cell r="L837" t="str">
            <v/>
          </cell>
        </row>
        <row r="838">
          <cell r="F838" t="str">
            <v/>
          </cell>
          <cell r="G838">
            <v>0</v>
          </cell>
          <cell r="H838">
            <v>0</v>
          </cell>
          <cell r="I838">
            <v>0</v>
          </cell>
          <cell r="J838" t="str">
            <v/>
          </cell>
          <cell r="K838">
            <v>0</v>
          </cell>
          <cell r="L838" t="str">
            <v/>
          </cell>
        </row>
        <row r="839">
          <cell r="F839" t="str">
            <v/>
          </cell>
          <cell r="G839">
            <v>0</v>
          </cell>
          <cell r="H839">
            <v>0</v>
          </cell>
          <cell r="I839">
            <v>0</v>
          </cell>
          <cell r="J839" t="str">
            <v/>
          </cell>
          <cell r="K839">
            <v>0</v>
          </cell>
          <cell r="L839" t="str">
            <v/>
          </cell>
        </row>
        <row r="840">
          <cell r="F840" t="str">
            <v/>
          </cell>
          <cell r="G840">
            <v>0</v>
          </cell>
          <cell r="H840">
            <v>0</v>
          </cell>
          <cell r="I840">
            <v>0</v>
          </cell>
          <cell r="J840" t="str">
            <v/>
          </cell>
          <cell r="K840">
            <v>0</v>
          </cell>
          <cell r="L840" t="str">
            <v/>
          </cell>
        </row>
        <row r="841">
          <cell r="F841" t="str">
            <v/>
          </cell>
          <cell r="G841">
            <v>0</v>
          </cell>
          <cell r="H841">
            <v>0</v>
          </cell>
          <cell r="I841">
            <v>0</v>
          </cell>
          <cell r="J841" t="str">
            <v/>
          </cell>
          <cell r="K841">
            <v>0</v>
          </cell>
          <cell r="L841" t="str">
            <v/>
          </cell>
        </row>
        <row r="842">
          <cell r="F842" t="str">
            <v/>
          </cell>
          <cell r="G842">
            <v>0</v>
          </cell>
          <cell r="H842">
            <v>0</v>
          </cell>
          <cell r="I842">
            <v>0</v>
          </cell>
          <cell r="J842" t="str">
            <v/>
          </cell>
          <cell r="K842">
            <v>0</v>
          </cell>
          <cell r="L842" t="str">
            <v/>
          </cell>
        </row>
        <row r="843">
          <cell r="F843" t="str">
            <v/>
          </cell>
          <cell r="G843">
            <v>0</v>
          </cell>
          <cell r="H843">
            <v>0</v>
          </cell>
          <cell r="I843">
            <v>0</v>
          </cell>
          <cell r="J843" t="str">
            <v/>
          </cell>
          <cell r="K843">
            <v>0</v>
          </cell>
          <cell r="L843" t="str">
            <v/>
          </cell>
        </row>
        <row r="844">
          <cell r="F844" t="str">
            <v/>
          </cell>
          <cell r="G844">
            <v>0</v>
          </cell>
          <cell r="H844">
            <v>0</v>
          </cell>
          <cell r="I844">
            <v>0</v>
          </cell>
          <cell r="J844" t="str">
            <v/>
          </cell>
          <cell r="K844">
            <v>0</v>
          </cell>
          <cell r="L844" t="str">
            <v/>
          </cell>
        </row>
        <row r="845">
          <cell r="F845" t="str">
            <v/>
          </cell>
          <cell r="G845">
            <v>0</v>
          </cell>
          <cell r="H845">
            <v>0</v>
          </cell>
          <cell r="I845">
            <v>0</v>
          </cell>
          <cell r="J845" t="str">
            <v/>
          </cell>
          <cell r="K845">
            <v>0</v>
          </cell>
          <cell r="L845" t="str">
            <v/>
          </cell>
        </row>
        <row r="846">
          <cell r="F846" t="str">
            <v/>
          </cell>
          <cell r="G846">
            <v>0</v>
          </cell>
          <cell r="H846">
            <v>0</v>
          </cell>
          <cell r="I846">
            <v>0</v>
          </cell>
          <cell r="J846" t="str">
            <v/>
          </cell>
          <cell r="K846">
            <v>0</v>
          </cell>
          <cell r="L846" t="str">
            <v/>
          </cell>
        </row>
        <row r="847">
          <cell r="A847" t="str">
            <v>HOIST 설치 인건비</v>
          </cell>
        </row>
        <row r="848">
          <cell r="E848" t="str">
            <v/>
          </cell>
        </row>
        <row r="849">
          <cell r="A849" t="str">
            <v>종       별</v>
          </cell>
          <cell r="B849">
            <v>0</v>
          </cell>
          <cell r="C849" t="str">
            <v>재 료 또 는</v>
          </cell>
          <cell r="D849" t="str">
            <v xml:space="preserve">원 수 </v>
          </cell>
          <cell r="E849" t="str">
            <v>단 위</v>
          </cell>
          <cell r="F849" t="str">
            <v>총   액</v>
          </cell>
          <cell r="G849" t="str">
            <v>노   무   비</v>
          </cell>
          <cell r="H849">
            <v>0</v>
          </cell>
          <cell r="I849" t="str">
            <v>재   료   비</v>
          </cell>
          <cell r="J849">
            <v>0</v>
          </cell>
          <cell r="K849" t="str">
            <v>경      비</v>
          </cell>
          <cell r="L849">
            <v>0</v>
          </cell>
          <cell r="M849" t="str">
            <v>비   고</v>
          </cell>
        </row>
        <row r="850">
          <cell r="C850" t="str">
            <v xml:space="preserve">규       격 </v>
          </cell>
          <cell r="D850">
            <v>0</v>
          </cell>
          <cell r="E850">
            <v>0</v>
          </cell>
          <cell r="F850" t="str">
            <v>금   액</v>
          </cell>
          <cell r="G850" t="str">
            <v>단  가</v>
          </cell>
          <cell r="H850" t="str">
            <v>금   액</v>
          </cell>
          <cell r="I850" t="str">
            <v>단  가</v>
          </cell>
          <cell r="J850" t="str">
            <v>금   액</v>
          </cell>
          <cell r="K850" t="str">
            <v>단  가</v>
          </cell>
          <cell r="L850" t="str">
            <v>금   액</v>
          </cell>
        </row>
        <row r="851">
          <cell r="A851" t="str">
            <v>기 술 관 리</v>
          </cell>
          <cell r="B851">
            <v>0</v>
          </cell>
          <cell r="C851" t="str">
            <v>기계기사2급</v>
          </cell>
          <cell r="D851">
            <v>0.5</v>
          </cell>
          <cell r="E851" t="str">
            <v>인</v>
          </cell>
          <cell r="F851">
            <v>0</v>
          </cell>
          <cell r="G851">
            <v>69405</v>
          </cell>
          <cell r="H851">
            <v>34702</v>
          </cell>
        </row>
        <row r="852">
          <cell r="A852" t="str">
            <v>소운반 조작</v>
          </cell>
          <cell r="B852">
            <v>0</v>
          </cell>
          <cell r="C852" t="str">
            <v>비   계   공</v>
          </cell>
          <cell r="D852">
            <v>1.105</v>
          </cell>
          <cell r="E852" t="str">
            <v>인</v>
          </cell>
          <cell r="F852">
            <v>0</v>
          </cell>
          <cell r="G852">
            <v>79467</v>
          </cell>
          <cell r="H852">
            <v>87811</v>
          </cell>
        </row>
        <row r="853">
          <cell r="A853" t="str">
            <v>조립 및 조정</v>
          </cell>
          <cell r="B853">
            <v>0</v>
          </cell>
          <cell r="C853" t="str">
            <v>비   계   공</v>
          </cell>
          <cell r="D853">
            <v>1.9279999999999999</v>
          </cell>
          <cell r="E853" t="str">
            <v>인</v>
          </cell>
          <cell r="F853">
            <v>0</v>
          </cell>
          <cell r="G853">
            <v>79467</v>
          </cell>
          <cell r="H853">
            <v>153212</v>
          </cell>
        </row>
        <row r="854">
          <cell r="A854" t="str">
            <v/>
          </cell>
          <cell r="B854">
            <v>0</v>
          </cell>
          <cell r="C854" t="str">
            <v>측   량   사</v>
          </cell>
          <cell r="D854">
            <v>0.26800000000000002</v>
          </cell>
          <cell r="E854" t="str">
            <v>인</v>
          </cell>
          <cell r="F854">
            <v>0</v>
          </cell>
          <cell r="G854">
            <v>58506</v>
          </cell>
          <cell r="H854">
            <v>15679</v>
          </cell>
        </row>
        <row r="855">
          <cell r="A855" t="str">
            <v/>
          </cell>
          <cell r="B855">
            <v>0</v>
          </cell>
          <cell r="C855" t="str">
            <v>프랜트기계설치공</v>
          </cell>
          <cell r="D855">
            <v>2.1150000000000002</v>
          </cell>
          <cell r="E855" t="str">
            <v>인</v>
          </cell>
          <cell r="F855">
            <v>0</v>
          </cell>
          <cell r="G855">
            <v>80805</v>
          </cell>
          <cell r="H855">
            <v>170902</v>
          </cell>
        </row>
        <row r="857">
          <cell r="A857" t="str">
            <v>용       접</v>
          </cell>
          <cell r="B857">
            <v>0</v>
          </cell>
          <cell r="C857" t="str">
            <v>프랜트 용접공</v>
          </cell>
          <cell r="D857">
            <v>1.03</v>
          </cell>
          <cell r="E857" t="str">
            <v>인</v>
          </cell>
          <cell r="F857">
            <v>0</v>
          </cell>
          <cell r="G857">
            <v>95379</v>
          </cell>
          <cell r="H857">
            <v>98240</v>
          </cell>
        </row>
        <row r="858">
          <cell r="A858" t="str">
            <v>시운전 및 조작</v>
          </cell>
          <cell r="B858">
            <v>0</v>
          </cell>
          <cell r="C858" t="str">
            <v>프랜트기계설치공</v>
          </cell>
          <cell r="D858">
            <v>0.36</v>
          </cell>
          <cell r="E858" t="str">
            <v>인</v>
          </cell>
          <cell r="F858">
            <v>0</v>
          </cell>
          <cell r="G858">
            <v>80805</v>
          </cell>
          <cell r="H858">
            <v>29089</v>
          </cell>
        </row>
        <row r="859">
          <cell r="A859" t="str">
            <v/>
          </cell>
          <cell r="B859" t="str">
            <v/>
          </cell>
          <cell r="C859" t="str">
            <v>프랜트 전공</v>
          </cell>
          <cell r="D859">
            <v>0.41299999999999998</v>
          </cell>
          <cell r="E859" t="str">
            <v>인</v>
          </cell>
          <cell r="F859">
            <v>0</v>
          </cell>
          <cell r="G859">
            <v>64285</v>
          </cell>
          <cell r="H859">
            <v>26549</v>
          </cell>
        </row>
        <row r="860">
          <cell r="C860" t="str">
            <v>비   계   공</v>
          </cell>
          <cell r="D860">
            <v>0.9</v>
          </cell>
          <cell r="E860" t="str">
            <v>인</v>
          </cell>
          <cell r="F860">
            <v>0</v>
          </cell>
          <cell r="G860">
            <v>79467</v>
          </cell>
          <cell r="H860">
            <v>71520</v>
          </cell>
        </row>
        <row r="861">
          <cell r="A861" t="str">
            <v>검사 및 교정</v>
          </cell>
          <cell r="B861">
            <v>0</v>
          </cell>
          <cell r="C861" t="str">
            <v>기술관리,시운</v>
          </cell>
          <cell r="D861" t="str">
            <v>1</v>
          </cell>
          <cell r="E861" t="str">
            <v>식</v>
          </cell>
        </row>
        <row r="862">
          <cell r="C862" t="str">
            <v>전및조작제외</v>
          </cell>
          <cell r="D862">
            <v>0</v>
          </cell>
          <cell r="E862" t="str">
            <v/>
          </cell>
        </row>
        <row r="863">
          <cell r="A863" t="str">
            <v/>
          </cell>
          <cell r="B863">
            <v>0</v>
          </cell>
          <cell r="C863" t="str">
            <v>10 %</v>
          </cell>
        </row>
        <row r="865">
          <cell r="B865" t="str">
            <v>계</v>
          </cell>
          <cell r="C865">
            <v>0</v>
          </cell>
          <cell r="D865">
            <v>0</v>
          </cell>
          <cell r="E865">
            <v>0</v>
          </cell>
          <cell r="F865">
            <v>687704</v>
          </cell>
          <cell r="G865">
            <v>0</v>
          </cell>
          <cell r="H865">
            <v>687704</v>
          </cell>
        </row>
        <row r="876">
          <cell r="A876" t="str">
            <v>ROLLER GATE HOIST 설치 사용장비 경비</v>
          </cell>
        </row>
        <row r="877">
          <cell r="E877" t="str">
            <v/>
          </cell>
        </row>
        <row r="878">
          <cell r="A878" t="str">
            <v>종       별</v>
          </cell>
          <cell r="B878">
            <v>0</v>
          </cell>
          <cell r="C878" t="str">
            <v>재 료 또 는</v>
          </cell>
          <cell r="D878" t="str">
            <v xml:space="preserve">원 수 </v>
          </cell>
          <cell r="E878" t="str">
            <v>단 위</v>
          </cell>
          <cell r="F878" t="str">
            <v>총   액</v>
          </cell>
          <cell r="G878" t="str">
            <v>노   무   비</v>
          </cell>
          <cell r="H878">
            <v>0</v>
          </cell>
          <cell r="I878" t="str">
            <v>재   료   비</v>
          </cell>
          <cell r="J878">
            <v>0</v>
          </cell>
          <cell r="K878" t="str">
            <v>경      비</v>
          </cell>
          <cell r="L878">
            <v>0</v>
          </cell>
          <cell r="M878" t="str">
            <v>비   고</v>
          </cell>
        </row>
        <row r="879">
          <cell r="C879" t="str">
            <v xml:space="preserve">규       격 </v>
          </cell>
          <cell r="D879">
            <v>0</v>
          </cell>
          <cell r="E879">
            <v>0</v>
          </cell>
          <cell r="F879" t="str">
            <v>금   액</v>
          </cell>
          <cell r="G879" t="str">
            <v>단  가</v>
          </cell>
          <cell r="H879" t="str">
            <v>금   액</v>
          </cell>
          <cell r="I879" t="str">
            <v>단  가</v>
          </cell>
          <cell r="J879" t="str">
            <v>금   액</v>
          </cell>
          <cell r="K879" t="str">
            <v>단  가</v>
          </cell>
          <cell r="L879" t="str">
            <v>금   액</v>
          </cell>
        </row>
        <row r="880">
          <cell r="A880" t="str">
            <v>A.C WELDER</v>
          </cell>
          <cell r="B880">
            <v>0</v>
          </cell>
          <cell r="C880" t="str">
            <v>10KVA</v>
          </cell>
          <cell r="D880">
            <v>8</v>
          </cell>
          <cell r="E880" t="str">
            <v>Hr</v>
          </cell>
          <cell r="F880">
            <v>0</v>
          </cell>
          <cell r="G880">
            <v>0</v>
          </cell>
          <cell r="H880">
            <v>0</v>
          </cell>
          <cell r="I880">
            <v>0</v>
          </cell>
          <cell r="J880">
            <v>0</v>
          </cell>
          <cell r="K880">
            <v>155</v>
          </cell>
          <cell r="L880">
            <v>1240</v>
          </cell>
        </row>
        <row r="881">
          <cell r="A881" t="str">
            <v>D.C WELDER</v>
          </cell>
          <cell r="B881">
            <v>0</v>
          </cell>
          <cell r="C881" t="str">
            <v>300A,5.5KW</v>
          </cell>
          <cell r="D881">
            <v>8</v>
          </cell>
          <cell r="E881" t="str">
            <v>Hr</v>
          </cell>
          <cell r="F881">
            <v>0</v>
          </cell>
          <cell r="G881">
            <v>0</v>
          </cell>
          <cell r="H881">
            <v>0</v>
          </cell>
          <cell r="I881">
            <v>0</v>
          </cell>
          <cell r="J881">
            <v>0</v>
          </cell>
          <cell r="K881">
            <v>359</v>
          </cell>
          <cell r="L881">
            <v>2872</v>
          </cell>
        </row>
        <row r="882">
          <cell r="A882" t="str">
            <v>GAS CUTTING M/C</v>
          </cell>
          <cell r="B882">
            <v>0</v>
          </cell>
          <cell r="C882" t="str">
            <v>중 형</v>
          </cell>
          <cell r="D882">
            <v>16</v>
          </cell>
          <cell r="E882" t="str">
            <v>Hr</v>
          </cell>
          <cell r="F882">
            <v>0</v>
          </cell>
          <cell r="G882">
            <v>3974</v>
          </cell>
          <cell r="H882">
            <v>63584</v>
          </cell>
          <cell r="I882">
            <v>0</v>
          </cell>
          <cell r="J882">
            <v>0</v>
          </cell>
          <cell r="K882">
            <v>115</v>
          </cell>
          <cell r="L882">
            <v>1840</v>
          </cell>
        </row>
        <row r="883">
          <cell r="A883" t="str">
            <v>PORTABLE DRILL</v>
          </cell>
          <cell r="B883">
            <v>0</v>
          </cell>
          <cell r="C883" t="str">
            <v>1.5 HP</v>
          </cell>
          <cell r="D883">
            <v>8</v>
          </cell>
          <cell r="E883" t="str">
            <v>Hr</v>
          </cell>
          <cell r="F883">
            <v>0</v>
          </cell>
          <cell r="G883">
            <v>0</v>
          </cell>
          <cell r="H883">
            <v>0</v>
          </cell>
          <cell r="I883">
            <v>0</v>
          </cell>
          <cell r="J883">
            <v>0</v>
          </cell>
          <cell r="K883">
            <v>14</v>
          </cell>
          <cell r="L883">
            <v>112</v>
          </cell>
        </row>
        <row r="884">
          <cell r="A884" t="str">
            <v>PORTABLE GRINDER</v>
          </cell>
          <cell r="B884">
            <v>0</v>
          </cell>
          <cell r="C884" t="str">
            <v>0.5 HP</v>
          </cell>
          <cell r="D884">
            <v>16</v>
          </cell>
          <cell r="E884" t="str">
            <v>Hr</v>
          </cell>
          <cell r="F884">
            <v>0</v>
          </cell>
          <cell r="G884">
            <v>0</v>
          </cell>
          <cell r="H884">
            <v>0</v>
          </cell>
          <cell r="I884">
            <v>0</v>
          </cell>
          <cell r="J884">
            <v>0</v>
          </cell>
          <cell r="K884">
            <v>22</v>
          </cell>
          <cell r="L884">
            <v>352</v>
          </cell>
        </row>
        <row r="886">
          <cell r="A886" t="str">
            <v>TRUCK CRANE</v>
          </cell>
          <cell r="B886">
            <v>0</v>
          </cell>
          <cell r="C886" t="str">
            <v>30 TON</v>
          </cell>
          <cell r="D886">
            <v>8</v>
          </cell>
          <cell r="E886" t="str">
            <v>Hr</v>
          </cell>
          <cell r="F886">
            <v>0</v>
          </cell>
          <cell r="G886">
            <v>18615</v>
          </cell>
          <cell r="H886">
            <v>148920</v>
          </cell>
          <cell r="I886">
            <v>7046</v>
          </cell>
          <cell r="J886">
            <v>56368</v>
          </cell>
          <cell r="K886">
            <v>44939</v>
          </cell>
          <cell r="L886">
            <v>359512</v>
          </cell>
        </row>
        <row r="887">
          <cell r="A887" t="str">
            <v>WINCH</v>
          </cell>
          <cell r="B887">
            <v>0</v>
          </cell>
          <cell r="C887" t="str">
            <v>10 HP</v>
          </cell>
          <cell r="D887">
            <v>16</v>
          </cell>
          <cell r="E887" t="str">
            <v>Hr</v>
          </cell>
          <cell r="F887">
            <v>0</v>
          </cell>
          <cell r="G887">
            <v>9235</v>
          </cell>
          <cell r="H887">
            <v>147760</v>
          </cell>
          <cell r="I887">
            <v>0</v>
          </cell>
          <cell r="J887">
            <v>0</v>
          </cell>
          <cell r="K887">
            <v>850</v>
          </cell>
          <cell r="L887">
            <v>13600</v>
          </cell>
        </row>
        <row r="888">
          <cell r="A888" t="str">
            <v>TRAILER</v>
          </cell>
          <cell r="B888">
            <v>0</v>
          </cell>
          <cell r="C888" t="str">
            <v>30 TON</v>
          </cell>
          <cell r="D888">
            <v>8</v>
          </cell>
          <cell r="E888" t="str">
            <v>Hr</v>
          </cell>
          <cell r="F888">
            <v>0</v>
          </cell>
          <cell r="G888">
            <v>8683</v>
          </cell>
          <cell r="H888">
            <v>69464</v>
          </cell>
          <cell r="I888">
            <v>15763</v>
          </cell>
          <cell r="J888">
            <v>126104</v>
          </cell>
          <cell r="K888">
            <v>27414</v>
          </cell>
          <cell r="L888">
            <v>219312</v>
          </cell>
        </row>
        <row r="889">
          <cell r="A889" t="str">
            <v>TRUCK</v>
          </cell>
          <cell r="B889">
            <v>0</v>
          </cell>
          <cell r="C889" t="str">
            <v>6TON</v>
          </cell>
          <cell r="D889">
            <v>8</v>
          </cell>
          <cell r="E889" t="str">
            <v>Hr</v>
          </cell>
          <cell r="F889">
            <v>0</v>
          </cell>
          <cell r="G889">
            <v>8683</v>
          </cell>
          <cell r="H889">
            <v>69464</v>
          </cell>
          <cell r="I889">
            <v>8110</v>
          </cell>
          <cell r="J889">
            <v>64880</v>
          </cell>
          <cell r="K889">
            <v>4902</v>
          </cell>
          <cell r="L889">
            <v>39216</v>
          </cell>
        </row>
        <row r="892">
          <cell r="B892" t="str">
            <v xml:space="preserve"> 계</v>
          </cell>
          <cell r="C892">
            <v>0</v>
          </cell>
          <cell r="D892">
            <v>0</v>
          </cell>
          <cell r="E892">
            <v>0</v>
          </cell>
          <cell r="F892">
            <v>1384600</v>
          </cell>
          <cell r="G892">
            <v>0</v>
          </cell>
          <cell r="H892">
            <v>499192</v>
          </cell>
          <cell r="I892">
            <v>0</v>
          </cell>
          <cell r="J892">
            <v>247352</v>
          </cell>
          <cell r="K892">
            <v>0</v>
          </cell>
          <cell r="L892">
            <v>638056</v>
          </cell>
        </row>
        <row r="905">
          <cell r="A905" t="str">
            <v>HOIST 설치 소모 자재비</v>
          </cell>
        </row>
        <row r="906">
          <cell r="E906" t="str">
            <v/>
          </cell>
        </row>
        <row r="907">
          <cell r="A907" t="str">
            <v>종       별</v>
          </cell>
          <cell r="B907">
            <v>0</v>
          </cell>
          <cell r="C907" t="str">
            <v>재 료 또 는</v>
          </cell>
          <cell r="D907" t="str">
            <v xml:space="preserve">원 수 </v>
          </cell>
          <cell r="E907" t="str">
            <v>단 위</v>
          </cell>
          <cell r="F907" t="str">
            <v>총   액</v>
          </cell>
          <cell r="G907" t="str">
            <v>노   무   비</v>
          </cell>
          <cell r="H907">
            <v>0</v>
          </cell>
          <cell r="I907" t="str">
            <v>재   료   비</v>
          </cell>
          <cell r="J907">
            <v>0</v>
          </cell>
          <cell r="K907" t="str">
            <v>경      비</v>
          </cell>
          <cell r="L907">
            <v>0</v>
          </cell>
          <cell r="M907" t="str">
            <v>비   고</v>
          </cell>
        </row>
        <row r="908">
          <cell r="C908" t="str">
            <v xml:space="preserve">규       격 </v>
          </cell>
          <cell r="D908">
            <v>0</v>
          </cell>
          <cell r="E908">
            <v>0</v>
          </cell>
          <cell r="F908" t="str">
            <v>금   액</v>
          </cell>
          <cell r="G908" t="str">
            <v>단  가</v>
          </cell>
          <cell r="H908" t="str">
            <v>금   액</v>
          </cell>
          <cell r="I908" t="str">
            <v>단  가</v>
          </cell>
          <cell r="J908" t="str">
            <v>금   액</v>
          </cell>
          <cell r="K908" t="str">
            <v>단  가</v>
          </cell>
          <cell r="L908" t="str">
            <v>금   액</v>
          </cell>
        </row>
        <row r="909">
          <cell r="A909" t="str">
            <v>산       소</v>
          </cell>
          <cell r="B909">
            <v>0</v>
          </cell>
          <cell r="C909" t="str">
            <v>6,000L용</v>
          </cell>
          <cell r="D909">
            <v>0.38</v>
          </cell>
          <cell r="E909" t="str">
            <v>병</v>
          </cell>
          <cell r="F909">
            <v>0</v>
          </cell>
          <cell r="G909" t="str">
            <v/>
          </cell>
          <cell r="H909">
            <v>0</v>
          </cell>
          <cell r="I909">
            <v>12000</v>
          </cell>
          <cell r="J909">
            <v>4560</v>
          </cell>
        </row>
        <row r="910">
          <cell r="A910" t="str">
            <v>아 세 치 렌</v>
          </cell>
          <cell r="B910">
            <v>0</v>
          </cell>
          <cell r="C910" t="str">
            <v>4,500L용</v>
          </cell>
          <cell r="D910">
            <v>0.33</v>
          </cell>
          <cell r="E910" t="str">
            <v>병</v>
          </cell>
          <cell r="F910">
            <v>0</v>
          </cell>
          <cell r="G910">
            <v>0</v>
          </cell>
          <cell r="H910">
            <v>0</v>
          </cell>
          <cell r="I910">
            <v>55392</v>
          </cell>
          <cell r="J910">
            <v>18279</v>
          </cell>
        </row>
        <row r="911">
          <cell r="A911" t="str">
            <v>용   접  봉</v>
          </cell>
          <cell r="B911">
            <v>0</v>
          </cell>
          <cell r="C911" t="str">
            <v>SS400 , 4M/M</v>
          </cell>
          <cell r="D911">
            <v>3</v>
          </cell>
          <cell r="E911" t="str">
            <v>KG</v>
          </cell>
          <cell r="F911">
            <v>0</v>
          </cell>
          <cell r="G911">
            <v>0</v>
          </cell>
          <cell r="H911">
            <v>0</v>
          </cell>
          <cell r="I911">
            <v>1260</v>
          </cell>
          <cell r="J911">
            <v>3780</v>
          </cell>
        </row>
        <row r="912">
          <cell r="A912" t="str">
            <v>세    유(경유)</v>
          </cell>
          <cell r="B912">
            <v>0</v>
          </cell>
          <cell r="C912">
            <v>0</v>
          </cell>
          <cell r="D912">
            <v>3</v>
          </cell>
          <cell r="E912" t="str">
            <v>L</v>
          </cell>
          <cell r="F912">
            <v>0</v>
          </cell>
          <cell r="G912">
            <v>0</v>
          </cell>
          <cell r="H912">
            <v>0</v>
          </cell>
          <cell r="I912">
            <v>526.4</v>
          </cell>
          <cell r="J912">
            <v>1579</v>
          </cell>
        </row>
        <row r="915">
          <cell r="A915" t="str">
            <v/>
          </cell>
        </row>
        <row r="916">
          <cell r="L916" t="str">
            <v/>
          </cell>
        </row>
        <row r="917">
          <cell r="B917" t="str">
            <v>계</v>
          </cell>
          <cell r="C917">
            <v>0</v>
          </cell>
          <cell r="D917">
            <v>0</v>
          </cell>
          <cell r="E917">
            <v>0</v>
          </cell>
          <cell r="F917">
            <v>28198</v>
          </cell>
          <cell r="G917">
            <v>0</v>
          </cell>
          <cell r="H917">
            <v>0</v>
          </cell>
          <cell r="I917">
            <v>0</v>
          </cell>
          <cell r="J917">
            <v>28198</v>
          </cell>
          <cell r="K917">
            <v>0</v>
          </cell>
          <cell r="L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STOP LOG LEAF 제작 인건비</v>
          </cell>
        </row>
        <row r="935">
          <cell r="E935" t="str">
            <v/>
          </cell>
        </row>
        <row r="936">
          <cell r="A936" t="str">
            <v>종       별</v>
          </cell>
          <cell r="B936">
            <v>0</v>
          </cell>
          <cell r="C936" t="str">
            <v>재 료 또 는</v>
          </cell>
          <cell r="D936" t="str">
            <v xml:space="preserve">원 수 </v>
          </cell>
          <cell r="E936" t="str">
            <v>단 위</v>
          </cell>
          <cell r="F936" t="str">
            <v>총   액</v>
          </cell>
          <cell r="G936" t="str">
            <v>노   무   비</v>
          </cell>
          <cell r="H936">
            <v>0</v>
          </cell>
          <cell r="I936" t="str">
            <v>재   료   비</v>
          </cell>
          <cell r="J936">
            <v>0</v>
          </cell>
          <cell r="K936" t="str">
            <v>경      비</v>
          </cell>
          <cell r="L936">
            <v>0</v>
          </cell>
          <cell r="M936" t="str">
            <v>비   고</v>
          </cell>
        </row>
        <row r="937">
          <cell r="C937" t="str">
            <v xml:space="preserve">규       격 </v>
          </cell>
          <cell r="D937">
            <v>0</v>
          </cell>
          <cell r="E937">
            <v>0</v>
          </cell>
          <cell r="F937" t="str">
            <v>금   액</v>
          </cell>
          <cell r="G937" t="str">
            <v>단  가</v>
          </cell>
          <cell r="H937" t="str">
            <v>금   액</v>
          </cell>
          <cell r="I937" t="str">
            <v>단  가</v>
          </cell>
          <cell r="J937" t="str">
            <v>금   액</v>
          </cell>
          <cell r="K937" t="str">
            <v>단  가</v>
          </cell>
          <cell r="L937" t="str">
            <v>금   액</v>
          </cell>
        </row>
        <row r="938">
          <cell r="A938" t="str">
            <v>기 술 관 리</v>
          </cell>
          <cell r="B938">
            <v>0</v>
          </cell>
          <cell r="C938" t="str">
            <v>기계기사2급</v>
          </cell>
          <cell r="D938">
            <v>0.5</v>
          </cell>
          <cell r="E938" t="str">
            <v>인</v>
          </cell>
          <cell r="F938">
            <v>0</v>
          </cell>
          <cell r="G938">
            <v>69405</v>
          </cell>
          <cell r="H938">
            <v>34702</v>
          </cell>
        </row>
        <row r="939">
          <cell r="A939" t="str">
            <v>본  뜨  기</v>
          </cell>
          <cell r="B939">
            <v>0</v>
          </cell>
          <cell r="C939" t="str">
            <v>프랜트 제관공</v>
          </cell>
          <cell r="D939">
            <v>0.52300000000000002</v>
          </cell>
          <cell r="E939" t="str">
            <v>인</v>
          </cell>
          <cell r="F939">
            <v>0</v>
          </cell>
          <cell r="G939">
            <v>81966</v>
          </cell>
          <cell r="H939">
            <v>42868</v>
          </cell>
        </row>
        <row r="940">
          <cell r="A940" t="str">
            <v>금  긋  기</v>
          </cell>
          <cell r="B940">
            <v>0</v>
          </cell>
          <cell r="C940" t="str">
            <v>프랜트 제관공</v>
          </cell>
          <cell r="D940">
            <v>1.514</v>
          </cell>
          <cell r="E940" t="str">
            <v>인</v>
          </cell>
          <cell r="F940">
            <v>0</v>
          </cell>
          <cell r="G940">
            <v>81966</v>
          </cell>
          <cell r="H940">
            <v>124096</v>
          </cell>
        </row>
        <row r="941">
          <cell r="A941" t="str">
            <v>절      단</v>
          </cell>
          <cell r="B941">
            <v>0</v>
          </cell>
          <cell r="C941" t="str">
            <v>프랜트 제관공</v>
          </cell>
          <cell r="D941">
            <v>0.41399999999999998</v>
          </cell>
          <cell r="E941" t="str">
            <v>인</v>
          </cell>
          <cell r="F941">
            <v>0</v>
          </cell>
          <cell r="G941">
            <v>81966</v>
          </cell>
          <cell r="H941">
            <v>33933</v>
          </cell>
        </row>
        <row r="942">
          <cell r="A942" t="str">
            <v>가      공</v>
          </cell>
          <cell r="B942">
            <v>0</v>
          </cell>
          <cell r="C942" t="str">
            <v>프랜트 제관공</v>
          </cell>
          <cell r="D942">
            <v>0.5</v>
          </cell>
          <cell r="E942" t="str">
            <v>인</v>
          </cell>
          <cell r="F942">
            <v>0</v>
          </cell>
          <cell r="G942">
            <v>81966</v>
          </cell>
          <cell r="H942">
            <v>40983</v>
          </cell>
        </row>
        <row r="944">
          <cell r="A944" t="str">
            <v>구 멍 뚫 기</v>
          </cell>
          <cell r="B944">
            <v>0</v>
          </cell>
          <cell r="C944" t="str">
            <v>프랜트 제관공</v>
          </cell>
          <cell r="D944">
            <v>0.61299999999999999</v>
          </cell>
          <cell r="E944" t="str">
            <v>인</v>
          </cell>
          <cell r="F944">
            <v>0</v>
          </cell>
          <cell r="G944">
            <v>81966</v>
          </cell>
          <cell r="H944">
            <v>50245</v>
          </cell>
        </row>
        <row r="945">
          <cell r="A945" t="str">
            <v>용      접</v>
          </cell>
          <cell r="B945">
            <v>0</v>
          </cell>
          <cell r="C945" t="str">
            <v>프랜트 용접공</v>
          </cell>
          <cell r="D945">
            <v>2.968</v>
          </cell>
          <cell r="E945" t="str">
            <v>인</v>
          </cell>
          <cell r="F945">
            <v>0</v>
          </cell>
          <cell r="G945">
            <v>95379</v>
          </cell>
          <cell r="H945">
            <v>283084</v>
          </cell>
        </row>
        <row r="946">
          <cell r="A946" t="str">
            <v>부 품 조 립</v>
          </cell>
          <cell r="B946">
            <v>0</v>
          </cell>
          <cell r="C946" t="str">
            <v>비   계   공</v>
          </cell>
          <cell r="D946">
            <v>1.325</v>
          </cell>
          <cell r="E946" t="str">
            <v>인</v>
          </cell>
          <cell r="F946">
            <v>0</v>
          </cell>
          <cell r="G946">
            <v>79467</v>
          </cell>
          <cell r="H946">
            <v>105293</v>
          </cell>
        </row>
        <row r="947">
          <cell r="C947" t="str">
            <v>프랜트기계설치공</v>
          </cell>
          <cell r="D947">
            <v>1.325</v>
          </cell>
          <cell r="E947" t="str">
            <v>인</v>
          </cell>
          <cell r="F947">
            <v>0</v>
          </cell>
          <cell r="G947">
            <v>80805</v>
          </cell>
          <cell r="H947">
            <v>107066</v>
          </cell>
        </row>
        <row r="948">
          <cell r="A948" t="str">
            <v>소운반 조작</v>
          </cell>
          <cell r="B948">
            <v>0</v>
          </cell>
          <cell r="C948" t="str">
            <v>비   계   공</v>
          </cell>
          <cell r="D948">
            <v>0.97</v>
          </cell>
          <cell r="E948" t="str">
            <v>인</v>
          </cell>
          <cell r="F948">
            <v>0</v>
          </cell>
          <cell r="G948">
            <v>79467</v>
          </cell>
          <cell r="H948">
            <v>77082</v>
          </cell>
        </row>
        <row r="949">
          <cell r="A949" t="str">
            <v>검사 및 교정</v>
          </cell>
          <cell r="B949">
            <v>0</v>
          </cell>
          <cell r="C949" t="str">
            <v>기술관리 제외한</v>
          </cell>
          <cell r="D949" t="str">
            <v>1</v>
          </cell>
          <cell r="E949" t="str">
            <v>식</v>
          </cell>
          <cell r="F949">
            <v>0</v>
          </cell>
          <cell r="G949">
            <v>0</v>
          </cell>
          <cell r="H949">
            <v>86465</v>
          </cell>
        </row>
        <row r="950">
          <cell r="C950" t="str">
            <v>10%</v>
          </cell>
        </row>
        <row r="953">
          <cell r="B953" t="str">
            <v>계</v>
          </cell>
          <cell r="C953">
            <v>0</v>
          </cell>
          <cell r="D953">
            <v>0</v>
          </cell>
          <cell r="E953">
            <v>0</v>
          </cell>
          <cell r="F953">
            <v>985817</v>
          </cell>
          <cell r="G953">
            <v>0</v>
          </cell>
          <cell r="H953">
            <v>985817</v>
          </cell>
        </row>
        <row r="963">
          <cell r="A963" t="str">
            <v>STOP LOG LEAF 제작 사용장비 경비</v>
          </cell>
        </row>
        <row r="964">
          <cell r="E964" t="str">
            <v/>
          </cell>
        </row>
        <row r="965">
          <cell r="A965" t="str">
            <v>종       별</v>
          </cell>
          <cell r="B965">
            <v>0</v>
          </cell>
          <cell r="C965" t="str">
            <v>재 료 또 는</v>
          </cell>
          <cell r="D965" t="str">
            <v xml:space="preserve">원 수 </v>
          </cell>
          <cell r="E965" t="str">
            <v>단 위</v>
          </cell>
          <cell r="F965" t="str">
            <v>총   액</v>
          </cell>
          <cell r="G965" t="str">
            <v>노   무   비</v>
          </cell>
          <cell r="H965">
            <v>0</v>
          </cell>
          <cell r="I965" t="str">
            <v>재   료   비</v>
          </cell>
          <cell r="J965">
            <v>0</v>
          </cell>
          <cell r="K965" t="str">
            <v>경      비</v>
          </cell>
          <cell r="L965">
            <v>0</v>
          </cell>
          <cell r="M965" t="str">
            <v>비   고</v>
          </cell>
        </row>
        <row r="966">
          <cell r="C966" t="str">
            <v xml:space="preserve">규       격 </v>
          </cell>
          <cell r="D966">
            <v>0</v>
          </cell>
          <cell r="E966">
            <v>0</v>
          </cell>
          <cell r="F966" t="str">
            <v>금   액</v>
          </cell>
          <cell r="G966" t="str">
            <v>단  가</v>
          </cell>
          <cell r="H966" t="str">
            <v>금   액</v>
          </cell>
          <cell r="I966" t="str">
            <v>단  가</v>
          </cell>
          <cell r="J966" t="str">
            <v>금   액</v>
          </cell>
          <cell r="K966" t="str">
            <v>단  가</v>
          </cell>
          <cell r="L966" t="str">
            <v>금   액</v>
          </cell>
        </row>
        <row r="967">
          <cell r="A967" t="str">
            <v>LATHE</v>
          </cell>
          <cell r="B967">
            <v>0</v>
          </cell>
          <cell r="C967" t="str">
            <v>12FT x 7.5HP</v>
          </cell>
          <cell r="D967">
            <v>0.41599999999999998</v>
          </cell>
          <cell r="E967" t="str">
            <v>Hr</v>
          </cell>
          <cell r="F967">
            <v>0</v>
          </cell>
          <cell r="G967">
            <v>3418</v>
          </cell>
          <cell r="H967">
            <v>1421</v>
          </cell>
          <cell r="I967">
            <v>0</v>
          </cell>
          <cell r="J967">
            <v>0</v>
          </cell>
          <cell r="K967">
            <v>3775</v>
          </cell>
          <cell r="L967">
            <v>1570.3999999999999</v>
          </cell>
        </row>
        <row r="968">
          <cell r="A968" t="str">
            <v>PLANER</v>
          </cell>
          <cell r="B968">
            <v>0</v>
          </cell>
          <cell r="C968" t="str">
            <v>4FT x 8FT</v>
          </cell>
          <cell r="D968">
            <v>7.5999999999999998E-2</v>
          </cell>
          <cell r="E968" t="str">
            <v>Hr</v>
          </cell>
          <cell r="F968">
            <v>0</v>
          </cell>
          <cell r="G968">
            <v>3129</v>
          </cell>
          <cell r="H968">
            <v>237</v>
          </cell>
          <cell r="I968">
            <v>0</v>
          </cell>
          <cell r="J968">
            <v>0</v>
          </cell>
          <cell r="K968">
            <v>2743</v>
          </cell>
          <cell r="L968">
            <v>208.46799999999999</v>
          </cell>
        </row>
        <row r="969">
          <cell r="A969" t="str">
            <v>BORING M/C</v>
          </cell>
          <cell r="B969">
            <v>0</v>
          </cell>
          <cell r="C969" t="str">
            <v>Hori.type,3HP</v>
          </cell>
          <cell r="D969">
            <v>0.248</v>
          </cell>
          <cell r="E969" t="str">
            <v>Hr</v>
          </cell>
          <cell r="F969">
            <v>0</v>
          </cell>
          <cell r="G969">
            <v>3547</v>
          </cell>
          <cell r="H969">
            <v>879</v>
          </cell>
          <cell r="I969">
            <v>0</v>
          </cell>
          <cell r="J969">
            <v>0</v>
          </cell>
          <cell r="K969">
            <v>8928</v>
          </cell>
          <cell r="L969">
            <v>2214.1439999999998</v>
          </cell>
        </row>
        <row r="970">
          <cell r="A970" t="str">
            <v>UNION MELT WELDER</v>
          </cell>
          <cell r="B970">
            <v>0</v>
          </cell>
          <cell r="C970" t="str">
            <v>5.5 KVA</v>
          </cell>
          <cell r="D970">
            <v>3.2240000000000002</v>
          </cell>
          <cell r="E970" t="str">
            <v>Hr</v>
          </cell>
          <cell r="F970">
            <v>0</v>
          </cell>
          <cell r="G970">
            <v>3488</v>
          </cell>
          <cell r="H970">
            <v>11245</v>
          </cell>
          <cell r="I970">
            <v>0</v>
          </cell>
          <cell r="J970">
            <v>0</v>
          </cell>
          <cell r="K970">
            <v>1797</v>
          </cell>
          <cell r="L970">
            <v>5793.5280000000002</v>
          </cell>
        </row>
        <row r="971">
          <cell r="A971" t="str">
            <v>A.C WELDER</v>
          </cell>
          <cell r="B971">
            <v>0</v>
          </cell>
          <cell r="C971" t="str">
            <v>10KVA</v>
          </cell>
          <cell r="D971">
            <v>9.9760000000000009</v>
          </cell>
          <cell r="E971" t="str">
            <v>Hr</v>
          </cell>
          <cell r="F971">
            <v>0</v>
          </cell>
          <cell r="G971">
            <v>0</v>
          </cell>
          <cell r="H971">
            <v>0</v>
          </cell>
          <cell r="I971">
            <v>0</v>
          </cell>
          <cell r="J971">
            <v>0</v>
          </cell>
          <cell r="K971">
            <v>155</v>
          </cell>
          <cell r="L971">
            <v>1546.2800000000002</v>
          </cell>
        </row>
        <row r="972">
          <cell r="E972" t="str">
            <v/>
          </cell>
        </row>
        <row r="973">
          <cell r="A973" t="str">
            <v>GOUGING M/C</v>
          </cell>
          <cell r="B973">
            <v>0</v>
          </cell>
          <cell r="C973" t="str">
            <v>중 형</v>
          </cell>
          <cell r="D973">
            <v>3.56</v>
          </cell>
          <cell r="E973" t="str">
            <v>Hr</v>
          </cell>
          <cell r="F973">
            <v>0</v>
          </cell>
          <cell r="G973">
            <v>3380</v>
          </cell>
          <cell r="H973">
            <v>12032</v>
          </cell>
          <cell r="I973">
            <v>0</v>
          </cell>
          <cell r="J973">
            <v>0</v>
          </cell>
          <cell r="K973">
            <v>670</v>
          </cell>
          <cell r="L973">
            <v>2385.1999999999998</v>
          </cell>
        </row>
        <row r="974">
          <cell r="A974" t="str">
            <v>GAS CUTTING M/C</v>
          </cell>
          <cell r="B974">
            <v>0</v>
          </cell>
          <cell r="C974" t="str">
            <v>Auto형</v>
          </cell>
          <cell r="D974">
            <v>1.3280000000000001</v>
          </cell>
          <cell r="E974" t="str">
            <v>Hr</v>
          </cell>
          <cell r="F974">
            <v>0</v>
          </cell>
          <cell r="G974">
            <v>11922</v>
          </cell>
          <cell r="H974">
            <v>15832</v>
          </cell>
          <cell r="I974">
            <v>0</v>
          </cell>
          <cell r="J974">
            <v>0</v>
          </cell>
          <cell r="K974">
            <v>119</v>
          </cell>
          <cell r="L974">
            <v>158.03200000000001</v>
          </cell>
        </row>
        <row r="975">
          <cell r="A975" t="str">
            <v>GAS CUTTING M/C</v>
          </cell>
          <cell r="B975">
            <v>0</v>
          </cell>
          <cell r="C975" t="str">
            <v>수 동</v>
          </cell>
          <cell r="D975">
            <v>1.984</v>
          </cell>
          <cell r="E975" t="str">
            <v>Hr</v>
          </cell>
          <cell r="F975">
            <v>0</v>
          </cell>
          <cell r="G975">
            <v>3974</v>
          </cell>
          <cell r="H975">
            <v>7884</v>
          </cell>
          <cell r="I975">
            <v>0</v>
          </cell>
          <cell r="J975">
            <v>0</v>
          </cell>
          <cell r="K975">
            <v>115</v>
          </cell>
          <cell r="L975">
            <v>228.16</v>
          </cell>
        </row>
        <row r="976">
          <cell r="A976" t="str">
            <v>GAS HEATING TOUCH</v>
          </cell>
          <cell r="B976">
            <v>0</v>
          </cell>
          <cell r="C976" t="str">
            <v>중 형</v>
          </cell>
          <cell r="D976">
            <v>3.8719999999999999</v>
          </cell>
          <cell r="E976" t="str">
            <v>Hr</v>
          </cell>
          <cell r="F976">
            <v>0</v>
          </cell>
          <cell r="G976">
            <v>3174</v>
          </cell>
          <cell r="H976">
            <v>12289</v>
          </cell>
          <cell r="I976">
            <v>0</v>
          </cell>
          <cell r="J976">
            <v>0</v>
          </cell>
          <cell r="K976">
            <v>115</v>
          </cell>
          <cell r="L976">
            <v>445.28</v>
          </cell>
        </row>
        <row r="977">
          <cell r="A977" t="str">
            <v>OVER HEAD CRANE</v>
          </cell>
          <cell r="B977">
            <v>0</v>
          </cell>
          <cell r="C977" t="str">
            <v>30 TON</v>
          </cell>
          <cell r="D977">
            <v>0.88</v>
          </cell>
          <cell r="E977" t="str">
            <v>Hr</v>
          </cell>
          <cell r="F977">
            <v>0</v>
          </cell>
          <cell r="G977">
            <v>9681</v>
          </cell>
          <cell r="H977">
            <v>8519</v>
          </cell>
          <cell r="I977">
            <v>0</v>
          </cell>
          <cell r="J977">
            <v>0</v>
          </cell>
          <cell r="K977">
            <v>3338</v>
          </cell>
          <cell r="L977">
            <v>2937.44</v>
          </cell>
        </row>
        <row r="978">
          <cell r="E978" t="str">
            <v/>
          </cell>
        </row>
        <row r="979">
          <cell r="A979" t="str">
            <v>OVER HEAD CRANE</v>
          </cell>
          <cell r="B979">
            <v>0</v>
          </cell>
          <cell r="C979" t="str">
            <v>20 TON</v>
          </cell>
          <cell r="D979">
            <v>0.88</v>
          </cell>
          <cell r="E979" t="str">
            <v>Hr</v>
          </cell>
          <cell r="F979">
            <v>0</v>
          </cell>
          <cell r="G979">
            <v>9681</v>
          </cell>
          <cell r="H979">
            <v>8519</v>
          </cell>
          <cell r="I979">
            <v>0</v>
          </cell>
          <cell r="J979">
            <v>0</v>
          </cell>
          <cell r="K979">
            <v>3338</v>
          </cell>
          <cell r="L979">
            <v>2937.44</v>
          </cell>
        </row>
        <row r="980">
          <cell r="A980" t="str">
            <v>HYDRO PRESS</v>
          </cell>
          <cell r="B980">
            <v>0</v>
          </cell>
          <cell r="C980" t="str">
            <v>100 TON</v>
          </cell>
          <cell r="D980">
            <v>1.72</v>
          </cell>
          <cell r="E980" t="str">
            <v>Hr</v>
          </cell>
          <cell r="F980">
            <v>0</v>
          </cell>
          <cell r="G980">
            <v>3281</v>
          </cell>
          <cell r="H980">
            <v>5643</v>
          </cell>
          <cell r="I980">
            <v>0</v>
          </cell>
          <cell r="J980">
            <v>0</v>
          </cell>
          <cell r="K980">
            <v>6045</v>
          </cell>
          <cell r="L980">
            <v>10397.4</v>
          </cell>
        </row>
        <row r="981">
          <cell r="A981" t="str">
            <v>SHEARING M/C</v>
          </cell>
          <cell r="B981">
            <v>0</v>
          </cell>
          <cell r="C981">
            <v>0</v>
          </cell>
          <cell r="D981">
            <v>2</v>
          </cell>
          <cell r="E981" t="str">
            <v>Hr</v>
          </cell>
          <cell r="F981">
            <v>0</v>
          </cell>
          <cell r="G981">
            <v>3688</v>
          </cell>
          <cell r="H981">
            <v>7376</v>
          </cell>
          <cell r="I981">
            <v>0</v>
          </cell>
          <cell r="J981">
            <v>0</v>
          </cell>
          <cell r="K981">
            <v>3209</v>
          </cell>
          <cell r="L981">
            <v>6418</v>
          </cell>
        </row>
        <row r="982">
          <cell r="A982" t="str">
            <v>DRILLING M/C</v>
          </cell>
          <cell r="B982">
            <v>0</v>
          </cell>
          <cell r="C982" t="str">
            <v>3 HP</v>
          </cell>
          <cell r="D982">
            <v>0.48799999999999999</v>
          </cell>
          <cell r="E982" t="str">
            <v>Hr</v>
          </cell>
          <cell r="F982">
            <v>0</v>
          </cell>
          <cell r="G982">
            <v>3401</v>
          </cell>
          <cell r="H982">
            <v>1659</v>
          </cell>
          <cell r="I982">
            <v>0</v>
          </cell>
          <cell r="J982">
            <v>0</v>
          </cell>
          <cell r="K982">
            <v>576</v>
          </cell>
          <cell r="L982">
            <v>281.08799999999997</v>
          </cell>
        </row>
        <row r="983">
          <cell r="A983" t="str">
            <v>DRILLING M/C</v>
          </cell>
          <cell r="B983">
            <v>0</v>
          </cell>
          <cell r="C983" t="str">
            <v>Radial,5 HP</v>
          </cell>
          <cell r="D983">
            <v>0.48799999999999999</v>
          </cell>
          <cell r="E983" t="str">
            <v>Hr</v>
          </cell>
          <cell r="F983">
            <v>0</v>
          </cell>
          <cell r="G983">
            <v>3401</v>
          </cell>
          <cell r="H983">
            <v>1659</v>
          </cell>
          <cell r="I983">
            <v>0</v>
          </cell>
          <cell r="J983">
            <v>0</v>
          </cell>
          <cell r="K983">
            <v>1720</v>
          </cell>
          <cell r="L983">
            <v>839.36</v>
          </cell>
        </row>
        <row r="984">
          <cell r="E984" t="str">
            <v/>
          </cell>
        </row>
        <row r="985">
          <cell r="A985" t="str">
            <v>PORTABLE DRILL</v>
          </cell>
          <cell r="B985">
            <v>0</v>
          </cell>
          <cell r="C985" t="str">
            <v>0.5 HP</v>
          </cell>
          <cell r="D985">
            <v>1.5640000000000001</v>
          </cell>
          <cell r="E985" t="str">
            <v>Hr</v>
          </cell>
          <cell r="F985">
            <v>0</v>
          </cell>
          <cell r="G985">
            <v>0</v>
          </cell>
          <cell r="H985">
            <v>0</v>
          </cell>
          <cell r="I985">
            <v>0</v>
          </cell>
          <cell r="J985">
            <v>0</v>
          </cell>
          <cell r="K985">
            <v>12</v>
          </cell>
          <cell r="L985">
            <v>18.768000000000001</v>
          </cell>
        </row>
        <row r="986">
          <cell r="A986" t="str">
            <v>TRUCK CRANE</v>
          </cell>
          <cell r="B986">
            <v>0</v>
          </cell>
          <cell r="C986" t="str">
            <v>30 TON</v>
          </cell>
          <cell r="D986">
            <v>0.65</v>
          </cell>
          <cell r="E986" t="str">
            <v>Hr</v>
          </cell>
          <cell r="F986">
            <v>0</v>
          </cell>
          <cell r="G986">
            <v>18615</v>
          </cell>
          <cell r="H986">
            <v>12099</v>
          </cell>
          <cell r="I986">
            <v>7046</v>
          </cell>
          <cell r="J986">
            <v>4579</v>
          </cell>
          <cell r="K986">
            <v>44939</v>
          </cell>
          <cell r="L986">
            <v>29210.350000000002</v>
          </cell>
        </row>
        <row r="987">
          <cell r="A987" t="str">
            <v>리프트 트럭</v>
          </cell>
          <cell r="B987">
            <v>0</v>
          </cell>
          <cell r="C987" t="str">
            <v>5 TON</v>
          </cell>
          <cell r="D987">
            <v>0.65</v>
          </cell>
          <cell r="E987" t="str">
            <v>Hr</v>
          </cell>
          <cell r="F987">
            <v>0</v>
          </cell>
          <cell r="G987">
            <v>9681</v>
          </cell>
          <cell r="H987">
            <v>6292</v>
          </cell>
          <cell r="I987">
            <v>5116.08</v>
          </cell>
          <cell r="J987">
            <v>3325</v>
          </cell>
          <cell r="K987">
            <v>4863</v>
          </cell>
          <cell r="L987">
            <v>3160.9500000000003</v>
          </cell>
        </row>
        <row r="988">
          <cell r="A988" t="str">
            <v>COMPRESSOR</v>
          </cell>
          <cell r="B988">
            <v>0</v>
          </cell>
          <cell r="C988" t="str">
            <v>7.1㎥/min</v>
          </cell>
          <cell r="D988">
            <v>3.32</v>
          </cell>
          <cell r="E988" t="str">
            <v>Hr</v>
          </cell>
          <cell r="F988">
            <v>0</v>
          </cell>
          <cell r="G988">
            <v>9681</v>
          </cell>
          <cell r="H988">
            <v>32140</v>
          </cell>
          <cell r="I988">
            <v>6189</v>
          </cell>
          <cell r="J988">
            <v>20547</v>
          </cell>
          <cell r="K988">
            <v>3137</v>
          </cell>
          <cell r="L988">
            <v>10414.84</v>
          </cell>
        </row>
        <row r="989">
          <cell r="A989" t="str">
            <v>TRAILER</v>
          </cell>
          <cell r="B989">
            <v>0</v>
          </cell>
          <cell r="C989" t="str">
            <v>30 TON</v>
          </cell>
          <cell r="D989">
            <v>0.65</v>
          </cell>
          <cell r="E989" t="str">
            <v>Hr</v>
          </cell>
          <cell r="F989">
            <v>0</v>
          </cell>
          <cell r="G989">
            <v>8683</v>
          </cell>
          <cell r="H989">
            <v>5643</v>
          </cell>
          <cell r="I989">
            <v>15763</v>
          </cell>
          <cell r="J989">
            <v>10245</v>
          </cell>
          <cell r="K989">
            <v>27414</v>
          </cell>
          <cell r="L989">
            <v>17819.100000000002</v>
          </cell>
        </row>
        <row r="991">
          <cell r="B991" t="str">
            <v>계</v>
          </cell>
          <cell r="C991">
            <v>0</v>
          </cell>
          <cell r="D991">
            <v>0</v>
          </cell>
          <cell r="E991">
            <v>0</v>
          </cell>
          <cell r="F991">
            <v>289048.228</v>
          </cell>
          <cell r="G991">
            <v>0</v>
          </cell>
          <cell r="H991">
            <v>151368</v>
          </cell>
          <cell r="I991">
            <v>0</v>
          </cell>
          <cell r="J991">
            <v>38696</v>
          </cell>
          <cell r="K991" t="str">
            <v/>
          </cell>
          <cell r="L991">
            <v>98984.228000000003</v>
          </cell>
        </row>
        <row r="992">
          <cell r="A992" t="str">
            <v>STOP LOG LEAF 제작 소모 자재비</v>
          </cell>
        </row>
        <row r="993">
          <cell r="E993" t="str">
            <v/>
          </cell>
        </row>
        <row r="994">
          <cell r="A994" t="str">
            <v>종       별</v>
          </cell>
          <cell r="B994">
            <v>0</v>
          </cell>
          <cell r="C994" t="str">
            <v>재 료 또 는</v>
          </cell>
          <cell r="D994" t="str">
            <v xml:space="preserve">원 수 </v>
          </cell>
          <cell r="E994" t="str">
            <v>단 위</v>
          </cell>
          <cell r="F994" t="str">
            <v>총   액</v>
          </cell>
          <cell r="G994" t="str">
            <v>노   무   비</v>
          </cell>
          <cell r="H994">
            <v>0</v>
          </cell>
          <cell r="I994" t="str">
            <v>재   료   비</v>
          </cell>
          <cell r="J994">
            <v>0</v>
          </cell>
          <cell r="K994" t="str">
            <v>경      비</v>
          </cell>
          <cell r="L994">
            <v>0</v>
          </cell>
          <cell r="M994" t="str">
            <v>비   고</v>
          </cell>
        </row>
        <row r="995">
          <cell r="C995" t="str">
            <v xml:space="preserve">규       격 </v>
          </cell>
          <cell r="D995">
            <v>0</v>
          </cell>
          <cell r="E995">
            <v>0</v>
          </cell>
          <cell r="F995" t="str">
            <v>금   액</v>
          </cell>
          <cell r="G995" t="str">
            <v>단  가</v>
          </cell>
          <cell r="H995" t="str">
            <v>금   액</v>
          </cell>
          <cell r="I995" t="str">
            <v>단  가</v>
          </cell>
          <cell r="J995" t="str">
            <v>금   액</v>
          </cell>
          <cell r="K995" t="str">
            <v>단  가</v>
          </cell>
          <cell r="L995" t="str">
            <v>금   액</v>
          </cell>
        </row>
        <row r="996">
          <cell r="A996" t="str">
            <v>산       소</v>
          </cell>
          <cell r="B996">
            <v>0</v>
          </cell>
          <cell r="C996" t="str">
            <v>6,000L용</v>
          </cell>
          <cell r="D996">
            <v>0.38</v>
          </cell>
          <cell r="E996" t="str">
            <v>병</v>
          </cell>
          <cell r="F996">
            <v>0</v>
          </cell>
          <cell r="G996" t="str">
            <v/>
          </cell>
          <cell r="H996">
            <v>0</v>
          </cell>
          <cell r="I996">
            <v>12000</v>
          </cell>
          <cell r="J996">
            <v>4560</v>
          </cell>
        </row>
        <row r="997">
          <cell r="A997" t="str">
            <v>아 세 치 렌</v>
          </cell>
          <cell r="B997">
            <v>0</v>
          </cell>
          <cell r="C997" t="str">
            <v>4,500L용</v>
          </cell>
          <cell r="D997">
            <v>0.33</v>
          </cell>
          <cell r="E997" t="str">
            <v>병</v>
          </cell>
          <cell r="F997">
            <v>0</v>
          </cell>
          <cell r="G997">
            <v>0</v>
          </cell>
          <cell r="H997">
            <v>0</v>
          </cell>
          <cell r="I997">
            <v>55392</v>
          </cell>
          <cell r="J997">
            <v>18279</v>
          </cell>
        </row>
        <row r="998">
          <cell r="A998" t="str">
            <v>용   접  봉</v>
          </cell>
          <cell r="B998">
            <v>0</v>
          </cell>
          <cell r="C998" t="str">
            <v>SS41, 4M/Mx350L</v>
          </cell>
          <cell r="D998">
            <v>3</v>
          </cell>
          <cell r="E998" t="str">
            <v>KG</v>
          </cell>
          <cell r="F998">
            <v>0</v>
          </cell>
          <cell r="G998">
            <v>0</v>
          </cell>
          <cell r="H998">
            <v>0</v>
          </cell>
          <cell r="I998">
            <v>1260</v>
          </cell>
          <cell r="J998">
            <v>3780</v>
          </cell>
        </row>
        <row r="1000">
          <cell r="A1000" t="str">
            <v/>
          </cell>
          <cell r="B1000">
            <v>0</v>
          </cell>
          <cell r="C1000">
            <v>0</v>
          </cell>
          <cell r="D1000" t="str">
            <v/>
          </cell>
          <cell r="E1000" t="str">
            <v/>
          </cell>
        </row>
        <row r="1001">
          <cell r="E1001" t="str">
            <v/>
          </cell>
        </row>
        <row r="1003">
          <cell r="B1003" t="str">
            <v>계</v>
          </cell>
          <cell r="C1003">
            <v>0</v>
          </cell>
          <cell r="D1003">
            <v>0</v>
          </cell>
          <cell r="E1003">
            <v>0</v>
          </cell>
          <cell r="F1003">
            <v>26619</v>
          </cell>
          <cell r="G1003">
            <v>0</v>
          </cell>
          <cell r="H1003">
            <v>0</v>
          </cell>
          <cell r="I1003">
            <v>0</v>
          </cell>
          <cell r="J1003">
            <v>26619</v>
          </cell>
        </row>
        <row r="1021">
          <cell r="A1021" t="str">
            <v>STOP LOG LEAF 설치 인건비</v>
          </cell>
        </row>
        <row r="1022">
          <cell r="E1022" t="str">
            <v/>
          </cell>
        </row>
        <row r="1023">
          <cell r="A1023" t="str">
            <v>종       별</v>
          </cell>
          <cell r="B1023">
            <v>0</v>
          </cell>
          <cell r="C1023" t="str">
            <v>재 료 또 는</v>
          </cell>
          <cell r="D1023" t="str">
            <v xml:space="preserve">원 수 </v>
          </cell>
          <cell r="E1023" t="str">
            <v>단 위</v>
          </cell>
          <cell r="F1023" t="str">
            <v>총   액</v>
          </cell>
          <cell r="G1023" t="str">
            <v>노   무   비</v>
          </cell>
          <cell r="H1023">
            <v>0</v>
          </cell>
          <cell r="I1023" t="str">
            <v>재   료   비</v>
          </cell>
          <cell r="J1023">
            <v>0</v>
          </cell>
          <cell r="K1023" t="str">
            <v>경      비</v>
          </cell>
          <cell r="L1023">
            <v>0</v>
          </cell>
          <cell r="M1023" t="str">
            <v>비   고</v>
          </cell>
        </row>
        <row r="1024">
          <cell r="C1024" t="str">
            <v xml:space="preserve">규       격 </v>
          </cell>
          <cell r="D1024">
            <v>0</v>
          </cell>
          <cell r="E1024">
            <v>0</v>
          </cell>
          <cell r="F1024" t="str">
            <v>금   액</v>
          </cell>
          <cell r="G1024" t="str">
            <v>단  가</v>
          </cell>
          <cell r="H1024" t="str">
            <v>금   액</v>
          </cell>
          <cell r="I1024" t="str">
            <v>단  가</v>
          </cell>
          <cell r="J1024" t="str">
            <v>금   액</v>
          </cell>
          <cell r="K1024" t="str">
            <v>단  가</v>
          </cell>
          <cell r="L1024" t="str">
            <v>금   액</v>
          </cell>
        </row>
        <row r="1025">
          <cell r="A1025" t="str">
            <v>기 술 관 리</v>
          </cell>
          <cell r="B1025">
            <v>0</v>
          </cell>
          <cell r="C1025" t="str">
            <v>기계기사2급</v>
          </cell>
          <cell r="D1025">
            <v>0.5</v>
          </cell>
          <cell r="E1025" t="str">
            <v>인</v>
          </cell>
          <cell r="F1025">
            <v>0</v>
          </cell>
          <cell r="G1025">
            <v>69405</v>
          </cell>
          <cell r="H1025">
            <v>34702</v>
          </cell>
        </row>
        <row r="1026">
          <cell r="A1026" t="str">
            <v>운 반 조 작</v>
          </cell>
          <cell r="B1026">
            <v>0</v>
          </cell>
          <cell r="C1026" t="str">
            <v>비   계   공</v>
          </cell>
          <cell r="D1026">
            <v>0.97</v>
          </cell>
          <cell r="E1026" t="str">
            <v>인</v>
          </cell>
          <cell r="F1026">
            <v>0</v>
          </cell>
          <cell r="G1026">
            <v>79467</v>
          </cell>
          <cell r="H1026">
            <v>77082</v>
          </cell>
        </row>
        <row r="1027">
          <cell r="A1027" t="str">
            <v>조 립 조 정</v>
          </cell>
          <cell r="B1027">
            <v>0</v>
          </cell>
          <cell r="C1027" t="str">
            <v>비   계   공</v>
          </cell>
          <cell r="D1027">
            <v>2.02</v>
          </cell>
          <cell r="E1027" t="str">
            <v>인</v>
          </cell>
          <cell r="F1027">
            <v>0</v>
          </cell>
          <cell r="G1027">
            <v>79467</v>
          </cell>
          <cell r="H1027">
            <v>160523</v>
          </cell>
        </row>
        <row r="1028">
          <cell r="A1028" t="str">
            <v/>
          </cell>
          <cell r="B1028">
            <v>0</v>
          </cell>
          <cell r="C1028" t="str">
            <v>프랜트 제관공</v>
          </cell>
          <cell r="D1028">
            <v>1.19</v>
          </cell>
          <cell r="E1028" t="str">
            <v>인</v>
          </cell>
          <cell r="F1028">
            <v>0</v>
          </cell>
          <cell r="G1028">
            <v>81966</v>
          </cell>
          <cell r="H1028">
            <v>97539</v>
          </cell>
        </row>
        <row r="1029">
          <cell r="A1029" t="str">
            <v/>
          </cell>
          <cell r="B1029">
            <v>0</v>
          </cell>
          <cell r="C1029" t="str">
            <v>측   량   사</v>
          </cell>
          <cell r="D1029">
            <v>0.122</v>
          </cell>
          <cell r="E1029" t="str">
            <v>인</v>
          </cell>
          <cell r="F1029">
            <v>0</v>
          </cell>
          <cell r="G1029">
            <v>58506</v>
          </cell>
          <cell r="H1029">
            <v>7137</v>
          </cell>
        </row>
        <row r="1031">
          <cell r="C1031" t="str">
            <v>프랜트기계설치공</v>
          </cell>
          <cell r="D1031">
            <v>1.17</v>
          </cell>
          <cell r="E1031" t="str">
            <v>인</v>
          </cell>
          <cell r="F1031">
            <v>0</v>
          </cell>
          <cell r="G1031">
            <v>80805</v>
          </cell>
          <cell r="H1031">
            <v>94541</v>
          </cell>
        </row>
        <row r="1032">
          <cell r="A1032" t="str">
            <v>설      치</v>
          </cell>
          <cell r="B1032">
            <v>0</v>
          </cell>
          <cell r="C1032" t="str">
            <v>비   계   공</v>
          </cell>
          <cell r="D1032">
            <v>0.36</v>
          </cell>
          <cell r="E1032" t="str">
            <v>인</v>
          </cell>
          <cell r="F1032">
            <v>0</v>
          </cell>
          <cell r="G1032">
            <v>79467</v>
          </cell>
          <cell r="H1032">
            <v>28608</v>
          </cell>
        </row>
        <row r="1033">
          <cell r="C1033" t="str">
            <v>프랜트기계설치공</v>
          </cell>
          <cell r="D1033">
            <v>0.13</v>
          </cell>
          <cell r="E1033" t="str">
            <v>인</v>
          </cell>
          <cell r="F1033">
            <v>0</v>
          </cell>
          <cell r="G1033">
            <v>81966</v>
          </cell>
          <cell r="H1033">
            <v>10655</v>
          </cell>
        </row>
        <row r="1034">
          <cell r="A1034" t="str">
            <v>전 원 배 선</v>
          </cell>
          <cell r="B1034">
            <v>0</v>
          </cell>
          <cell r="C1034" t="str">
            <v>플랜트전공</v>
          </cell>
          <cell r="D1034">
            <v>6.3E-2</v>
          </cell>
          <cell r="E1034" t="str">
            <v>인</v>
          </cell>
          <cell r="F1034">
            <v>0</v>
          </cell>
          <cell r="G1034">
            <v>64285</v>
          </cell>
          <cell r="H1034">
            <v>4049</v>
          </cell>
          <cell r="I1034" t="str">
            <v/>
          </cell>
          <cell r="J1034" t="str">
            <v/>
          </cell>
        </row>
        <row r="1035">
          <cell r="A1035" t="str">
            <v/>
          </cell>
          <cell r="B1035">
            <v>0</v>
          </cell>
          <cell r="C1035" t="str">
            <v/>
          </cell>
          <cell r="D1035" t="str">
            <v/>
          </cell>
          <cell r="E1035" t="str">
            <v/>
          </cell>
          <cell r="F1035">
            <v>0</v>
          </cell>
          <cell r="G1035" t="str">
            <v/>
          </cell>
        </row>
        <row r="1036">
          <cell r="A1036" t="str">
            <v>검사 및 교정</v>
          </cell>
          <cell r="B1036">
            <v>0</v>
          </cell>
          <cell r="C1036" t="str">
            <v>기술관리,전원</v>
          </cell>
          <cell r="D1036" t="str">
            <v>1</v>
          </cell>
          <cell r="E1036" t="str">
            <v>식</v>
          </cell>
          <cell r="F1036">
            <v>0</v>
          </cell>
          <cell r="G1036">
            <v>0</v>
          </cell>
          <cell r="H1036">
            <v>47608</v>
          </cell>
        </row>
        <row r="1037">
          <cell r="C1037" t="str">
            <v>배선제외10%</v>
          </cell>
        </row>
        <row r="1040">
          <cell r="B1040" t="str">
            <v>계</v>
          </cell>
          <cell r="C1040">
            <v>0</v>
          </cell>
          <cell r="D1040">
            <v>0</v>
          </cell>
          <cell r="E1040">
            <v>0</v>
          </cell>
          <cell r="F1040">
            <v>562444</v>
          </cell>
          <cell r="G1040">
            <v>0</v>
          </cell>
          <cell r="H1040">
            <v>562444</v>
          </cell>
        </row>
        <row r="1050">
          <cell r="E1050" t="str">
            <v/>
          </cell>
          <cell r="F1050" t="str">
            <v>STOP LOG LEAF 설치 사용장비 경비</v>
          </cell>
        </row>
        <row r="1051">
          <cell r="E1051" t="str">
            <v/>
          </cell>
        </row>
        <row r="1052">
          <cell r="A1052" t="str">
            <v>종       별</v>
          </cell>
          <cell r="B1052">
            <v>0</v>
          </cell>
          <cell r="C1052" t="str">
            <v>재 료 또 는</v>
          </cell>
          <cell r="D1052" t="str">
            <v xml:space="preserve">원 수 </v>
          </cell>
          <cell r="E1052" t="str">
            <v>단 위</v>
          </cell>
          <cell r="F1052" t="str">
            <v>총   액</v>
          </cell>
          <cell r="G1052" t="str">
            <v>노   무   비</v>
          </cell>
          <cell r="H1052">
            <v>0</v>
          </cell>
          <cell r="I1052" t="str">
            <v>재   료   비</v>
          </cell>
          <cell r="J1052">
            <v>0</v>
          </cell>
          <cell r="K1052" t="str">
            <v>경      비</v>
          </cell>
          <cell r="L1052">
            <v>0</v>
          </cell>
          <cell r="M1052" t="str">
            <v>비   고</v>
          </cell>
        </row>
        <row r="1053">
          <cell r="C1053" t="str">
            <v xml:space="preserve">규       격 </v>
          </cell>
          <cell r="D1053">
            <v>0</v>
          </cell>
          <cell r="E1053">
            <v>0</v>
          </cell>
          <cell r="F1053" t="str">
            <v>금   액</v>
          </cell>
          <cell r="G1053" t="str">
            <v>단  가</v>
          </cell>
          <cell r="H1053" t="str">
            <v>금   액</v>
          </cell>
          <cell r="I1053" t="str">
            <v>단  가</v>
          </cell>
          <cell r="J1053" t="str">
            <v>금   액</v>
          </cell>
          <cell r="K1053" t="str">
            <v>단  가</v>
          </cell>
          <cell r="L1053" t="str">
            <v>금   액</v>
          </cell>
        </row>
        <row r="1054">
          <cell r="A1054" t="str">
            <v>A.C WELDER</v>
          </cell>
          <cell r="B1054">
            <v>0</v>
          </cell>
          <cell r="C1054" t="str">
            <v>10KVA</v>
          </cell>
          <cell r="D1054">
            <v>8</v>
          </cell>
          <cell r="E1054" t="str">
            <v>Hr</v>
          </cell>
          <cell r="F1054">
            <v>0</v>
          </cell>
          <cell r="G1054">
            <v>0</v>
          </cell>
          <cell r="H1054">
            <v>0</v>
          </cell>
          <cell r="I1054">
            <v>0</v>
          </cell>
          <cell r="J1054">
            <v>0</v>
          </cell>
          <cell r="K1054">
            <v>155</v>
          </cell>
          <cell r="L1054">
            <v>1240</v>
          </cell>
        </row>
        <row r="1055">
          <cell r="A1055" t="str">
            <v>PORTABLE DRILL</v>
          </cell>
          <cell r="B1055">
            <v>0</v>
          </cell>
          <cell r="C1055" t="str">
            <v>1.5 Hp</v>
          </cell>
          <cell r="D1055">
            <v>16</v>
          </cell>
          <cell r="E1055" t="str">
            <v>Hr</v>
          </cell>
          <cell r="F1055">
            <v>0</v>
          </cell>
          <cell r="G1055">
            <v>0</v>
          </cell>
          <cell r="H1055">
            <v>0</v>
          </cell>
          <cell r="I1055">
            <v>0</v>
          </cell>
          <cell r="J1055">
            <v>0</v>
          </cell>
          <cell r="K1055">
            <v>14</v>
          </cell>
          <cell r="L1055">
            <v>224</v>
          </cell>
        </row>
        <row r="1056">
          <cell r="A1056" t="str">
            <v>PORTABLE GRINDER</v>
          </cell>
          <cell r="B1056">
            <v>0</v>
          </cell>
          <cell r="C1056" t="str">
            <v>0.5 Hp</v>
          </cell>
          <cell r="D1056">
            <v>16</v>
          </cell>
          <cell r="E1056" t="str">
            <v>Hr</v>
          </cell>
          <cell r="F1056">
            <v>0</v>
          </cell>
          <cell r="G1056">
            <v>0</v>
          </cell>
          <cell r="H1056">
            <v>0</v>
          </cell>
          <cell r="I1056">
            <v>0</v>
          </cell>
          <cell r="J1056">
            <v>0</v>
          </cell>
          <cell r="K1056">
            <v>22</v>
          </cell>
          <cell r="L1056">
            <v>352</v>
          </cell>
        </row>
        <row r="1057">
          <cell r="A1057" t="str">
            <v>WINCH</v>
          </cell>
          <cell r="B1057">
            <v>0</v>
          </cell>
          <cell r="C1057" t="str">
            <v>10Hp</v>
          </cell>
          <cell r="D1057">
            <v>8</v>
          </cell>
          <cell r="E1057" t="str">
            <v>Hr</v>
          </cell>
          <cell r="F1057">
            <v>0</v>
          </cell>
          <cell r="G1057">
            <v>9235</v>
          </cell>
          <cell r="H1057">
            <v>73880</v>
          </cell>
          <cell r="I1057">
            <v>0</v>
          </cell>
          <cell r="J1057">
            <v>0</v>
          </cell>
          <cell r="K1057">
            <v>850</v>
          </cell>
          <cell r="L1057">
            <v>6800</v>
          </cell>
        </row>
        <row r="1058">
          <cell r="A1058" t="str">
            <v>FORK LIFT</v>
          </cell>
          <cell r="B1058">
            <v>0</v>
          </cell>
          <cell r="C1058" t="str">
            <v>3.5TON</v>
          </cell>
          <cell r="D1058">
            <v>8</v>
          </cell>
          <cell r="E1058" t="str">
            <v>Hr</v>
          </cell>
          <cell r="F1058">
            <v>0</v>
          </cell>
          <cell r="G1058">
            <v>9681</v>
          </cell>
          <cell r="H1058">
            <v>77448</v>
          </cell>
          <cell r="I1058">
            <v>5116</v>
          </cell>
          <cell r="J1058">
            <v>40928</v>
          </cell>
          <cell r="K1058">
            <v>3470</v>
          </cell>
          <cell r="L1058">
            <v>27760</v>
          </cell>
        </row>
        <row r="1060">
          <cell r="A1060" t="str">
            <v>TRUCK CRANE</v>
          </cell>
          <cell r="B1060">
            <v>0</v>
          </cell>
          <cell r="C1060" t="str">
            <v>20TON</v>
          </cell>
          <cell r="D1060">
            <v>8</v>
          </cell>
          <cell r="E1060" t="str">
            <v>Hr</v>
          </cell>
          <cell r="F1060">
            <v>0</v>
          </cell>
          <cell r="G1060">
            <v>18615</v>
          </cell>
          <cell r="H1060">
            <v>148920</v>
          </cell>
          <cell r="I1060">
            <v>4939</v>
          </cell>
          <cell r="J1060">
            <v>39512</v>
          </cell>
          <cell r="K1060">
            <v>40975</v>
          </cell>
          <cell r="L1060">
            <v>327800</v>
          </cell>
        </row>
        <row r="1063">
          <cell r="A1063" t="str">
            <v xml:space="preserve">      계</v>
          </cell>
          <cell r="B1063">
            <v>0</v>
          </cell>
          <cell r="C1063">
            <v>0</v>
          </cell>
          <cell r="D1063">
            <v>0</v>
          </cell>
          <cell r="E1063">
            <v>0</v>
          </cell>
          <cell r="F1063">
            <v>744864</v>
          </cell>
          <cell r="G1063">
            <v>0</v>
          </cell>
          <cell r="H1063">
            <v>300248</v>
          </cell>
          <cell r="I1063">
            <v>0</v>
          </cell>
          <cell r="J1063">
            <v>80440</v>
          </cell>
          <cell r="K1063">
            <v>0</v>
          </cell>
          <cell r="L1063">
            <v>364176</v>
          </cell>
        </row>
        <row r="1079">
          <cell r="E1079" t="str">
            <v/>
          </cell>
          <cell r="F1079" t="str">
            <v>STOP LOG LEAF 설치 소모 자재비</v>
          </cell>
        </row>
        <row r="1080">
          <cell r="E1080" t="str">
            <v/>
          </cell>
        </row>
        <row r="1081">
          <cell r="A1081" t="str">
            <v>종       별</v>
          </cell>
          <cell r="B1081">
            <v>0</v>
          </cell>
          <cell r="C1081" t="str">
            <v>재 료 또 는</v>
          </cell>
          <cell r="D1081" t="str">
            <v xml:space="preserve">원 수 </v>
          </cell>
          <cell r="E1081" t="str">
            <v>단 위</v>
          </cell>
          <cell r="F1081" t="str">
            <v>총   액</v>
          </cell>
          <cell r="G1081" t="str">
            <v>노   무   비</v>
          </cell>
          <cell r="H1081">
            <v>0</v>
          </cell>
          <cell r="I1081" t="str">
            <v>재   료   비</v>
          </cell>
          <cell r="J1081">
            <v>0</v>
          </cell>
          <cell r="K1081" t="str">
            <v>경      비</v>
          </cell>
          <cell r="L1081">
            <v>0</v>
          </cell>
          <cell r="M1081" t="str">
            <v>비   고</v>
          </cell>
        </row>
        <row r="1082">
          <cell r="C1082" t="str">
            <v xml:space="preserve">규       격 </v>
          </cell>
          <cell r="D1082">
            <v>0</v>
          </cell>
          <cell r="E1082">
            <v>0</v>
          </cell>
          <cell r="F1082" t="str">
            <v>금   액</v>
          </cell>
          <cell r="G1082" t="str">
            <v>단  가</v>
          </cell>
          <cell r="H1082" t="str">
            <v>금   액</v>
          </cell>
          <cell r="I1082" t="str">
            <v>단  가</v>
          </cell>
          <cell r="J1082" t="str">
            <v>금   액</v>
          </cell>
          <cell r="K1082" t="str">
            <v>단  가</v>
          </cell>
          <cell r="L1082" t="str">
            <v>금   액</v>
          </cell>
        </row>
        <row r="1083">
          <cell r="A1083" t="str">
            <v>산       소</v>
          </cell>
          <cell r="B1083">
            <v>0</v>
          </cell>
          <cell r="C1083" t="str">
            <v>6,000L용</v>
          </cell>
          <cell r="D1083">
            <v>2.2999999999999998</v>
          </cell>
          <cell r="E1083" t="str">
            <v>병</v>
          </cell>
          <cell r="F1083">
            <v>0</v>
          </cell>
          <cell r="G1083" t="str">
            <v/>
          </cell>
          <cell r="H1083">
            <v>0</v>
          </cell>
          <cell r="I1083">
            <v>12000</v>
          </cell>
          <cell r="J1083">
            <v>27600</v>
          </cell>
        </row>
        <row r="1084">
          <cell r="A1084" t="str">
            <v>아 세 치 렌</v>
          </cell>
          <cell r="B1084">
            <v>0</v>
          </cell>
          <cell r="C1084" t="str">
            <v>4,500L용</v>
          </cell>
          <cell r="D1084">
            <v>1.98</v>
          </cell>
          <cell r="E1084" t="str">
            <v>병</v>
          </cell>
          <cell r="F1084">
            <v>0</v>
          </cell>
          <cell r="G1084">
            <v>0</v>
          </cell>
          <cell r="H1084">
            <v>0</v>
          </cell>
          <cell r="I1084">
            <v>55392</v>
          </cell>
          <cell r="J1084">
            <v>109676</v>
          </cell>
        </row>
        <row r="1085">
          <cell r="A1085" t="str">
            <v>용   접  봉</v>
          </cell>
          <cell r="B1085">
            <v>0</v>
          </cell>
          <cell r="C1085" t="str">
            <v>SS41 , 4M/M</v>
          </cell>
          <cell r="D1085">
            <v>14.35</v>
          </cell>
          <cell r="E1085" t="str">
            <v>KG</v>
          </cell>
          <cell r="F1085">
            <v>0</v>
          </cell>
          <cell r="G1085">
            <v>0</v>
          </cell>
          <cell r="H1085">
            <v>0</v>
          </cell>
          <cell r="I1085">
            <v>1260</v>
          </cell>
          <cell r="J1085">
            <v>18081</v>
          </cell>
        </row>
        <row r="1086">
          <cell r="A1086" t="str">
            <v>함       석</v>
          </cell>
          <cell r="B1086">
            <v>0</v>
          </cell>
          <cell r="C1086" t="str">
            <v>#31x3'x6'</v>
          </cell>
          <cell r="D1086">
            <v>0.53</v>
          </cell>
          <cell r="E1086" t="str">
            <v>매</v>
          </cell>
          <cell r="F1086">
            <v>0</v>
          </cell>
          <cell r="G1086">
            <v>0</v>
          </cell>
          <cell r="H1086">
            <v>0</v>
          </cell>
          <cell r="I1086">
            <v>2825</v>
          </cell>
          <cell r="J1086">
            <v>1497</v>
          </cell>
        </row>
        <row r="1087">
          <cell r="A1087" t="str">
            <v>전       력</v>
          </cell>
          <cell r="B1087">
            <v>0</v>
          </cell>
          <cell r="C1087">
            <v>0</v>
          </cell>
          <cell r="D1087">
            <v>306</v>
          </cell>
          <cell r="E1087" t="str">
            <v>KWH</v>
          </cell>
          <cell r="F1087">
            <v>0</v>
          </cell>
          <cell r="G1087">
            <v>0</v>
          </cell>
          <cell r="H1087">
            <v>0</v>
          </cell>
          <cell r="I1087">
            <v>0</v>
          </cell>
          <cell r="J1087">
            <v>0</v>
          </cell>
          <cell r="K1087">
            <v>61.6</v>
          </cell>
          <cell r="L1087">
            <v>18849</v>
          </cell>
        </row>
        <row r="1089">
          <cell r="A1089" t="str">
            <v/>
          </cell>
        </row>
        <row r="1091">
          <cell r="B1091" t="str">
            <v>계</v>
          </cell>
          <cell r="C1091">
            <v>0</v>
          </cell>
          <cell r="D1091">
            <v>0</v>
          </cell>
          <cell r="E1091">
            <v>0</v>
          </cell>
          <cell r="F1091">
            <v>175703</v>
          </cell>
          <cell r="G1091">
            <v>0</v>
          </cell>
          <cell r="H1091">
            <v>0</v>
          </cell>
          <cell r="I1091">
            <v>0</v>
          </cell>
          <cell r="J1091">
            <v>156854</v>
          </cell>
          <cell r="K1091">
            <v>0</v>
          </cell>
          <cell r="L1091">
            <v>18849</v>
          </cell>
        </row>
        <row r="1092">
          <cell r="A1092" t="str">
            <v/>
          </cell>
        </row>
        <row r="1093">
          <cell r="A1093" t="str">
            <v/>
          </cell>
        </row>
        <row r="1094">
          <cell r="A1094" t="str">
            <v/>
          </cell>
        </row>
        <row r="1095">
          <cell r="A1095" t="str">
            <v/>
          </cell>
        </row>
        <row r="1096">
          <cell r="A1096" t="str">
            <v/>
          </cell>
        </row>
        <row r="1097">
          <cell r="A1097" t="str">
            <v/>
          </cell>
        </row>
        <row r="1098">
          <cell r="A1098" t="str">
            <v/>
          </cell>
        </row>
        <row r="1099">
          <cell r="A1099" t="str">
            <v/>
          </cell>
        </row>
        <row r="1100">
          <cell r="A1100" t="str">
            <v/>
          </cell>
        </row>
        <row r="1101">
          <cell r="A1101" t="str">
            <v/>
          </cell>
        </row>
        <row r="1102">
          <cell r="A1102" t="str">
            <v/>
          </cell>
        </row>
        <row r="1103">
          <cell r="A1103" t="str">
            <v/>
          </cell>
        </row>
        <row r="1105">
          <cell r="A1105" t="str">
            <v/>
          </cell>
        </row>
        <row r="1106">
          <cell r="A1106" t="str">
            <v/>
          </cell>
        </row>
        <row r="1107">
          <cell r="A1107" t="str">
            <v/>
          </cell>
        </row>
        <row r="1108">
          <cell r="E1108" t="str">
            <v/>
          </cell>
          <cell r="F1108" t="str">
            <v>RADIAL GATE LEAF 제작 인건비</v>
          </cell>
        </row>
        <row r="1109">
          <cell r="E1109" t="str">
            <v/>
          </cell>
        </row>
        <row r="1110">
          <cell r="A1110" t="str">
            <v>종       별</v>
          </cell>
          <cell r="B1110">
            <v>0</v>
          </cell>
          <cell r="C1110" t="str">
            <v>재 료 또 는</v>
          </cell>
          <cell r="D1110">
            <v>0</v>
          </cell>
          <cell r="E1110">
            <v>0</v>
          </cell>
          <cell r="F1110" t="str">
            <v>총   액</v>
          </cell>
          <cell r="G1110" t="str">
            <v xml:space="preserve">    노   무   비</v>
          </cell>
          <cell r="H1110">
            <v>0</v>
          </cell>
          <cell r="I1110" t="str">
            <v xml:space="preserve">    재   료   비</v>
          </cell>
          <cell r="J1110">
            <v>0</v>
          </cell>
          <cell r="K1110" t="str">
            <v xml:space="preserve">    경      비</v>
          </cell>
        </row>
        <row r="1111">
          <cell r="C1111" t="str">
            <v xml:space="preserve">규       격 </v>
          </cell>
          <cell r="D1111">
            <v>0</v>
          </cell>
          <cell r="E1111" t="str">
            <v/>
          </cell>
          <cell r="F1111" t="str">
            <v>금   액</v>
          </cell>
          <cell r="G1111" t="str">
            <v>단  가</v>
          </cell>
          <cell r="H1111" t="str">
            <v>금   액</v>
          </cell>
          <cell r="I1111" t="str">
            <v>단  가</v>
          </cell>
          <cell r="J1111" t="str">
            <v>금   액</v>
          </cell>
          <cell r="K1111" t="str">
            <v>단  가</v>
          </cell>
          <cell r="L1111" t="str">
            <v>금   액</v>
          </cell>
        </row>
        <row r="1112">
          <cell r="A1112" t="str">
            <v>기술관리</v>
          </cell>
          <cell r="B1112">
            <v>0</v>
          </cell>
          <cell r="C1112" t="str">
            <v>기계기사1급</v>
          </cell>
          <cell r="D1112">
            <v>0.5</v>
          </cell>
          <cell r="E1112" t="str">
            <v>인</v>
          </cell>
          <cell r="F1112">
            <v>0</v>
          </cell>
          <cell r="G1112">
            <v>97488</v>
          </cell>
          <cell r="H1112">
            <v>48744</v>
          </cell>
        </row>
        <row r="1113">
          <cell r="A1113" t="str">
            <v>본  뜨  기</v>
          </cell>
          <cell r="B1113">
            <v>0</v>
          </cell>
          <cell r="C1113" t="str">
            <v>프랜트 제관공</v>
          </cell>
          <cell r="D1113">
            <v>0.52300000000000002</v>
          </cell>
          <cell r="E1113" t="str">
            <v>인</v>
          </cell>
          <cell r="F1113">
            <v>0</v>
          </cell>
          <cell r="G1113">
            <v>81966</v>
          </cell>
          <cell r="H1113">
            <v>42868</v>
          </cell>
        </row>
        <row r="1114">
          <cell r="A1114" t="str">
            <v>금  긋  기</v>
          </cell>
          <cell r="B1114">
            <v>0</v>
          </cell>
          <cell r="C1114" t="str">
            <v>프랜트 제관공</v>
          </cell>
          <cell r="D1114">
            <v>1.39</v>
          </cell>
          <cell r="E1114" t="str">
            <v>인</v>
          </cell>
          <cell r="F1114">
            <v>0</v>
          </cell>
          <cell r="G1114">
            <v>81966</v>
          </cell>
          <cell r="H1114">
            <v>113932</v>
          </cell>
        </row>
        <row r="1115">
          <cell r="A1115" t="str">
            <v>절      단</v>
          </cell>
          <cell r="B1115">
            <v>0</v>
          </cell>
          <cell r="C1115" t="str">
            <v>프랜트 제관공</v>
          </cell>
          <cell r="D1115">
            <v>0.38</v>
          </cell>
          <cell r="E1115" t="str">
            <v>인</v>
          </cell>
          <cell r="F1115">
            <v>0</v>
          </cell>
          <cell r="G1115">
            <v>81966</v>
          </cell>
          <cell r="H1115">
            <v>31147</v>
          </cell>
        </row>
        <row r="1116">
          <cell r="A1116" t="str">
            <v>가      공</v>
          </cell>
          <cell r="B1116">
            <v>0</v>
          </cell>
          <cell r="C1116" t="str">
            <v>프랜트 제관공</v>
          </cell>
          <cell r="D1116">
            <v>1.59</v>
          </cell>
          <cell r="E1116" t="str">
            <v>인</v>
          </cell>
          <cell r="F1116">
            <v>0</v>
          </cell>
          <cell r="G1116">
            <v>81966</v>
          </cell>
          <cell r="H1116">
            <v>130325</v>
          </cell>
        </row>
        <row r="1118">
          <cell r="A1118" t="str">
            <v>구 멍 뚫 기</v>
          </cell>
          <cell r="B1118">
            <v>0</v>
          </cell>
          <cell r="C1118" t="str">
            <v>프랜트 제관공</v>
          </cell>
          <cell r="D1118">
            <v>0.47499999999999998</v>
          </cell>
          <cell r="E1118" t="str">
            <v>인</v>
          </cell>
          <cell r="F1118">
            <v>0</v>
          </cell>
          <cell r="G1118">
            <v>81966</v>
          </cell>
          <cell r="H1118">
            <v>38933</v>
          </cell>
        </row>
        <row r="1119">
          <cell r="A1119" t="str">
            <v>용      접</v>
          </cell>
          <cell r="B1119">
            <v>0</v>
          </cell>
          <cell r="C1119" t="str">
            <v>프랜트 용접공</v>
          </cell>
          <cell r="D1119">
            <v>2.5499999999999998</v>
          </cell>
          <cell r="E1119" t="str">
            <v>인</v>
          </cell>
          <cell r="F1119">
            <v>0</v>
          </cell>
          <cell r="G1119">
            <v>95379</v>
          </cell>
          <cell r="H1119">
            <v>243216</v>
          </cell>
        </row>
        <row r="1120">
          <cell r="A1120" t="str">
            <v>부 품 조 립</v>
          </cell>
          <cell r="B1120">
            <v>0</v>
          </cell>
          <cell r="C1120" t="str">
            <v>비   계   공</v>
          </cell>
          <cell r="D1120">
            <v>1.3049999999999999</v>
          </cell>
          <cell r="E1120" t="str">
            <v>인</v>
          </cell>
          <cell r="F1120">
            <v>0</v>
          </cell>
          <cell r="G1120">
            <v>79467</v>
          </cell>
          <cell r="H1120">
            <v>103704</v>
          </cell>
        </row>
        <row r="1121">
          <cell r="C1121" t="str">
            <v>프랜트기계설치공</v>
          </cell>
          <cell r="D1121">
            <v>1.3049999999999999</v>
          </cell>
          <cell r="E1121" t="str">
            <v>인</v>
          </cell>
          <cell r="F1121">
            <v>0</v>
          </cell>
          <cell r="G1121">
            <v>80805</v>
          </cell>
          <cell r="H1121">
            <v>105450</v>
          </cell>
        </row>
        <row r="1122">
          <cell r="A1122" t="str">
            <v>소운반 조작</v>
          </cell>
          <cell r="B1122">
            <v>0</v>
          </cell>
          <cell r="C1122" t="str">
            <v>비   계   공</v>
          </cell>
          <cell r="D1122">
            <v>0.98</v>
          </cell>
          <cell r="E1122" t="str">
            <v>인</v>
          </cell>
          <cell r="F1122">
            <v>0</v>
          </cell>
          <cell r="G1122">
            <v>79467</v>
          </cell>
          <cell r="H1122">
            <v>77877</v>
          </cell>
        </row>
        <row r="1124">
          <cell r="A1124" t="str">
            <v>가   조   립</v>
          </cell>
          <cell r="B1124">
            <v>0</v>
          </cell>
          <cell r="C1124" t="str">
            <v>비   계   공</v>
          </cell>
          <cell r="D1124">
            <v>1.0329999999999999</v>
          </cell>
          <cell r="E1124" t="str">
            <v>인</v>
          </cell>
          <cell r="F1124">
            <v>0</v>
          </cell>
          <cell r="G1124">
            <v>79467</v>
          </cell>
          <cell r="H1124">
            <v>82089</v>
          </cell>
        </row>
        <row r="1125">
          <cell r="C1125" t="str">
            <v>프랜트 제관공</v>
          </cell>
          <cell r="D1125">
            <v>2.1160000000000001</v>
          </cell>
          <cell r="E1125" t="str">
            <v>인</v>
          </cell>
          <cell r="F1125">
            <v>0</v>
          </cell>
          <cell r="G1125">
            <v>81966</v>
          </cell>
          <cell r="H1125">
            <v>173440</v>
          </cell>
        </row>
        <row r="1126">
          <cell r="C1126" t="str">
            <v>프랜트 용접공</v>
          </cell>
          <cell r="D1126">
            <v>1.02</v>
          </cell>
          <cell r="E1126" t="str">
            <v>인</v>
          </cell>
          <cell r="F1126">
            <v>0</v>
          </cell>
          <cell r="G1126">
            <v>95379</v>
          </cell>
          <cell r="H1126">
            <v>97286</v>
          </cell>
        </row>
        <row r="1127">
          <cell r="C1127" t="str">
            <v>측   량   사</v>
          </cell>
          <cell r="D1127">
            <v>0.17199999999999999</v>
          </cell>
          <cell r="E1127" t="str">
            <v>인</v>
          </cell>
          <cell r="F1127">
            <v>0</v>
          </cell>
          <cell r="G1127">
            <v>58506</v>
          </cell>
          <cell r="H1127">
            <v>10063</v>
          </cell>
        </row>
        <row r="1128">
          <cell r="C1128" t="str">
            <v>프랜트기계설치공</v>
          </cell>
          <cell r="D1128">
            <v>0.62</v>
          </cell>
          <cell r="E1128" t="str">
            <v>인</v>
          </cell>
          <cell r="F1128">
            <v>0</v>
          </cell>
          <cell r="G1128">
            <v>80805</v>
          </cell>
          <cell r="H1128">
            <v>50099</v>
          </cell>
        </row>
        <row r="1129">
          <cell r="E1129" t="str">
            <v/>
          </cell>
        </row>
        <row r="1130">
          <cell r="C1130" t="str">
            <v>특 별 인 부</v>
          </cell>
          <cell r="D1130">
            <v>0.372</v>
          </cell>
          <cell r="E1130" t="str">
            <v>인</v>
          </cell>
          <cell r="F1130">
            <v>0</v>
          </cell>
          <cell r="G1130">
            <v>57379</v>
          </cell>
          <cell r="H1130">
            <v>21344</v>
          </cell>
        </row>
        <row r="1131">
          <cell r="A1131" t="str">
            <v>검사 및 교정</v>
          </cell>
          <cell r="B1131">
            <v>0</v>
          </cell>
          <cell r="C1131" t="str">
            <v>기술관리 제외한</v>
          </cell>
          <cell r="D1131" t="str">
            <v>1</v>
          </cell>
          <cell r="E1131" t="str">
            <v>식</v>
          </cell>
          <cell r="F1131">
            <v>0</v>
          </cell>
          <cell r="G1131">
            <v>0</v>
          </cell>
          <cell r="H1131">
            <v>132177</v>
          </cell>
        </row>
        <row r="1132">
          <cell r="C1132" t="str">
            <v>10%</v>
          </cell>
        </row>
        <row r="1134">
          <cell r="B1134" t="str">
            <v>계</v>
          </cell>
          <cell r="C1134">
            <v>0</v>
          </cell>
          <cell r="D1134">
            <v>0</v>
          </cell>
          <cell r="E1134">
            <v>0</v>
          </cell>
          <cell r="F1134">
            <v>1502694</v>
          </cell>
          <cell r="G1134">
            <v>0</v>
          </cell>
          <cell r="H1134">
            <v>1502694</v>
          </cell>
        </row>
        <row r="1137">
          <cell r="E1137" t="str">
            <v/>
          </cell>
          <cell r="F1137" t="str">
            <v>RADIAL GATE LEAF 제작 사용장비 경비</v>
          </cell>
        </row>
        <row r="1138">
          <cell r="E1138" t="str">
            <v/>
          </cell>
        </row>
        <row r="1139">
          <cell r="A1139" t="str">
            <v>종       별</v>
          </cell>
          <cell r="B1139">
            <v>0</v>
          </cell>
          <cell r="C1139" t="str">
            <v>재 료 또 는</v>
          </cell>
          <cell r="D1139" t="str">
            <v xml:space="preserve">원 수 </v>
          </cell>
          <cell r="E1139" t="str">
            <v>단 위</v>
          </cell>
          <cell r="F1139" t="str">
            <v>총   액</v>
          </cell>
          <cell r="G1139" t="str">
            <v>노   무   비</v>
          </cell>
          <cell r="H1139">
            <v>0</v>
          </cell>
          <cell r="I1139" t="str">
            <v>재   료   비</v>
          </cell>
          <cell r="J1139">
            <v>0</v>
          </cell>
          <cell r="K1139" t="str">
            <v>경      비</v>
          </cell>
          <cell r="L1139">
            <v>0</v>
          </cell>
          <cell r="M1139" t="str">
            <v>비   고</v>
          </cell>
        </row>
        <row r="1140">
          <cell r="C1140" t="str">
            <v xml:space="preserve">규       격 </v>
          </cell>
          <cell r="D1140">
            <v>0</v>
          </cell>
          <cell r="E1140">
            <v>0</v>
          </cell>
          <cell r="F1140" t="str">
            <v>금   액</v>
          </cell>
          <cell r="G1140" t="str">
            <v>단  가</v>
          </cell>
          <cell r="H1140" t="str">
            <v>금   액</v>
          </cell>
          <cell r="I1140" t="str">
            <v>단  가</v>
          </cell>
          <cell r="J1140" t="str">
            <v>금   액</v>
          </cell>
          <cell r="K1140" t="str">
            <v>단  가</v>
          </cell>
          <cell r="L1140" t="str">
            <v>금   액</v>
          </cell>
        </row>
        <row r="1141">
          <cell r="A1141" t="str">
            <v>LATHE</v>
          </cell>
          <cell r="B1141">
            <v>0</v>
          </cell>
          <cell r="C1141" t="str">
            <v>12FT x 7.5HP</v>
          </cell>
          <cell r="D1141">
            <v>0.64</v>
          </cell>
          <cell r="E1141" t="str">
            <v>Hr</v>
          </cell>
          <cell r="F1141">
            <v>0</v>
          </cell>
          <cell r="G1141">
            <v>3418</v>
          </cell>
          <cell r="H1141">
            <v>2187</v>
          </cell>
          <cell r="I1141">
            <v>0</v>
          </cell>
          <cell r="J1141">
            <v>0</v>
          </cell>
          <cell r="K1141">
            <v>3775</v>
          </cell>
          <cell r="L1141">
            <v>2416</v>
          </cell>
        </row>
        <row r="1142">
          <cell r="A1142" t="str">
            <v>PLANER</v>
          </cell>
          <cell r="B1142">
            <v>0</v>
          </cell>
          <cell r="C1142" t="str">
            <v>4FT x 8FT</v>
          </cell>
          <cell r="D1142">
            <v>0.72</v>
          </cell>
          <cell r="E1142" t="str">
            <v>Hr</v>
          </cell>
          <cell r="F1142">
            <v>0</v>
          </cell>
          <cell r="G1142">
            <v>3129</v>
          </cell>
          <cell r="H1142">
            <v>2252</v>
          </cell>
          <cell r="I1142">
            <v>0</v>
          </cell>
          <cell r="J1142">
            <v>0</v>
          </cell>
          <cell r="K1142">
            <v>2743</v>
          </cell>
          <cell r="L1142">
            <v>1974</v>
          </cell>
        </row>
        <row r="1143">
          <cell r="A1143" t="str">
            <v>BORING M/C</v>
          </cell>
          <cell r="B1143">
            <v>0</v>
          </cell>
          <cell r="C1143" t="str">
            <v>Hori.type,3HP</v>
          </cell>
          <cell r="D1143">
            <v>1.72</v>
          </cell>
          <cell r="E1143" t="str">
            <v>Hr</v>
          </cell>
          <cell r="F1143">
            <v>0</v>
          </cell>
          <cell r="G1143">
            <v>3547</v>
          </cell>
          <cell r="H1143">
            <v>6100</v>
          </cell>
          <cell r="I1143">
            <v>0</v>
          </cell>
          <cell r="J1143">
            <v>0</v>
          </cell>
          <cell r="K1143">
            <v>8928</v>
          </cell>
          <cell r="L1143">
            <v>15356</v>
          </cell>
        </row>
        <row r="1144">
          <cell r="A1144" t="str">
            <v>UNION MELT WELDER</v>
          </cell>
          <cell r="B1144">
            <v>0</v>
          </cell>
          <cell r="C1144" t="str">
            <v>5.5 KVA</v>
          </cell>
          <cell r="D1144">
            <v>2.8559999999999999</v>
          </cell>
          <cell r="E1144" t="str">
            <v>Hr</v>
          </cell>
          <cell r="F1144">
            <v>0</v>
          </cell>
          <cell r="G1144">
            <v>3488</v>
          </cell>
          <cell r="H1144">
            <v>9961</v>
          </cell>
          <cell r="I1144">
            <v>0</v>
          </cell>
          <cell r="J1144">
            <v>0</v>
          </cell>
          <cell r="K1144">
            <v>1797</v>
          </cell>
          <cell r="L1144">
            <v>5132</v>
          </cell>
        </row>
        <row r="1145">
          <cell r="A1145" t="str">
            <v>A.C WELDER</v>
          </cell>
          <cell r="B1145">
            <v>0</v>
          </cell>
          <cell r="C1145" t="str">
            <v>10KVA</v>
          </cell>
          <cell r="D1145">
            <v>8.5679999999999996</v>
          </cell>
          <cell r="E1145" t="str">
            <v>Hr</v>
          </cell>
          <cell r="F1145">
            <v>0</v>
          </cell>
          <cell r="G1145">
            <v>0</v>
          </cell>
          <cell r="H1145">
            <v>0</v>
          </cell>
          <cell r="I1145">
            <v>0</v>
          </cell>
          <cell r="J1145">
            <v>0</v>
          </cell>
          <cell r="K1145">
            <v>107</v>
          </cell>
          <cell r="L1145">
            <v>916</v>
          </cell>
        </row>
        <row r="1146">
          <cell r="E1146" t="str">
            <v/>
          </cell>
        </row>
        <row r="1147">
          <cell r="A1147" t="str">
            <v>GOUGING M/C</v>
          </cell>
          <cell r="B1147">
            <v>0</v>
          </cell>
          <cell r="C1147" t="str">
            <v>중 형</v>
          </cell>
          <cell r="D1147">
            <v>3.06</v>
          </cell>
          <cell r="E1147" t="str">
            <v>Hr</v>
          </cell>
          <cell r="F1147">
            <v>0</v>
          </cell>
          <cell r="G1147">
            <v>3380</v>
          </cell>
          <cell r="H1147">
            <v>10342</v>
          </cell>
          <cell r="I1147">
            <v>0</v>
          </cell>
          <cell r="J1147">
            <v>0</v>
          </cell>
          <cell r="K1147">
            <v>670</v>
          </cell>
          <cell r="L1147">
            <v>2050</v>
          </cell>
        </row>
        <row r="1148">
          <cell r="A1148" t="str">
            <v>GAS CUTTING M/C</v>
          </cell>
          <cell r="B1148">
            <v>0</v>
          </cell>
          <cell r="C1148" t="str">
            <v>Auto형</v>
          </cell>
          <cell r="D1148">
            <v>1.24</v>
          </cell>
          <cell r="E1148" t="str">
            <v>Hr</v>
          </cell>
          <cell r="F1148">
            <v>0</v>
          </cell>
          <cell r="G1148">
            <v>11922</v>
          </cell>
          <cell r="H1148">
            <v>14783</v>
          </cell>
          <cell r="I1148">
            <v>0</v>
          </cell>
          <cell r="J1148">
            <v>0</v>
          </cell>
          <cell r="K1148">
            <v>119</v>
          </cell>
          <cell r="L1148">
            <v>147</v>
          </cell>
        </row>
        <row r="1149">
          <cell r="A1149" t="str">
            <v>GAS CUTTING M/C</v>
          </cell>
          <cell r="B1149">
            <v>0</v>
          </cell>
          <cell r="C1149" t="str">
            <v>수 동</v>
          </cell>
          <cell r="D1149">
            <v>1.8</v>
          </cell>
          <cell r="E1149" t="str">
            <v>Hr</v>
          </cell>
          <cell r="F1149">
            <v>0</v>
          </cell>
          <cell r="G1149">
            <v>3974</v>
          </cell>
          <cell r="H1149">
            <v>7153</v>
          </cell>
          <cell r="I1149">
            <v>0</v>
          </cell>
          <cell r="J1149">
            <v>0</v>
          </cell>
          <cell r="K1149">
            <v>115</v>
          </cell>
          <cell r="L1149">
            <v>207</v>
          </cell>
        </row>
        <row r="1150">
          <cell r="A1150" t="str">
            <v>GAS HEATING TOUCH</v>
          </cell>
          <cell r="B1150">
            <v>0</v>
          </cell>
          <cell r="C1150" t="str">
            <v>중 형</v>
          </cell>
          <cell r="D1150">
            <v>3.984</v>
          </cell>
          <cell r="E1150" t="str">
            <v>Hr</v>
          </cell>
          <cell r="F1150">
            <v>0</v>
          </cell>
          <cell r="G1150">
            <v>3174</v>
          </cell>
          <cell r="H1150">
            <v>12645</v>
          </cell>
          <cell r="I1150">
            <v>0</v>
          </cell>
          <cell r="J1150">
            <v>0</v>
          </cell>
          <cell r="K1150">
            <v>115</v>
          </cell>
          <cell r="L1150">
            <v>458</v>
          </cell>
        </row>
        <row r="1152">
          <cell r="A1152" t="str">
            <v>OVER HEAD CRANE</v>
          </cell>
          <cell r="B1152">
            <v>0</v>
          </cell>
          <cell r="C1152" t="str">
            <v>30 TON</v>
          </cell>
          <cell r="D1152">
            <v>0.75900000000000001</v>
          </cell>
          <cell r="E1152" t="str">
            <v>Hr</v>
          </cell>
          <cell r="F1152">
            <v>0</v>
          </cell>
          <cell r="G1152">
            <v>9681</v>
          </cell>
          <cell r="H1152">
            <v>7347</v>
          </cell>
          <cell r="I1152">
            <v>0</v>
          </cell>
          <cell r="J1152">
            <v>0</v>
          </cell>
          <cell r="K1152">
            <v>3338</v>
          </cell>
          <cell r="L1152">
            <v>2533</v>
          </cell>
        </row>
        <row r="1153">
          <cell r="A1153" t="str">
            <v>OVER HEAD CRANE</v>
          </cell>
          <cell r="B1153">
            <v>0</v>
          </cell>
          <cell r="C1153" t="str">
            <v>20 TON</v>
          </cell>
          <cell r="D1153">
            <v>0.75900000000000001</v>
          </cell>
          <cell r="E1153" t="str">
            <v>Hr</v>
          </cell>
          <cell r="F1153">
            <v>0</v>
          </cell>
          <cell r="G1153">
            <v>9681</v>
          </cell>
          <cell r="H1153">
            <v>7347</v>
          </cell>
          <cell r="I1153">
            <v>0</v>
          </cell>
          <cell r="J1153">
            <v>0</v>
          </cell>
          <cell r="K1153">
            <v>3338</v>
          </cell>
          <cell r="L1153">
            <v>2533</v>
          </cell>
        </row>
        <row r="1154">
          <cell r="A1154" t="str">
            <v>HYDRO PRESS</v>
          </cell>
          <cell r="B1154">
            <v>0</v>
          </cell>
          <cell r="C1154" t="str">
            <v>300 TON</v>
          </cell>
          <cell r="D1154">
            <v>1.7709999999999999</v>
          </cell>
          <cell r="E1154" t="str">
            <v>Hr</v>
          </cell>
          <cell r="F1154">
            <v>0</v>
          </cell>
          <cell r="G1154">
            <v>3281</v>
          </cell>
          <cell r="H1154">
            <v>5810</v>
          </cell>
          <cell r="I1154">
            <v>0</v>
          </cell>
          <cell r="J1154">
            <v>0</v>
          </cell>
          <cell r="K1154">
            <v>8463</v>
          </cell>
          <cell r="L1154">
            <v>14987</v>
          </cell>
        </row>
        <row r="1155">
          <cell r="A1155" t="str">
            <v>BENDING ROLLER</v>
          </cell>
          <cell r="B1155">
            <v>0</v>
          </cell>
          <cell r="C1155" t="str">
            <v>23 FT</v>
          </cell>
          <cell r="D1155">
            <v>1.48</v>
          </cell>
          <cell r="E1155" t="str">
            <v>Hr</v>
          </cell>
          <cell r="F1155">
            <v>0</v>
          </cell>
          <cell r="G1155">
            <v>4281</v>
          </cell>
          <cell r="H1155">
            <v>6335</v>
          </cell>
          <cell r="I1155">
            <v>0</v>
          </cell>
          <cell r="J1155">
            <v>0</v>
          </cell>
          <cell r="K1155">
            <v>6323</v>
          </cell>
          <cell r="L1155">
            <v>9358</v>
          </cell>
        </row>
        <row r="1156">
          <cell r="A1156" t="str">
            <v>EDGE BENDING ROLLER</v>
          </cell>
          <cell r="B1156">
            <v>0</v>
          </cell>
          <cell r="C1156" t="str">
            <v>23 FT</v>
          </cell>
          <cell r="D1156">
            <v>1.38</v>
          </cell>
          <cell r="E1156" t="str">
            <v>Hr</v>
          </cell>
          <cell r="F1156">
            <v>0</v>
          </cell>
          <cell r="G1156">
            <v>4281</v>
          </cell>
          <cell r="H1156">
            <v>5907</v>
          </cell>
          <cell r="I1156">
            <v>0</v>
          </cell>
          <cell r="J1156">
            <v>0</v>
          </cell>
          <cell r="K1156">
            <v>9484.5</v>
          </cell>
          <cell r="L1156">
            <v>13088</v>
          </cell>
        </row>
        <row r="1158">
          <cell r="A1158" t="str">
            <v>SHEARING M/C</v>
          </cell>
          <cell r="B1158">
            <v>0</v>
          </cell>
          <cell r="C1158">
            <v>0</v>
          </cell>
          <cell r="D1158">
            <v>0.64</v>
          </cell>
          <cell r="E1158" t="str">
            <v>Hr</v>
          </cell>
          <cell r="F1158">
            <v>0</v>
          </cell>
          <cell r="G1158">
            <v>3688</v>
          </cell>
          <cell r="H1158">
            <v>2360</v>
          </cell>
          <cell r="I1158">
            <v>0</v>
          </cell>
          <cell r="J1158">
            <v>0</v>
          </cell>
          <cell r="K1158">
            <v>3209</v>
          </cell>
          <cell r="L1158">
            <v>2053</v>
          </cell>
        </row>
        <row r="1159">
          <cell r="A1159" t="str">
            <v>DRILLING M/C</v>
          </cell>
          <cell r="B1159">
            <v>0</v>
          </cell>
          <cell r="C1159" t="str">
            <v>3 HP</v>
          </cell>
          <cell r="D1159">
            <v>0.36799999999999999</v>
          </cell>
          <cell r="E1159" t="str">
            <v>Hr</v>
          </cell>
          <cell r="F1159">
            <v>0</v>
          </cell>
          <cell r="G1159">
            <v>3401</v>
          </cell>
          <cell r="H1159">
            <v>1251</v>
          </cell>
          <cell r="I1159">
            <v>0</v>
          </cell>
          <cell r="J1159">
            <v>0</v>
          </cell>
          <cell r="K1159">
            <v>576</v>
          </cell>
          <cell r="L1159">
            <v>211</v>
          </cell>
        </row>
        <row r="1160">
          <cell r="A1160" t="str">
            <v>DRILLING M/C</v>
          </cell>
          <cell r="B1160">
            <v>0</v>
          </cell>
          <cell r="C1160" t="str">
            <v>Radial,5 HP</v>
          </cell>
          <cell r="D1160">
            <v>0.184</v>
          </cell>
          <cell r="E1160" t="str">
            <v>Hr</v>
          </cell>
          <cell r="F1160">
            <v>0</v>
          </cell>
          <cell r="G1160">
            <v>3401</v>
          </cell>
          <cell r="H1160">
            <v>625</v>
          </cell>
          <cell r="I1160">
            <v>0</v>
          </cell>
          <cell r="J1160">
            <v>0</v>
          </cell>
          <cell r="K1160">
            <v>1720</v>
          </cell>
          <cell r="L1160">
            <v>316</v>
          </cell>
        </row>
        <row r="1161">
          <cell r="A1161" t="str">
            <v>PORTABLE DRILL</v>
          </cell>
          <cell r="B1161">
            <v>0</v>
          </cell>
          <cell r="C1161" t="str">
            <v>0.5 HP</v>
          </cell>
          <cell r="D1161">
            <v>1.532</v>
          </cell>
          <cell r="E1161" t="str">
            <v>Hr</v>
          </cell>
          <cell r="F1161">
            <v>0</v>
          </cell>
          <cell r="G1161">
            <v>0</v>
          </cell>
          <cell r="H1161">
            <v>0</v>
          </cell>
          <cell r="I1161">
            <v>0</v>
          </cell>
          <cell r="J1161">
            <v>0</v>
          </cell>
          <cell r="K1161">
            <v>12</v>
          </cell>
          <cell r="L1161">
            <v>18</v>
          </cell>
        </row>
        <row r="1162">
          <cell r="A1162" t="str">
            <v>TRUCK CRANE</v>
          </cell>
          <cell r="B1162">
            <v>0</v>
          </cell>
          <cell r="C1162" t="str">
            <v>30 TON</v>
          </cell>
          <cell r="D1162">
            <v>0.50600000000000001</v>
          </cell>
          <cell r="E1162" t="str">
            <v>Hr</v>
          </cell>
          <cell r="F1162">
            <v>0</v>
          </cell>
          <cell r="G1162">
            <v>18615</v>
          </cell>
          <cell r="H1162">
            <v>9419</v>
          </cell>
          <cell r="I1162">
            <v>7046</v>
          </cell>
          <cell r="J1162">
            <v>3565</v>
          </cell>
          <cell r="K1162">
            <v>44939</v>
          </cell>
          <cell r="L1162">
            <v>22739</v>
          </cell>
        </row>
        <row r="1164">
          <cell r="A1164" t="str">
            <v>리프트 트럭</v>
          </cell>
          <cell r="B1164">
            <v>0</v>
          </cell>
          <cell r="C1164" t="str">
            <v xml:space="preserve"> 5 TON</v>
          </cell>
          <cell r="D1164">
            <v>0.50600000000000001</v>
          </cell>
          <cell r="E1164" t="str">
            <v>Hr</v>
          </cell>
          <cell r="F1164">
            <v>0</v>
          </cell>
          <cell r="G1164">
            <v>9681</v>
          </cell>
          <cell r="H1164">
            <v>4898</v>
          </cell>
          <cell r="I1164">
            <v>5116.08</v>
          </cell>
          <cell r="J1164">
            <v>2588</v>
          </cell>
          <cell r="K1164">
            <v>4863</v>
          </cell>
          <cell r="L1164">
            <v>2460</v>
          </cell>
        </row>
        <row r="1165">
          <cell r="A1165" t="str">
            <v>TRAILER</v>
          </cell>
          <cell r="B1165">
            <v>0</v>
          </cell>
          <cell r="C1165" t="str">
            <v>30 TON</v>
          </cell>
          <cell r="D1165">
            <v>0.50600000000000001</v>
          </cell>
          <cell r="E1165" t="str">
            <v>Hr</v>
          </cell>
          <cell r="F1165">
            <v>0</v>
          </cell>
          <cell r="G1165">
            <v>8683</v>
          </cell>
          <cell r="H1165">
            <v>4393</v>
          </cell>
          <cell r="I1165">
            <v>15763</v>
          </cell>
          <cell r="J1165">
            <v>7976</v>
          </cell>
          <cell r="K1165">
            <v>27414</v>
          </cell>
          <cell r="L1165">
            <v>13871</v>
          </cell>
        </row>
        <row r="1166">
          <cell r="A1166" t="str">
            <v>종       별</v>
          </cell>
          <cell r="B1166">
            <v>0</v>
          </cell>
          <cell r="C1166" t="str">
            <v>재 료 또 는</v>
          </cell>
          <cell r="D1166" t="str">
            <v xml:space="preserve">원 수 </v>
          </cell>
          <cell r="E1166" t="str">
            <v>단 위</v>
          </cell>
          <cell r="F1166" t="str">
            <v>총   액</v>
          </cell>
          <cell r="G1166" t="str">
            <v>노   무   비</v>
          </cell>
          <cell r="H1166">
            <v>0</v>
          </cell>
          <cell r="I1166" t="str">
            <v>재   료   비</v>
          </cell>
          <cell r="J1166">
            <v>0</v>
          </cell>
          <cell r="K1166" t="str">
            <v>경      비</v>
          </cell>
          <cell r="L1166">
            <v>0</v>
          </cell>
          <cell r="M1166" t="str">
            <v>비   고</v>
          </cell>
        </row>
        <row r="1167">
          <cell r="C1167" t="str">
            <v xml:space="preserve">규       격 </v>
          </cell>
          <cell r="D1167">
            <v>0</v>
          </cell>
          <cell r="E1167">
            <v>0</v>
          </cell>
          <cell r="F1167" t="str">
            <v>금   액</v>
          </cell>
          <cell r="G1167" t="str">
            <v>단  가</v>
          </cell>
          <cell r="H1167" t="str">
            <v>금   액</v>
          </cell>
          <cell r="I1167" t="str">
            <v>단  가</v>
          </cell>
          <cell r="J1167" t="str">
            <v>금   액</v>
          </cell>
          <cell r="K1167" t="str">
            <v>단  가</v>
          </cell>
          <cell r="L1167" t="str">
            <v>금   액</v>
          </cell>
        </row>
        <row r="1168">
          <cell r="A1168" t="str">
            <v>COMPRESSOR</v>
          </cell>
          <cell r="B1168">
            <v>0</v>
          </cell>
          <cell r="C1168" t="str">
            <v>7.1㎥/min</v>
          </cell>
          <cell r="D1168">
            <v>3.79</v>
          </cell>
          <cell r="E1168" t="str">
            <v>Hr</v>
          </cell>
          <cell r="F1168">
            <v>0</v>
          </cell>
          <cell r="G1168">
            <v>9681</v>
          </cell>
          <cell r="H1168">
            <v>36690</v>
          </cell>
          <cell r="I1168">
            <v>8779</v>
          </cell>
          <cell r="J1168">
            <v>33272</v>
          </cell>
          <cell r="K1168">
            <v>6250</v>
          </cell>
          <cell r="L1168">
            <v>23687</v>
          </cell>
        </row>
        <row r="1170">
          <cell r="B1170" t="str">
            <v>계</v>
          </cell>
          <cell r="C1170">
            <v>0</v>
          </cell>
          <cell r="D1170">
            <v>0</v>
          </cell>
          <cell r="E1170">
            <v>0</v>
          </cell>
          <cell r="F1170">
            <v>341716</v>
          </cell>
          <cell r="G1170">
            <v>0</v>
          </cell>
          <cell r="H1170">
            <v>157805</v>
          </cell>
          <cell r="I1170">
            <v>0</v>
          </cell>
          <cell r="J1170">
            <v>47401</v>
          </cell>
          <cell r="K1170" t="str">
            <v/>
          </cell>
          <cell r="L1170">
            <v>136510</v>
          </cell>
        </row>
        <row r="1195">
          <cell r="E1195" t="str">
            <v/>
          </cell>
          <cell r="F1195" t="str">
            <v>RADIAL GATE LEAF 제작 소모 자재비</v>
          </cell>
        </row>
        <row r="1196">
          <cell r="E1196" t="str">
            <v/>
          </cell>
        </row>
        <row r="1197">
          <cell r="A1197" t="str">
            <v>종       별</v>
          </cell>
          <cell r="B1197">
            <v>0</v>
          </cell>
          <cell r="C1197" t="str">
            <v>재 료 또 는</v>
          </cell>
          <cell r="D1197" t="str">
            <v xml:space="preserve">원 수 </v>
          </cell>
          <cell r="E1197" t="str">
            <v>단 위</v>
          </cell>
          <cell r="F1197" t="str">
            <v>총   액</v>
          </cell>
          <cell r="G1197" t="str">
            <v>노   무   비</v>
          </cell>
          <cell r="H1197">
            <v>0</v>
          </cell>
          <cell r="I1197" t="str">
            <v>재   료   비</v>
          </cell>
          <cell r="J1197">
            <v>0</v>
          </cell>
          <cell r="K1197" t="str">
            <v>경      비</v>
          </cell>
          <cell r="L1197">
            <v>0</v>
          </cell>
          <cell r="M1197" t="str">
            <v>비   고</v>
          </cell>
        </row>
        <row r="1198">
          <cell r="C1198" t="str">
            <v xml:space="preserve">규       격 </v>
          </cell>
          <cell r="D1198">
            <v>0</v>
          </cell>
          <cell r="E1198">
            <v>0</v>
          </cell>
          <cell r="F1198" t="str">
            <v>금   액</v>
          </cell>
          <cell r="G1198" t="str">
            <v>단  가</v>
          </cell>
          <cell r="H1198" t="str">
            <v>금   액</v>
          </cell>
          <cell r="I1198" t="str">
            <v>단  가</v>
          </cell>
          <cell r="J1198" t="str">
            <v>금   액</v>
          </cell>
          <cell r="K1198" t="str">
            <v>단  가</v>
          </cell>
          <cell r="L1198" t="str">
            <v>금   액</v>
          </cell>
        </row>
        <row r="1199">
          <cell r="A1199" t="str">
            <v>산       소</v>
          </cell>
          <cell r="B1199">
            <v>0</v>
          </cell>
          <cell r="C1199" t="str">
            <v>6,000L용</v>
          </cell>
          <cell r="D1199">
            <v>3.76</v>
          </cell>
          <cell r="E1199" t="str">
            <v>병</v>
          </cell>
          <cell r="F1199">
            <v>0</v>
          </cell>
          <cell r="G1199" t="str">
            <v/>
          </cell>
          <cell r="H1199">
            <v>0</v>
          </cell>
          <cell r="I1199">
            <v>12000</v>
          </cell>
          <cell r="J1199">
            <v>45120</v>
          </cell>
        </row>
        <row r="1200">
          <cell r="A1200" t="str">
            <v>아 세 치 렌</v>
          </cell>
          <cell r="B1200">
            <v>0</v>
          </cell>
          <cell r="C1200" t="str">
            <v>4,500L용</v>
          </cell>
          <cell r="D1200">
            <v>3.23</v>
          </cell>
          <cell r="E1200" t="str">
            <v>병</v>
          </cell>
          <cell r="F1200">
            <v>0</v>
          </cell>
          <cell r="G1200">
            <v>0</v>
          </cell>
          <cell r="H1200">
            <v>0</v>
          </cell>
          <cell r="I1200">
            <v>55392</v>
          </cell>
          <cell r="J1200">
            <v>178916</v>
          </cell>
        </row>
        <row r="1201">
          <cell r="A1201" t="str">
            <v>함       석</v>
          </cell>
          <cell r="B1201">
            <v>0</v>
          </cell>
          <cell r="C1201" t="str">
            <v>#31 x 3' x 6'</v>
          </cell>
          <cell r="D1201">
            <v>0.71</v>
          </cell>
          <cell r="E1201" t="str">
            <v>매</v>
          </cell>
          <cell r="F1201">
            <v>0</v>
          </cell>
          <cell r="G1201">
            <v>0</v>
          </cell>
          <cell r="H1201">
            <v>0</v>
          </cell>
          <cell r="I1201">
            <v>2825</v>
          </cell>
          <cell r="J1201">
            <v>2005</v>
          </cell>
        </row>
        <row r="1202">
          <cell r="A1202" t="str">
            <v>용   접  봉</v>
          </cell>
          <cell r="B1202">
            <v>0</v>
          </cell>
          <cell r="C1202" t="str">
            <v>SS400, 4M/Mx350L</v>
          </cell>
          <cell r="D1202">
            <v>24.99</v>
          </cell>
          <cell r="E1202" t="str">
            <v>KG</v>
          </cell>
          <cell r="F1202">
            <v>0</v>
          </cell>
          <cell r="G1202">
            <v>0</v>
          </cell>
          <cell r="H1202">
            <v>0</v>
          </cell>
          <cell r="I1202">
            <v>1260</v>
          </cell>
          <cell r="J1202">
            <v>31487</v>
          </cell>
        </row>
        <row r="1203">
          <cell r="A1203" t="str">
            <v>전       력</v>
          </cell>
          <cell r="B1203">
            <v>0</v>
          </cell>
          <cell r="C1203">
            <v>0</v>
          </cell>
          <cell r="D1203">
            <v>370</v>
          </cell>
          <cell r="E1203" t="str">
            <v>KWH</v>
          </cell>
          <cell r="F1203">
            <v>0</v>
          </cell>
          <cell r="G1203">
            <v>0</v>
          </cell>
          <cell r="H1203">
            <v>0</v>
          </cell>
          <cell r="I1203">
            <v>0</v>
          </cell>
          <cell r="J1203">
            <v>0</v>
          </cell>
          <cell r="K1203">
            <v>61.6</v>
          </cell>
          <cell r="L1203">
            <v>22792</v>
          </cell>
        </row>
        <row r="1204">
          <cell r="E1204" t="str">
            <v/>
          </cell>
          <cell r="F1204">
            <v>0</v>
          </cell>
          <cell r="G1204">
            <v>0</v>
          </cell>
          <cell r="H1204">
            <v>0</v>
          </cell>
          <cell r="I1204">
            <v>0</v>
          </cell>
          <cell r="J1204">
            <v>0</v>
          </cell>
          <cell r="K1204" t="str">
            <v/>
          </cell>
        </row>
        <row r="1206">
          <cell r="B1206" t="str">
            <v>계</v>
          </cell>
          <cell r="C1206">
            <v>0</v>
          </cell>
          <cell r="D1206">
            <v>0</v>
          </cell>
          <cell r="E1206">
            <v>0</v>
          </cell>
          <cell r="F1206">
            <v>280320</v>
          </cell>
          <cell r="G1206">
            <v>0</v>
          </cell>
          <cell r="H1206">
            <v>0</v>
          </cell>
          <cell r="I1206">
            <v>0</v>
          </cell>
          <cell r="J1206">
            <v>257528</v>
          </cell>
          <cell r="K1206">
            <v>0</v>
          </cell>
          <cell r="L1206">
            <v>22792</v>
          </cell>
        </row>
        <row r="1224">
          <cell r="E1224" t="str">
            <v/>
          </cell>
          <cell r="F1224" t="str">
            <v>RADIAL GATE GUIDE FRAME 제작 인건비</v>
          </cell>
        </row>
        <row r="1225">
          <cell r="E1225" t="str">
            <v/>
          </cell>
        </row>
        <row r="1226">
          <cell r="A1226" t="str">
            <v>종       별</v>
          </cell>
          <cell r="B1226">
            <v>0</v>
          </cell>
          <cell r="C1226" t="str">
            <v>재 료 또 는</v>
          </cell>
          <cell r="D1226" t="str">
            <v xml:space="preserve">원 수 </v>
          </cell>
          <cell r="E1226" t="str">
            <v>단 위</v>
          </cell>
          <cell r="F1226" t="str">
            <v>총   액</v>
          </cell>
          <cell r="G1226" t="str">
            <v>노   무   비</v>
          </cell>
          <cell r="H1226">
            <v>0</v>
          </cell>
          <cell r="I1226" t="str">
            <v>재   료   비</v>
          </cell>
          <cell r="J1226">
            <v>0</v>
          </cell>
          <cell r="K1226" t="str">
            <v>경      비</v>
          </cell>
          <cell r="L1226">
            <v>0</v>
          </cell>
          <cell r="M1226" t="str">
            <v>비   고</v>
          </cell>
        </row>
        <row r="1227">
          <cell r="C1227" t="str">
            <v xml:space="preserve">규       격 </v>
          </cell>
          <cell r="D1227">
            <v>0</v>
          </cell>
          <cell r="E1227">
            <v>0</v>
          </cell>
          <cell r="F1227" t="str">
            <v>금   액</v>
          </cell>
          <cell r="G1227" t="str">
            <v>단  가</v>
          </cell>
          <cell r="H1227" t="str">
            <v>금   액</v>
          </cell>
          <cell r="I1227" t="str">
            <v>단  가</v>
          </cell>
          <cell r="J1227" t="str">
            <v>금   액</v>
          </cell>
          <cell r="K1227" t="str">
            <v>단  가</v>
          </cell>
          <cell r="L1227" t="str">
            <v>금   액</v>
          </cell>
        </row>
        <row r="1228">
          <cell r="A1228" t="str">
            <v>기 술 관 리</v>
          </cell>
          <cell r="B1228">
            <v>0</v>
          </cell>
          <cell r="C1228" t="str">
            <v>기계기사1급</v>
          </cell>
          <cell r="D1228">
            <v>8</v>
          </cell>
          <cell r="E1228" t="str">
            <v>인</v>
          </cell>
          <cell r="F1228">
            <v>0</v>
          </cell>
          <cell r="G1228">
            <v>97488</v>
          </cell>
          <cell r="H1228">
            <v>779904</v>
          </cell>
        </row>
        <row r="1229">
          <cell r="A1229" t="str">
            <v>재료 절단 사도</v>
          </cell>
          <cell r="B1229">
            <v>0</v>
          </cell>
          <cell r="C1229" t="str">
            <v>제   도   공</v>
          </cell>
          <cell r="D1229">
            <v>2</v>
          </cell>
          <cell r="E1229" t="str">
            <v>인</v>
          </cell>
          <cell r="F1229">
            <v>0</v>
          </cell>
          <cell r="G1229">
            <v>32747</v>
          </cell>
          <cell r="H1229">
            <v>65494</v>
          </cell>
        </row>
        <row r="1230">
          <cell r="A1230" t="str">
            <v/>
          </cell>
          <cell r="B1230" t="str">
            <v>현    도</v>
          </cell>
          <cell r="C1230" t="str">
            <v>현   도   공</v>
          </cell>
          <cell r="D1230">
            <v>1.4</v>
          </cell>
          <cell r="E1230" t="str">
            <v>인</v>
          </cell>
          <cell r="F1230">
            <v>0</v>
          </cell>
          <cell r="G1230">
            <v>28487</v>
          </cell>
          <cell r="H1230">
            <v>39881</v>
          </cell>
        </row>
        <row r="1231">
          <cell r="A1231" t="str">
            <v/>
          </cell>
          <cell r="B1231" t="str">
            <v>괘    서</v>
          </cell>
          <cell r="C1231" t="str">
            <v>마   킹   공</v>
          </cell>
          <cell r="D1231">
            <v>2.8</v>
          </cell>
          <cell r="E1231" t="str">
            <v>인</v>
          </cell>
          <cell r="F1231">
            <v>0</v>
          </cell>
          <cell r="G1231">
            <v>26924</v>
          </cell>
          <cell r="H1231">
            <v>75387</v>
          </cell>
        </row>
        <row r="1232">
          <cell r="A1232" t="str">
            <v/>
          </cell>
          <cell r="B1232" t="str">
            <v>절    단</v>
          </cell>
          <cell r="C1232" t="str">
            <v>절   단   공</v>
          </cell>
          <cell r="D1232">
            <v>0.52</v>
          </cell>
          <cell r="E1232" t="str">
            <v>인</v>
          </cell>
          <cell r="F1232">
            <v>0</v>
          </cell>
          <cell r="G1232">
            <v>65881</v>
          </cell>
          <cell r="H1232">
            <v>34258</v>
          </cell>
        </row>
        <row r="1234">
          <cell r="A1234" t="str">
            <v>단재가공 괘서</v>
          </cell>
          <cell r="B1234">
            <v>0</v>
          </cell>
          <cell r="C1234" t="str">
            <v>마   킹   공</v>
          </cell>
          <cell r="D1234">
            <v>2.8</v>
          </cell>
          <cell r="E1234" t="str">
            <v>인</v>
          </cell>
          <cell r="F1234">
            <v>0</v>
          </cell>
          <cell r="G1234">
            <v>26250</v>
          </cell>
          <cell r="H1234">
            <v>73500</v>
          </cell>
        </row>
        <row r="1235">
          <cell r="A1235" t="str">
            <v/>
          </cell>
          <cell r="B1235" t="str">
            <v>절    단</v>
          </cell>
          <cell r="C1235" t="str">
            <v>산소 절단공</v>
          </cell>
          <cell r="D1235">
            <v>0.26</v>
          </cell>
          <cell r="E1235" t="str">
            <v>인</v>
          </cell>
          <cell r="F1235">
            <v>0</v>
          </cell>
          <cell r="G1235">
            <v>31794</v>
          </cell>
          <cell r="H1235">
            <v>8266</v>
          </cell>
        </row>
        <row r="1236">
          <cell r="C1236" t="str">
            <v>프랜트기계설치공</v>
          </cell>
          <cell r="D1236">
            <v>2.2999999999999998</v>
          </cell>
          <cell r="E1236" t="str">
            <v>인</v>
          </cell>
          <cell r="F1236">
            <v>0</v>
          </cell>
          <cell r="G1236">
            <v>80805</v>
          </cell>
          <cell r="H1236">
            <v>185851</v>
          </cell>
        </row>
        <row r="1237">
          <cell r="B1237" t="str">
            <v>EDGE가공</v>
          </cell>
          <cell r="C1237" t="str">
            <v>산소 절단공</v>
          </cell>
          <cell r="D1237">
            <v>1.1000000000000001</v>
          </cell>
          <cell r="E1237" t="str">
            <v>인</v>
          </cell>
          <cell r="F1237">
            <v>0</v>
          </cell>
          <cell r="G1237">
            <v>31794</v>
          </cell>
          <cell r="H1237">
            <v>34973</v>
          </cell>
        </row>
        <row r="1238">
          <cell r="A1238" t="str">
            <v/>
          </cell>
          <cell r="B1238" t="str">
            <v>용    접</v>
          </cell>
          <cell r="C1238" t="str">
            <v>프랜트 용접공</v>
          </cell>
          <cell r="D1238">
            <v>0.78</v>
          </cell>
          <cell r="E1238" t="str">
            <v>인</v>
          </cell>
          <cell r="F1238">
            <v>0</v>
          </cell>
          <cell r="G1238">
            <v>95379</v>
          </cell>
          <cell r="H1238">
            <v>74395</v>
          </cell>
        </row>
        <row r="1240">
          <cell r="A1240" t="str">
            <v/>
          </cell>
          <cell r="B1240" t="str">
            <v>교    정</v>
          </cell>
          <cell r="C1240" t="str">
            <v>프랜트 제관공</v>
          </cell>
          <cell r="D1240">
            <v>0.75</v>
          </cell>
          <cell r="E1240" t="str">
            <v>인</v>
          </cell>
          <cell r="F1240">
            <v>0</v>
          </cell>
          <cell r="G1240">
            <v>81966</v>
          </cell>
          <cell r="H1240">
            <v>61474</v>
          </cell>
        </row>
        <row r="1241">
          <cell r="B1241" t="str">
            <v>HOLING</v>
          </cell>
          <cell r="C1241" t="str">
            <v>프랜트 제관공</v>
          </cell>
          <cell r="D1241">
            <v>0.62</v>
          </cell>
          <cell r="E1241" t="str">
            <v>인</v>
          </cell>
          <cell r="F1241">
            <v>0</v>
          </cell>
          <cell r="G1241">
            <v>81966</v>
          </cell>
          <cell r="H1241">
            <v>50818</v>
          </cell>
        </row>
        <row r="1242">
          <cell r="A1242" t="str">
            <v>부분조립,취부조정</v>
          </cell>
          <cell r="B1242">
            <v>0</v>
          </cell>
          <cell r="C1242" t="str">
            <v>프랜트기계설치공</v>
          </cell>
          <cell r="D1242">
            <v>6.2</v>
          </cell>
          <cell r="E1242" t="str">
            <v>인</v>
          </cell>
          <cell r="F1242">
            <v>0</v>
          </cell>
          <cell r="G1242">
            <v>80805</v>
          </cell>
          <cell r="H1242">
            <v>500991</v>
          </cell>
        </row>
        <row r="1243">
          <cell r="A1243" t="str">
            <v/>
          </cell>
          <cell r="B1243" t="str">
            <v>용    접</v>
          </cell>
          <cell r="C1243" t="str">
            <v>프랜트 용접공</v>
          </cell>
          <cell r="D1243">
            <v>3.9</v>
          </cell>
          <cell r="E1243" t="str">
            <v>인</v>
          </cell>
          <cell r="F1243">
            <v>0</v>
          </cell>
          <cell r="G1243">
            <v>95379</v>
          </cell>
          <cell r="H1243">
            <v>371978</v>
          </cell>
        </row>
        <row r="1244">
          <cell r="A1244" t="str">
            <v/>
          </cell>
          <cell r="B1244" t="str">
            <v>교    정</v>
          </cell>
          <cell r="C1244" t="str">
            <v>프랜트 제관공</v>
          </cell>
          <cell r="D1244">
            <v>1.75</v>
          </cell>
          <cell r="E1244" t="str">
            <v>인</v>
          </cell>
          <cell r="F1244">
            <v>0</v>
          </cell>
          <cell r="G1244">
            <v>81966</v>
          </cell>
          <cell r="H1244">
            <v>143440</v>
          </cell>
        </row>
        <row r="1246">
          <cell r="A1246" t="str">
            <v>기 계 가 공</v>
          </cell>
          <cell r="B1246">
            <v>0</v>
          </cell>
          <cell r="C1246" t="str">
            <v>기   계   공</v>
          </cell>
          <cell r="D1246">
            <v>10</v>
          </cell>
          <cell r="E1246" t="str">
            <v>인</v>
          </cell>
          <cell r="F1246">
            <v>0</v>
          </cell>
          <cell r="G1246">
            <v>58906</v>
          </cell>
          <cell r="H1246">
            <v>589060</v>
          </cell>
        </row>
        <row r="1247">
          <cell r="A1247" t="str">
            <v>가 조 립,조 립</v>
          </cell>
          <cell r="B1247">
            <v>0</v>
          </cell>
          <cell r="C1247" t="str">
            <v>프랜트기계설치공</v>
          </cell>
          <cell r="D1247">
            <v>2</v>
          </cell>
          <cell r="E1247" t="str">
            <v>인</v>
          </cell>
          <cell r="F1247">
            <v>0</v>
          </cell>
          <cell r="G1247">
            <v>80805</v>
          </cell>
          <cell r="H1247">
            <v>161610</v>
          </cell>
        </row>
        <row r="1248">
          <cell r="A1248" t="str">
            <v/>
          </cell>
          <cell r="B1248" t="str">
            <v>해    체</v>
          </cell>
          <cell r="C1248" t="str">
            <v>프랜트기계설치공</v>
          </cell>
          <cell r="D1248">
            <v>1</v>
          </cell>
          <cell r="E1248" t="str">
            <v>인</v>
          </cell>
          <cell r="F1248">
            <v>0</v>
          </cell>
          <cell r="G1248">
            <v>80805</v>
          </cell>
          <cell r="H1248">
            <v>80805</v>
          </cell>
        </row>
        <row r="1249">
          <cell r="A1249" t="str">
            <v>운 반 조 작</v>
          </cell>
          <cell r="B1249">
            <v>0</v>
          </cell>
          <cell r="C1249" t="str">
            <v>특수 비계공</v>
          </cell>
          <cell r="D1249">
            <v>5</v>
          </cell>
          <cell r="E1249" t="str">
            <v>인</v>
          </cell>
          <cell r="F1249">
            <v>0</v>
          </cell>
          <cell r="G1249">
            <v>85884</v>
          </cell>
          <cell r="H1249">
            <v>429420</v>
          </cell>
        </row>
        <row r="1250">
          <cell r="A1250" t="str">
            <v>동 력 조 작</v>
          </cell>
          <cell r="B1250">
            <v>0</v>
          </cell>
          <cell r="C1250" t="str">
            <v>프랜트 전공</v>
          </cell>
          <cell r="D1250">
            <v>2</v>
          </cell>
          <cell r="E1250" t="str">
            <v>인</v>
          </cell>
          <cell r="F1250">
            <v>0</v>
          </cell>
          <cell r="G1250">
            <v>64285</v>
          </cell>
          <cell r="H1250">
            <v>128570</v>
          </cell>
        </row>
        <row r="1252">
          <cell r="A1252" t="str">
            <v xml:space="preserve">      보 조</v>
          </cell>
          <cell r="B1252">
            <v>0</v>
          </cell>
          <cell r="C1252" t="str">
            <v>특 별 인 부</v>
          </cell>
          <cell r="D1252">
            <v>2.5</v>
          </cell>
          <cell r="E1252" t="str">
            <v>인</v>
          </cell>
          <cell r="F1252">
            <v>0</v>
          </cell>
          <cell r="G1252">
            <v>57379</v>
          </cell>
          <cell r="H1252">
            <v>143447</v>
          </cell>
        </row>
        <row r="1253">
          <cell r="A1253" t="str">
            <v>종       별</v>
          </cell>
          <cell r="B1253">
            <v>0</v>
          </cell>
          <cell r="C1253" t="str">
            <v>재 료 또 는</v>
          </cell>
          <cell r="D1253" t="str">
            <v xml:space="preserve">원 수 </v>
          </cell>
          <cell r="E1253" t="str">
            <v>단 위</v>
          </cell>
          <cell r="F1253" t="str">
            <v>총   액</v>
          </cell>
          <cell r="G1253" t="str">
            <v>노   무   비</v>
          </cell>
          <cell r="H1253">
            <v>0</v>
          </cell>
          <cell r="I1253" t="str">
            <v>재   료   비</v>
          </cell>
          <cell r="J1253">
            <v>0</v>
          </cell>
          <cell r="K1253" t="str">
            <v>경      비</v>
          </cell>
          <cell r="L1253">
            <v>0</v>
          </cell>
          <cell r="M1253" t="str">
            <v>비   고</v>
          </cell>
        </row>
        <row r="1254">
          <cell r="C1254" t="str">
            <v xml:space="preserve">규       격 </v>
          </cell>
          <cell r="D1254">
            <v>0</v>
          </cell>
          <cell r="E1254">
            <v>0</v>
          </cell>
          <cell r="F1254" t="str">
            <v>금   액</v>
          </cell>
          <cell r="G1254" t="str">
            <v>단  가</v>
          </cell>
          <cell r="H1254" t="str">
            <v>금   액</v>
          </cell>
          <cell r="I1254" t="str">
            <v>단  가</v>
          </cell>
          <cell r="J1254" t="str">
            <v>금   액</v>
          </cell>
          <cell r="K1254" t="str">
            <v>단  가</v>
          </cell>
          <cell r="L1254" t="str">
            <v>금   액</v>
          </cell>
        </row>
        <row r="1255">
          <cell r="A1255" t="str">
            <v>검      사</v>
          </cell>
          <cell r="B1255">
            <v>0</v>
          </cell>
          <cell r="C1255" t="str">
            <v>노무비의 7%</v>
          </cell>
          <cell r="D1255" t="str">
            <v>1</v>
          </cell>
          <cell r="E1255" t="str">
            <v>식</v>
          </cell>
          <cell r="F1255">
            <v>0</v>
          </cell>
          <cell r="G1255">
            <v>0</v>
          </cell>
          <cell r="H1255">
            <v>282346</v>
          </cell>
        </row>
        <row r="1256">
          <cell r="E1256" t="str">
            <v/>
          </cell>
          <cell r="F1256" t="str">
            <v/>
          </cell>
          <cell r="G1256">
            <v>0</v>
          </cell>
          <cell r="H1256" t="str">
            <v/>
          </cell>
        </row>
        <row r="1257">
          <cell r="A1257" t="str">
            <v xml:space="preserve">       계</v>
          </cell>
          <cell r="B1257">
            <v>0</v>
          </cell>
          <cell r="C1257">
            <v>0</v>
          </cell>
          <cell r="D1257">
            <v>0</v>
          </cell>
          <cell r="E1257">
            <v>0</v>
          </cell>
          <cell r="F1257">
            <v>4315868</v>
          </cell>
          <cell r="G1257">
            <v>0</v>
          </cell>
          <cell r="H1257">
            <v>4315868</v>
          </cell>
        </row>
        <row r="1282">
          <cell r="E1282" t="str">
            <v/>
          </cell>
          <cell r="F1282" t="str">
            <v>RADIAL GATE GUIDE FRAME 제작 소모 자재비</v>
          </cell>
        </row>
        <row r="1283">
          <cell r="E1283" t="str">
            <v/>
          </cell>
        </row>
        <row r="1284">
          <cell r="A1284" t="str">
            <v>종       별</v>
          </cell>
          <cell r="B1284">
            <v>0</v>
          </cell>
          <cell r="C1284" t="str">
            <v>재 료 또 는</v>
          </cell>
          <cell r="D1284" t="str">
            <v xml:space="preserve">원 수 </v>
          </cell>
          <cell r="E1284" t="str">
            <v>단 위</v>
          </cell>
          <cell r="F1284" t="str">
            <v>총   액</v>
          </cell>
          <cell r="G1284" t="str">
            <v>노   무   비</v>
          </cell>
          <cell r="H1284">
            <v>0</v>
          </cell>
          <cell r="I1284" t="str">
            <v>재   료   비</v>
          </cell>
          <cell r="J1284">
            <v>0</v>
          </cell>
          <cell r="K1284" t="str">
            <v>경      비</v>
          </cell>
          <cell r="L1284">
            <v>0</v>
          </cell>
          <cell r="M1284" t="str">
            <v>비   고</v>
          </cell>
        </row>
        <row r="1285">
          <cell r="C1285" t="str">
            <v xml:space="preserve">규       격 </v>
          </cell>
          <cell r="D1285">
            <v>0</v>
          </cell>
          <cell r="E1285">
            <v>0</v>
          </cell>
          <cell r="F1285" t="str">
            <v>금   액</v>
          </cell>
          <cell r="G1285" t="str">
            <v>단  가</v>
          </cell>
          <cell r="H1285" t="str">
            <v>금   액</v>
          </cell>
          <cell r="I1285" t="str">
            <v>단  가</v>
          </cell>
          <cell r="J1285" t="str">
            <v>금   액</v>
          </cell>
          <cell r="K1285" t="str">
            <v>단  가</v>
          </cell>
          <cell r="L1285" t="str">
            <v>금   액</v>
          </cell>
        </row>
        <row r="1286">
          <cell r="A1286" t="str">
            <v>산       소</v>
          </cell>
          <cell r="B1286">
            <v>0</v>
          </cell>
          <cell r="C1286" t="str">
            <v>6,000L용</v>
          </cell>
          <cell r="D1286">
            <v>2.2000000000000002</v>
          </cell>
          <cell r="E1286" t="str">
            <v>병</v>
          </cell>
          <cell r="F1286">
            <v>0</v>
          </cell>
          <cell r="G1286" t="str">
            <v/>
          </cell>
          <cell r="H1286">
            <v>0</v>
          </cell>
          <cell r="I1286">
            <v>12000</v>
          </cell>
          <cell r="J1286">
            <v>26400</v>
          </cell>
        </row>
        <row r="1287">
          <cell r="A1287" t="str">
            <v>아 세 치 렌</v>
          </cell>
          <cell r="B1287">
            <v>0</v>
          </cell>
          <cell r="C1287" t="str">
            <v>2,100L용</v>
          </cell>
          <cell r="D1287">
            <v>1.6</v>
          </cell>
          <cell r="E1287" t="str">
            <v>병</v>
          </cell>
          <cell r="F1287">
            <v>0</v>
          </cell>
          <cell r="G1287">
            <v>0</v>
          </cell>
          <cell r="H1287">
            <v>0</v>
          </cell>
          <cell r="I1287">
            <v>25849</v>
          </cell>
          <cell r="J1287">
            <v>41358</v>
          </cell>
        </row>
        <row r="1288">
          <cell r="A1288" t="str">
            <v>함       석</v>
          </cell>
          <cell r="B1288">
            <v>0</v>
          </cell>
          <cell r="C1288" t="str">
            <v>#32 x 3' x 6'</v>
          </cell>
          <cell r="D1288">
            <v>1.7</v>
          </cell>
          <cell r="E1288" t="str">
            <v>매</v>
          </cell>
          <cell r="F1288">
            <v>0</v>
          </cell>
          <cell r="G1288">
            <v>0</v>
          </cell>
          <cell r="H1288">
            <v>0</v>
          </cell>
          <cell r="I1288">
            <v>2597</v>
          </cell>
          <cell r="J1288">
            <v>4414</v>
          </cell>
        </row>
        <row r="1289">
          <cell r="A1289" t="str">
            <v>용   접  봉</v>
          </cell>
          <cell r="B1289">
            <v>0</v>
          </cell>
          <cell r="C1289" t="str">
            <v>SS41+STS304,4M/M</v>
          </cell>
          <cell r="D1289">
            <v>22.5</v>
          </cell>
          <cell r="E1289" t="str">
            <v>KG</v>
          </cell>
          <cell r="F1289">
            <v>0</v>
          </cell>
          <cell r="G1289">
            <v>0</v>
          </cell>
          <cell r="H1289">
            <v>0</v>
          </cell>
          <cell r="I1289">
            <v>3360</v>
          </cell>
          <cell r="J1289">
            <v>75600</v>
          </cell>
        </row>
        <row r="1290">
          <cell r="A1290" t="str">
            <v>전       력</v>
          </cell>
          <cell r="B1290">
            <v>0</v>
          </cell>
          <cell r="C1290">
            <v>0</v>
          </cell>
          <cell r="D1290">
            <v>595</v>
          </cell>
          <cell r="E1290" t="str">
            <v>KWH</v>
          </cell>
          <cell r="F1290">
            <v>0</v>
          </cell>
          <cell r="G1290">
            <v>0</v>
          </cell>
          <cell r="H1290">
            <v>0</v>
          </cell>
          <cell r="I1290" t="str">
            <v/>
          </cell>
          <cell r="J1290">
            <v>0</v>
          </cell>
          <cell r="K1290">
            <v>61.6</v>
          </cell>
          <cell r="L1290">
            <v>36652</v>
          </cell>
        </row>
        <row r="1291">
          <cell r="A1291" t="str">
            <v/>
          </cell>
          <cell r="B1291">
            <v>0</v>
          </cell>
          <cell r="C1291" t="str">
            <v/>
          </cell>
          <cell r="D1291" t="str">
            <v/>
          </cell>
          <cell r="E1291" t="str">
            <v/>
          </cell>
          <cell r="F1291">
            <v>0</v>
          </cell>
          <cell r="G1291">
            <v>0</v>
          </cell>
          <cell r="H1291">
            <v>0</v>
          </cell>
          <cell r="I1291" t="str">
            <v/>
          </cell>
          <cell r="J1291">
            <v>0</v>
          </cell>
          <cell r="K1291" t="str">
            <v/>
          </cell>
        </row>
        <row r="1293">
          <cell r="L1293" t="str">
            <v/>
          </cell>
        </row>
        <row r="1294">
          <cell r="B1294" t="str">
            <v>계</v>
          </cell>
          <cell r="C1294">
            <v>0</v>
          </cell>
          <cell r="D1294">
            <v>0</v>
          </cell>
          <cell r="E1294">
            <v>0</v>
          </cell>
          <cell r="F1294">
            <v>184424</v>
          </cell>
          <cell r="G1294">
            <v>0</v>
          </cell>
          <cell r="H1294">
            <v>0</v>
          </cell>
          <cell r="I1294">
            <v>0</v>
          </cell>
          <cell r="J1294">
            <v>147772</v>
          </cell>
          <cell r="K1294">
            <v>0</v>
          </cell>
          <cell r="L1294">
            <v>36652</v>
          </cell>
        </row>
        <row r="1295">
          <cell r="F1295" t="str">
            <v/>
          </cell>
          <cell r="G1295">
            <v>0</v>
          </cell>
          <cell r="H1295">
            <v>0</v>
          </cell>
          <cell r="I1295">
            <v>0</v>
          </cell>
          <cell r="J1295" t="str">
            <v/>
          </cell>
          <cell r="K1295">
            <v>0</v>
          </cell>
          <cell r="L1295" t="str">
            <v/>
          </cell>
        </row>
        <row r="1296">
          <cell r="F1296" t="str">
            <v/>
          </cell>
          <cell r="G1296">
            <v>0</v>
          </cell>
          <cell r="H1296">
            <v>0</v>
          </cell>
          <cell r="I1296">
            <v>0</v>
          </cell>
          <cell r="J1296" t="str">
            <v/>
          </cell>
          <cell r="K1296">
            <v>0</v>
          </cell>
          <cell r="L1296" t="str">
            <v/>
          </cell>
        </row>
        <row r="1297">
          <cell r="F1297" t="str">
            <v/>
          </cell>
          <cell r="G1297">
            <v>0</v>
          </cell>
          <cell r="H1297">
            <v>0</v>
          </cell>
          <cell r="I1297">
            <v>0</v>
          </cell>
          <cell r="J1297" t="str">
            <v/>
          </cell>
          <cell r="K1297">
            <v>0</v>
          </cell>
          <cell r="L1297" t="str">
            <v/>
          </cell>
        </row>
        <row r="1298">
          <cell r="F1298" t="str">
            <v/>
          </cell>
          <cell r="G1298">
            <v>0</v>
          </cell>
          <cell r="H1298">
            <v>0</v>
          </cell>
          <cell r="I1298">
            <v>0</v>
          </cell>
          <cell r="J1298" t="str">
            <v/>
          </cell>
          <cell r="K1298">
            <v>0</v>
          </cell>
          <cell r="L1298" t="str">
            <v/>
          </cell>
        </row>
        <row r="1299">
          <cell r="F1299" t="str">
            <v/>
          </cell>
          <cell r="G1299">
            <v>0</v>
          </cell>
          <cell r="H1299">
            <v>0</v>
          </cell>
          <cell r="I1299">
            <v>0</v>
          </cell>
          <cell r="J1299" t="str">
            <v/>
          </cell>
          <cell r="K1299">
            <v>0</v>
          </cell>
          <cell r="L1299" t="str">
            <v/>
          </cell>
        </row>
        <row r="1300">
          <cell r="F1300" t="str">
            <v/>
          </cell>
          <cell r="G1300">
            <v>0</v>
          </cell>
          <cell r="H1300">
            <v>0</v>
          </cell>
          <cell r="I1300">
            <v>0</v>
          </cell>
          <cell r="J1300" t="str">
            <v/>
          </cell>
          <cell r="K1300">
            <v>0</v>
          </cell>
          <cell r="L1300" t="str">
            <v/>
          </cell>
        </row>
        <row r="1301">
          <cell r="F1301" t="str">
            <v/>
          </cell>
          <cell r="G1301">
            <v>0</v>
          </cell>
          <cell r="H1301">
            <v>0</v>
          </cell>
          <cell r="I1301">
            <v>0</v>
          </cell>
          <cell r="J1301" t="str">
            <v/>
          </cell>
          <cell r="K1301">
            <v>0</v>
          </cell>
          <cell r="L1301" t="str">
            <v/>
          </cell>
        </row>
        <row r="1302">
          <cell r="F1302" t="str">
            <v/>
          </cell>
          <cell r="G1302">
            <v>0</v>
          </cell>
          <cell r="H1302">
            <v>0</v>
          </cell>
          <cell r="I1302">
            <v>0</v>
          </cell>
          <cell r="J1302" t="str">
            <v/>
          </cell>
          <cell r="K1302">
            <v>0</v>
          </cell>
          <cell r="L1302" t="str">
            <v/>
          </cell>
        </row>
        <row r="1303">
          <cell r="F1303" t="str">
            <v/>
          </cell>
          <cell r="G1303">
            <v>0</v>
          </cell>
          <cell r="H1303">
            <v>0</v>
          </cell>
          <cell r="I1303">
            <v>0</v>
          </cell>
          <cell r="J1303" t="str">
            <v/>
          </cell>
          <cell r="K1303">
            <v>0</v>
          </cell>
          <cell r="L1303" t="str">
            <v/>
          </cell>
        </row>
        <row r="1304">
          <cell r="F1304" t="str">
            <v/>
          </cell>
          <cell r="G1304">
            <v>0</v>
          </cell>
          <cell r="H1304">
            <v>0</v>
          </cell>
          <cell r="I1304">
            <v>0</v>
          </cell>
          <cell r="J1304" t="str">
            <v/>
          </cell>
          <cell r="K1304">
            <v>0</v>
          </cell>
          <cell r="L1304" t="str">
            <v/>
          </cell>
        </row>
        <row r="1305">
          <cell r="F1305" t="str">
            <v/>
          </cell>
          <cell r="G1305">
            <v>0</v>
          </cell>
          <cell r="H1305">
            <v>0</v>
          </cell>
          <cell r="I1305">
            <v>0</v>
          </cell>
          <cell r="J1305" t="str">
            <v/>
          </cell>
          <cell r="K1305">
            <v>0</v>
          </cell>
          <cell r="L1305" t="str">
            <v/>
          </cell>
        </row>
        <row r="1306">
          <cell r="F1306" t="str">
            <v/>
          </cell>
          <cell r="G1306">
            <v>0</v>
          </cell>
          <cell r="H1306">
            <v>0</v>
          </cell>
          <cell r="I1306">
            <v>0</v>
          </cell>
          <cell r="J1306" t="str">
            <v/>
          </cell>
          <cell r="K1306">
            <v>0</v>
          </cell>
          <cell r="L1306" t="str">
            <v/>
          </cell>
        </row>
        <row r="1307">
          <cell r="F1307" t="str">
            <v/>
          </cell>
          <cell r="G1307">
            <v>0</v>
          </cell>
          <cell r="H1307">
            <v>0</v>
          </cell>
          <cell r="I1307">
            <v>0</v>
          </cell>
          <cell r="J1307" t="str">
            <v/>
          </cell>
          <cell r="K1307">
            <v>0</v>
          </cell>
          <cell r="L1307" t="str">
            <v/>
          </cell>
        </row>
        <row r="1308">
          <cell r="F1308" t="str">
            <v/>
          </cell>
          <cell r="G1308">
            <v>0</v>
          </cell>
          <cell r="H1308">
            <v>0</v>
          </cell>
          <cell r="I1308">
            <v>0</v>
          </cell>
          <cell r="J1308" t="str">
            <v/>
          </cell>
          <cell r="K1308">
            <v>0</v>
          </cell>
          <cell r="L1308" t="str">
            <v/>
          </cell>
        </row>
        <row r="1309">
          <cell r="F1309" t="str">
            <v/>
          </cell>
          <cell r="G1309">
            <v>0</v>
          </cell>
          <cell r="H1309">
            <v>0</v>
          </cell>
          <cell r="I1309">
            <v>0</v>
          </cell>
          <cell r="J1309" t="str">
            <v/>
          </cell>
          <cell r="K1309">
            <v>0</v>
          </cell>
          <cell r="L1309" t="str">
            <v/>
          </cell>
        </row>
        <row r="1310">
          <cell r="F1310" t="str">
            <v/>
          </cell>
          <cell r="G1310">
            <v>0</v>
          </cell>
          <cell r="H1310">
            <v>0</v>
          </cell>
          <cell r="I1310">
            <v>0</v>
          </cell>
          <cell r="J1310" t="str">
            <v/>
          </cell>
          <cell r="K1310">
            <v>0</v>
          </cell>
          <cell r="L1310" t="str">
            <v/>
          </cell>
        </row>
        <row r="1311">
          <cell r="E1311" t="str">
            <v/>
          </cell>
          <cell r="F1311" t="str">
            <v>RADIAL GATE ANCHORAGE 제작 인건비</v>
          </cell>
        </row>
        <row r="1312">
          <cell r="E1312" t="str">
            <v/>
          </cell>
        </row>
        <row r="1313">
          <cell r="A1313" t="str">
            <v>종       별</v>
          </cell>
          <cell r="B1313">
            <v>0</v>
          </cell>
          <cell r="C1313" t="str">
            <v>재 료 또 는</v>
          </cell>
          <cell r="D1313" t="str">
            <v xml:space="preserve">원 수 </v>
          </cell>
          <cell r="E1313" t="str">
            <v>단 위</v>
          </cell>
          <cell r="F1313" t="str">
            <v>총   액</v>
          </cell>
          <cell r="G1313" t="str">
            <v>노   무   비</v>
          </cell>
          <cell r="H1313">
            <v>0</v>
          </cell>
          <cell r="I1313" t="str">
            <v>재   료   비</v>
          </cell>
          <cell r="J1313">
            <v>0</v>
          </cell>
          <cell r="K1313" t="str">
            <v>경      비</v>
          </cell>
          <cell r="L1313">
            <v>0</v>
          </cell>
          <cell r="M1313" t="str">
            <v>비   고</v>
          </cell>
        </row>
        <row r="1314">
          <cell r="C1314" t="str">
            <v xml:space="preserve">규       격 </v>
          </cell>
          <cell r="D1314">
            <v>0</v>
          </cell>
          <cell r="E1314">
            <v>0</v>
          </cell>
          <cell r="F1314" t="str">
            <v>금   액</v>
          </cell>
          <cell r="G1314" t="str">
            <v>단  가</v>
          </cell>
          <cell r="H1314" t="str">
            <v>금   액</v>
          </cell>
          <cell r="I1314" t="str">
            <v>단  가</v>
          </cell>
          <cell r="J1314" t="str">
            <v>금   액</v>
          </cell>
          <cell r="K1314" t="str">
            <v>단  가</v>
          </cell>
          <cell r="L1314" t="str">
            <v>금   액</v>
          </cell>
        </row>
        <row r="1315">
          <cell r="A1315" t="str">
            <v>기 술 관 리</v>
          </cell>
          <cell r="B1315">
            <v>0</v>
          </cell>
          <cell r="C1315" t="str">
            <v>기계기사1급</v>
          </cell>
          <cell r="D1315">
            <v>1.6</v>
          </cell>
          <cell r="E1315" t="str">
            <v>인</v>
          </cell>
          <cell r="F1315">
            <v>0</v>
          </cell>
          <cell r="G1315">
            <v>97488</v>
          </cell>
          <cell r="H1315">
            <v>155980</v>
          </cell>
        </row>
        <row r="1316">
          <cell r="A1316" t="str">
            <v>재료 절단 사도</v>
          </cell>
          <cell r="B1316">
            <v>0</v>
          </cell>
          <cell r="C1316" t="str">
            <v>제   도   공</v>
          </cell>
          <cell r="D1316">
            <v>0.5</v>
          </cell>
          <cell r="E1316" t="str">
            <v>인</v>
          </cell>
          <cell r="F1316">
            <v>0</v>
          </cell>
          <cell r="G1316">
            <v>32747</v>
          </cell>
          <cell r="H1316">
            <v>16373</v>
          </cell>
        </row>
        <row r="1317">
          <cell r="A1317" t="str">
            <v/>
          </cell>
          <cell r="B1317" t="str">
            <v>현    도</v>
          </cell>
          <cell r="C1317" t="str">
            <v>현   도   공</v>
          </cell>
          <cell r="D1317">
            <v>0.2</v>
          </cell>
          <cell r="E1317" t="str">
            <v>인</v>
          </cell>
          <cell r="F1317">
            <v>0</v>
          </cell>
          <cell r="G1317">
            <v>28487</v>
          </cell>
          <cell r="H1317">
            <v>5697</v>
          </cell>
        </row>
        <row r="1318">
          <cell r="A1318" t="str">
            <v/>
          </cell>
          <cell r="B1318" t="str">
            <v>괘    서</v>
          </cell>
          <cell r="C1318" t="str">
            <v>마   킹   공</v>
          </cell>
          <cell r="D1318">
            <v>1.3</v>
          </cell>
          <cell r="E1318" t="str">
            <v>인</v>
          </cell>
          <cell r="F1318">
            <v>0</v>
          </cell>
          <cell r="G1318">
            <v>26924</v>
          </cell>
          <cell r="H1318">
            <v>35001</v>
          </cell>
        </row>
        <row r="1319">
          <cell r="B1319" t="str">
            <v>절    단</v>
          </cell>
          <cell r="C1319" t="str">
            <v>절   단   공</v>
          </cell>
          <cell r="D1319">
            <v>0.28000000000000003</v>
          </cell>
          <cell r="E1319" t="str">
            <v>인</v>
          </cell>
          <cell r="F1319">
            <v>0</v>
          </cell>
          <cell r="G1319">
            <v>65881</v>
          </cell>
          <cell r="H1319">
            <v>18446</v>
          </cell>
        </row>
        <row r="1321">
          <cell r="A1321" t="str">
            <v/>
          </cell>
          <cell r="B1321" t="str">
            <v>교    정</v>
          </cell>
          <cell r="C1321" t="str">
            <v>프랜트 제관공</v>
          </cell>
          <cell r="D1321">
            <v>0.5</v>
          </cell>
          <cell r="E1321" t="str">
            <v>인</v>
          </cell>
          <cell r="F1321">
            <v>0</v>
          </cell>
          <cell r="G1321">
            <v>81966</v>
          </cell>
          <cell r="H1321">
            <v>40983</v>
          </cell>
        </row>
        <row r="1322">
          <cell r="A1322" t="str">
            <v>단재가공 괘서</v>
          </cell>
          <cell r="B1322">
            <v>0</v>
          </cell>
          <cell r="C1322" t="str">
            <v>마   킹   공</v>
          </cell>
          <cell r="D1322">
            <v>1.3</v>
          </cell>
          <cell r="E1322" t="str">
            <v>인</v>
          </cell>
          <cell r="F1322">
            <v>0</v>
          </cell>
          <cell r="G1322">
            <v>26924</v>
          </cell>
          <cell r="H1322">
            <v>35001</v>
          </cell>
        </row>
        <row r="1323">
          <cell r="A1323" t="str">
            <v/>
          </cell>
          <cell r="B1323" t="str">
            <v>절    단</v>
          </cell>
          <cell r="C1323" t="str">
            <v>절   단   공</v>
          </cell>
          <cell r="D1323">
            <v>0.14000000000000001</v>
          </cell>
          <cell r="E1323" t="str">
            <v>인</v>
          </cell>
          <cell r="F1323">
            <v>0</v>
          </cell>
          <cell r="G1323">
            <v>65881</v>
          </cell>
          <cell r="H1323">
            <v>9223</v>
          </cell>
        </row>
        <row r="1324">
          <cell r="A1324" t="str">
            <v>EDGE     가공</v>
          </cell>
          <cell r="B1324">
            <v>0</v>
          </cell>
          <cell r="C1324" t="str">
            <v>산 소 절 단 공</v>
          </cell>
          <cell r="D1324">
            <v>0.14000000000000001</v>
          </cell>
          <cell r="E1324" t="str">
            <v>인</v>
          </cell>
          <cell r="F1324">
            <v>0</v>
          </cell>
          <cell r="G1324">
            <v>31794</v>
          </cell>
          <cell r="H1324">
            <v>4451</v>
          </cell>
        </row>
        <row r="1325">
          <cell r="A1325" t="str">
            <v/>
          </cell>
          <cell r="B1325" t="str">
            <v>용    접</v>
          </cell>
          <cell r="C1325" t="str">
            <v>프랜트 용접공</v>
          </cell>
          <cell r="D1325">
            <v>1</v>
          </cell>
          <cell r="E1325" t="str">
            <v>인</v>
          </cell>
          <cell r="F1325">
            <v>0</v>
          </cell>
          <cell r="G1325">
            <v>95379</v>
          </cell>
          <cell r="H1325">
            <v>95379</v>
          </cell>
        </row>
        <row r="1327">
          <cell r="B1327" t="str">
            <v>교    정</v>
          </cell>
          <cell r="C1327" t="str">
            <v>프랜트 제관공</v>
          </cell>
          <cell r="D1327">
            <v>0.75</v>
          </cell>
          <cell r="E1327" t="str">
            <v>인</v>
          </cell>
          <cell r="F1327">
            <v>0</v>
          </cell>
          <cell r="G1327">
            <v>81966</v>
          </cell>
          <cell r="H1327">
            <v>61474</v>
          </cell>
          <cell r="I1327">
            <v>0</v>
          </cell>
          <cell r="J1327">
            <v>0</v>
          </cell>
          <cell r="K1327">
            <v>0</v>
          </cell>
          <cell r="L1327">
            <v>0</v>
          </cell>
          <cell r="M1327" t="str">
            <v/>
          </cell>
        </row>
        <row r="1328">
          <cell r="A1328" t="str">
            <v>HOLING</v>
          </cell>
          <cell r="B1328">
            <v>0</v>
          </cell>
          <cell r="C1328" t="str">
            <v>프랜트 제관공</v>
          </cell>
          <cell r="D1328">
            <v>0.37</v>
          </cell>
          <cell r="E1328" t="str">
            <v>인</v>
          </cell>
          <cell r="F1328">
            <v>0</v>
          </cell>
          <cell r="G1328">
            <v>81966</v>
          </cell>
          <cell r="H1328">
            <v>30327</v>
          </cell>
        </row>
        <row r="1329">
          <cell r="A1329" t="str">
            <v>부분조립취부조정</v>
          </cell>
          <cell r="B1329">
            <v>0</v>
          </cell>
          <cell r="C1329" t="str">
            <v>프랜트기계설치공</v>
          </cell>
          <cell r="D1329">
            <v>2.5</v>
          </cell>
          <cell r="E1329" t="str">
            <v>인</v>
          </cell>
          <cell r="F1329">
            <v>0</v>
          </cell>
          <cell r="G1329">
            <v>80805</v>
          </cell>
          <cell r="H1329">
            <v>202012</v>
          </cell>
        </row>
        <row r="1330">
          <cell r="B1330" t="str">
            <v>용    접</v>
          </cell>
          <cell r="C1330" t="str">
            <v>프랜트 용접공</v>
          </cell>
          <cell r="D1330">
            <v>6.8</v>
          </cell>
          <cell r="E1330" t="str">
            <v>인</v>
          </cell>
          <cell r="F1330">
            <v>0</v>
          </cell>
          <cell r="G1330">
            <v>95379</v>
          </cell>
          <cell r="H1330">
            <v>648577</v>
          </cell>
        </row>
        <row r="1331">
          <cell r="B1331" t="str">
            <v>절    단</v>
          </cell>
          <cell r="C1331" t="str">
            <v>산 소 절 단 공</v>
          </cell>
          <cell r="D1331">
            <v>0.08</v>
          </cell>
          <cell r="E1331" t="str">
            <v>인</v>
          </cell>
          <cell r="F1331">
            <v>0</v>
          </cell>
          <cell r="G1331">
            <v>31794</v>
          </cell>
          <cell r="H1331">
            <v>2543</v>
          </cell>
        </row>
        <row r="1332">
          <cell r="E1332" t="str">
            <v/>
          </cell>
        </row>
        <row r="1333">
          <cell r="A1333" t="str">
            <v>부분조립 수정</v>
          </cell>
          <cell r="B1333">
            <v>0</v>
          </cell>
          <cell r="C1333" t="str">
            <v>프랜트 제관공</v>
          </cell>
          <cell r="D1333">
            <v>1.75</v>
          </cell>
          <cell r="E1333" t="str">
            <v>인</v>
          </cell>
          <cell r="F1333">
            <v>0</v>
          </cell>
          <cell r="G1333">
            <v>81966</v>
          </cell>
          <cell r="H1333">
            <v>143440</v>
          </cell>
        </row>
        <row r="1334">
          <cell r="A1334" t="str">
            <v>GRINDING</v>
          </cell>
          <cell r="B1334">
            <v>0</v>
          </cell>
          <cell r="C1334" t="str">
            <v>프랜트 제관공</v>
          </cell>
          <cell r="D1334">
            <v>1.5</v>
          </cell>
          <cell r="E1334" t="str">
            <v>인</v>
          </cell>
          <cell r="F1334">
            <v>0</v>
          </cell>
          <cell r="G1334">
            <v>81966</v>
          </cell>
          <cell r="H1334">
            <v>122949</v>
          </cell>
        </row>
        <row r="1335">
          <cell r="C1335" t="str">
            <v>연 마 공 (기계)</v>
          </cell>
          <cell r="D1335">
            <v>0.13</v>
          </cell>
          <cell r="E1335" t="str">
            <v>인</v>
          </cell>
          <cell r="F1335">
            <v>0</v>
          </cell>
          <cell r="G1335">
            <v>26032</v>
          </cell>
          <cell r="H1335">
            <v>3384</v>
          </cell>
        </row>
        <row r="1336">
          <cell r="A1336" t="str">
            <v>가 조 립 조립</v>
          </cell>
          <cell r="B1336">
            <v>0</v>
          </cell>
          <cell r="C1336" t="str">
            <v>프랜트기계설치공</v>
          </cell>
          <cell r="D1336">
            <v>2</v>
          </cell>
          <cell r="E1336" t="str">
            <v>인</v>
          </cell>
          <cell r="F1336">
            <v>0</v>
          </cell>
          <cell r="G1336">
            <v>80805</v>
          </cell>
          <cell r="H1336">
            <v>161610</v>
          </cell>
        </row>
        <row r="1337">
          <cell r="B1337" t="str">
            <v>해    체</v>
          </cell>
          <cell r="C1337" t="str">
            <v>프랜트기계설치공</v>
          </cell>
          <cell r="D1337">
            <v>1</v>
          </cell>
          <cell r="E1337" t="str">
            <v>인</v>
          </cell>
          <cell r="F1337">
            <v>0</v>
          </cell>
          <cell r="G1337">
            <v>80805</v>
          </cell>
          <cell r="H1337">
            <v>80805</v>
          </cell>
        </row>
        <row r="1338">
          <cell r="E1338" t="str">
            <v/>
          </cell>
        </row>
        <row r="1339">
          <cell r="A1339" t="str">
            <v>운 반 조 작</v>
          </cell>
          <cell r="B1339">
            <v>0</v>
          </cell>
          <cell r="C1339" t="str">
            <v>특 수 비 계 공</v>
          </cell>
          <cell r="D1339">
            <v>3.3</v>
          </cell>
          <cell r="E1339" t="str">
            <v>인</v>
          </cell>
          <cell r="F1339">
            <v>0</v>
          </cell>
          <cell r="G1339">
            <v>85884</v>
          </cell>
          <cell r="H1339">
            <v>283417</v>
          </cell>
        </row>
        <row r="1340">
          <cell r="A1340" t="str">
            <v>종       별</v>
          </cell>
          <cell r="B1340">
            <v>0</v>
          </cell>
          <cell r="C1340" t="str">
            <v>재 료 또 는</v>
          </cell>
          <cell r="D1340" t="str">
            <v xml:space="preserve">원 수 </v>
          </cell>
          <cell r="E1340" t="str">
            <v>단 위</v>
          </cell>
          <cell r="F1340" t="str">
            <v>총   액</v>
          </cell>
          <cell r="G1340" t="str">
            <v>노   무   비</v>
          </cell>
          <cell r="H1340">
            <v>0</v>
          </cell>
          <cell r="I1340" t="str">
            <v>재   료   비</v>
          </cell>
          <cell r="J1340">
            <v>0</v>
          </cell>
          <cell r="K1340" t="str">
            <v>경      비</v>
          </cell>
          <cell r="L1340">
            <v>0</v>
          </cell>
          <cell r="M1340" t="str">
            <v>비   고</v>
          </cell>
        </row>
        <row r="1341">
          <cell r="C1341" t="str">
            <v xml:space="preserve">규       격 </v>
          </cell>
          <cell r="D1341">
            <v>0</v>
          </cell>
          <cell r="E1341">
            <v>0</v>
          </cell>
          <cell r="F1341" t="str">
            <v>금   액</v>
          </cell>
          <cell r="G1341" t="str">
            <v>단  가</v>
          </cell>
          <cell r="H1341" t="str">
            <v>금   액</v>
          </cell>
          <cell r="I1341" t="str">
            <v>단  가</v>
          </cell>
          <cell r="J1341" t="str">
            <v>금   액</v>
          </cell>
          <cell r="K1341" t="str">
            <v>단  가</v>
          </cell>
          <cell r="L1341" t="str">
            <v>금   액</v>
          </cell>
        </row>
        <row r="1342">
          <cell r="A1342" t="str">
            <v>동 력 조 작</v>
          </cell>
          <cell r="B1342">
            <v>0</v>
          </cell>
          <cell r="C1342" t="str">
            <v>프 랜 트 전 공</v>
          </cell>
          <cell r="D1342">
            <v>0.66</v>
          </cell>
          <cell r="E1342" t="str">
            <v>인</v>
          </cell>
          <cell r="F1342">
            <v>0</v>
          </cell>
          <cell r="G1342">
            <v>64285</v>
          </cell>
          <cell r="H1342">
            <v>42428</v>
          </cell>
        </row>
        <row r="1343">
          <cell r="B1343" t="str">
            <v xml:space="preserve">보    조  </v>
          </cell>
          <cell r="C1343" t="str">
            <v>특 별 인 부</v>
          </cell>
          <cell r="D1343">
            <v>14.3</v>
          </cell>
          <cell r="E1343" t="str">
            <v>인</v>
          </cell>
          <cell r="F1343">
            <v>0</v>
          </cell>
          <cell r="G1343">
            <v>57379</v>
          </cell>
          <cell r="H1343">
            <v>820519</v>
          </cell>
        </row>
        <row r="1344">
          <cell r="B1344" t="str">
            <v xml:space="preserve">검    사  </v>
          </cell>
          <cell r="C1344" t="str">
            <v>7 %</v>
          </cell>
          <cell r="D1344">
            <v>1</v>
          </cell>
          <cell r="E1344" t="str">
            <v>식</v>
          </cell>
          <cell r="F1344">
            <v>0</v>
          </cell>
          <cell r="G1344">
            <v>0</v>
          </cell>
          <cell r="H1344">
            <v>211401</v>
          </cell>
        </row>
        <row r="1346">
          <cell r="B1346" t="str">
            <v>계</v>
          </cell>
          <cell r="C1346">
            <v>0</v>
          </cell>
          <cell r="D1346">
            <v>0</v>
          </cell>
          <cell r="E1346">
            <v>0</v>
          </cell>
          <cell r="F1346">
            <v>3231420</v>
          </cell>
          <cell r="G1346">
            <v>0</v>
          </cell>
          <cell r="H1346">
            <v>3231420</v>
          </cell>
        </row>
        <row r="1369">
          <cell r="E1369" t="str">
            <v/>
          </cell>
          <cell r="F1369" t="str">
            <v>RADIAL GATE ANCHORAGE 제작 소모 자재비</v>
          </cell>
        </row>
        <row r="1370">
          <cell r="E1370" t="str">
            <v/>
          </cell>
        </row>
        <row r="1371">
          <cell r="A1371" t="str">
            <v>종       별</v>
          </cell>
          <cell r="B1371">
            <v>0</v>
          </cell>
          <cell r="C1371" t="str">
            <v>재 료 또 는</v>
          </cell>
          <cell r="D1371" t="str">
            <v xml:space="preserve">원 수 </v>
          </cell>
          <cell r="E1371" t="str">
            <v>단 위</v>
          </cell>
          <cell r="F1371" t="str">
            <v>총   액</v>
          </cell>
          <cell r="G1371" t="str">
            <v>노   무   비</v>
          </cell>
          <cell r="H1371">
            <v>0</v>
          </cell>
          <cell r="I1371" t="str">
            <v>재   료   비</v>
          </cell>
          <cell r="J1371">
            <v>0</v>
          </cell>
          <cell r="K1371" t="str">
            <v>경      비</v>
          </cell>
          <cell r="L1371">
            <v>0</v>
          </cell>
          <cell r="M1371" t="str">
            <v>비   고</v>
          </cell>
        </row>
        <row r="1372">
          <cell r="C1372" t="str">
            <v xml:space="preserve">규       격 </v>
          </cell>
          <cell r="D1372">
            <v>0</v>
          </cell>
          <cell r="E1372">
            <v>0</v>
          </cell>
          <cell r="F1372" t="str">
            <v>금   액</v>
          </cell>
          <cell r="G1372" t="str">
            <v>단  가</v>
          </cell>
          <cell r="H1372" t="str">
            <v>금   액</v>
          </cell>
          <cell r="I1372" t="str">
            <v>단  가</v>
          </cell>
          <cell r="J1372" t="str">
            <v>금   액</v>
          </cell>
          <cell r="K1372" t="str">
            <v>단  가</v>
          </cell>
          <cell r="L1372" t="str">
            <v>금   액</v>
          </cell>
        </row>
        <row r="1373">
          <cell r="A1373" t="str">
            <v>산       소</v>
          </cell>
          <cell r="B1373">
            <v>0</v>
          </cell>
          <cell r="C1373" t="str">
            <v>6,000L용</v>
          </cell>
          <cell r="D1373">
            <v>2.2000000000000002</v>
          </cell>
          <cell r="E1373" t="str">
            <v>병</v>
          </cell>
          <cell r="F1373">
            <v>0</v>
          </cell>
          <cell r="G1373" t="str">
            <v/>
          </cell>
          <cell r="H1373">
            <v>0</v>
          </cell>
          <cell r="I1373">
            <v>12000</v>
          </cell>
          <cell r="J1373">
            <v>26400</v>
          </cell>
        </row>
        <row r="1374">
          <cell r="A1374" t="str">
            <v>아 세 치 렌</v>
          </cell>
          <cell r="B1374">
            <v>0</v>
          </cell>
          <cell r="C1374" t="str">
            <v>2,100L용</v>
          </cell>
          <cell r="D1374">
            <v>1.5</v>
          </cell>
          <cell r="E1374" t="str">
            <v>병</v>
          </cell>
          <cell r="F1374">
            <v>0</v>
          </cell>
          <cell r="G1374">
            <v>0</v>
          </cell>
          <cell r="H1374">
            <v>0</v>
          </cell>
          <cell r="I1374">
            <v>25849</v>
          </cell>
          <cell r="J1374">
            <v>38773</v>
          </cell>
        </row>
        <row r="1375">
          <cell r="A1375" t="str">
            <v>함       석</v>
          </cell>
          <cell r="B1375">
            <v>0</v>
          </cell>
          <cell r="C1375" t="str">
            <v>#32 x 3' x 6'</v>
          </cell>
          <cell r="D1375">
            <v>1.2</v>
          </cell>
          <cell r="E1375" t="str">
            <v>매</v>
          </cell>
          <cell r="F1375">
            <v>0</v>
          </cell>
          <cell r="G1375">
            <v>0</v>
          </cell>
          <cell r="H1375">
            <v>0</v>
          </cell>
          <cell r="I1375">
            <v>2597</v>
          </cell>
          <cell r="J1375">
            <v>3116</v>
          </cell>
        </row>
        <row r="1376">
          <cell r="A1376" t="str">
            <v>용   접  봉</v>
          </cell>
          <cell r="B1376">
            <v>0</v>
          </cell>
          <cell r="C1376" t="str">
            <v>SS400, 4M/Mx350L</v>
          </cell>
          <cell r="D1376">
            <v>30.5</v>
          </cell>
          <cell r="E1376" t="str">
            <v>KG</v>
          </cell>
          <cell r="F1376">
            <v>0</v>
          </cell>
          <cell r="G1376">
            <v>0</v>
          </cell>
          <cell r="H1376">
            <v>0</v>
          </cell>
          <cell r="I1376">
            <v>1260</v>
          </cell>
          <cell r="J1376">
            <v>38430</v>
          </cell>
        </row>
        <row r="1377">
          <cell r="A1377" t="str">
            <v>전       력</v>
          </cell>
          <cell r="B1377">
            <v>0</v>
          </cell>
          <cell r="C1377">
            <v>0</v>
          </cell>
          <cell r="D1377">
            <v>420</v>
          </cell>
          <cell r="E1377" t="str">
            <v>KWH</v>
          </cell>
          <cell r="F1377">
            <v>0</v>
          </cell>
          <cell r="G1377">
            <v>0</v>
          </cell>
          <cell r="H1377">
            <v>0</v>
          </cell>
          <cell r="I1377">
            <v>0</v>
          </cell>
          <cell r="J1377">
            <v>0</v>
          </cell>
          <cell r="K1377">
            <v>61.6</v>
          </cell>
          <cell r="L1377">
            <v>25872</v>
          </cell>
        </row>
        <row r="1378">
          <cell r="A1378" t="str">
            <v>그라인다돌</v>
          </cell>
          <cell r="B1378">
            <v>0</v>
          </cell>
          <cell r="C1378" t="str">
            <v>300m/mΦ</v>
          </cell>
          <cell r="D1378">
            <v>0.33</v>
          </cell>
          <cell r="E1378" t="str">
            <v>개</v>
          </cell>
          <cell r="F1378">
            <v>0</v>
          </cell>
          <cell r="G1378">
            <v>0</v>
          </cell>
          <cell r="H1378">
            <v>0</v>
          </cell>
          <cell r="I1378">
            <v>3380</v>
          </cell>
          <cell r="J1378">
            <v>1115</v>
          </cell>
          <cell r="K1378" t="str">
            <v/>
          </cell>
        </row>
        <row r="1380">
          <cell r="B1380" t="str">
            <v>계</v>
          </cell>
          <cell r="C1380">
            <v>0</v>
          </cell>
          <cell r="D1380">
            <v>0</v>
          </cell>
          <cell r="E1380">
            <v>0</v>
          </cell>
          <cell r="F1380">
            <v>133706</v>
          </cell>
          <cell r="G1380">
            <v>0</v>
          </cell>
          <cell r="H1380">
            <v>0</v>
          </cell>
          <cell r="I1380">
            <v>0</v>
          </cell>
          <cell r="J1380">
            <v>107834</v>
          </cell>
          <cell r="K1380">
            <v>0</v>
          </cell>
          <cell r="L1380">
            <v>25872</v>
          </cell>
        </row>
        <row r="1398">
          <cell r="E1398" t="str">
            <v/>
          </cell>
          <cell r="F1398" t="str">
            <v>RADIAL GATE LEAF 설치 인건비</v>
          </cell>
        </row>
        <row r="1399">
          <cell r="E1399" t="str">
            <v/>
          </cell>
        </row>
        <row r="1400">
          <cell r="A1400" t="str">
            <v>종       별</v>
          </cell>
          <cell r="B1400">
            <v>0</v>
          </cell>
          <cell r="C1400" t="str">
            <v>재 료 또 는</v>
          </cell>
          <cell r="D1400" t="str">
            <v xml:space="preserve">원 수 </v>
          </cell>
          <cell r="E1400" t="str">
            <v>단 위</v>
          </cell>
          <cell r="F1400" t="str">
            <v>총   액</v>
          </cell>
          <cell r="G1400" t="str">
            <v>노   무   비</v>
          </cell>
          <cell r="H1400">
            <v>0</v>
          </cell>
          <cell r="I1400" t="str">
            <v>재   료   비</v>
          </cell>
          <cell r="J1400">
            <v>0</v>
          </cell>
          <cell r="K1400" t="str">
            <v>경      비</v>
          </cell>
          <cell r="L1400">
            <v>0</v>
          </cell>
          <cell r="M1400" t="str">
            <v>비   고</v>
          </cell>
        </row>
        <row r="1401">
          <cell r="C1401" t="str">
            <v xml:space="preserve">규       격 </v>
          </cell>
          <cell r="D1401">
            <v>0</v>
          </cell>
          <cell r="E1401">
            <v>0</v>
          </cell>
          <cell r="F1401" t="str">
            <v>금   액</v>
          </cell>
          <cell r="G1401" t="str">
            <v>단  가</v>
          </cell>
          <cell r="H1401" t="str">
            <v>금   액</v>
          </cell>
          <cell r="I1401" t="str">
            <v>단  가</v>
          </cell>
          <cell r="J1401" t="str">
            <v>금   액</v>
          </cell>
          <cell r="K1401" t="str">
            <v>단  가</v>
          </cell>
          <cell r="L1401" t="str">
            <v>금   액</v>
          </cell>
        </row>
        <row r="1402">
          <cell r="A1402" t="str">
            <v>기술관리</v>
          </cell>
          <cell r="B1402">
            <v>0</v>
          </cell>
          <cell r="C1402" t="str">
            <v>기계기사1급</v>
          </cell>
          <cell r="D1402">
            <v>0.5</v>
          </cell>
          <cell r="E1402" t="str">
            <v>인</v>
          </cell>
          <cell r="F1402">
            <v>0</v>
          </cell>
          <cell r="G1402">
            <v>97488</v>
          </cell>
          <cell r="H1402">
            <v>48744</v>
          </cell>
        </row>
        <row r="1403">
          <cell r="A1403" t="str">
            <v>현 장 교 정</v>
          </cell>
          <cell r="B1403">
            <v>0</v>
          </cell>
          <cell r="C1403" t="str">
            <v>프랜트 제관공</v>
          </cell>
          <cell r="D1403">
            <v>1.034</v>
          </cell>
          <cell r="E1403" t="str">
            <v>인</v>
          </cell>
          <cell r="F1403">
            <v>0</v>
          </cell>
          <cell r="G1403">
            <v>81966</v>
          </cell>
          <cell r="H1403">
            <v>84752</v>
          </cell>
        </row>
        <row r="1404">
          <cell r="A1404" t="str">
            <v/>
          </cell>
          <cell r="B1404">
            <v>0</v>
          </cell>
          <cell r="C1404" t="str">
            <v>비   계   공</v>
          </cell>
          <cell r="D1404">
            <v>0.51700000000000002</v>
          </cell>
          <cell r="E1404" t="str">
            <v>인</v>
          </cell>
          <cell r="F1404">
            <v>0</v>
          </cell>
          <cell r="G1404">
            <v>79467</v>
          </cell>
          <cell r="H1404">
            <v>41084</v>
          </cell>
        </row>
        <row r="1405">
          <cell r="A1405" t="str">
            <v>소운반 조작</v>
          </cell>
          <cell r="B1405">
            <v>0</v>
          </cell>
          <cell r="C1405" t="str">
            <v>비   계   공</v>
          </cell>
          <cell r="D1405">
            <v>2.2999999999999998</v>
          </cell>
          <cell r="E1405" t="str">
            <v>인</v>
          </cell>
          <cell r="F1405">
            <v>0</v>
          </cell>
          <cell r="G1405">
            <v>79467</v>
          </cell>
          <cell r="H1405">
            <v>182774</v>
          </cell>
        </row>
        <row r="1406">
          <cell r="A1406" t="str">
            <v/>
          </cell>
          <cell r="B1406">
            <v>0</v>
          </cell>
          <cell r="C1406" t="str">
            <v>프랜트기계설치공</v>
          </cell>
          <cell r="D1406">
            <v>0.91</v>
          </cell>
          <cell r="E1406" t="str">
            <v>인</v>
          </cell>
          <cell r="F1406">
            <v>0</v>
          </cell>
          <cell r="G1406">
            <v>80805</v>
          </cell>
          <cell r="H1406">
            <v>73532</v>
          </cell>
        </row>
        <row r="1408">
          <cell r="A1408" t="str">
            <v>조 립 조 정</v>
          </cell>
          <cell r="B1408">
            <v>0</v>
          </cell>
          <cell r="C1408" t="str">
            <v>비   계   공</v>
          </cell>
          <cell r="D1408">
            <v>1.46</v>
          </cell>
          <cell r="E1408" t="str">
            <v>인</v>
          </cell>
          <cell r="F1408">
            <v>0</v>
          </cell>
          <cell r="G1408">
            <v>79467</v>
          </cell>
          <cell r="H1408">
            <v>116021</v>
          </cell>
        </row>
        <row r="1409">
          <cell r="C1409" t="str">
            <v>프랜트 제관공</v>
          </cell>
          <cell r="D1409">
            <v>4.92</v>
          </cell>
          <cell r="E1409" t="str">
            <v>인</v>
          </cell>
          <cell r="F1409">
            <v>0</v>
          </cell>
          <cell r="G1409">
            <v>81966</v>
          </cell>
          <cell r="H1409">
            <v>403272</v>
          </cell>
        </row>
        <row r="1410">
          <cell r="C1410" t="str">
            <v>측   량   사</v>
          </cell>
          <cell r="D1410">
            <v>0.41</v>
          </cell>
          <cell r="E1410" t="str">
            <v>인</v>
          </cell>
          <cell r="F1410">
            <v>0</v>
          </cell>
          <cell r="G1410">
            <v>58506</v>
          </cell>
          <cell r="H1410">
            <v>23987</v>
          </cell>
        </row>
        <row r="1411">
          <cell r="A1411" t="str">
            <v>용      접</v>
          </cell>
          <cell r="B1411">
            <v>0</v>
          </cell>
          <cell r="C1411" t="str">
            <v>프랜트 용접공</v>
          </cell>
          <cell r="D1411">
            <v>0.81</v>
          </cell>
          <cell r="E1411" t="str">
            <v>인</v>
          </cell>
          <cell r="F1411">
            <v>0</v>
          </cell>
          <cell r="G1411">
            <v>95379</v>
          </cell>
          <cell r="H1411">
            <v>77256</v>
          </cell>
        </row>
        <row r="1412">
          <cell r="C1412" t="str">
            <v>프랜트 제관공</v>
          </cell>
          <cell r="D1412">
            <v>0.215</v>
          </cell>
          <cell r="E1412" t="str">
            <v>인</v>
          </cell>
          <cell r="F1412">
            <v>0</v>
          </cell>
          <cell r="G1412">
            <v>81966</v>
          </cell>
          <cell r="H1412">
            <v>17622</v>
          </cell>
        </row>
        <row r="1414">
          <cell r="A1414" t="str">
            <v>전 원 배 선</v>
          </cell>
          <cell r="B1414">
            <v>0</v>
          </cell>
          <cell r="C1414" t="str">
            <v>프랜트 전공</v>
          </cell>
          <cell r="D1414">
            <v>0.31</v>
          </cell>
          <cell r="E1414" t="str">
            <v>인</v>
          </cell>
          <cell r="F1414">
            <v>0</v>
          </cell>
          <cell r="G1414">
            <v>64285</v>
          </cell>
          <cell r="H1414">
            <v>19928</v>
          </cell>
        </row>
        <row r="1415">
          <cell r="A1415" t="str">
            <v>검사 및 교정</v>
          </cell>
          <cell r="B1415">
            <v>0</v>
          </cell>
          <cell r="C1415" t="str">
            <v>기술관리</v>
          </cell>
          <cell r="D1415" t="str">
            <v>1</v>
          </cell>
          <cell r="E1415" t="str">
            <v>식</v>
          </cell>
          <cell r="F1415">
            <v>0</v>
          </cell>
          <cell r="G1415">
            <v>0</v>
          </cell>
          <cell r="H1415">
            <v>104022</v>
          </cell>
        </row>
        <row r="1416">
          <cell r="C1416" t="str">
            <v>를 제외한 10%</v>
          </cell>
        </row>
        <row r="1419">
          <cell r="A1419" t="str">
            <v xml:space="preserve">      계  </v>
          </cell>
          <cell r="B1419">
            <v>0</v>
          </cell>
          <cell r="C1419">
            <v>0</v>
          </cell>
          <cell r="D1419">
            <v>0</v>
          </cell>
          <cell r="E1419">
            <v>0</v>
          </cell>
          <cell r="F1419">
            <v>1192994</v>
          </cell>
          <cell r="G1419">
            <v>0</v>
          </cell>
          <cell r="H1419">
            <v>1192994</v>
          </cell>
        </row>
        <row r="1427">
          <cell r="E1427" t="str">
            <v/>
          </cell>
          <cell r="F1427" t="str">
            <v>RADIAL GATE 설치 사용장비 경비</v>
          </cell>
        </row>
        <row r="1428">
          <cell r="E1428" t="str">
            <v/>
          </cell>
        </row>
        <row r="1429">
          <cell r="A1429" t="str">
            <v>종       별</v>
          </cell>
          <cell r="B1429">
            <v>0</v>
          </cell>
          <cell r="C1429" t="str">
            <v>재 료 또 는</v>
          </cell>
          <cell r="D1429" t="str">
            <v xml:space="preserve">원 수 </v>
          </cell>
          <cell r="E1429" t="str">
            <v>단 위</v>
          </cell>
          <cell r="F1429" t="str">
            <v>총   액</v>
          </cell>
          <cell r="G1429" t="str">
            <v>노   무   비</v>
          </cell>
          <cell r="H1429">
            <v>0</v>
          </cell>
          <cell r="I1429" t="str">
            <v>재   료   비</v>
          </cell>
          <cell r="J1429">
            <v>0</v>
          </cell>
          <cell r="K1429" t="str">
            <v>경      비</v>
          </cell>
          <cell r="L1429">
            <v>0</v>
          </cell>
          <cell r="M1429" t="str">
            <v>비   고</v>
          </cell>
        </row>
        <row r="1430">
          <cell r="C1430" t="str">
            <v xml:space="preserve">규       격 </v>
          </cell>
          <cell r="D1430">
            <v>0</v>
          </cell>
          <cell r="E1430">
            <v>0</v>
          </cell>
          <cell r="F1430" t="str">
            <v>금   액</v>
          </cell>
          <cell r="G1430" t="str">
            <v>단  가</v>
          </cell>
          <cell r="H1430" t="str">
            <v>금   액</v>
          </cell>
          <cell r="I1430" t="str">
            <v>단  가</v>
          </cell>
          <cell r="J1430" t="str">
            <v>금   액</v>
          </cell>
          <cell r="K1430" t="str">
            <v>단  가</v>
          </cell>
          <cell r="L1430" t="str">
            <v>금   액</v>
          </cell>
        </row>
        <row r="1432">
          <cell r="A1432" t="str">
            <v>A.C WELDER</v>
          </cell>
          <cell r="B1432">
            <v>0</v>
          </cell>
          <cell r="C1432" t="str">
            <v>10KVA</v>
          </cell>
          <cell r="D1432">
            <v>8</v>
          </cell>
          <cell r="E1432" t="str">
            <v>Hr</v>
          </cell>
          <cell r="F1432">
            <v>0</v>
          </cell>
          <cell r="G1432">
            <v>0</v>
          </cell>
          <cell r="H1432">
            <v>0</v>
          </cell>
          <cell r="I1432">
            <v>0</v>
          </cell>
          <cell r="J1432">
            <v>0</v>
          </cell>
          <cell r="K1432">
            <v>155</v>
          </cell>
          <cell r="L1432">
            <v>1240</v>
          </cell>
        </row>
        <row r="1433">
          <cell r="A1433" t="str">
            <v>GAS CUTTING M/C</v>
          </cell>
          <cell r="B1433">
            <v>0</v>
          </cell>
          <cell r="C1433" t="str">
            <v>중 형</v>
          </cell>
          <cell r="D1433">
            <v>48</v>
          </cell>
          <cell r="E1433" t="str">
            <v>Hr</v>
          </cell>
          <cell r="F1433">
            <v>0</v>
          </cell>
          <cell r="G1433">
            <v>3974</v>
          </cell>
          <cell r="H1433">
            <v>190752</v>
          </cell>
          <cell r="I1433">
            <v>0</v>
          </cell>
          <cell r="J1433">
            <v>0</v>
          </cell>
          <cell r="K1433">
            <v>115</v>
          </cell>
          <cell r="L1433">
            <v>5520</v>
          </cell>
        </row>
        <row r="1434">
          <cell r="A1434" t="str">
            <v>GAS WELDER</v>
          </cell>
          <cell r="B1434">
            <v>0</v>
          </cell>
          <cell r="C1434" t="str">
            <v>중 형</v>
          </cell>
          <cell r="D1434">
            <v>24</v>
          </cell>
          <cell r="E1434" t="str">
            <v>Hr</v>
          </cell>
          <cell r="F1434">
            <v>0</v>
          </cell>
          <cell r="G1434">
            <v>0</v>
          </cell>
          <cell r="H1434">
            <v>0</v>
          </cell>
          <cell r="I1434">
            <v>0</v>
          </cell>
          <cell r="J1434">
            <v>0</v>
          </cell>
          <cell r="K1434">
            <v>115</v>
          </cell>
          <cell r="L1434">
            <v>2760</v>
          </cell>
        </row>
        <row r="1435">
          <cell r="A1435" t="str">
            <v>PORTABLE DRILL</v>
          </cell>
          <cell r="B1435">
            <v>0</v>
          </cell>
          <cell r="C1435" t="str">
            <v>1.5 HP</v>
          </cell>
          <cell r="D1435">
            <v>16</v>
          </cell>
          <cell r="E1435" t="str">
            <v>Hr</v>
          </cell>
          <cell r="F1435">
            <v>0</v>
          </cell>
          <cell r="G1435">
            <v>0</v>
          </cell>
          <cell r="H1435">
            <v>0</v>
          </cell>
          <cell r="I1435">
            <v>0</v>
          </cell>
          <cell r="J1435">
            <v>0</v>
          </cell>
          <cell r="K1435">
            <v>14</v>
          </cell>
          <cell r="L1435">
            <v>224</v>
          </cell>
        </row>
        <row r="1436">
          <cell r="A1436" t="str">
            <v>PORTABLE GRINDER</v>
          </cell>
          <cell r="B1436">
            <v>0</v>
          </cell>
          <cell r="C1436" t="str">
            <v>0.5 HP</v>
          </cell>
          <cell r="D1436">
            <v>48</v>
          </cell>
          <cell r="E1436" t="str">
            <v>Hr</v>
          </cell>
          <cell r="F1436">
            <v>0</v>
          </cell>
          <cell r="G1436">
            <v>0</v>
          </cell>
          <cell r="H1436">
            <v>0</v>
          </cell>
          <cell r="I1436">
            <v>0</v>
          </cell>
          <cell r="J1436">
            <v>0</v>
          </cell>
          <cell r="K1436">
            <v>22</v>
          </cell>
          <cell r="L1436">
            <v>1056</v>
          </cell>
        </row>
        <row r="1438">
          <cell r="A1438" t="str">
            <v>COMPRESSOR</v>
          </cell>
          <cell r="B1438">
            <v>0</v>
          </cell>
          <cell r="C1438" t="str">
            <v>7.1㎥/min</v>
          </cell>
          <cell r="D1438">
            <v>16</v>
          </cell>
          <cell r="E1438" t="str">
            <v>Hr</v>
          </cell>
          <cell r="F1438">
            <v>0</v>
          </cell>
          <cell r="G1438">
            <v>9681</v>
          </cell>
          <cell r="H1438">
            <v>154896</v>
          </cell>
          <cell r="I1438">
            <v>8779</v>
          </cell>
          <cell r="J1438">
            <v>140464</v>
          </cell>
          <cell r="K1438">
            <v>6250</v>
          </cell>
          <cell r="L1438">
            <v>100000</v>
          </cell>
        </row>
        <row r="1439">
          <cell r="A1439" t="str">
            <v>리프트 트럭</v>
          </cell>
          <cell r="B1439">
            <v>0</v>
          </cell>
          <cell r="C1439" t="str">
            <v>5 TON</v>
          </cell>
          <cell r="D1439">
            <v>8</v>
          </cell>
          <cell r="E1439" t="str">
            <v>Hr</v>
          </cell>
          <cell r="F1439">
            <v>0</v>
          </cell>
          <cell r="G1439">
            <v>9681</v>
          </cell>
          <cell r="H1439">
            <v>77448</v>
          </cell>
          <cell r="I1439">
            <v>5116.08</v>
          </cell>
          <cell r="J1439">
            <v>40928</v>
          </cell>
          <cell r="K1439">
            <v>4863</v>
          </cell>
          <cell r="L1439">
            <v>38904</v>
          </cell>
        </row>
        <row r="1440">
          <cell r="A1440" t="str">
            <v>TRUCK CRANE</v>
          </cell>
          <cell r="B1440">
            <v>0</v>
          </cell>
          <cell r="C1440" t="str">
            <v>40 TON</v>
          </cell>
          <cell r="D1440">
            <v>16</v>
          </cell>
          <cell r="E1440" t="str">
            <v>Hr</v>
          </cell>
          <cell r="F1440">
            <v>0</v>
          </cell>
          <cell r="G1440">
            <v>18615</v>
          </cell>
          <cell r="H1440">
            <v>297840</v>
          </cell>
          <cell r="I1440">
            <v>8730</v>
          </cell>
          <cell r="J1440">
            <v>139680</v>
          </cell>
          <cell r="K1440">
            <v>55621</v>
          </cell>
          <cell r="L1440">
            <v>889936</v>
          </cell>
        </row>
        <row r="1441">
          <cell r="A1441" t="str">
            <v>WINCH</v>
          </cell>
          <cell r="B1441">
            <v>0</v>
          </cell>
          <cell r="C1441" t="str">
            <v>50 HP</v>
          </cell>
          <cell r="D1441">
            <v>16</v>
          </cell>
          <cell r="E1441" t="str">
            <v>Hr</v>
          </cell>
          <cell r="F1441">
            <v>0</v>
          </cell>
          <cell r="G1441">
            <v>9235</v>
          </cell>
          <cell r="H1441">
            <v>147760</v>
          </cell>
          <cell r="I1441">
            <v>0</v>
          </cell>
          <cell r="J1441">
            <v>0</v>
          </cell>
          <cell r="K1441">
            <v>5209</v>
          </cell>
          <cell r="L1441">
            <v>83344</v>
          </cell>
        </row>
        <row r="1445">
          <cell r="B1445" t="str">
            <v xml:space="preserve"> 계</v>
          </cell>
          <cell r="C1445">
            <v>0</v>
          </cell>
          <cell r="D1445">
            <v>0</v>
          </cell>
          <cell r="E1445">
            <v>0</v>
          </cell>
          <cell r="F1445">
            <v>2312752</v>
          </cell>
          <cell r="G1445">
            <v>0</v>
          </cell>
          <cell r="H1445">
            <v>868696</v>
          </cell>
          <cell r="I1445">
            <v>0</v>
          </cell>
          <cell r="J1445">
            <v>321072</v>
          </cell>
          <cell r="K1445">
            <v>0</v>
          </cell>
          <cell r="L1445">
            <v>1122984</v>
          </cell>
        </row>
        <row r="1456">
          <cell r="E1456" t="str">
            <v/>
          </cell>
          <cell r="F1456" t="str">
            <v>RADIAL GATE LEAF 설치 소모 자재비</v>
          </cell>
        </row>
        <row r="1457">
          <cell r="E1457" t="str">
            <v/>
          </cell>
        </row>
        <row r="1458">
          <cell r="A1458" t="str">
            <v>종       별</v>
          </cell>
          <cell r="B1458">
            <v>0</v>
          </cell>
          <cell r="C1458" t="str">
            <v>재 료 또 는</v>
          </cell>
          <cell r="D1458" t="str">
            <v xml:space="preserve">원 수 </v>
          </cell>
          <cell r="E1458" t="str">
            <v>단 위</v>
          </cell>
          <cell r="F1458" t="str">
            <v>총   액</v>
          </cell>
          <cell r="G1458" t="str">
            <v>노   무   비</v>
          </cell>
          <cell r="H1458">
            <v>0</v>
          </cell>
          <cell r="I1458" t="str">
            <v>재   료   비</v>
          </cell>
          <cell r="J1458">
            <v>0</v>
          </cell>
          <cell r="K1458" t="str">
            <v>경      비</v>
          </cell>
          <cell r="L1458">
            <v>0</v>
          </cell>
          <cell r="M1458" t="str">
            <v>비   고</v>
          </cell>
        </row>
        <row r="1459">
          <cell r="C1459" t="str">
            <v xml:space="preserve">규       격 </v>
          </cell>
          <cell r="D1459">
            <v>0</v>
          </cell>
          <cell r="E1459">
            <v>0</v>
          </cell>
          <cell r="F1459" t="str">
            <v>금   액</v>
          </cell>
          <cell r="G1459" t="str">
            <v>단  가</v>
          </cell>
          <cell r="H1459" t="str">
            <v>금   액</v>
          </cell>
          <cell r="I1459" t="str">
            <v>단  가</v>
          </cell>
          <cell r="J1459" t="str">
            <v>금   액</v>
          </cell>
          <cell r="K1459" t="str">
            <v>단  가</v>
          </cell>
          <cell r="L1459" t="str">
            <v>금   액</v>
          </cell>
        </row>
        <row r="1460">
          <cell r="A1460" t="str">
            <v>산       소</v>
          </cell>
          <cell r="B1460">
            <v>0</v>
          </cell>
          <cell r="C1460" t="str">
            <v>6,000L용</v>
          </cell>
          <cell r="D1460">
            <v>0.53</v>
          </cell>
          <cell r="E1460" t="str">
            <v>병</v>
          </cell>
          <cell r="F1460">
            <v>0</v>
          </cell>
          <cell r="G1460" t="str">
            <v/>
          </cell>
          <cell r="H1460">
            <v>0</v>
          </cell>
          <cell r="I1460">
            <v>12000</v>
          </cell>
          <cell r="J1460">
            <v>6360</v>
          </cell>
        </row>
        <row r="1461">
          <cell r="A1461" t="str">
            <v>아 세 치 렌</v>
          </cell>
          <cell r="B1461">
            <v>0</v>
          </cell>
          <cell r="C1461" t="str">
            <v>4,500L용</v>
          </cell>
          <cell r="D1461">
            <v>0.45</v>
          </cell>
          <cell r="E1461" t="str">
            <v>병</v>
          </cell>
          <cell r="F1461">
            <v>0</v>
          </cell>
          <cell r="G1461">
            <v>0</v>
          </cell>
          <cell r="H1461">
            <v>0</v>
          </cell>
          <cell r="I1461">
            <v>55392</v>
          </cell>
          <cell r="J1461">
            <v>24926.400000000001</v>
          </cell>
        </row>
        <row r="1462">
          <cell r="A1462" t="str">
            <v>용   접  봉</v>
          </cell>
          <cell r="B1462">
            <v>0</v>
          </cell>
          <cell r="C1462" t="str">
            <v>SS400 , 4M/M</v>
          </cell>
          <cell r="D1462">
            <v>6.2</v>
          </cell>
          <cell r="E1462" t="str">
            <v>KG</v>
          </cell>
          <cell r="F1462">
            <v>0</v>
          </cell>
          <cell r="G1462">
            <v>0</v>
          </cell>
          <cell r="H1462">
            <v>0</v>
          </cell>
          <cell r="I1462">
            <v>1260</v>
          </cell>
          <cell r="J1462">
            <v>7812</v>
          </cell>
        </row>
        <row r="1463">
          <cell r="A1463" t="str">
            <v/>
          </cell>
          <cell r="B1463">
            <v>0</v>
          </cell>
          <cell r="C1463">
            <v>0</v>
          </cell>
          <cell r="D1463" t="str">
            <v/>
          </cell>
          <cell r="E1463" t="str">
            <v/>
          </cell>
        </row>
        <row r="1466">
          <cell r="B1466" t="str">
            <v>계</v>
          </cell>
          <cell r="C1466">
            <v>0</v>
          </cell>
          <cell r="D1466">
            <v>0</v>
          </cell>
          <cell r="E1466">
            <v>0</v>
          </cell>
          <cell r="F1466">
            <v>39098.400000000001</v>
          </cell>
          <cell r="G1466">
            <v>0</v>
          </cell>
          <cell r="H1466">
            <v>0</v>
          </cell>
          <cell r="I1466">
            <v>0</v>
          </cell>
          <cell r="J1466">
            <v>39098.400000000001</v>
          </cell>
        </row>
        <row r="1485">
          <cell r="E1485" t="str">
            <v/>
          </cell>
          <cell r="F1485" t="str">
            <v>RADIAL GATE GUIDE FRAME 설치 인건비</v>
          </cell>
        </row>
        <row r="1486">
          <cell r="E1486" t="str">
            <v/>
          </cell>
        </row>
        <row r="1487">
          <cell r="A1487" t="str">
            <v>종       별</v>
          </cell>
          <cell r="B1487">
            <v>0</v>
          </cell>
          <cell r="C1487" t="str">
            <v>재 료 또 는</v>
          </cell>
          <cell r="D1487" t="str">
            <v xml:space="preserve">원 수 </v>
          </cell>
          <cell r="E1487" t="str">
            <v>단 위</v>
          </cell>
          <cell r="F1487" t="str">
            <v>총   액</v>
          </cell>
          <cell r="G1487" t="str">
            <v>노   무   비</v>
          </cell>
          <cell r="H1487">
            <v>0</v>
          </cell>
          <cell r="I1487" t="str">
            <v>재   료   비</v>
          </cell>
          <cell r="J1487">
            <v>0</v>
          </cell>
          <cell r="K1487" t="str">
            <v>경      비</v>
          </cell>
          <cell r="L1487">
            <v>0</v>
          </cell>
          <cell r="M1487" t="str">
            <v>비   고</v>
          </cell>
        </row>
        <row r="1488">
          <cell r="C1488" t="str">
            <v xml:space="preserve">규       격 </v>
          </cell>
          <cell r="D1488">
            <v>0</v>
          </cell>
          <cell r="E1488">
            <v>0</v>
          </cell>
          <cell r="F1488" t="str">
            <v>금   액</v>
          </cell>
          <cell r="G1488" t="str">
            <v>단  가</v>
          </cell>
          <cell r="H1488" t="str">
            <v>금   액</v>
          </cell>
          <cell r="I1488" t="str">
            <v>단  가</v>
          </cell>
          <cell r="J1488" t="str">
            <v>금   액</v>
          </cell>
          <cell r="K1488" t="str">
            <v>단  가</v>
          </cell>
          <cell r="L1488" t="str">
            <v>금   액</v>
          </cell>
        </row>
        <row r="1489">
          <cell r="A1489" t="str">
            <v>기 술 관 리</v>
          </cell>
          <cell r="B1489">
            <v>0</v>
          </cell>
          <cell r="C1489" t="str">
            <v>기계기사1급</v>
          </cell>
          <cell r="D1489">
            <v>12.882</v>
          </cell>
          <cell r="E1489" t="str">
            <v>인</v>
          </cell>
          <cell r="F1489">
            <v>0</v>
          </cell>
          <cell r="G1489">
            <v>97488</v>
          </cell>
          <cell r="H1489">
            <v>1255840</v>
          </cell>
        </row>
        <row r="1490">
          <cell r="A1490" t="str">
            <v>BOX 해 체 검 수</v>
          </cell>
          <cell r="B1490">
            <v>0</v>
          </cell>
          <cell r="C1490" t="str">
            <v>(해체) 목  공</v>
          </cell>
          <cell r="D1490">
            <v>4.7060000000000004</v>
          </cell>
          <cell r="E1490" t="str">
            <v>인</v>
          </cell>
          <cell r="F1490">
            <v>0</v>
          </cell>
          <cell r="G1490">
            <v>75306</v>
          </cell>
          <cell r="H1490">
            <v>354390</v>
          </cell>
        </row>
        <row r="1491">
          <cell r="B1491" t="str">
            <v xml:space="preserve">      검 수</v>
          </cell>
          <cell r="C1491" t="str">
            <v>프랜트기계설치공</v>
          </cell>
          <cell r="D1491">
            <v>4.7060000000000004</v>
          </cell>
          <cell r="E1491" t="str">
            <v>인</v>
          </cell>
          <cell r="F1491">
            <v>0</v>
          </cell>
          <cell r="G1491">
            <v>80805</v>
          </cell>
          <cell r="H1491">
            <v>380268</v>
          </cell>
        </row>
        <row r="1492">
          <cell r="B1492" t="str">
            <v xml:space="preserve">      보 조</v>
          </cell>
          <cell r="C1492" t="str">
            <v>특 별 인 부</v>
          </cell>
          <cell r="D1492">
            <v>4.7060000000000004</v>
          </cell>
          <cell r="E1492" t="str">
            <v>인</v>
          </cell>
          <cell r="F1492">
            <v>0</v>
          </cell>
          <cell r="G1492">
            <v>57379</v>
          </cell>
          <cell r="H1492">
            <v>270025</v>
          </cell>
        </row>
        <row r="1493">
          <cell r="A1493" t="str">
            <v>설치준비,CHIPPING</v>
          </cell>
          <cell r="B1493">
            <v>0</v>
          </cell>
          <cell r="C1493" t="str">
            <v>석      공</v>
          </cell>
          <cell r="D1493">
            <v>3.294</v>
          </cell>
          <cell r="E1493" t="str">
            <v>인</v>
          </cell>
          <cell r="F1493">
            <v>0</v>
          </cell>
          <cell r="G1493">
            <v>77005</v>
          </cell>
          <cell r="H1493">
            <v>253654</v>
          </cell>
        </row>
        <row r="1495">
          <cell r="A1495" t="str">
            <v/>
          </cell>
          <cell r="B1495">
            <v>0</v>
          </cell>
          <cell r="C1495" t="str">
            <v>특 별 인 부</v>
          </cell>
          <cell r="D1495">
            <v>2.4700000000000002</v>
          </cell>
          <cell r="E1495" t="str">
            <v>인</v>
          </cell>
          <cell r="F1495">
            <v>0</v>
          </cell>
          <cell r="G1495">
            <v>57379</v>
          </cell>
          <cell r="H1495">
            <v>141726</v>
          </cell>
        </row>
        <row r="1496">
          <cell r="A1496" t="str">
            <v>가설비 Jig 및</v>
          </cell>
        </row>
        <row r="1497">
          <cell r="A1497" t="str">
            <v>Support  설  치</v>
          </cell>
          <cell r="B1497">
            <v>0</v>
          </cell>
          <cell r="C1497" t="str">
            <v>프랜트기계설치공</v>
          </cell>
          <cell r="D1497">
            <v>1.1759999999999999</v>
          </cell>
          <cell r="E1497" t="str">
            <v>인</v>
          </cell>
          <cell r="F1497">
            <v>0</v>
          </cell>
          <cell r="G1497">
            <v>80805</v>
          </cell>
          <cell r="H1497">
            <v>95026</v>
          </cell>
        </row>
        <row r="1498">
          <cell r="B1498" t="str">
            <v xml:space="preserve">     배  관</v>
          </cell>
          <cell r="C1498" t="str">
            <v>프랜트 배관공</v>
          </cell>
          <cell r="D1498">
            <v>1.1759999999999999</v>
          </cell>
          <cell r="E1498" t="str">
            <v>인</v>
          </cell>
          <cell r="F1498">
            <v>0</v>
          </cell>
          <cell r="G1498">
            <v>97219</v>
          </cell>
          <cell r="H1498">
            <v>114329</v>
          </cell>
        </row>
        <row r="1499">
          <cell r="B1499" t="str">
            <v xml:space="preserve">     절  단</v>
          </cell>
          <cell r="C1499" t="str">
            <v>산 소 절 단 공</v>
          </cell>
          <cell r="D1499">
            <v>0.94099999999999995</v>
          </cell>
          <cell r="E1499" t="str">
            <v>인</v>
          </cell>
          <cell r="F1499">
            <v>0</v>
          </cell>
          <cell r="G1499">
            <v>31794</v>
          </cell>
          <cell r="H1499">
            <v>29918</v>
          </cell>
        </row>
        <row r="1501">
          <cell r="B1501" t="str">
            <v xml:space="preserve">     용  접</v>
          </cell>
          <cell r="C1501" t="str">
            <v>프랜트 용접공</v>
          </cell>
          <cell r="D1501">
            <v>0.58799999999999997</v>
          </cell>
          <cell r="E1501" t="str">
            <v>인</v>
          </cell>
          <cell r="F1501">
            <v>0</v>
          </cell>
          <cell r="G1501">
            <v>95379</v>
          </cell>
          <cell r="H1501">
            <v>56082</v>
          </cell>
        </row>
        <row r="1502">
          <cell r="B1502" t="str">
            <v xml:space="preserve">     보  조</v>
          </cell>
          <cell r="C1502" t="str">
            <v>특 별 인 부</v>
          </cell>
          <cell r="D1502">
            <v>4.7060000000000004</v>
          </cell>
          <cell r="E1502" t="str">
            <v>인</v>
          </cell>
          <cell r="F1502">
            <v>0</v>
          </cell>
          <cell r="G1502">
            <v>57379</v>
          </cell>
          <cell r="H1502">
            <v>270025</v>
          </cell>
        </row>
        <row r="1503">
          <cell r="A1503" t="str">
            <v>조 립 및 조 작</v>
          </cell>
          <cell r="B1503">
            <v>0</v>
          </cell>
          <cell r="C1503" t="str">
            <v>특수 비계공</v>
          </cell>
          <cell r="D1503">
            <v>4.7060000000000004</v>
          </cell>
          <cell r="E1503" t="str">
            <v>인</v>
          </cell>
          <cell r="F1503">
            <v>0</v>
          </cell>
          <cell r="G1503">
            <v>85884</v>
          </cell>
          <cell r="H1503">
            <v>404170</v>
          </cell>
        </row>
        <row r="1504">
          <cell r="B1504" t="str">
            <v xml:space="preserve">     조  립</v>
          </cell>
          <cell r="C1504" t="str">
            <v>프랜트기계설치공</v>
          </cell>
          <cell r="D1504">
            <v>4.7060000000000004</v>
          </cell>
          <cell r="E1504" t="str">
            <v>인</v>
          </cell>
          <cell r="F1504">
            <v>0</v>
          </cell>
          <cell r="G1504">
            <v>80805</v>
          </cell>
          <cell r="H1504">
            <v>380268</v>
          </cell>
        </row>
        <row r="1505">
          <cell r="B1505" t="str">
            <v xml:space="preserve">     교  정</v>
          </cell>
          <cell r="C1505" t="str">
            <v>프랜트 제관공</v>
          </cell>
          <cell r="D1505">
            <v>2.3530000000000002</v>
          </cell>
          <cell r="E1505" t="str">
            <v>인</v>
          </cell>
          <cell r="F1505">
            <v>0</v>
          </cell>
          <cell r="G1505">
            <v>81966</v>
          </cell>
          <cell r="H1505">
            <v>192865</v>
          </cell>
        </row>
        <row r="1507">
          <cell r="B1507" t="str">
            <v xml:space="preserve">     측  량</v>
          </cell>
          <cell r="C1507" t="str">
            <v>시공측량기사</v>
          </cell>
          <cell r="D1507">
            <v>9.4120000000000008</v>
          </cell>
          <cell r="E1507" t="str">
            <v>인</v>
          </cell>
          <cell r="F1507">
            <v>0</v>
          </cell>
          <cell r="G1507">
            <v>58506</v>
          </cell>
          <cell r="H1507">
            <v>550658</v>
          </cell>
        </row>
        <row r="1508">
          <cell r="B1508" t="str">
            <v xml:space="preserve">   측량조수</v>
          </cell>
          <cell r="C1508" t="str">
            <v>시공측량조수</v>
          </cell>
          <cell r="D1508">
            <v>9.4120000000000008</v>
          </cell>
          <cell r="E1508" t="str">
            <v>인</v>
          </cell>
          <cell r="F1508">
            <v>0</v>
          </cell>
          <cell r="G1508">
            <v>38777</v>
          </cell>
          <cell r="H1508">
            <v>364969</v>
          </cell>
        </row>
        <row r="1509">
          <cell r="B1509" t="str">
            <v xml:space="preserve">     조  정</v>
          </cell>
          <cell r="C1509" t="str">
            <v>프랜트기계설치공</v>
          </cell>
          <cell r="D1509">
            <v>9.4120000000000008</v>
          </cell>
          <cell r="E1509" t="str">
            <v>인</v>
          </cell>
          <cell r="F1509">
            <v>0</v>
          </cell>
          <cell r="G1509">
            <v>80805</v>
          </cell>
          <cell r="H1509">
            <v>760536</v>
          </cell>
        </row>
        <row r="1510">
          <cell r="A1510" t="str">
            <v/>
          </cell>
          <cell r="B1510" t="str">
            <v xml:space="preserve">     검  측</v>
          </cell>
          <cell r="C1510" t="str">
            <v>프랜트기계설치공</v>
          </cell>
          <cell r="D1510">
            <v>9.4120000000000008</v>
          </cell>
          <cell r="E1510" t="str">
            <v>인</v>
          </cell>
          <cell r="F1510">
            <v>0</v>
          </cell>
          <cell r="G1510">
            <v>80805</v>
          </cell>
          <cell r="H1510">
            <v>760536</v>
          </cell>
        </row>
        <row r="1511">
          <cell r="B1511" t="str">
            <v xml:space="preserve">     기  록</v>
          </cell>
          <cell r="C1511" t="str">
            <v>프랜트기계설치공</v>
          </cell>
          <cell r="D1511">
            <v>4.7060000000000004</v>
          </cell>
          <cell r="E1511" t="str">
            <v>인</v>
          </cell>
          <cell r="F1511">
            <v>0</v>
          </cell>
          <cell r="G1511">
            <v>80805</v>
          </cell>
          <cell r="H1511">
            <v>380268</v>
          </cell>
        </row>
        <row r="1513">
          <cell r="B1513" t="str">
            <v xml:space="preserve">     용  접</v>
          </cell>
          <cell r="C1513" t="str">
            <v>프랜트 용접공</v>
          </cell>
          <cell r="D1513">
            <v>4.7060000000000004</v>
          </cell>
          <cell r="E1513" t="str">
            <v>인</v>
          </cell>
          <cell r="F1513">
            <v>0</v>
          </cell>
          <cell r="G1513">
            <v>95379</v>
          </cell>
          <cell r="H1513">
            <v>448853</v>
          </cell>
          <cell r="I1513" t="str">
            <v/>
          </cell>
        </row>
        <row r="1514">
          <cell r="A1514" t="str">
            <v>종       별</v>
          </cell>
          <cell r="B1514">
            <v>0</v>
          </cell>
          <cell r="C1514" t="str">
            <v>재 료 또 는</v>
          </cell>
          <cell r="D1514" t="str">
            <v xml:space="preserve">원 수 </v>
          </cell>
          <cell r="E1514" t="str">
            <v>단 위</v>
          </cell>
          <cell r="F1514" t="str">
            <v>총   액</v>
          </cell>
          <cell r="G1514" t="str">
            <v>노   무   비</v>
          </cell>
          <cell r="H1514">
            <v>0</v>
          </cell>
          <cell r="I1514" t="str">
            <v>재   료   비</v>
          </cell>
          <cell r="J1514">
            <v>0</v>
          </cell>
          <cell r="K1514" t="str">
            <v>경      비</v>
          </cell>
          <cell r="L1514">
            <v>0</v>
          </cell>
          <cell r="M1514" t="str">
            <v>비   고</v>
          </cell>
        </row>
        <row r="1515">
          <cell r="C1515" t="str">
            <v xml:space="preserve">규       격 </v>
          </cell>
          <cell r="D1515">
            <v>0</v>
          </cell>
          <cell r="E1515">
            <v>0</v>
          </cell>
          <cell r="F1515" t="str">
            <v>금   액</v>
          </cell>
          <cell r="G1515" t="str">
            <v>단  가</v>
          </cell>
          <cell r="H1515" t="str">
            <v>금   액</v>
          </cell>
          <cell r="I1515" t="str">
            <v>단  가</v>
          </cell>
          <cell r="J1515" t="str">
            <v>금   액</v>
          </cell>
          <cell r="K1515" t="str">
            <v>단  가</v>
          </cell>
          <cell r="L1515" t="str">
            <v>금   액</v>
          </cell>
        </row>
        <row r="1516">
          <cell r="B1516" t="str">
            <v xml:space="preserve">     보  조</v>
          </cell>
          <cell r="C1516" t="str">
            <v>특 별 인 부</v>
          </cell>
          <cell r="D1516">
            <v>14.118</v>
          </cell>
          <cell r="E1516" t="str">
            <v>인</v>
          </cell>
          <cell r="F1516">
            <v>0</v>
          </cell>
          <cell r="G1516">
            <v>57379</v>
          </cell>
          <cell r="H1516">
            <v>810076</v>
          </cell>
        </row>
        <row r="1517">
          <cell r="A1517" t="str">
            <v>검 사 및 기 록</v>
          </cell>
        </row>
        <row r="1518">
          <cell r="B1518" t="str">
            <v xml:space="preserve">     측  량</v>
          </cell>
          <cell r="C1518" t="str">
            <v>시공측량기사</v>
          </cell>
          <cell r="D1518">
            <v>2.3530000000000002</v>
          </cell>
          <cell r="E1518" t="str">
            <v>인</v>
          </cell>
          <cell r="F1518">
            <v>0</v>
          </cell>
          <cell r="G1518">
            <v>58506</v>
          </cell>
          <cell r="H1518">
            <v>137664</v>
          </cell>
        </row>
        <row r="1519">
          <cell r="B1519" t="str">
            <v xml:space="preserve">     측량조수</v>
          </cell>
          <cell r="C1519" t="str">
            <v>시공측량조수</v>
          </cell>
          <cell r="D1519">
            <v>2.3530000000000002</v>
          </cell>
          <cell r="E1519" t="str">
            <v>인</v>
          </cell>
          <cell r="F1519">
            <v>0</v>
          </cell>
          <cell r="G1519">
            <v>38777</v>
          </cell>
          <cell r="H1519">
            <v>91242</v>
          </cell>
        </row>
        <row r="1520">
          <cell r="B1520" t="str">
            <v xml:space="preserve">     검  측</v>
          </cell>
          <cell r="C1520" t="str">
            <v>프랜트기계설치공</v>
          </cell>
          <cell r="D1520">
            <v>2.3530000000000002</v>
          </cell>
          <cell r="E1520" t="str">
            <v>인</v>
          </cell>
          <cell r="F1520">
            <v>0</v>
          </cell>
          <cell r="G1520">
            <v>80805</v>
          </cell>
          <cell r="H1520">
            <v>190134</v>
          </cell>
        </row>
        <row r="1521">
          <cell r="A1521" t="str">
            <v>도면대조 및 기록</v>
          </cell>
          <cell r="B1521">
            <v>0</v>
          </cell>
          <cell r="C1521" t="str">
            <v>프랜트기계설치공</v>
          </cell>
          <cell r="D1521">
            <v>2.3530000000000002</v>
          </cell>
          <cell r="E1521" t="str">
            <v>인</v>
          </cell>
          <cell r="F1521">
            <v>0</v>
          </cell>
          <cell r="G1521">
            <v>80805</v>
          </cell>
          <cell r="H1521">
            <v>190134</v>
          </cell>
        </row>
        <row r="1522">
          <cell r="B1522" t="str">
            <v xml:space="preserve">     보  조</v>
          </cell>
          <cell r="C1522" t="str">
            <v>특 별 인 부</v>
          </cell>
          <cell r="D1522">
            <v>2.3530000000000002</v>
          </cell>
          <cell r="E1522" t="str">
            <v>인</v>
          </cell>
          <cell r="F1522">
            <v>0</v>
          </cell>
          <cell r="G1522">
            <v>57379</v>
          </cell>
          <cell r="H1522">
            <v>135012</v>
          </cell>
        </row>
        <row r="1523">
          <cell r="A1523" t="str">
            <v>뒷 정 리,조  작</v>
          </cell>
          <cell r="B1523">
            <v>0</v>
          </cell>
          <cell r="C1523" t="str">
            <v>특수 비계공</v>
          </cell>
          <cell r="D1523">
            <v>0.624</v>
          </cell>
          <cell r="E1523" t="str">
            <v>인</v>
          </cell>
          <cell r="F1523">
            <v>0</v>
          </cell>
          <cell r="G1523">
            <v>85884</v>
          </cell>
          <cell r="H1523">
            <v>53591</v>
          </cell>
        </row>
        <row r="1524">
          <cell r="B1524" t="str">
            <v xml:space="preserve">     철  거</v>
          </cell>
          <cell r="C1524" t="str">
            <v>프랜트기계설치공</v>
          </cell>
          <cell r="D1524">
            <v>1.4119999999999999</v>
          </cell>
          <cell r="E1524" t="str">
            <v>인</v>
          </cell>
          <cell r="F1524">
            <v>0</v>
          </cell>
          <cell r="G1524">
            <v>80805</v>
          </cell>
          <cell r="H1524">
            <v>114096</v>
          </cell>
        </row>
        <row r="1526">
          <cell r="B1526" t="str">
            <v xml:space="preserve">     절  단</v>
          </cell>
          <cell r="C1526" t="str">
            <v>산 소 절 단 공</v>
          </cell>
          <cell r="D1526">
            <v>0.94799999999999995</v>
          </cell>
          <cell r="E1526" t="str">
            <v>인</v>
          </cell>
          <cell r="F1526">
            <v>0</v>
          </cell>
          <cell r="G1526">
            <v>31794</v>
          </cell>
          <cell r="H1526">
            <v>30140</v>
          </cell>
        </row>
        <row r="1527">
          <cell r="B1527" t="str">
            <v xml:space="preserve">     보  조</v>
          </cell>
          <cell r="C1527" t="str">
            <v>특 별 인 부</v>
          </cell>
          <cell r="D1527">
            <v>2.3530000000000002</v>
          </cell>
          <cell r="E1527" t="str">
            <v>인</v>
          </cell>
          <cell r="F1527">
            <v>0</v>
          </cell>
          <cell r="G1527">
            <v>57379</v>
          </cell>
          <cell r="H1527">
            <v>135012</v>
          </cell>
        </row>
        <row r="1528">
          <cell r="A1528" t="str">
            <v>전기설비설치유지</v>
          </cell>
        </row>
        <row r="1529">
          <cell r="B1529" t="str">
            <v xml:space="preserve">     철  거</v>
          </cell>
          <cell r="C1529" t="str">
            <v>프 랜 트 전 공</v>
          </cell>
          <cell r="D1529">
            <v>3.5289999999999999</v>
          </cell>
          <cell r="E1529" t="str">
            <v>인</v>
          </cell>
          <cell r="F1529">
            <v>0</v>
          </cell>
          <cell r="G1529">
            <v>64285</v>
          </cell>
          <cell r="H1529">
            <v>226861</v>
          </cell>
        </row>
        <row r="1530">
          <cell r="B1530" t="str">
            <v xml:space="preserve">     보  조</v>
          </cell>
          <cell r="C1530" t="str">
            <v>특 별 인 부</v>
          </cell>
          <cell r="D1530">
            <v>3.5289999999999999</v>
          </cell>
          <cell r="E1530" t="str">
            <v>인</v>
          </cell>
          <cell r="F1530">
            <v>0</v>
          </cell>
          <cell r="G1530">
            <v>57379</v>
          </cell>
          <cell r="H1530">
            <v>202490</v>
          </cell>
        </row>
        <row r="1535">
          <cell r="A1535" t="str">
            <v xml:space="preserve">        계</v>
          </cell>
          <cell r="B1535">
            <v>0</v>
          </cell>
          <cell r="C1535">
            <v>0</v>
          </cell>
          <cell r="D1535">
            <v>0</v>
          </cell>
          <cell r="E1535">
            <v>0</v>
          </cell>
          <cell r="F1535">
            <v>9780858</v>
          </cell>
          <cell r="G1535">
            <v>0</v>
          </cell>
          <cell r="H1535">
            <v>9780858</v>
          </cell>
        </row>
        <row r="1543">
          <cell r="E1543" t="str">
            <v/>
          </cell>
          <cell r="F1543" t="str">
            <v>RADIAL GATE GUIDE FRAME 설치 사용장비 경비</v>
          </cell>
        </row>
        <row r="1544">
          <cell r="E1544" t="str">
            <v/>
          </cell>
        </row>
        <row r="1545">
          <cell r="A1545" t="str">
            <v>종       별</v>
          </cell>
          <cell r="B1545">
            <v>0</v>
          </cell>
          <cell r="C1545" t="str">
            <v>재 료 또 는</v>
          </cell>
          <cell r="D1545" t="str">
            <v xml:space="preserve">원 수 </v>
          </cell>
          <cell r="E1545" t="str">
            <v>단 위</v>
          </cell>
          <cell r="F1545" t="str">
            <v>총   액</v>
          </cell>
          <cell r="G1545" t="str">
            <v>노   무   비</v>
          </cell>
          <cell r="H1545">
            <v>0</v>
          </cell>
          <cell r="I1545" t="str">
            <v>재   료   비</v>
          </cell>
          <cell r="J1545">
            <v>0</v>
          </cell>
          <cell r="K1545" t="str">
            <v>경      비</v>
          </cell>
          <cell r="L1545">
            <v>0</v>
          </cell>
          <cell r="M1545" t="str">
            <v>비   고</v>
          </cell>
        </row>
        <row r="1546">
          <cell r="C1546" t="str">
            <v xml:space="preserve">규       격 </v>
          </cell>
          <cell r="D1546">
            <v>0</v>
          </cell>
          <cell r="E1546">
            <v>0</v>
          </cell>
          <cell r="F1546" t="str">
            <v>금   액</v>
          </cell>
          <cell r="G1546" t="str">
            <v>단  가</v>
          </cell>
          <cell r="H1546" t="str">
            <v>금   액</v>
          </cell>
          <cell r="I1546" t="str">
            <v>단  가</v>
          </cell>
          <cell r="J1546" t="str">
            <v>금   액</v>
          </cell>
          <cell r="K1546" t="str">
            <v>단  가</v>
          </cell>
          <cell r="L1546" t="str">
            <v>금   액</v>
          </cell>
        </row>
        <row r="1548">
          <cell r="A1548" t="str">
            <v>A.C WELDER</v>
          </cell>
          <cell r="B1548">
            <v>0</v>
          </cell>
          <cell r="C1548" t="str">
            <v>10KVA</v>
          </cell>
          <cell r="D1548">
            <v>8</v>
          </cell>
          <cell r="E1548" t="str">
            <v>Hr</v>
          </cell>
          <cell r="F1548">
            <v>0</v>
          </cell>
          <cell r="G1548">
            <v>0</v>
          </cell>
          <cell r="H1548">
            <v>0</v>
          </cell>
          <cell r="I1548">
            <v>0</v>
          </cell>
          <cell r="J1548">
            <v>0</v>
          </cell>
          <cell r="K1548">
            <v>155</v>
          </cell>
          <cell r="L1548">
            <v>1240</v>
          </cell>
        </row>
        <row r="1549">
          <cell r="A1549" t="str">
            <v>GAS CUTTING M/C</v>
          </cell>
          <cell r="B1549">
            <v>0</v>
          </cell>
          <cell r="C1549" t="str">
            <v>중 형</v>
          </cell>
          <cell r="D1549">
            <v>48</v>
          </cell>
          <cell r="E1549" t="str">
            <v>Hr</v>
          </cell>
          <cell r="F1549">
            <v>0</v>
          </cell>
          <cell r="G1549">
            <v>3974</v>
          </cell>
          <cell r="H1549">
            <v>190752</v>
          </cell>
          <cell r="I1549">
            <v>0</v>
          </cell>
          <cell r="J1549">
            <v>0</v>
          </cell>
          <cell r="K1549">
            <v>115</v>
          </cell>
          <cell r="L1549">
            <v>5520</v>
          </cell>
        </row>
        <row r="1550">
          <cell r="A1550" t="str">
            <v>GAS WELDER</v>
          </cell>
          <cell r="B1550">
            <v>0</v>
          </cell>
          <cell r="C1550" t="str">
            <v>중 형</v>
          </cell>
          <cell r="D1550">
            <v>24</v>
          </cell>
          <cell r="E1550" t="str">
            <v>Hr</v>
          </cell>
          <cell r="F1550">
            <v>0</v>
          </cell>
          <cell r="G1550">
            <v>0</v>
          </cell>
          <cell r="H1550">
            <v>0</v>
          </cell>
          <cell r="I1550">
            <v>0</v>
          </cell>
          <cell r="J1550">
            <v>0</v>
          </cell>
          <cell r="K1550">
            <v>115</v>
          </cell>
          <cell r="L1550">
            <v>2760</v>
          </cell>
        </row>
        <row r="1551">
          <cell r="A1551" t="str">
            <v>PORTABLE DRILL</v>
          </cell>
          <cell r="B1551">
            <v>0</v>
          </cell>
          <cell r="C1551" t="str">
            <v>1.5 HP</v>
          </cell>
          <cell r="D1551">
            <v>16</v>
          </cell>
          <cell r="E1551" t="str">
            <v>Hr</v>
          </cell>
          <cell r="F1551">
            <v>0</v>
          </cell>
          <cell r="G1551">
            <v>0</v>
          </cell>
          <cell r="H1551">
            <v>0</v>
          </cell>
          <cell r="I1551">
            <v>0</v>
          </cell>
          <cell r="J1551">
            <v>0</v>
          </cell>
          <cell r="K1551">
            <v>14</v>
          </cell>
          <cell r="L1551">
            <v>224</v>
          </cell>
        </row>
        <row r="1552">
          <cell r="A1552" t="str">
            <v>PORTABLE GRINDER</v>
          </cell>
          <cell r="B1552">
            <v>0</v>
          </cell>
          <cell r="C1552" t="str">
            <v>0.5 HP</v>
          </cell>
          <cell r="D1552">
            <v>48</v>
          </cell>
          <cell r="E1552" t="str">
            <v>Hr</v>
          </cell>
          <cell r="F1552">
            <v>0</v>
          </cell>
          <cell r="G1552">
            <v>0</v>
          </cell>
          <cell r="H1552">
            <v>0</v>
          </cell>
          <cell r="I1552">
            <v>0</v>
          </cell>
          <cell r="J1552">
            <v>0</v>
          </cell>
          <cell r="K1552">
            <v>22</v>
          </cell>
          <cell r="L1552">
            <v>1056</v>
          </cell>
        </row>
        <row r="1554">
          <cell r="A1554" t="str">
            <v>COMPRESSOR</v>
          </cell>
          <cell r="B1554">
            <v>0</v>
          </cell>
          <cell r="C1554" t="str">
            <v>7.1㎥/min</v>
          </cell>
          <cell r="D1554">
            <v>16</v>
          </cell>
          <cell r="E1554" t="str">
            <v>Hr</v>
          </cell>
          <cell r="F1554">
            <v>0</v>
          </cell>
          <cell r="G1554">
            <v>9681</v>
          </cell>
          <cell r="H1554">
            <v>154896</v>
          </cell>
          <cell r="I1554">
            <v>8779</v>
          </cell>
          <cell r="J1554">
            <v>140464</v>
          </cell>
          <cell r="K1554">
            <v>6250</v>
          </cell>
          <cell r="L1554">
            <v>100000</v>
          </cell>
        </row>
        <row r="1555">
          <cell r="A1555" t="str">
            <v>리프트 트럭</v>
          </cell>
          <cell r="B1555">
            <v>0</v>
          </cell>
          <cell r="C1555" t="str">
            <v>5 TON</v>
          </cell>
          <cell r="D1555">
            <v>8</v>
          </cell>
          <cell r="E1555" t="str">
            <v>Hr</v>
          </cell>
          <cell r="F1555">
            <v>0</v>
          </cell>
          <cell r="G1555">
            <v>9681</v>
          </cell>
          <cell r="H1555">
            <v>77448</v>
          </cell>
          <cell r="I1555">
            <v>5116.08</v>
          </cell>
          <cell r="J1555">
            <v>40928</v>
          </cell>
          <cell r="K1555">
            <v>4863</v>
          </cell>
          <cell r="L1555">
            <v>38904</v>
          </cell>
        </row>
        <row r="1556">
          <cell r="A1556" t="str">
            <v>TRUCK CRANE</v>
          </cell>
          <cell r="B1556">
            <v>0</v>
          </cell>
          <cell r="C1556" t="str">
            <v>40 TON</v>
          </cell>
          <cell r="D1556">
            <v>8</v>
          </cell>
          <cell r="E1556" t="str">
            <v>Hr</v>
          </cell>
          <cell r="F1556">
            <v>0</v>
          </cell>
          <cell r="G1556">
            <v>18615</v>
          </cell>
          <cell r="H1556">
            <v>148920</v>
          </cell>
          <cell r="I1556">
            <v>8730</v>
          </cell>
          <cell r="J1556">
            <v>69840</v>
          </cell>
          <cell r="K1556">
            <v>55621</v>
          </cell>
          <cell r="L1556">
            <v>444968</v>
          </cell>
        </row>
        <row r="1557">
          <cell r="A1557" t="str">
            <v>WINCH</v>
          </cell>
          <cell r="B1557">
            <v>0</v>
          </cell>
          <cell r="C1557" t="str">
            <v>50 HP</v>
          </cell>
          <cell r="D1557">
            <v>8</v>
          </cell>
          <cell r="E1557" t="str">
            <v>Hr</v>
          </cell>
          <cell r="F1557">
            <v>0</v>
          </cell>
          <cell r="G1557">
            <v>9235</v>
          </cell>
          <cell r="H1557">
            <v>73880</v>
          </cell>
          <cell r="I1557">
            <v>0</v>
          </cell>
          <cell r="J1557">
            <v>0</v>
          </cell>
          <cell r="K1557">
            <v>5209</v>
          </cell>
          <cell r="L1557">
            <v>41672</v>
          </cell>
        </row>
        <row r="1560">
          <cell r="B1560" t="str">
            <v xml:space="preserve"> 계</v>
          </cell>
          <cell r="C1560">
            <v>0</v>
          </cell>
          <cell r="D1560">
            <v>0</v>
          </cell>
          <cell r="E1560">
            <v>0</v>
          </cell>
          <cell r="F1560">
            <v>1533472</v>
          </cell>
          <cell r="G1560">
            <v>0</v>
          </cell>
          <cell r="H1560">
            <v>645896</v>
          </cell>
          <cell r="I1560">
            <v>0</v>
          </cell>
          <cell r="J1560">
            <v>251232</v>
          </cell>
          <cell r="K1560">
            <v>0</v>
          </cell>
          <cell r="L1560">
            <v>636344</v>
          </cell>
        </row>
        <row r="1572">
          <cell r="E1572" t="str">
            <v/>
          </cell>
          <cell r="F1572" t="str">
            <v>RADIAL GATE GUIDE FRAME 설치 소모 자재비</v>
          </cell>
        </row>
        <row r="1573">
          <cell r="E1573" t="str">
            <v/>
          </cell>
        </row>
        <row r="1574">
          <cell r="A1574" t="str">
            <v>종       별</v>
          </cell>
          <cell r="B1574">
            <v>0</v>
          </cell>
          <cell r="C1574" t="str">
            <v>재 료 또 는</v>
          </cell>
          <cell r="D1574" t="str">
            <v xml:space="preserve">원 수 </v>
          </cell>
          <cell r="E1574" t="str">
            <v>단 위</v>
          </cell>
          <cell r="F1574" t="str">
            <v>총   액</v>
          </cell>
          <cell r="G1574" t="str">
            <v>노   무   비</v>
          </cell>
          <cell r="H1574">
            <v>0</v>
          </cell>
          <cell r="I1574" t="str">
            <v>재   료   비</v>
          </cell>
          <cell r="J1574">
            <v>0</v>
          </cell>
          <cell r="K1574" t="str">
            <v>경      비</v>
          </cell>
          <cell r="L1574">
            <v>0</v>
          </cell>
          <cell r="M1574" t="str">
            <v>비   고</v>
          </cell>
        </row>
        <row r="1575">
          <cell r="C1575" t="str">
            <v xml:space="preserve">규       격 </v>
          </cell>
          <cell r="D1575">
            <v>0</v>
          </cell>
          <cell r="E1575">
            <v>0</v>
          </cell>
          <cell r="F1575" t="str">
            <v>금   액</v>
          </cell>
          <cell r="G1575" t="str">
            <v>단  가</v>
          </cell>
          <cell r="H1575" t="str">
            <v>금   액</v>
          </cell>
          <cell r="I1575" t="str">
            <v>단  가</v>
          </cell>
          <cell r="J1575" t="str">
            <v>금   액</v>
          </cell>
          <cell r="K1575" t="str">
            <v>단  가</v>
          </cell>
          <cell r="L1575" t="str">
            <v>금   액</v>
          </cell>
        </row>
        <row r="1576">
          <cell r="A1576" t="str">
            <v>산       소</v>
          </cell>
          <cell r="B1576">
            <v>0</v>
          </cell>
          <cell r="C1576" t="str">
            <v>6,000L용</v>
          </cell>
          <cell r="D1576">
            <v>0.5</v>
          </cell>
          <cell r="E1576" t="str">
            <v>병</v>
          </cell>
          <cell r="F1576">
            <v>0</v>
          </cell>
          <cell r="G1576" t="str">
            <v/>
          </cell>
          <cell r="H1576">
            <v>0</v>
          </cell>
          <cell r="I1576">
            <v>12000</v>
          </cell>
          <cell r="J1576">
            <v>6000</v>
          </cell>
        </row>
        <row r="1577">
          <cell r="A1577" t="str">
            <v>아 세 치 렌</v>
          </cell>
          <cell r="B1577">
            <v>0</v>
          </cell>
          <cell r="C1577" t="str">
            <v>2,100L용</v>
          </cell>
          <cell r="D1577">
            <v>0.05</v>
          </cell>
          <cell r="E1577" t="str">
            <v>병</v>
          </cell>
          <cell r="F1577">
            <v>0</v>
          </cell>
          <cell r="G1577">
            <v>0</v>
          </cell>
          <cell r="H1577">
            <v>0</v>
          </cell>
          <cell r="I1577">
            <v>25849</v>
          </cell>
          <cell r="J1577">
            <v>1292</v>
          </cell>
        </row>
        <row r="1578">
          <cell r="A1578" t="str">
            <v>용   접  봉</v>
          </cell>
          <cell r="B1578">
            <v>0</v>
          </cell>
          <cell r="C1578" t="str">
            <v>SS41+STS304,4M/M</v>
          </cell>
          <cell r="D1578">
            <v>7</v>
          </cell>
          <cell r="E1578" t="str">
            <v>KG</v>
          </cell>
          <cell r="F1578">
            <v>0</v>
          </cell>
          <cell r="G1578">
            <v>0</v>
          </cell>
          <cell r="H1578">
            <v>0</v>
          </cell>
          <cell r="I1578">
            <v>3360</v>
          </cell>
          <cell r="J1578">
            <v>23520</v>
          </cell>
        </row>
        <row r="1579">
          <cell r="A1579" t="str">
            <v/>
          </cell>
          <cell r="B1579">
            <v>0</v>
          </cell>
          <cell r="C1579">
            <v>0</v>
          </cell>
          <cell r="D1579" t="str">
            <v/>
          </cell>
          <cell r="E1579" t="str">
            <v/>
          </cell>
          <cell r="F1579">
            <v>0</v>
          </cell>
          <cell r="G1579">
            <v>0</v>
          </cell>
          <cell r="H1579">
            <v>0</v>
          </cell>
          <cell r="I1579" t="str">
            <v/>
          </cell>
          <cell r="J1579" t="str">
            <v/>
          </cell>
        </row>
        <row r="1582">
          <cell r="B1582" t="str">
            <v>계</v>
          </cell>
          <cell r="C1582">
            <v>0</v>
          </cell>
          <cell r="D1582">
            <v>0</v>
          </cell>
          <cell r="E1582">
            <v>0</v>
          </cell>
          <cell r="F1582">
            <v>30812</v>
          </cell>
          <cell r="G1582">
            <v>0</v>
          </cell>
          <cell r="H1582">
            <v>0</v>
          </cell>
          <cell r="I1582">
            <v>0</v>
          </cell>
          <cell r="J1582">
            <v>30812</v>
          </cell>
          <cell r="K1582">
            <v>0</v>
          </cell>
          <cell r="L1582" t="str">
            <v/>
          </cell>
        </row>
        <row r="1601">
          <cell r="E1601" t="str">
            <v/>
          </cell>
          <cell r="F1601" t="str">
            <v>RADIAL GATE HOIST 설치 사용장비 경비</v>
          </cell>
        </row>
        <row r="1602">
          <cell r="E1602" t="str">
            <v/>
          </cell>
        </row>
        <row r="1603">
          <cell r="A1603" t="str">
            <v>종       별</v>
          </cell>
          <cell r="B1603">
            <v>0</v>
          </cell>
          <cell r="C1603" t="str">
            <v>재 료 또 는</v>
          </cell>
          <cell r="D1603" t="str">
            <v xml:space="preserve">원 수 </v>
          </cell>
          <cell r="E1603" t="str">
            <v>단 위</v>
          </cell>
          <cell r="F1603" t="str">
            <v>총   액</v>
          </cell>
          <cell r="G1603" t="str">
            <v>노   무   비</v>
          </cell>
          <cell r="H1603">
            <v>0</v>
          </cell>
          <cell r="I1603" t="str">
            <v>재   료   비</v>
          </cell>
          <cell r="J1603">
            <v>0</v>
          </cell>
          <cell r="K1603" t="str">
            <v>경      비</v>
          </cell>
          <cell r="L1603">
            <v>0</v>
          </cell>
          <cell r="M1603" t="str">
            <v>비   고</v>
          </cell>
        </row>
        <row r="1604">
          <cell r="C1604" t="str">
            <v xml:space="preserve">규       격 </v>
          </cell>
          <cell r="D1604">
            <v>0</v>
          </cell>
          <cell r="E1604">
            <v>0</v>
          </cell>
          <cell r="F1604" t="str">
            <v>금   액</v>
          </cell>
          <cell r="G1604" t="str">
            <v>단  가</v>
          </cell>
          <cell r="H1604" t="str">
            <v>금   액</v>
          </cell>
          <cell r="I1604" t="str">
            <v>단  가</v>
          </cell>
          <cell r="J1604" t="str">
            <v>금   액</v>
          </cell>
          <cell r="K1604" t="str">
            <v>단  가</v>
          </cell>
          <cell r="L1604" t="str">
            <v>금   액</v>
          </cell>
        </row>
        <row r="1607">
          <cell r="A1607" t="str">
            <v>A.C WELDER</v>
          </cell>
          <cell r="B1607">
            <v>0</v>
          </cell>
          <cell r="C1607" t="str">
            <v>10KVA</v>
          </cell>
          <cell r="D1607">
            <v>8</v>
          </cell>
          <cell r="E1607" t="str">
            <v>Hr</v>
          </cell>
          <cell r="F1607">
            <v>0</v>
          </cell>
          <cell r="G1607">
            <v>0</v>
          </cell>
          <cell r="H1607">
            <v>0</v>
          </cell>
          <cell r="I1607">
            <v>0</v>
          </cell>
          <cell r="J1607">
            <v>0</v>
          </cell>
          <cell r="K1607">
            <v>155</v>
          </cell>
          <cell r="L1607">
            <v>1240</v>
          </cell>
        </row>
        <row r="1608">
          <cell r="A1608" t="str">
            <v>GAS CUTTING M/C</v>
          </cell>
          <cell r="B1608">
            <v>0</v>
          </cell>
          <cell r="C1608" t="str">
            <v>중 형</v>
          </cell>
          <cell r="D1608">
            <v>16</v>
          </cell>
          <cell r="E1608" t="str">
            <v>Hr</v>
          </cell>
          <cell r="F1608">
            <v>0</v>
          </cell>
          <cell r="G1608">
            <v>3974</v>
          </cell>
          <cell r="H1608">
            <v>63584</v>
          </cell>
          <cell r="I1608">
            <v>0</v>
          </cell>
          <cell r="J1608">
            <v>0</v>
          </cell>
          <cell r="K1608">
            <v>115</v>
          </cell>
          <cell r="L1608">
            <v>1840</v>
          </cell>
        </row>
        <row r="1609">
          <cell r="A1609" t="str">
            <v>PORTABLE DRILL</v>
          </cell>
          <cell r="B1609">
            <v>0</v>
          </cell>
          <cell r="C1609" t="str">
            <v>1.5 HP</v>
          </cell>
          <cell r="D1609">
            <v>8</v>
          </cell>
          <cell r="E1609" t="str">
            <v>Hr</v>
          </cell>
          <cell r="F1609">
            <v>0</v>
          </cell>
          <cell r="G1609">
            <v>0</v>
          </cell>
          <cell r="H1609">
            <v>0</v>
          </cell>
          <cell r="I1609">
            <v>0</v>
          </cell>
          <cell r="J1609">
            <v>0</v>
          </cell>
          <cell r="K1609">
            <v>14</v>
          </cell>
          <cell r="L1609">
            <v>112</v>
          </cell>
        </row>
        <row r="1610">
          <cell r="A1610" t="str">
            <v>PORTABLE GRINDER</v>
          </cell>
          <cell r="B1610">
            <v>0</v>
          </cell>
          <cell r="C1610" t="str">
            <v>0.5 HP</v>
          </cell>
          <cell r="D1610">
            <v>16</v>
          </cell>
          <cell r="E1610" t="str">
            <v>Hr</v>
          </cell>
          <cell r="F1610">
            <v>0</v>
          </cell>
          <cell r="G1610">
            <v>0</v>
          </cell>
          <cell r="H1610">
            <v>0</v>
          </cell>
          <cell r="I1610">
            <v>0</v>
          </cell>
          <cell r="J1610">
            <v>0</v>
          </cell>
          <cell r="K1610">
            <v>22</v>
          </cell>
          <cell r="L1610">
            <v>352</v>
          </cell>
        </row>
        <row r="1611">
          <cell r="A1611" t="str">
            <v>TRUCK CRANE</v>
          </cell>
          <cell r="B1611">
            <v>0</v>
          </cell>
          <cell r="C1611" t="str">
            <v>30 TON</v>
          </cell>
          <cell r="D1611">
            <v>8</v>
          </cell>
          <cell r="E1611" t="str">
            <v>Hr</v>
          </cell>
          <cell r="F1611">
            <v>0</v>
          </cell>
          <cell r="G1611">
            <v>18615</v>
          </cell>
          <cell r="H1611">
            <v>148920</v>
          </cell>
          <cell r="I1611">
            <v>7046</v>
          </cell>
          <cell r="J1611">
            <v>56368</v>
          </cell>
          <cell r="K1611">
            <v>44939</v>
          </cell>
          <cell r="L1611">
            <v>359512</v>
          </cell>
        </row>
        <row r="1612">
          <cell r="E1612" t="str">
            <v/>
          </cell>
          <cell r="F1612">
            <v>0</v>
          </cell>
          <cell r="G1612" t="str">
            <v/>
          </cell>
          <cell r="H1612">
            <v>0</v>
          </cell>
          <cell r="I1612" t="str">
            <v/>
          </cell>
          <cell r="J1612" t="str">
            <v/>
          </cell>
          <cell r="K1612" t="str">
            <v/>
          </cell>
        </row>
        <row r="1613">
          <cell r="A1613" t="str">
            <v>WINCH</v>
          </cell>
          <cell r="B1613">
            <v>0</v>
          </cell>
          <cell r="C1613" t="str">
            <v>10 HP</v>
          </cell>
          <cell r="D1613">
            <v>16</v>
          </cell>
          <cell r="E1613" t="str">
            <v>Hr</v>
          </cell>
          <cell r="F1613">
            <v>0</v>
          </cell>
          <cell r="G1613">
            <v>9235</v>
          </cell>
          <cell r="H1613">
            <v>147760</v>
          </cell>
          <cell r="I1613" t="str">
            <v/>
          </cell>
          <cell r="J1613" t="str">
            <v/>
          </cell>
          <cell r="K1613">
            <v>850</v>
          </cell>
          <cell r="L1613">
            <v>13600</v>
          </cell>
        </row>
        <row r="1618">
          <cell r="B1618" t="str">
            <v xml:space="preserve"> 계</v>
          </cell>
          <cell r="C1618">
            <v>0</v>
          </cell>
          <cell r="D1618">
            <v>0</v>
          </cell>
          <cell r="E1618">
            <v>0</v>
          </cell>
          <cell r="F1618">
            <v>793288</v>
          </cell>
          <cell r="G1618">
            <v>0</v>
          </cell>
          <cell r="H1618">
            <v>360264</v>
          </cell>
          <cell r="I1618">
            <v>0</v>
          </cell>
          <cell r="J1618">
            <v>56368</v>
          </cell>
          <cell r="K1618">
            <v>0</v>
          </cell>
          <cell r="L1618">
            <v>376656</v>
          </cell>
        </row>
        <row r="1630">
          <cell r="E1630" t="str">
            <v/>
          </cell>
          <cell r="F1630" t="str">
            <v>TRASH RACK 제작 인건비</v>
          </cell>
        </row>
        <row r="1631">
          <cell r="E1631" t="str">
            <v/>
          </cell>
        </row>
        <row r="1632">
          <cell r="A1632" t="str">
            <v>종       별</v>
          </cell>
          <cell r="B1632">
            <v>0</v>
          </cell>
          <cell r="C1632" t="str">
            <v>재 료 또 는</v>
          </cell>
          <cell r="D1632" t="str">
            <v xml:space="preserve">원 수 </v>
          </cell>
          <cell r="E1632" t="str">
            <v>단 위</v>
          </cell>
          <cell r="F1632" t="str">
            <v>총   액</v>
          </cell>
          <cell r="G1632" t="str">
            <v>노   무   비</v>
          </cell>
          <cell r="H1632">
            <v>0</v>
          </cell>
          <cell r="I1632" t="str">
            <v>재   료   비</v>
          </cell>
          <cell r="J1632">
            <v>0</v>
          </cell>
          <cell r="K1632" t="str">
            <v>경      비</v>
          </cell>
          <cell r="L1632">
            <v>0</v>
          </cell>
          <cell r="M1632" t="str">
            <v>비   고</v>
          </cell>
        </row>
        <row r="1633">
          <cell r="C1633" t="str">
            <v xml:space="preserve">규       격 </v>
          </cell>
          <cell r="D1633">
            <v>0</v>
          </cell>
          <cell r="E1633">
            <v>0</v>
          </cell>
          <cell r="F1633" t="str">
            <v>금   액</v>
          </cell>
          <cell r="G1633" t="str">
            <v>단  가</v>
          </cell>
          <cell r="H1633" t="str">
            <v>금   액</v>
          </cell>
          <cell r="I1633" t="str">
            <v>단  가</v>
          </cell>
          <cell r="J1633" t="str">
            <v>금   액</v>
          </cell>
          <cell r="K1633" t="str">
            <v>단  가</v>
          </cell>
          <cell r="L1633" t="str">
            <v>금   액</v>
          </cell>
        </row>
        <row r="1634">
          <cell r="A1634" t="str">
            <v>기 술 관 리</v>
          </cell>
          <cell r="B1634">
            <v>0</v>
          </cell>
          <cell r="C1634" t="str">
            <v>기계기사1급</v>
          </cell>
          <cell r="D1634">
            <v>5.2</v>
          </cell>
          <cell r="E1634" t="str">
            <v>인</v>
          </cell>
          <cell r="F1634">
            <v>0</v>
          </cell>
          <cell r="G1634">
            <v>97488</v>
          </cell>
          <cell r="H1634">
            <v>506937</v>
          </cell>
        </row>
        <row r="1635">
          <cell r="A1635" t="str">
            <v>제 작 정 리</v>
          </cell>
          <cell r="B1635">
            <v>0</v>
          </cell>
          <cell r="C1635" t="str">
            <v>프랜트 제관공</v>
          </cell>
          <cell r="D1635">
            <v>1.25</v>
          </cell>
          <cell r="E1635" t="str">
            <v>인</v>
          </cell>
          <cell r="F1635">
            <v>0</v>
          </cell>
          <cell r="G1635">
            <v>81966</v>
          </cell>
          <cell r="H1635">
            <v>102457</v>
          </cell>
        </row>
        <row r="1636">
          <cell r="A1636" t="str">
            <v/>
          </cell>
          <cell r="B1636" t="str">
            <v>절    단</v>
          </cell>
          <cell r="C1636" t="str">
            <v>산소 절단공</v>
          </cell>
          <cell r="D1636">
            <v>0.65600000000000003</v>
          </cell>
          <cell r="E1636" t="str">
            <v>인</v>
          </cell>
          <cell r="F1636">
            <v>0</v>
          </cell>
          <cell r="G1636">
            <v>31794</v>
          </cell>
          <cell r="H1636">
            <v>20856</v>
          </cell>
        </row>
        <row r="1637">
          <cell r="B1637" t="str">
            <v>절    단</v>
          </cell>
          <cell r="C1637" t="str">
            <v>프랜트 제관공</v>
          </cell>
          <cell r="D1637">
            <v>36.902000000000001</v>
          </cell>
          <cell r="E1637" t="str">
            <v>인</v>
          </cell>
          <cell r="F1637">
            <v>0</v>
          </cell>
          <cell r="G1637">
            <v>81966</v>
          </cell>
          <cell r="H1637">
            <v>3024709</v>
          </cell>
        </row>
        <row r="1638">
          <cell r="A1638" t="str">
            <v>HOLING</v>
          </cell>
          <cell r="B1638">
            <v>0</v>
          </cell>
          <cell r="C1638" t="str">
            <v>프랜트 제관공</v>
          </cell>
          <cell r="D1638">
            <v>3.22</v>
          </cell>
          <cell r="E1638" t="str">
            <v>인</v>
          </cell>
          <cell r="F1638">
            <v>0</v>
          </cell>
          <cell r="G1638">
            <v>81966</v>
          </cell>
          <cell r="H1638">
            <v>263930</v>
          </cell>
        </row>
        <row r="1640">
          <cell r="A1640" t="str">
            <v>THREADING</v>
          </cell>
          <cell r="B1640">
            <v>0</v>
          </cell>
          <cell r="C1640" t="str">
            <v>프랜트 제관공</v>
          </cell>
          <cell r="D1640">
            <v>4.3</v>
          </cell>
          <cell r="E1640" t="str">
            <v>인</v>
          </cell>
          <cell r="F1640">
            <v>0</v>
          </cell>
          <cell r="G1640">
            <v>81966</v>
          </cell>
          <cell r="H1640">
            <v>352453</v>
          </cell>
        </row>
        <row r="1641">
          <cell r="B1641" t="str">
            <v>끝   손   질</v>
          </cell>
          <cell r="C1641" t="str">
            <v>기계 연마공</v>
          </cell>
          <cell r="D1641">
            <v>18.66</v>
          </cell>
          <cell r="E1641" t="str">
            <v>인</v>
          </cell>
          <cell r="F1641">
            <v>0</v>
          </cell>
          <cell r="G1641">
            <v>26032</v>
          </cell>
          <cell r="H1641">
            <v>485757</v>
          </cell>
        </row>
        <row r="1642">
          <cell r="B1642" t="str">
            <v>사    도</v>
          </cell>
          <cell r="C1642" t="str">
            <v>제   도   공</v>
          </cell>
          <cell r="D1642">
            <v>0.3</v>
          </cell>
          <cell r="E1642" t="str">
            <v>인</v>
          </cell>
          <cell r="F1642">
            <v>0</v>
          </cell>
          <cell r="G1642">
            <v>32747</v>
          </cell>
          <cell r="H1642">
            <v>9824</v>
          </cell>
        </row>
        <row r="1643">
          <cell r="B1643" t="str">
            <v>현    도</v>
          </cell>
          <cell r="C1643" t="str">
            <v>현   도   공</v>
          </cell>
          <cell r="D1643">
            <v>8.5999999999999993E-2</v>
          </cell>
          <cell r="E1643" t="str">
            <v>인</v>
          </cell>
          <cell r="F1643">
            <v>0</v>
          </cell>
          <cell r="G1643">
            <v>28487</v>
          </cell>
          <cell r="H1643">
            <v>2449</v>
          </cell>
        </row>
        <row r="1644">
          <cell r="B1644" t="str">
            <v>괘    서</v>
          </cell>
          <cell r="C1644" t="str">
            <v>마   킹   공</v>
          </cell>
          <cell r="D1644">
            <v>2</v>
          </cell>
          <cell r="E1644" t="str">
            <v>인</v>
          </cell>
          <cell r="F1644">
            <v>0</v>
          </cell>
          <cell r="G1644">
            <v>26924</v>
          </cell>
          <cell r="H1644">
            <v>53848</v>
          </cell>
        </row>
        <row r="1646">
          <cell r="A1646" t="str">
            <v/>
          </cell>
          <cell r="B1646" t="str">
            <v>교    정</v>
          </cell>
          <cell r="C1646" t="str">
            <v>프랜트 제관공</v>
          </cell>
          <cell r="D1646">
            <v>0.5</v>
          </cell>
          <cell r="E1646" t="str">
            <v>인</v>
          </cell>
          <cell r="F1646">
            <v>0</v>
          </cell>
          <cell r="G1646">
            <v>81966</v>
          </cell>
          <cell r="H1646">
            <v>40983</v>
          </cell>
        </row>
        <row r="1647">
          <cell r="A1647" t="str">
            <v>용        접</v>
          </cell>
          <cell r="B1647">
            <v>0</v>
          </cell>
          <cell r="C1647" t="str">
            <v>프랜트 용접공</v>
          </cell>
          <cell r="D1647">
            <v>4.46</v>
          </cell>
          <cell r="E1647" t="str">
            <v>인</v>
          </cell>
          <cell r="F1647">
            <v>0</v>
          </cell>
          <cell r="G1647">
            <v>95379</v>
          </cell>
          <cell r="H1647">
            <v>425390</v>
          </cell>
        </row>
        <row r="1648">
          <cell r="B1648" t="str">
            <v>교    정</v>
          </cell>
          <cell r="C1648" t="str">
            <v>프랜트 제관공</v>
          </cell>
          <cell r="D1648">
            <v>0.75</v>
          </cell>
          <cell r="E1648" t="str">
            <v>인</v>
          </cell>
          <cell r="F1648">
            <v>0</v>
          </cell>
          <cell r="G1648">
            <v>81966</v>
          </cell>
          <cell r="H1648">
            <v>61474</v>
          </cell>
        </row>
        <row r="1649">
          <cell r="B1649" t="str">
            <v>조    작</v>
          </cell>
          <cell r="C1649" t="str">
            <v>특수 비계공</v>
          </cell>
          <cell r="D1649">
            <v>3.3</v>
          </cell>
          <cell r="E1649" t="str">
            <v>인</v>
          </cell>
          <cell r="F1649">
            <v>0</v>
          </cell>
          <cell r="G1649">
            <v>85884</v>
          </cell>
          <cell r="H1649">
            <v>283417</v>
          </cell>
        </row>
        <row r="1650">
          <cell r="B1650" t="str">
            <v>소  운  반</v>
          </cell>
          <cell r="C1650" t="str">
            <v>보 통 인 부</v>
          </cell>
          <cell r="D1650">
            <v>1</v>
          </cell>
          <cell r="E1650" t="str">
            <v>인</v>
          </cell>
          <cell r="F1650">
            <v>0</v>
          </cell>
          <cell r="G1650">
            <v>37736</v>
          </cell>
          <cell r="H1650">
            <v>37736</v>
          </cell>
        </row>
        <row r="1652">
          <cell r="B1652" t="str">
            <v>보  조(기 능)</v>
          </cell>
          <cell r="C1652" t="str">
            <v>특 별 인 부</v>
          </cell>
          <cell r="D1652">
            <v>37.68</v>
          </cell>
          <cell r="E1652">
            <v>0</v>
          </cell>
          <cell r="F1652">
            <v>0</v>
          </cell>
          <cell r="G1652">
            <v>57379</v>
          </cell>
          <cell r="H1652">
            <v>2162040</v>
          </cell>
        </row>
        <row r="1656">
          <cell r="B1656" t="str">
            <v xml:space="preserve">    계</v>
          </cell>
          <cell r="C1656">
            <v>0</v>
          </cell>
          <cell r="D1656">
            <v>0</v>
          </cell>
          <cell r="E1656">
            <v>0</v>
          </cell>
          <cell r="F1656">
            <v>7834260</v>
          </cell>
          <cell r="G1656">
            <v>0</v>
          </cell>
          <cell r="H1656">
            <v>7834260</v>
          </cell>
        </row>
        <row r="1659">
          <cell r="E1659" t="str">
            <v/>
          </cell>
          <cell r="F1659" t="str">
            <v>TRASH RACK 제작 소모 자재비</v>
          </cell>
        </row>
        <row r="1660">
          <cell r="E1660" t="str">
            <v/>
          </cell>
        </row>
        <row r="1661">
          <cell r="A1661" t="str">
            <v>종       별</v>
          </cell>
          <cell r="B1661">
            <v>0</v>
          </cell>
          <cell r="C1661" t="str">
            <v>재 료 또 는</v>
          </cell>
          <cell r="D1661" t="str">
            <v xml:space="preserve">원 수 </v>
          </cell>
          <cell r="E1661" t="str">
            <v>단 위</v>
          </cell>
          <cell r="F1661" t="str">
            <v>총   액</v>
          </cell>
          <cell r="G1661" t="str">
            <v>노   무   비</v>
          </cell>
          <cell r="H1661">
            <v>0</v>
          </cell>
          <cell r="I1661" t="str">
            <v>재   료   비</v>
          </cell>
          <cell r="J1661">
            <v>0</v>
          </cell>
          <cell r="K1661" t="str">
            <v>경      비</v>
          </cell>
          <cell r="L1661">
            <v>0</v>
          </cell>
          <cell r="M1661" t="str">
            <v>비   고</v>
          </cell>
        </row>
        <row r="1662">
          <cell r="C1662" t="str">
            <v xml:space="preserve">규       격 </v>
          </cell>
          <cell r="D1662">
            <v>0</v>
          </cell>
          <cell r="E1662">
            <v>0</v>
          </cell>
          <cell r="F1662" t="str">
            <v>금   액</v>
          </cell>
          <cell r="G1662" t="str">
            <v>단  가</v>
          </cell>
          <cell r="H1662" t="str">
            <v>금   액</v>
          </cell>
          <cell r="I1662" t="str">
            <v>단  가</v>
          </cell>
          <cell r="J1662" t="str">
            <v>금   액</v>
          </cell>
          <cell r="K1662" t="str">
            <v>단  가</v>
          </cell>
          <cell r="L1662" t="str">
            <v>금   액</v>
          </cell>
        </row>
        <row r="1663">
          <cell r="A1663" t="str">
            <v>산       소</v>
          </cell>
          <cell r="B1663">
            <v>0</v>
          </cell>
          <cell r="C1663" t="str">
            <v>6,000L용</v>
          </cell>
          <cell r="D1663">
            <v>1.8049999999999999</v>
          </cell>
          <cell r="E1663" t="str">
            <v>병</v>
          </cell>
          <cell r="F1663">
            <v>0</v>
          </cell>
          <cell r="G1663" t="str">
            <v/>
          </cell>
          <cell r="H1663">
            <v>0</v>
          </cell>
          <cell r="I1663">
            <v>12000</v>
          </cell>
          <cell r="J1663">
            <v>21660</v>
          </cell>
        </row>
        <row r="1664">
          <cell r="A1664" t="str">
            <v>아 세 치 렌</v>
          </cell>
          <cell r="B1664">
            <v>0</v>
          </cell>
          <cell r="C1664" t="str">
            <v>2,100L용</v>
          </cell>
          <cell r="D1664">
            <v>1.2749999999999999</v>
          </cell>
          <cell r="E1664" t="str">
            <v>병</v>
          </cell>
          <cell r="F1664">
            <v>0</v>
          </cell>
          <cell r="G1664">
            <v>0</v>
          </cell>
          <cell r="H1664">
            <v>0</v>
          </cell>
          <cell r="I1664">
            <v>25849</v>
          </cell>
          <cell r="J1664">
            <v>32957</v>
          </cell>
        </row>
        <row r="1665">
          <cell r="A1665" t="str">
            <v>함       석</v>
          </cell>
          <cell r="B1665">
            <v>0</v>
          </cell>
          <cell r="C1665" t="str">
            <v>#32 x 3' x 6'</v>
          </cell>
          <cell r="D1665">
            <v>0.53</v>
          </cell>
          <cell r="E1665" t="str">
            <v>매</v>
          </cell>
          <cell r="F1665">
            <v>0</v>
          </cell>
          <cell r="G1665">
            <v>0</v>
          </cell>
          <cell r="H1665">
            <v>0</v>
          </cell>
          <cell r="I1665">
            <v>2597</v>
          </cell>
          <cell r="J1665">
            <v>1376</v>
          </cell>
        </row>
        <row r="1666">
          <cell r="A1666" t="str">
            <v>용   접  봉</v>
          </cell>
          <cell r="B1666">
            <v>0</v>
          </cell>
          <cell r="C1666" t="str">
            <v>SS400, 4M/Mx350L</v>
          </cell>
          <cell r="D1666">
            <v>20.7</v>
          </cell>
          <cell r="E1666" t="str">
            <v>KG</v>
          </cell>
          <cell r="F1666">
            <v>0</v>
          </cell>
          <cell r="G1666">
            <v>0</v>
          </cell>
          <cell r="H1666">
            <v>0</v>
          </cell>
          <cell r="I1666">
            <v>1260</v>
          </cell>
          <cell r="J1666">
            <v>26082</v>
          </cell>
        </row>
        <row r="1667">
          <cell r="A1667" t="str">
            <v/>
          </cell>
          <cell r="B1667">
            <v>0</v>
          </cell>
          <cell r="C1667">
            <v>0</v>
          </cell>
          <cell r="D1667" t="str">
            <v/>
          </cell>
          <cell r="E1667" t="str">
            <v/>
          </cell>
          <cell r="F1667">
            <v>0</v>
          </cell>
          <cell r="G1667">
            <v>0</v>
          </cell>
          <cell r="H1667">
            <v>0</v>
          </cell>
          <cell r="I1667">
            <v>0</v>
          </cell>
          <cell r="J1667">
            <v>0</v>
          </cell>
          <cell r="K1667" t="str">
            <v/>
          </cell>
          <cell r="L1667" t="str">
            <v/>
          </cell>
        </row>
        <row r="1668">
          <cell r="A1668" t="str">
            <v>그라인다돌</v>
          </cell>
          <cell r="B1668">
            <v>0</v>
          </cell>
          <cell r="C1668" t="str">
            <v>300m/mΦ</v>
          </cell>
          <cell r="D1668">
            <v>1.55</v>
          </cell>
          <cell r="E1668" t="str">
            <v>개</v>
          </cell>
          <cell r="F1668">
            <v>0</v>
          </cell>
          <cell r="G1668">
            <v>0</v>
          </cell>
          <cell r="H1668">
            <v>0</v>
          </cell>
          <cell r="I1668">
            <v>3380</v>
          </cell>
          <cell r="J1668">
            <v>5239</v>
          </cell>
          <cell r="K1668" t="str">
            <v/>
          </cell>
        </row>
        <row r="1670">
          <cell r="B1670" t="str">
            <v>계</v>
          </cell>
          <cell r="C1670">
            <v>0</v>
          </cell>
          <cell r="D1670">
            <v>0</v>
          </cell>
          <cell r="E1670">
            <v>0</v>
          </cell>
          <cell r="F1670">
            <v>87314</v>
          </cell>
          <cell r="G1670">
            <v>0</v>
          </cell>
          <cell r="H1670">
            <v>0</v>
          </cell>
          <cell r="I1670">
            <v>0</v>
          </cell>
          <cell r="J1670">
            <v>87314</v>
          </cell>
          <cell r="K1670">
            <v>0</v>
          </cell>
          <cell r="L1670" t="str">
            <v/>
          </cell>
        </row>
        <row r="1672">
          <cell r="M1672" t="str">
            <v/>
          </cell>
        </row>
        <row r="1673">
          <cell r="M1673" t="str">
            <v/>
          </cell>
        </row>
        <row r="1674">
          <cell r="M1674" t="str">
            <v/>
          </cell>
        </row>
        <row r="1675">
          <cell r="M1675" t="str">
            <v/>
          </cell>
        </row>
        <row r="1676">
          <cell r="M1676" t="str">
            <v/>
          </cell>
        </row>
        <row r="1677">
          <cell r="M1677" t="str">
            <v/>
          </cell>
        </row>
        <row r="1678">
          <cell r="M1678" t="str">
            <v/>
          </cell>
        </row>
        <row r="1679">
          <cell r="M1679" t="str">
            <v/>
          </cell>
        </row>
        <row r="1680">
          <cell r="M1680" t="str">
            <v/>
          </cell>
        </row>
        <row r="1681">
          <cell r="M1681" t="str">
            <v/>
          </cell>
        </row>
        <row r="1682">
          <cell r="M1682" t="str">
            <v/>
          </cell>
        </row>
        <row r="1683">
          <cell r="M1683" t="str">
            <v/>
          </cell>
        </row>
        <row r="1684">
          <cell r="M1684" t="str">
            <v/>
          </cell>
        </row>
        <row r="1685">
          <cell r="M1685" t="str">
            <v/>
          </cell>
        </row>
        <row r="1686">
          <cell r="M1686" t="str">
            <v/>
          </cell>
        </row>
        <row r="1687">
          <cell r="M1687" t="str">
            <v/>
          </cell>
        </row>
        <row r="1688">
          <cell r="E1688" t="str">
            <v/>
          </cell>
          <cell r="F1688" t="str">
            <v>TRASH RACK 설치 인건비</v>
          </cell>
        </row>
        <row r="1689">
          <cell r="E1689" t="str">
            <v/>
          </cell>
        </row>
        <row r="1690">
          <cell r="A1690" t="str">
            <v>종       별</v>
          </cell>
          <cell r="B1690">
            <v>0</v>
          </cell>
          <cell r="C1690" t="str">
            <v>재 료 또 는</v>
          </cell>
          <cell r="D1690" t="str">
            <v xml:space="preserve">원 수 </v>
          </cell>
          <cell r="E1690" t="str">
            <v>단 위</v>
          </cell>
          <cell r="F1690" t="str">
            <v>총   액</v>
          </cell>
          <cell r="G1690" t="str">
            <v>노   무   비</v>
          </cell>
          <cell r="H1690">
            <v>0</v>
          </cell>
          <cell r="I1690" t="str">
            <v>재   료   비</v>
          </cell>
          <cell r="J1690">
            <v>0</v>
          </cell>
          <cell r="K1690" t="str">
            <v>경      비</v>
          </cell>
          <cell r="L1690">
            <v>0</v>
          </cell>
          <cell r="M1690" t="str">
            <v>비   고</v>
          </cell>
        </row>
        <row r="1691">
          <cell r="C1691" t="str">
            <v xml:space="preserve">규       격 </v>
          </cell>
          <cell r="D1691">
            <v>0</v>
          </cell>
          <cell r="E1691">
            <v>0</v>
          </cell>
          <cell r="F1691" t="str">
            <v>금   액</v>
          </cell>
          <cell r="G1691" t="str">
            <v>단  가</v>
          </cell>
          <cell r="H1691" t="str">
            <v>금   액</v>
          </cell>
          <cell r="I1691" t="str">
            <v>단  가</v>
          </cell>
          <cell r="J1691" t="str">
            <v>금   액</v>
          </cell>
          <cell r="K1691" t="str">
            <v>단  가</v>
          </cell>
          <cell r="L1691" t="str">
            <v>금   액</v>
          </cell>
        </row>
        <row r="1692">
          <cell r="A1692" t="str">
            <v>기 술 관 리</v>
          </cell>
          <cell r="B1692">
            <v>0</v>
          </cell>
          <cell r="C1692" t="str">
            <v>기계기사1급</v>
          </cell>
          <cell r="D1692">
            <v>1.66</v>
          </cell>
          <cell r="E1692" t="str">
            <v>인</v>
          </cell>
          <cell r="F1692">
            <v>0</v>
          </cell>
          <cell r="G1692">
            <v>97488</v>
          </cell>
          <cell r="H1692">
            <v>161830</v>
          </cell>
        </row>
        <row r="1693">
          <cell r="A1693" t="str">
            <v>운 반 검 측</v>
          </cell>
          <cell r="B1693">
            <v>0</v>
          </cell>
          <cell r="C1693" t="str">
            <v>프랜트기계설치공</v>
          </cell>
          <cell r="D1693">
            <v>0.05</v>
          </cell>
          <cell r="E1693" t="str">
            <v>인</v>
          </cell>
          <cell r="F1693">
            <v>0</v>
          </cell>
          <cell r="G1693">
            <v>80805</v>
          </cell>
          <cell r="H1693">
            <v>4040</v>
          </cell>
        </row>
        <row r="1694">
          <cell r="C1694" t="str">
            <v>특 별 인 부</v>
          </cell>
          <cell r="D1694">
            <v>0.05</v>
          </cell>
          <cell r="E1694" t="str">
            <v>인</v>
          </cell>
          <cell r="F1694">
            <v>0</v>
          </cell>
          <cell r="G1694">
            <v>57379</v>
          </cell>
          <cell r="H1694">
            <v>2868</v>
          </cell>
        </row>
        <row r="1695">
          <cell r="A1695" t="str">
            <v>수      정</v>
          </cell>
          <cell r="B1695">
            <v>0</v>
          </cell>
          <cell r="C1695" t="str">
            <v>산소 절단공</v>
          </cell>
          <cell r="D1695">
            <v>0.05</v>
          </cell>
          <cell r="E1695" t="str">
            <v>인</v>
          </cell>
          <cell r="F1695">
            <v>0</v>
          </cell>
          <cell r="G1695">
            <v>31794</v>
          </cell>
          <cell r="H1695">
            <v>1589</v>
          </cell>
        </row>
        <row r="1696">
          <cell r="A1696" t="str">
            <v/>
          </cell>
          <cell r="B1696">
            <v>0</v>
          </cell>
          <cell r="C1696" t="str">
            <v>프랜트기계설치공</v>
          </cell>
          <cell r="D1696">
            <v>0.05</v>
          </cell>
          <cell r="E1696" t="str">
            <v>인</v>
          </cell>
          <cell r="F1696">
            <v>0</v>
          </cell>
          <cell r="G1696">
            <v>80805</v>
          </cell>
          <cell r="H1696">
            <v>4040</v>
          </cell>
        </row>
        <row r="1698">
          <cell r="A1698" t="str">
            <v/>
          </cell>
          <cell r="B1698">
            <v>0</v>
          </cell>
          <cell r="C1698" t="str">
            <v>특 별 인 부</v>
          </cell>
          <cell r="D1698">
            <v>0.1</v>
          </cell>
          <cell r="E1698" t="str">
            <v>인</v>
          </cell>
          <cell r="F1698">
            <v>0</v>
          </cell>
          <cell r="G1698">
            <v>57379</v>
          </cell>
          <cell r="H1698">
            <v>5737</v>
          </cell>
        </row>
        <row r="1699">
          <cell r="A1699" t="str">
            <v>설치준비 철근정리</v>
          </cell>
          <cell r="B1699">
            <v>0</v>
          </cell>
          <cell r="C1699" t="str">
            <v>산 소 절 단 공</v>
          </cell>
          <cell r="D1699">
            <v>4.7E-2</v>
          </cell>
          <cell r="E1699" t="str">
            <v>인</v>
          </cell>
          <cell r="F1699">
            <v>0</v>
          </cell>
          <cell r="G1699">
            <v>31794</v>
          </cell>
          <cell r="H1699">
            <v>1494</v>
          </cell>
        </row>
        <row r="1700">
          <cell r="C1700" t="str">
            <v>특 별 인 부</v>
          </cell>
          <cell r="D1700">
            <v>4.7E-2</v>
          </cell>
          <cell r="E1700" t="str">
            <v>인</v>
          </cell>
          <cell r="F1700">
            <v>0</v>
          </cell>
          <cell r="G1700">
            <v>57379</v>
          </cell>
          <cell r="H1700">
            <v>2696</v>
          </cell>
        </row>
        <row r="1701">
          <cell r="A1701" t="str">
            <v>CHIPPING</v>
          </cell>
          <cell r="B1701">
            <v>0</v>
          </cell>
          <cell r="C1701" t="str">
            <v>석      공</v>
          </cell>
          <cell r="D1701">
            <v>0.1</v>
          </cell>
          <cell r="E1701" t="str">
            <v>인</v>
          </cell>
          <cell r="F1701">
            <v>0</v>
          </cell>
          <cell r="G1701">
            <v>77005</v>
          </cell>
          <cell r="H1701">
            <v>7700</v>
          </cell>
        </row>
        <row r="1702">
          <cell r="C1702" t="str">
            <v>특 별 인 부</v>
          </cell>
          <cell r="D1702">
            <v>0.05</v>
          </cell>
          <cell r="E1702" t="str">
            <v>인</v>
          </cell>
          <cell r="F1702">
            <v>0</v>
          </cell>
          <cell r="G1702">
            <v>57379</v>
          </cell>
          <cell r="H1702">
            <v>2868</v>
          </cell>
        </row>
        <row r="1704">
          <cell r="A1704" t="str">
            <v>BEAM설치,CRANE</v>
          </cell>
          <cell r="B1704">
            <v>0</v>
          </cell>
          <cell r="C1704" t="str">
            <v>특 별 인 부</v>
          </cell>
          <cell r="D1704">
            <v>0.17499999999999999</v>
          </cell>
          <cell r="E1704" t="str">
            <v>인</v>
          </cell>
          <cell r="F1704">
            <v>0</v>
          </cell>
          <cell r="G1704">
            <v>57379</v>
          </cell>
          <cell r="H1704">
            <v>10041</v>
          </cell>
        </row>
        <row r="1705">
          <cell r="A1705" t="str">
            <v/>
          </cell>
          <cell r="B1705" t="str">
            <v>작업</v>
          </cell>
          <cell r="C1705" t="str">
            <v>특수 비계공</v>
          </cell>
          <cell r="D1705">
            <v>0.18</v>
          </cell>
          <cell r="E1705" t="str">
            <v>인</v>
          </cell>
          <cell r="F1705">
            <v>0</v>
          </cell>
          <cell r="G1705">
            <v>85884</v>
          </cell>
          <cell r="H1705">
            <v>15459</v>
          </cell>
        </row>
        <row r="1706">
          <cell r="A1706" t="str">
            <v>BEAM설치,CRANE</v>
          </cell>
          <cell r="B1706">
            <v>0</v>
          </cell>
          <cell r="C1706" t="str">
            <v>측   량   사</v>
          </cell>
          <cell r="D1706">
            <v>0.14000000000000001</v>
          </cell>
          <cell r="E1706" t="str">
            <v>인</v>
          </cell>
          <cell r="F1706">
            <v>0</v>
          </cell>
          <cell r="G1706">
            <v>58506</v>
          </cell>
          <cell r="H1706">
            <v>8190</v>
          </cell>
        </row>
        <row r="1707">
          <cell r="A1707" t="str">
            <v>작업,1차 쎈타링</v>
          </cell>
          <cell r="B1707">
            <v>0</v>
          </cell>
          <cell r="C1707" t="str">
            <v>측 량 조 수</v>
          </cell>
          <cell r="D1707">
            <v>0.14000000000000001</v>
          </cell>
          <cell r="E1707" t="str">
            <v>인</v>
          </cell>
          <cell r="F1707">
            <v>0</v>
          </cell>
          <cell r="G1707">
            <v>38777</v>
          </cell>
          <cell r="H1707">
            <v>5428</v>
          </cell>
        </row>
        <row r="1708">
          <cell r="C1708" t="str">
            <v>특수 비계공</v>
          </cell>
          <cell r="D1708">
            <v>0.14000000000000001</v>
          </cell>
          <cell r="E1708" t="str">
            <v>인</v>
          </cell>
          <cell r="F1708">
            <v>0</v>
          </cell>
          <cell r="G1708">
            <v>85884</v>
          </cell>
          <cell r="H1708">
            <v>12023</v>
          </cell>
        </row>
        <row r="1709">
          <cell r="A1709" t="str">
            <v/>
          </cell>
          <cell r="B1709" t="str">
            <v/>
          </cell>
        </row>
        <row r="1710">
          <cell r="A1710" t="str">
            <v/>
          </cell>
          <cell r="B1710" t="str">
            <v/>
          </cell>
          <cell r="C1710" t="str">
            <v>특 별 인 부</v>
          </cell>
          <cell r="D1710">
            <v>0.28000000000000003</v>
          </cell>
          <cell r="E1710" t="str">
            <v>인</v>
          </cell>
          <cell r="F1710">
            <v>0</v>
          </cell>
          <cell r="G1710">
            <v>57379</v>
          </cell>
          <cell r="H1710">
            <v>16066</v>
          </cell>
        </row>
        <row r="1711">
          <cell r="A1711" t="str">
            <v/>
          </cell>
          <cell r="B1711" t="str">
            <v/>
          </cell>
          <cell r="C1711" t="str">
            <v>프랜트기계설치공</v>
          </cell>
          <cell r="D1711">
            <v>0.14000000000000001</v>
          </cell>
          <cell r="E1711" t="str">
            <v>인</v>
          </cell>
          <cell r="F1711">
            <v>0</v>
          </cell>
          <cell r="G1711">
            <v>80805</v>
          </cell>
          <cell r="H1711">
            <v>11312</v>
          </cell>
        </row>
        <row r="1712">
          <cell r="A1712" t="str">
            <v>턴 바 클 용 접</v>
          </cell>
          <cell r="B1712">
            <v>0</v>
          </cell>
          <cell r="C1712" t="str">
            <v xml:space="preserve">프랜트 용접공 </v>
          </cell>
          <cell r="D1712">
            <v>0.21</v>
          </cell>
          <cell r="E1712" t="str">
            <v>인</v>
          </cell>
          <cell r="F1712">
            <v>0</v>
          </cell>
          <cell r="G1712">
            <v>95379</v>
          </cell>
          <cell r="H1712">
            <v>20029</v>
          </cell>
        </row>
        <row r="1713">
          <cell r="A1713" t="str">
            <v/>
          </cell>
          <cell r="B1713" t="str">
            <v/>
          </cell>
          <cell r="C1713" t="str">
            <v>특 별 인 부</v>
          </cell>
          <cell r="D1713">
            <v>0.21</v>
          </cell>
          <cell r="E1713" t="str">
            <v>인</v>
          </cell>
          <cell r="F1713">
            <v>0</v>
          </cell>
          <cell r="G1713">
            <v>57379</v>
          </cell>
          <cell r="H1713">
            <v>12049</v>
          </cell>
        </row>
        <row r="1714">
          <cell r="A1714" t="str">
            <v>BEAM 완전고정</v>
          </cell>
          <cell r="B1714">
            <v>0</v>
          </cell>
          <cell r="C1714" t="str">
            <v>산소 절단공</v>
          </cell>
          <cell r="D1714">
            <v>1.4999999999999999E-2</v>
          </cell>
          <cell r="E1714" t="str">
            <v>인</v>
          </cell>
          <cell r="F1714">
            <v>0</v>
          </cell>
          <cell r="G1714">
            <v>31794</v>
          </cell>
          <cell r="H1714">
            <v>476</v>
          </cell>
        </row>
        <row r="1717">
          <cell r="A1717" t="str">
            <v>종       별</v>
          </cell>
          <cell r="B1717">
            <v>0</v>
          </cell>
          <cell r="C1717" t="str">
            <v>재 료 또 는</v>
          </cell>
          <cell r="D1717" t="str">
            <v xml:space="preserve">원 수 </v>
          </cell>
          <cell r="E1717" t="str">
            <v>단 위</v>
          </cell>
          <cell r="F1717" t="str">
            <v>총   액</v>
          </cell>
          <cell r="G1717" t="str">
            <v>노   무   비</v>
          </cell>
          <cell r="H1717">
            <v>0</v>
          </cell>
          <cell r="I1717" t="str">
            <v>재   료   비</v>
          </cell>
          <cell r="J1717">
            <v>0</v>
          </cell>
          <cell r="K1717" t="str">
            <v>경      비</v>
          </cell>
          <cell r="L1717">
            <v>0</v>
          </cell>
          <cell r="M1717" t="str">
            <v>비   고</v>
          </cell>
        </row>
        <row r="1718">
          <cell r="C1718" t="str">
            <v xml:space="preserve">규       격 </v>
          </cell>
          <cell r="D1718">
            <v>0</v>
          </cell>
          <cell r="E1718">
            <v>0</v>
          </cell>
          <cell r="F1718" t="str">
            <v>금   액</v>
          </cell>
          <cell r="G1718" t="str">
            <v>단  가</v>
          </cell>
          <cell r="H1718" t="str">
            <v>금   액</v>
          </cell>
          <cell r="I1718" t="str">
            <v>단  가</v>
          </cell>
          <cell r="J1718" t="str">
            <v>금   액</v>
          </cell>
          <cell r="K1718" t="str">
            <v>단  가</v>
          </cell>
          <cell r="L1718" t="str">
            <v>금   액</v>
          </cell>
        </row>
        <row r="1719">
          <cell r="C1719" t="str">
            <v>프랜트 용접공</v>
          </cell>
          <cell r="D1719">
            <v>2.7</v>
          </cell>
          <cell r="E1719" t="str">
            <v>인</v>
          </cell>
          <cell r="F1719">
            <v>0</v>
          </cell>
          <cell r="G1719">
            <v>95379</v>
          </cell>
          <cell r="H1719">
            <v>257523</v>
          </cell>
        </row>
        <row r="1720">
          <cell r="A1720" t="str">
            <v/>
          </cell>
          <cell r="B1720">
            <v>0</v>
          </cell>
          <cell r="C1720" t="str">
            <v>특 별 인 부</v>
          </cell>
          <cell r="D1720">
            <v>2.7</v>
          </cell>
          <cell r="E1720" t="str">
            <v>인</v>
          </cell>
          <cell r="F1720">
            <v>0</v>
          </cell>
          <cell r="G1720">
            <v>57379</v>
          </cell>
          <cell r="H1720">
            <v>154923</v>
          </cell>
        </row>
        <row r="1721">
          <cell r="A1721" t="str">
            <v>TRASH RACK 설치</v>
          </cell>
          <cell r="B1721">
            <v>0</v>
          </cell>
          <cell r="C1721" t="str">
            <v>특 별 인 부</v>
          </cell>
          <cell r="D1721">
            <v>0.67</v>
          </cell>
          <cell r="E1721" t="str">
            <v>인</v>
          </cell>
          <cell r="F1721">
            <v>0</v>
          </cell>
          <cell r="G1721">
            <v>57379</v>
          </cell>
          <cell r="H1721">
            <v>38443</v>
          </cell>
        </row>
        <row r="1722">
          <cell r="A1722" t="str">
            <v>1 차 조 립</v>
          </cell>
          <cell r="B1722">
            <v>0</v>
          </cell>
          <cell r="C1722" t="str">
            <v>특수 비계공</v>
          </cell>
          <cell r="D1722">
            <v>0.59</v>
          </cell>
          <cell r="E1722" t="str">
            <v>인</v>
          </cell>
          <cell r="F1722">
            <v>0</v>
          </cell>
          <cell r="G1722">
            <v>85884</v>
          </cell>
          <cell r="H1722">
            <v>50671</v>
          </cell>
        </row>
        <row r="1723">
          <cell r="B1723" t="str">
            <v/>
          </cell>
          <cell r="C1723" t="str">
            <v>프랜트기계설치공</v>
          </cell>
          <cell r="D1723">
            <v>0.45</v>
          </cell>
          <cell r="E1723" t="str">
            <v>인</v>
          </cell>
          <cell r="F1723">
            <v>0</v>
          </cell>
          <cell r="G1723">
            <v>80805</v>
          </cell>
          <cell r="H1723">
            <v>36362</v>
          </cell>
        </row>
        <row r="1724">
          <cell r="A1724" t="str">
            <v>2차 쎈 타 링</v>
          </cell>
          <cell r="B1724">
            <v>0</v>
          </cell>
          <cell r="C1724" t="str">
            <v>측   량   사</v>
          </cell>
          <cell r="D1724">
            <v>8.6999999999999994E-2</v>
          </cell>
          <cell r="E1724" t="str">
            <v>인</v>
          </cell>
          <cell r="F1724">
            <v>0</v>
          </cell>
          <cell r="G1724">
            <v>58506</v>
          </cell>
          <cell r="H1724">
            <v>5090</v>
          </cell>
        </row>
        <row r="1725">
          <cell r="B1725" t="str">
            <v/>
          </cell>
          <cell r="C1725" t="str">
            <v>측 량 조 수</v>
          </cell>
          <cell r="D1725">
            <v>8.6999999999999994E-2</v>
          </cell>
          <cell r="E1725" t="str">
            <v>인</v>
          </cell>
          <cell r="F1725">
            <v>0</v>
          </cell>
          <cell r="G1725">
            <v>38777</v>
          </cell>
          <cell r="H1725">
            <v>3373</v>
          </cell>
        </row>
        <row r="1726">
          <cell r="C1726" t="str">
            <v>프랜트기계설치공</v>
          </cell>
          <cell r="D1726">
            <v>8.6999999999999994E-2</v>
          </cell>
          <cell r="E1726" t="str">
            <v>인</v>
          </cell>
          <cell r="F1726">
            <v>0</v>
          </cell>
          <cell r="G1726">
            <v>80805</v>
          </cell>
          <cell r="H1726">
            <v>7030</v>
          </cell>
        </row>
        <row r="1727">
          <cell r="C1727" t="str">
            <v>특 별 인 부</v>
          </cell>
          <cell r="D1727">
            <v>0.16600000000000001</v>
          </cell>
          <cell r="E1727" t="str">
            <v>인</v>
          </cell>
          <cell r="F1727">
            <v>0</v>
          </cell>
          <cell r="G1727">
            <v>57379</v>
          </cell>
          <cell r="H1727">
            <v>9524</v>
          </cell>
        </row>
        <row r="1728">
          <cell r="C1728" t="str">
            <v>프랜트 용접공</v>
          </cell>
          <cell r="D1728">
            <v>0.79</v>
          </cell>
          <cell r="E1728" t="str">
            <v>인</v>
          </cell>
          <cell r="F1728">
            <v>0</v>
          </cell>
          <cell r="G1728">
            <v>95379</v>
          </cell>
          <cell r="H1728">
            <v>75349</v>
          </cell>
        </row>
        <row r="1729">
          <cell r="B1729" t="str">
            <v/>
          </cell>
        </row>
        <row r="1730">
          <cell r="A1730" t="str">
            <v>검        사</v>
          </cell>
          <cell r="B1730">
            <v>0</v>
          </cell>
          <cell r="C1730" t="str">
            <v>프랜트기계설치공</v>
          </cell>
          <cell r="D1730">
            <v>3.5000000000000003E-2</v>
          </cell>
          <cell r="E1730" t="str">
            <v>인</v>
          </cell>
          <cell r="F1730">
            <v>0</v>
          </cell>
          <cell r="G1730">
            <v>80805</v>
          </cell>
          <cell r="H1730">
            <v>2828</v>
          </cell>
        </row>
        <row r="1731">
          <cell r="A1731" t="str">
            <v/>
          </cell>
          <cell r="B1731">
            <v>0</v>
          </cell>
          <cell r="C1731" t="str">
            <v>특 별 인 부</v>
          </cell>
          <cell r="D1731">
            <v>3.5000000000000003E-2</v>
          </cell>
          <cell r="E1731" t="str">
            <v>인</v>
          </cell>
          <cell r="F1731">
            <v>0</v>
          </cell>
          <cell r="G1731">
            <v>57379</v>
          </cell>
          <cell r="H1731">
            <v>2008</v>
          </cell>
        </row>
        <row r="1732">
          <cell r="A1732" t="str">
            <v>강제거푸집철거</v>
          </cell>
          <cell r="B1732">
            <v>0</v>
          </cell>
          <cell r="C1732" t="str">
            <v>프랜트 용접공</v>
          </cell>
          <cell r="D1732">
            <v>1.7000000000000001E-2</v>
          </cell>
          <cell r="E1732" t="str">
            <v>인</v>
          </cell>
          <cell r="F1732">
            <v>0</v>
          </cell>
          <cell r="G1732">
            <v>95379</v>
          </cell>
          <cell r="H1732">
            <v>1621</v>
          </cell>
        </row>
        <row r="1733">
          <cell r="B1733" t="str">
            <v/>
          </cell>
          <cell r="C1733" t="str">
            <v>특 별 인 부</v>
          </cell>
          <cell r="D1733">
            <v>1.7000000000000001E-2</v>
          </cell>
          <cell r="E1733" t="str">
            <v>인</v>
          </cell>
          <cell r="F1733">
            <v>0</v>
          </cell>
          <cell r="G1733">
            <v>57379</v>
          </cell>
          <cell r="H1733">
            <v>975</v>
          </cell>
        </row>
        <row r="1734">
          <cell r="A1734" t="str">
            <v>뒷    정    리</v>
          </cell>
          <cell r="B1734">
            <v>0</v>
          </cell>
          <cell r="C1734" t="str">
            <v>프랜트기계설치공</v>
          </cell>
          <cell r="D1734">
            <v>3.5000000000000003E-2</v>
          </cell>
          <cell r="E1734" t="str">
            <v>인</v>
          </cell>
          <cell r="F1734">
            <v>0</v>
          </cell>
          <cell r="G1734">
            <v>80805</v>
          </cell>
          <cell r="H1734">
            <v>2828</v>
          </cell>
        </row>
        <row r="1735">
          <cell r="B1735" t="str">
            <v/>
          </cell>
        </row>
        <row r="1736">
          <cell r="C1736" t="str">
            <v>산소 절단공</v>
          </cell>
          <cell r="D1736">
            <v>1.7000000000000001E-2</v>
          </cell>
          <cell r="E1736" t="str">
            <v>인</v>
          </cell>
          <cell r="F1736">
            <v>0</v>
          </cell>
          <cell r="G1736">
            <v>31794</v>
          </cell>
          <cell r="H1736">
            <v>540</v>
          </cell>
        </row>
        <row r="1737">
          <cell r="C1737" t="str">
            <v>특 별 인 부</v>
          </cell>
          <cell r="D1737">
            <v>3.5000000000000003E-2</v>
          </cell>
          <cell r="E1737" t="str">
            <v>인</v>
          </cell>
          <cell r="F1737">
            <v>0</v>
          </cell>
          <cell r="G1737">
            <v>57379</v>
          </cell>
          <cell r="H1737">
            <v>2008</v>
          </cell>
        </row>
        <row r="1738">
          <cell r="A1738" t="str">
            <v>전 원 조 작</v>
          </cell>
          <cell r="B1738">
            <v>0</v>
          </cell>
          <cell r="C1738" t="str">
            <v>프랜트 전공</v>
          </cell>
          <cell r="D1738">
            <v>0.52</v>
          </cell>
          <cell r="E1738" t="str">
            <v>인</v>
          </cell>
          <cell r="F1738">
            <v>0</v>
          </cell>
          <cell r="G1738">
            <v>64285</v>
          </cell>
          <cell r="H1738">
            <v>33428</v>
          </cell>
        </row>
        <row r="1739">
          <cell r="C1739" t="str">
            <v>특 별 인 부</v>
          </cell>
          <cell r="D1739">
            <v>0.52</v>
          </cell>
          <cell r="E1739" t="str">
            <v>인</v>
          </cell>
          <cell r="F1739">
            <v>0</v>
          </cell>
          <cell r="G1739">
            <v>57379</v>
          </cell>
          <cell r="H1739">
            <v>29837</v>
          </cell>
        </row>
        <row r="1743">
          <cell r="B1743" t="str">
            <v xml:space="preserve">    계</v>
          </cell>
          <cell r="C1743">
            <v>0</v>
          </cell>
          <cell r="D1743">
            <v>0</v>
          </cell>
          <cell r="E1743">
            <v>0</v>
          </cell>
          <cell r="F1743">
            <v>1020296</v>
          </cell>
          <cell r="G1743">
            <v>0</v>
          </cell>
          <cell r="H1743">
            <v>1020296</v>
          </cell>
        </row>
        <row r="1746">
          <cell r="E1746" t="str">
            <v/>
          </cell>
          <cell r="F1746" t="str">
            <v>TRASH RACK 설치 소모 자재비</v>
          </cell>
        </row>
        <row r="1747">
          <cell r="E1747" t="str">
            <v/>
          </cell>
        </row>
        <row r="1748">
          <cell r="A1748" t="str">
            <v>종       별</v>
          </cell>
          <cell r="B1748">
            <v>0</v>
          </cell>
          <cell r="C1748" t="str">
            <v>재 료 또 는</v>
          </cell>
          <cell r="D1748" t="str">
            <v xml:space="preserve">원 수 </v>
          </cell>
          <cell r="E1748" t="str">
            <v>단 위</v>
          </cell>
          <cell r="F1748" t="str">
            <v>총   액</v>
          </cell>
          <cell r="G1748" t="str">
            <v>노   무   비</v>
          </cell>
          <cell r="H1748">
            <v>0</v>
          </cell>
          <cell r="I1748" t="str">
            <v>재   료   비</v>
          </cell>
          <cell r="J1748">
            <v>0</v>
          </cell>
          <cell r="K1748" t="str">
            <v>경      비</v>
          </cell>
          <cell r="L1748">
            <v>0</v>
          </cell>
          <cell r="M1748" t="str">
            <v>비   고</v>
          </cell>
        </row>
        <row r="1749">
          <cell r="C1749" t="str">
            <v xml:space="preserve">규       격 </v>
          </cell>
          <cell r="D1749">
            <v>0</v>
          </cell>
          <cell r="E1749">
            <v>0</v>
          </cell>
          <cell r="F1749" t="str">
            <v>금   액</v>
          </cell>
          <cell r="G1749" t="str">
            <v>단  가</v>
          </cell>
          <cell r="H1749" t="str">
            <v>금   액</v>
          </cell>
          <cell r="I1749" t="str">
            <v>단  가</v>
          </cell>
          <cell r="J1749" t="str">
            <v>금   액</v>
          </cell>
          <cell r="K1749" t="str">
            <v>단  가</v>
          </cell>
          <cell r="L1749" t="str">
            <v>금   액</v>
          </cell>
        </row>
        <row r="1750">
          <cell r="A1750" t="str">
            <v>산       소</v>
          </cell>
          <cell r="B1750">
            <v>0</v>
          </cell>
          <cell r="C1750" t="str">
            <v>6,000L용</v>
          </cell>
          <cell r="D1750">
            <v>2.9000000000000001E-2</v>
          </cell>
          <cell r="E1750" t="str">
            <v>병</v>
          </cell>
          <cell r="F1750">
            <v>0</v>
          </cell>
          <cell r="G1750" t="str">
            <v/>
          </cell>
          <cell r="H1750">
            <v>0</v>
          </cell>
          <cell r="I1750">
            <v>12000</v>
          </cell>
          <cell r="J1750">
            <v>348</v>
          </cell>
        </row>
        <row r="1751">
          <cell r="A1751" t="str">
            <v>아 세 치 렌</v>
          </cell>
          <cell r="B1751">
            <v>0</v>
          </cell>
          <cell r="C1751" t="str">
            <v>2,100L용</v>
          </cell>
          <cell r="D1751">
            <v>1.2E-2</v>
          </cell>
          <cell r="E1751" t="str">
            <v>병</v>
          </cell>
          <cell r="F1751">
            <v>0</v>
          </cell>
          <cell r="G1751">
            <v>0</v>
          </cell>
          <cell r="H1751">
            <v>0</v>
          </cell>
          <cell r="I1751">
            <v>25849</v>
          </cell>
          <cell r="J1751">
            <v>310</v>
          </cell>
        </row>
        <row r="1752">
          <cell r="A1752" t="str">
            <v>용   접  봉</v>
          </cell>
          <cell r="B1752">
            <v>0</v>
          </cell>
          <cell r="C1752" t="str">
            <v>SS400, 4M/Mx350L</v>
          </cell>
          <cell r="D1752">
            <v>5.95</v>
          </cell>
          <cell r="E1752" t="str">
            <v>KG</v>
          </cell>
          <cell r="F1752">
            <v>0</v>
          </cell>
          <cell r="G1752">
            <v>0</v>
          </cell>
          <cell r="H1752">
            <v>0</v>
          </cell>
          <cell r="I1752">
            <v>1260</v>
          </cell>
          <cell r="J1752">
            <v>7497</v>
          </cell>
        </row>
        <row r="1754">
          <cell r="A1754" t="str">
            <v/>
          </cell>
          <cell r="B1754">
            <v>0</v>
          </cell>
          <cell r="C1754">
            <v>0</v>
          </cell>
          <cell r="D1754" t="str">
            <v/>
          </cell>
          <cell r="E1754" t="str">
            <v/>
          </cell>
        </row>
        <row r="1755">
          <cell r="B1755" t="str">
            <v>계</v>
          </cell>
          <cell r="C1755">
            <v>0</v>
          </cell>
          <cell r="D1755">
            <v>0</v>
          </cell>
          <cell r="E1755">
            <v>0</v>
          </cell>
          <cell r="F1755">
            <v>8155</v>
          </cell>
          <cell r="G1755">
            <v>0</v>
          </cell>
          <cell r="H1755">
            <v>0</v>
          </cell>
          <cell r="I1755">
            <v>0</v>
          </cell>
          <cell r="J1755">
            <v>8155</v>
          </cell>
        </row>
        <row r="1757">
          <cell r="A1757" t="str">
            <v/>
          </cell>
          <cell r="B1757">
            <v>0</v>
          </cell>
          <cell r="C1757">
            <v>0</v>
          </cell>
          <cell r="D1757" t="str">
            <v/>
          </cell>
          <cell r="E1757" t="str">
            <v/>
          </cell>
        </row>
        <row r="1758">
          <cell r="A1758" t="str">
            <v/>
          </cell>
          <cell r="B1758">
            <v>0</v>
          </cell>
          <cell r="C1758">
            <v>0</v>
          </cell>
          <cell r="D1758" t="str">
            <v/>
          </cell>
          <cell r="E1758" t="str">
            <v/>
          </cell>
        </row>
        <row r="1759">
          <cell r="A1759" t="str">
            <v/>
          </cell>
          <cell r="B1759">
            <v>0</v>
          </cell>
          <cell r="C1759">
            <v>0</v>
          </cell>
          <cell r="D1759" t="str">
            <v/>
          </cell>
          <cell r="E1759" t="str">
            <v/>
          </cell>
        </row>
        <row r="1760">
          <cell r="A1760" t="str">
            <v/>
          </cell>
          <cell r="B1760">
            <v>0</v>
          </cell>
          <cell r="C1760">
            <v>0</v>
          </cell>
          <cell r="D1760" t="str">
            <v/>
          </cell>
          <cell r="E1760" t="str">
            <v/>
          </cell>
        </row>
        <row r="1761">
          <cell r="A1761" t="str">
            <v/>
          </cell>
          <cell r="B1761">
            <v>0</v>
          </cell>
          <cell r="C1761">
            <v>0</v>
          </cell>
          <cell r="D1761" t="str">
            <v/>
          </cell>
          <cell r="E1761" t="str">
            <v/>
          </cell>
        </row>
        <row r="1762">
          <cell r="A1762" t="str">
            <v/>
          </cell>
          <cell r="B1762">
            <v>0</v>
          </cell>
          <cell r="C1762">
            <v>0</v>
          </cell>
          <cell r="D1762" t="str">
            <v/>
          </cell>
          <cell r="E1762" t="str">
            <v/>
          </cell>
        </row>
        <row r="1763">
          <cell r="A1763" t="str">
            <v/>
          </cell>
          <cell r="B1763">
            <v>0</v>
          </cell>
          <cell r="C1763">
            <v>0</v>
          </cell>
          <cell r="D1763" t="str">
            <v/>
          </cell>
          <cell r="E1763" t="str">
            <v/>
          </cell>
        </row>
        <row r="1764">
          <cell r="A1764" t="str">
            <v/>
          </cell>
          <cell r="B1764">
            <v>0</v>
          </cell>
          <cell r="C1764">
            <v>0</v>
          </cell>
          <cell r="D1764" t="str">
            <v/>
          </cell>
          <cell r="E1764" t="str">
            <v/>
          </cell>
        </row>
        <row r="1765">
          <cell r="A1765" t="str">
            <v/>
          </cell>
          <cell r="B1765">
            <v>0</v>
          </cell>
          <cell r="C1765">
            <v>0</v>
          </cell>
          <cell r="D1765" t="str">
            <v/>
          </cell>
          <cell r="E1765" t="str">
            <v/>
          </cell>
        </row>
        <row r="1766">
          <cell r="A1766" t="str">
            <v/>
          </cell>
          <cell r="B1766">
            <v>0</v>
          </cell>
          <cell r="C1766">
            <v>0</v>
          </cell>
          <cell r="D1766" t="str">
            <v/>
          </cell>
          <cell r="E1766" t="str">
            <v/>
          </cell>
        </row>
        <row r="1767">
          <cell r="A1767" t="str">
            <v/>
          </cell>
          <cell r="B1767">
            <v>0</v>
          </cell>
          <cell r="C1767">
            <v>0</v>
          </cell>
          <cell r="D1767" t="str">
            <v/>
          </cell>
          <cell r="E1767" t="str">
            <v/>
          </cell>
        </row>
        <row r="1768">
          <cell r="A1768" t="str">
            <v/>
          </cell>
          <cell r="B1768">
            <v>0</v>
          </cell>
          <cell r="C1768">
            <v>0</v>
          </cell>
          <cell r="D1768" t="str">
            <v/>
          </cell>
          <cell r="E1768" t="str">
            <v/>
          </cell>
        </row>
        <row r="1769">
          <cell r="A1769" t="str">
            <v/>
          </cell>
          <cell r="B1769">
            <v>0</v>
          </cell>
          <cell r="C1769">
            <v>0</v>
          </cell>
          <cell r="D1769" t="str">
            <v/>
          </cell>
          <cell r="E1769" t="str">
            <v/>
          </cell>
        </row>
        <row r="1770">
          <cell r="A1770" t="str">
            <v/>
          </cell>
          <cell r="B1770">
            <v>0</v>
          </cell>
          <cell r="C1770">
            <v>0</v>
          </cell>
          <cell r="D1770" t="str">
            <v/>
          </cell>
          <cell r="E1770" t="str">
            <v/>
          </cell>
        </row>
        <row r="1771">
          <cell r="A1771" t="str">
            <v/>
          </cell>
          <cell r="B1771">
            <v>0</v>
          </cell>
          <cell r="C1771">
            <v>0</v>
          </cell>
          <cell r="D1771" t="str">
            <v/>
          </cell>
          <cell r="E1771" t="str">
            <v/>
          </cell>
        </row>
        <row r="1772">
          <cell r="A1772" t="str">
            <v/>
          </cell>
          <cell r="B1772">
            <v>0</v>
          </cell>
          <cell r="C1772">
            <v>0</v>
          </cell>
          <cell r="D1772" t="str">
            <v/>
          </cell>
          <cell r="E1772" t="str">
            <v/>
          </cell>
        </row>
        <row r="1773">
          <cell r="A1773" t="str">
            <v/>
          </cell>
          <cell r="B1773">
            <v>0</v>
          </cell>
          <cell r="C1773">
            <v>0</v>
          </cell>
          <cell r="D1773" t="str">
            <v/>
          </cell>
          <cell r="E1773" t="str">
            <v/>
          </cell>
        </row>
        <row r="1774">
          <cell r="A1774" t="str">
            <v/>
          </cell>
          <cell r="B1774">
            <v>0</v>
          </cell>
          <cell r="C1774">
            <v>0</v>
          </cell>
          <cell r="D1774" t="str">
            <v/>
          </cell>
          <cell r="E1774" t="str">
            <v/>
          </cell>
        </row>
        <row r="1775">
          <cell r="A1775" t="str">
            <v>잡철물 제작,설치(SCREEN등)</v>
          </cell>
        </row>
        <row r="1776">
          <cell r="E1776" t="str">
            <v/>
          </cell>
        </row>
        <row r="1777">
          <cell r="A1777" t="str">
            <v>종       별</v>
          </cell>
          <cell r="B1777">
            <v>0</v>
          </cell>
          <cell r="C1777" t="str">
            <v>재 료 또 는</v>
          </cell>
          <cell r="D1777" t="str">
            <v xml:space="preserve">원 수 </v>
          </cell>
          <cell r="E1777" t="str">
            <v>단 위</v>
          </cell>
          <cell r="F1777" t="str">
            <v>총   액</v>
          </cell>
          <cell r="G1777" t="str">
            <v>노   무   비</v>
          </cell>
          <cell r="H1777">
            <v>0</v>
          </cell>
          <cell r="I1777" t="str">
            <v>재   료   비</v>
          </cell>
          <cell r="J1777">
            <v>0</v>
          </cell>
          <cell r="K1777" t="str">
            <v>경      비</v>
          </cell>
          <cell r="L1777">
            <v>0</v>
          </cell>
          <cell r="M1777" t="str">
            <v>비   고</v>
          </cell>
        </row>
        <row r="1778">
          <cell r="C1778" t="str">
            <v xml:space="preserve">규       격 </v>
          </cell>
          <cell r="D1778">
            <v>0</v>
          </cell>
          <cell r="E1778">
            <v>0</v>
          </cell>
          <cell r="F1778" t="str">
            <v>금   액</v>
          </cell>
          <cell r="G1778" t="str">
            <v>단  가</v>
          </cell>
          <cell r="H1778" t="str">
            <v>금   액</v>
          </cell>
          <cell r="I1778" t="str">
            <v>단  가</v>
          </cell>
          <cell r="J1778" t="str">
            <v>금   액</v>
          </cell>
          <cell r="K1778" t="str">
            <v>단  가</v>
          </cell>
          <cell r="L1778" t="str">
            <v>금   액</v>
          </cell>
        </row>
        <row r="1779">
          <cell r="A1779" t="str">
            <v>용  접  봉</v>
          </cell>
          <cell r="B1779">
            <v>0</v>
          </cell>
          <cell r="C1779" t="str">
            <v>KSE4301  3.2Φ</v>
          </cell>
          <cell r="D1779">
            <v>18.48</v>
          </cell>
          <cell r="E1779" t="str">
            <v>KG</v>
          </cell>
          <cell r="F1779">
            <v>0</v>
          </cell>
          <cell r="G1779">
            <v>0</v>
          </cell>
          <cell r="H1779">
            <v>0</v>
          </cell>
          <cell r="I1779">
            <v>1260</v>
          </cell>
          <cell r="J1779">
            <v>23284</v>
          </cell>
        </row>
        <row r="1780">
          <cell r="A1780" t="str">
            <v>산      소</v>
          </cell>
          <cell r="B1780">
            <v>0</v>
          </cell>
          <cell r="C1780" t="str">
            <v>6,000L</v>
          </cell>
          <cell r="D1780">
            <v>1.05</v>
          </cell>
          <cell r="E1780" t="str">
            <v>병</v>
          </cell>
          <cell r="F1780">
            <v>0</v>
          </cell>
          <cell r="G1780">
            <v>0</v>
          </cell>
          <cell r="H1780">
            <v>0</v>
          </cell>
          <cell r="I1780">
            <v>12000</v>
          </cell>
          <cell r="J1780">
            <v>12600</v>
          </cell>
        </row>
        <row r="1781">
          <cell r="A1781" t="str">
            <v>아 세 치 렌</v>
          </cell>
          <cell r="B1781">
            <v>0</v>
          </cell>
          <cell r="C1781" t="str">
            <v>4,500L</v>
          </cell>
          <cell r="D1781">
            <v>2.8</v>
          </cell>
          <cell r="E1781" t="str">
            <v>KG</v>
          </cell>
          <cell r="F1781">
            <v>0</v>
          </cell>
          <cell r="G1781">
            <v>0</v>
          </cell>
          <cell r="H1781">
            <v>0</v>
          </cell>
          <cell r="I1781">
            <v>10500</v>
          </cell>
          <cell r="J1781">
            <v>29400</v>
          </cell>
        </row>
        <row r="1782">
          <cell r="A1782" t="str">
            <v>철      공</v>
          </cell>
          <cell r="B1782">
            <v>0</v>
          </cell>
          <cell r="C1782">
            <v>0</v>
          </cell>
          <cell r="D1782">
            <v>27.65</v>
          </cell>
          <cell r="E1782" t="str">
            <v>인</v>
          </cell>
          <cell r="F1782">
            <v>0</v>
          </cell>
          <cell r="G1782">
            <v>72430</v>
          </cell>
          <cell r="H1782">
            <v>2002689</v>
          </cell>
        </row>
        <row r="1783">
          <cell r="A1783" t="str">
            <v>비  계   공</v>
          </cell>
          <cell r="B1783">
            <v>0</v>
          </cell>
          <cell r="C1783">
            <v>0</v>
          </cell>
          <cell r="D1783">
            <v>4.71</v>
          </cell>
          <cell r="E1783" t="str">
            <v>인</v>
          </cell>
          <cell r="F1783">
            <v>0</v>
          </cell>
          <cell r="G1783">
            <v>79467</v>
          </cell>
          <cell r="H1783">
            <v>374289</v>
          </cell>
        </row>
        <row r="1785">
          <cell r="A1785" t="str">
            <v>보 통 인 부</v>
          </cell>
          <cell r="B1785">
            <v>0</v>
          </cell>
          <cell r="C1785">
            <v>0</v>
          </cell>
          <cell r="D1785">
            <v>0.66</v>
          </cell>
          <cell r="E1785" t="str">
            <v>인</v>
          </cell>
          <cell r="F1785">
            <v>0</v>
          </cell>
          <cell r="G1785">
            <v>37736</v>
          </cell>
          <cell r="H1785">
            <v>24905</v>
          </cell>
        </row>
        <row r="1786">
          <cell r="A1786" t="str">
            <v>용  접  공</v>
          </cell>
          <cell r="B1786">
            <v>0</v>
          </cell>
          <cell r="C1786">
            <v>0</v>
          </cell>
          <cell r="D1786">
            <v>2.6</v>
          </cell>
          <cell r="E1786" t="str">
            <v>인</v>
          </cell>
          <cell r="F1786">
            <v>0</v>
          </cell>
          <cell r="G1786">
            <v>74016</v>
          </cell>
          <cell r="H1786">
            <v>192441</v>
          </cell>
        </row>
        <row r="1787">
          <cell r="A1787" t="str">
            <v>특 별 인 부</v>
          </cell>
          <cell r="B1787">
            <v>0</v>
          </cell>
          <cell r="C1787">
            <v>0</v>
          </cell>
          <cell r="D1787">
            <v>0.74</v>
          </cell>
          <cell r="E1787" t="str">
            <v>인</v>
          </cell>
          <cell r="F1787">
            <v>0</v>
          </cell>
          <cell r="G1787">
            <v>57379</v>
          </cell>
          <cell r="H1787">
            <v>42460</v>
          </cell>
        </row>
        <row r="1788">
          <cell r="A1788" t="str">
            <v>용접기 손료</v>
          </cell>
          <cell r="B1788">
            <v>0</v>
          </cell>
          <cell r="C1788">
            <v>0</v>
          </cell>
          <cell r="D1788">
            <v>20.83</v>
          </cell>
          <cell r="E1788" t="str">
            <v>Hr</v>
          </cell>
          <cell r="F1788">
            <v>0</v>
          </cell>
          <cell r="G1788">
            <v>0</v>
          </cell>
          <cell r="H1788">
            <v>0</v>
          </cell>
          <cell r="I1788">
            <v>0</v>
          </cell>
          <cell r="J1788">
            <v>0</v>
          </cell>
          <cell r="K1788">
            <v>155</v>
          </cell>
          <cell r="L1788">
            <v>3228</v>
          </cell>
        </row>
        <row r="1789">
          <cell r="A1789" t="str">
            <v>전력 소요량</v>
          </cell>
          <cell r="B1789">
            <v>0</v>
          </cell>
          <cell r="C1789">
            <v>0</v>
          </cell>
          <cell r="D1789">
            <v>126</v>
          </cell>
          <cell r="E1789" t="str">
            <v>KWH</v>
          </cell>
          <cell r="F1789">
            <v>0</v>
          </cell>
          <cell r="G1789">
            <v>0</v>
          </cell>
          <cell r="H1789">
            <v>0</v>
          </cell>
          <cell r="I1789">
            <v>0</v>
          </cell>
          <cell r="J1789">
            <v>0</v>
          </cell>
          <cell r="K1789">
            <v>61.6</v>
          </cell>
          <cell r="L1789">
            <v>7761</v>
          </cell>
        </row>
        <row r="1790">
          <cell r="A1790" t="str">
            <v>공 구 손 료</v>
          </cell>
          <cell r="B1790">
            <v>0</v>
          </cell>
          <cell r="C1790" t="str">
            <v>인건비의 3%</v>
          </cell>
          <cell r="D1790">
            <v>0</v>
          </cell>
          <cell r="E1790">
            <v>0</v>
          </cell>
          <cell r="F1790">
            <v>0</v>
          </cell>
          <cell r="G1790">
            <v>0</v>
          </cell>
          <cell r="H1790">
            <v>0</v>
          </cell>
          <cell r="I1790">
            <v>0</v>
          </cell>
          <cell r="J1790">
            <v>0</v>
          </cell>
          <cell r="K1790">
            <v>0</v>
          </cell>
          <cell r="L1790">
            <v>79103</v>
          </cell>
        </row>
        <row r="1792">
          <cell r="A1792" t="str">
            <v>소    계</v>
          </cell>
          <cell r="B1792">
            <v>0</v>
          </cell>
          <cell r="C1792">
            <v>0</v>
          </cell>
          <cell r="D1792">
            <v>0</v>
          </cell>
          <cell r="E1792">
            <v>0</v>
          </cell>
          <cell r="F1792">
            <v>2792160</v>
          </cell>
          <cell r="G1792">
            <v>0</v>
          </cell>
          <cell r="H1792">
            <v>2636784</v>
          </cell>
          <cell r="I1792">
            <v>0</v>
          </cell>
          <cell r="J1792">
            <v>65284</v>
          </cell>
          <cell r="K1792">
            <v>0</v>
          </cell>
          <cell r="L1792">
            <v>90092</v>
          </cell>
        </row>
        <row r="1794">
          <cell r="A1794" t="str">
            <v>계 ( 간단한구조 )</v>
          </cell>
          <cell r="B1794">
            <v>0</v>
          </cell>
          <cell r="C1794" t="str">
            <v>100 %</v>
          </cell>
          <cell r="D1794">
            <v>0</v>
          </cell>
          <cell r="E1794">
            <v>0</v>
          </cell>
          <cell r="F1794">
            <v>2792160</v>
          </cell>
          <cell r="G1794">
            <v>0</v>
          </cell>
          <cell r="H1794">
            <v>2636784</v>
          </cell>
          <cell r="I1794">
            <v>0</v>
          </cell>
          <cell r="J1794">
            <v>65284</v>
          </cell>
          <cell r="K1794">
            <v>0</v>
          </cell>
          <cell r="L1794">
            <v>90092</v>
          </cell>
        </row>
        <row r="1796">
          <cell r="A1796" t="str">
            <v>계 ( 복잡한구조 )</v>
          </cell>
          <cell r="B1796">
            <v>0</v>
          </cell>
          <cell r="C1796" t="str">
            <v>140 %</v>
          </cell>
          <cell r="D1796">
            <v>0</v>
          </cell>
          <cell r="E1796">
            <v>0</v>
          </cell>
          <cell r="F1796">
            <v>3909022</v>
          </cell>
          <cell r="G1796">
            <v>0</v>
          </cell>
          <cell r="H1796">
            <v>3691497</v>
          </cell>
          <cell r="I1796">
            <v>0</v>
          </cell>
          <cell r="J1796">
            <v>91397</v>
          </cell>
          <cell r="K1796">
            <v>0</v>
          </cell>
          <cell r="L1796">
            <v>126128</v>
          </cell>
        </row>
        <row r="1799">
          <cell r="F1799" t="str">
            <v/>
          </cell>
        </row>
        <row r="1800">
          <cell r="F1800" t="str">
            <v/>
          </cell>
        </row>
        <row r="1801">
          <cell r="F1801" t="str">
            <v/>
          </cell>
        </row>
        <row r="1802">
          <cell r="F1802" t="str">
            <v/>
          </cell>
        </row>
        <row r="1803">
          <cell r="B1803" t="str">
            <v>기존도장 방식을 채택할 경우</v>
          </cell>
          <cell r="C1803">
            <v>0</v>
          </cell>
          <cell r="D1803">
            <v>0</v>
          </cell>
          <cell r="E1803" t="str">
            <v/>
          </cell>
          <cell r="F1803" t="str">
            <v>도 장 비 (M²당) 일 위 대 가</v>
          </cell>
        </row>
        <row r="1805">
          <cell r="A1805" t="str">
            <v>종       별</v>
          </cell>
          <cell r="B1805">
            <v>0</v>
          </cell>
          <cell r="C1805" t="str">
            <v>재 료 또 는</v>
          </cell>
          <cell r="D1805" t="str">
            <v xml:space="preserve">원 수 </v>
          </cell>
          <cell r="E1805" t="str">
            <v>단 위</v>
          </cell>
          <cell r="F1805" t="str">
            <v>총   액</v>
          </cell>
          <cell r="G1805" t="str">
            <v>노   무   비</v>
          </cell>
          <cell r="H1805">
            <v>0</v>
          </cell>
          <cell r="I1805" t="str">
            <v>재   료   비</v>
          </cell>
          <cell r="J1805">
            <v>0</v>
          </cell>
          <cell r="K1805" t="str">
            <v>경      비</v>
          </cell>
          <cell r="L1805">
            <v>0</v>
          </cell>
          <cell r="M1805" t="str">
            <v>비   고</v>
          </cell>
        </row>
        <row r="1806">
          <cell r="C1806" t="str">
            <v xml:space="preserve">규       격 </v>
          </cell>
          <cell r="D1806">
            <v>0</v>
          </cell>
          <cell r="E1806">
            <v>0</v>
          </cell>
          <cell r="F1806" t="str">
            <v>금   액</v>
          </cell>
          <cell r="G1806" t="str">
            <v>단  가</v>
          </cell>
          <cell r="H1806" t="str">
            <v>금   액</v>
          </cell>
          <cell r="I1806" t="str">
            <v>단  가</v>
          </cell>
          <cell r="J1806" t="str">
            <v>금   액</v>
          </cell>
          <cell r="K1806" t="str">
            <v>단  가</v>
          </cell>
          <cell r="L1806" t="str">
            <v>금   액</v>
          </cell>
        </row>
        <row r="1807">
          <cell r="A1807" t="str">
            <v>1. SAND BLASTING</v>
          </cell>
        </row>
        <row r="1808">
          <cell r="B1808" t="str">
            <v>모      래</v>
          </cell>
          <cell r="C1808">
            <v>0</v>
          </cell>
          <cell r="D1808">
            <v>5.0799999999999998E-2</v>
          </cell>
          <cell r="E1808" t="str">
            <v>㎥</v>
          </cell>
          <cell r="F1808">
            <v>0</v>
          </cell>
          <cell r="G1808">
            <v>17799.248685199098</v>
          </cell>
          <cell r="H1808">
            <v>904</v>
          </cell>
          <cell r="I1808">
            <v>10845.529676934633</v>
          </cell>
          <cell r="J1808">
            <v>550</v>
          </cell>
          <cell r="K1808">
            <v>13551.915852742301</v>
          </cell>
          <cell r="L1808">
            <v>688</v>
          </cell>
        </row>
        <row r="1809">
          <cell r="B1809" t="str">
            <v>계  령  공</v>
          </cell>
          <cell r="C1809">
            <v>0</v>
          </cell>
          <cell r="D1809">
            <v>3.2899999999999999E-2</v>
          </cell>
          <cell r="E1809" t="str">
            <v>인</v>
          </cell>
          <cell r="F1809">
            <v>0</v>
          </cell>
          <cell r="G1809">
            <v>41937</v>
          </cell>
          <cell r="H1809">
            <v>1379</v>
          </cell>
        </row>
        <row r="1810">
          <cell r="B1810" t="str">
            <v>보 통 인 부</v>
          </cell>
          <cell r="C1810">
            <v>0</v>
          </cell>
          <cell r="D1810">
            <v>3.5999999999999997E-2</v>
          </cell>
          <cell r="E1810" t="str">
            <v>인</v>
          </cell>
          <cell r="F1810">
            <v>0</v>
          </cell>
          <cell r="G1810">
            <v>37736</v>
          </cell>
          <cell r="H1810">
            <v>1358</v>
          </cell>
        </row>
        <row r="1811">
          <cell r="B1811" t="str">
            <v>COMPRESSOR</v>
          </cell>
          <cell r="C1811" t="str">
            <v>7.1㎥/min</v>
          </cell>
          <cell r="D1811">
            <v>0.13300000000000001</v>
          </cell>
          <cell r="E1811" t="str">
            <v>Hr</v>
          </cell>
          <cell r="F1811">
            <v>0</v>
          </cell>
          <cell r="G1811">
            <v>9681</v>
          </cell>
          <cell r="H1811">
            <v>1287</v>
          </cell>
          <cell r="I1811">
            <v>8779</v>
          </cell>
          <cell r="J1811">
            <v>1167</v>
          </cell>
          <cell r="K1811">
            <v>6250</v>
          </cell>
          <cell r="L1811">
            <v>831</v>
          </cell>
        </row>
        <row r="1812">
          <cell r="B1812" t="str">
            <v>AIR HOSE</v>
          </cell>
          <cell r="C1812" t="str">
            <v>3/4" ,1"</v>
          </cell>
          <cell r="D1812">
            <v>0.13300000000000001</v>
          </cell>
          <cell r="E1812" t="str">
            <v>Hr</v>
          </cell>
          <cell r="F1812">
            <v>0</v>
          </cell>
          <cell r="G1812">
            <v>0</v>
          </cell>
          <cell r="H1812">
            <v>0</v>
          </cell>
          <cell r="I1812">
            <v>0</v>
          </cell>
          <cell r="J1812">
            <v>0</v>
          </cell>
          <cell r="K1812">
            <v>48</v>
          </cell>
          <cell r="L1812">
            <v>6</v>
          </cell>
        </row>
        <row r="1813">
          <cell r="B1813" t="str">
            <v>브라스트기</v>
          </cell>
          <cell r="C1813">
            <v>0</v>
          </cell>
          <cell r="D1813">
            <v>0.13300000000000001</v>
          </cell>
          <cell r="E1813" t="str">
            <v>Hr</v>
          </cell>
          <cell r="F1813">
            <v>0</v>
          </cell>
          <cell r="G1813">
            <v>0</v>
          </cell>
          <cell r="H1813">
            <v>0</v>
          </cell>
          <cell r="I1813">
            <v>0</v>
          </cell>
          <cell r="J1813">
            <v>0</v>
          </cell>
          <cell r="K1813">
            <v>659</v>
          </cell>
          <cell r="L1813">
            <v>87</v>
          </cell>
        </row>
        <row r="1814">
          <cell r="B1814" t="str">
            <v>건  조  기</v>
          </cell>
          <cell r="C1814">
            <v>0</v>
          </cell>
          <cell r="D1814">
            <v>0.13300000000000001</v>
          </cell>
          <cell r="E1814" t="str">
            <v>Hr</v>
          </cell>
          <cell r="F1814">
            <v>0</v>
          </cell>
          <cell r="G1814">
            <v>0</v>
          </cell>
          <cell r="H1814">
            <v>0</v>
          </cell>
          <cell r="I1814">
            <v>0</v>
          </cell>
          <cell r="J1814">
            <v>0</v>
          </cell>
          <cell r="K1814">
            <v>211</v>
          </cell>
          <cell r="L1814">
            <v>28</v>
          </cell>
        </row>
        <row r="1815">
          <cell r="B1815" t="str">
            <v>방  진  복</v>
          </cell>
          <cell r="C1815">
            <v>0</v>
          </cell>
          <cell r="D1815">
            <v>0.13300000000000001</v>
          </cell>
          <cell r="E1815" t="str">
            <v>Hr</v>
          </cell>
          <cell r="F1815">
            <v>0</v>
          </cell>
          <cell r="G1815">
            <v>0</v>
          </cell>
          <cell r="H1815">
            <v>0</v>
          </cell>
          <cell r="I1815">
            <v>0</v>
          </cell>
          <cell r="J1815">
            <v>0</v>
          </cell>
          <cell r="K1815">
            <v>107</v>
          </cell>
          <cell r="L1815">
            <v>14</v>
          </cell>
        </row>
        <row r="1816">
          <cell r="B1816" t="str">
            <v>방  진  모</v>
          </cell>
          <cell r="C1816">
            <v>0</v>
          </cell>
          <cell r="D1816">
            <v>0.13300000000000001</v>
          </cell>
          <cell r="E1816" t="str">
            <v>Hr</v>
          </cell>
          <cell r="F1816">
            <v>0</v>
          </cell>
          <cell r="G1816">
            <v>0</v>
          </cell>
          <cell r="H1816">
            <v>0</v>
          </cell>
          <cell r="I1816">
            <v>0</v>
          </cell>
          <cell r="J1816">
            <v>0</v>
          </cell>
          <cell r="K1816">
            <v>21</v>
          </cell>
          <cell r="L1816">
            <v>2</v>
          </cell>
        </row>
        <row r="1817">
          <cell r="B1817" t="str">
            <v>건  조  유</v>
          </cell>
          <cell r="C1817">
            <v>0</v>
          </cell>
          <cell r="D1817">
            <v>0.33300000000000002</v>
          </cell>
          <cell r="E1817" t="str">
            <v>L</v>
          </cell>
          <cell r="F1817">
            <v>0</v>
          </cell>
          <cell r="G1817">
            <v>0</v>
          </cell>
          <cell r="H1817">
            <v>0</v>
          </cell>
          <cell r="I1817">
            <v>526.4</v>
          </cell>
          <cell r="J1817">
            <v>175</v>
          </cell>
        </row>
        <row r="1818">
          <cell r="B1818" t="str">
            <v>노      즐</v>
          </cell>
          <cell r="C1818">
            <v>0</v>
          </cell>
          <cell r="D1818">
            <v>0.03</v>
          </cell>
          <cell r="E1818" t="str">
            <v>개</v>
          </cell>
          <cell r="F1818">
            <v>0</v>
          </cell>
          <cell r="G1818">
            <v>0</v>
          </cell>
          <cell r="H1818">
            <v>0</v>
          </cell>
          <cell r="I1818">
            <v>32000</v>
          </cell>
          <cell r="J1818">
            <v>960</v>
          </cell>
        </row>
        <row r="1819">
          <cell r="B1819" t="str">
            <v>소      계</v>
          </cell>
          <cell r="C1819">
            <v>0</v>
          </cell>
          <cell r="D1819">
            <v>0</v>
          </cell>
          <cell r="E1819">
            <v>0</v>
          </cell>
          <cell r="F1819">
            <v>9436</v>
          </cell>
          <cell r="G1819">
            <v>0</v>
          </cell>
          <cell r="H1819">
            <v>4928</v>
          </cell>
          <cell r="I1819">
            <v>0</v>
          </cell>
          <cell r="J1819">
            <v>2852</v>
          </cell>
          <cell r="K1819">
            <v>0</v>
          </cell>
          <cell r="L1819">
            <v>1656</v>
          </cell>
        </row>
        <row r="1821">
          <cell r="A1821" t="str">
            <v>2. PRIMERY COATING (20μ)</v>
          </cell>
        </row>
        <row r="1822">
          <cell r="B1822" t="str">
            <v>ZINC RICH PRIMER</v>
          </cell>
          <cell r="C1822">
            <v>0</v>
          </cell>
          <cell r="D1822">
            <v>8.1000000000000003E-2</v>
          </cell>
          <cell r="E1822" t="str">
            <v>Liter</v>
          </cell>
          <cell r="F1822">
            <v>0</v>
          </cell>
          <cell r="G1822">
            <v>0</v>
          </cell>
          <cell r="H1822">
            <v>0</v>
          </cell>
          <cell r="I1822">
            <v>7945</v>
          </cell>
          <cell r="J1822">
            <v>643</v>
          </cell>
        </row>
        <row r="1823">
          <cell r="B1823" t="str">
            <v>신      나</v>
          </cell>
          <cell r="C1823">
            <v>0</v>
          </cell>
          <cell r="D1823">
            <v>0.01</v>
          </cell>
          <cell r="E1823" t="str">
            <v>Liter</v>
          </cell>
          <cell r="F1823">
            <v>0</v>
          </cell>
          <cell r="G1823">
            <v>0</v>
          </cell>
          <cell r="H1823">
            <v>0</v>
          </cell>
          <cell r="I1823">
            <v>2111</v>
          </cell>
          <cell r="J1823">
            <v>21</v>
          </cell>
        </row>
        <row r="1824">
          <cell r="B1824" t="str">
            <v>도  장  공</v>
          </cell>
          <cell r="C1824">
            <v>0</v>
          </cell>
          <cell r="D1824">
            <v>1.4999999999999999E-2</v>
          </cell>
          <cell r="E1824" t="str">
            <v>인</v>
          </cell>
          <cell r="F1824">
            <v>0</v>
          </cell>
          <cell r="G1824">
            <v>63038</v>
          </cell>
          <cell r="H1824">
            <v>945</v>
          </cell>
        </row>
        <row r="1825">
          <cell r="B1825" t="str">
            <v>공 구 손 료</v>
          </cell>
          <cell r="C1825" t="str">
            <v>2%</v>
          </cell>
          <cell r="D1825" t="str">
            <v>1</v>
          </cell>
          <cell r="E1825" t="str">
            <v>식</v>
          </cell>
          <cell r="F1825">
            <v>0</v>
          </cell>
          <cell r="G1825">
            <v>0</v>
          </cell>
          <cell r="H1825">
            <v>0</v>
          </cell>
          <cell r="I1825">
            <v>0</v>
          </cell>
          <cell r="J1825">
            <v>0</v>
          </cell>
          <cell r="K1825">
            <v>0</v>
          </cell>
          <cell r="L1825">
            <v>18</v>
          </cell>
        </row>
        <row r="1826">
          <cell r="B1826" t="str">
            <v>소      계</v>
          </cell>
          <cell r="C1826">
            <v>0</v>
          </cell>
          <cell r="D1826">
            <v>0</v>
          </cell>
          <cell r="E1826">
            <v>0</v>
          </cell>
          <cell r="F1826">
            <v>1627</v>
          </cell>
          <cell r="G1826">
            <v>0</v>
          </cell>
          <cell r="H1826">
            <v>945</v>
          </cell>
          <cell r="I1826">
            <v>0</v>
          </cell>
          <cell r="J1826">
            <v>664</v>
          </cell>
          <cell r="K1826">
            <v>0</v>
          </cell>
          <cell r="L1826">
            <v>18</v>
          </cell>
        </row>
        <row r="1828">
          <cell r="A1828" t="str">
            <v>3. COVER COATING (280μ)</v>
          </cell>
        </row>
        <row r="1829">
          <cell r="B1829" t="str">
            <v>PURE EPOXY</v>
          </cell>
          <cell r="C1829">
            <v>0</v>
          </cell>
          <cell r="D1829">
            <v>0.48299999999999998</v>
          </cell>
          <cell r="E1829" t="str">
            <v>Liter</v>
          </cell>
          <cell r="F1829">
            <v>0</v>
          </cell>
          <cell r="G1829">
            <v>0</v>
          </cell>
          <cell r="H1829">
            <v>0</v>
          </cell>
          <cell r="I1829">
            <v>4010</v>
          </cell>
          <cell r="J1829">
            <v>1936</v>
          </cell>
        </row>
        <row r="1830">
          <cell r="B1830" t="str">
            <v>신      나</v>
          </cell>
          <cell r="C1830">
            <v>0</v>
          </cell>
          <cell r="D1830">
            <v>4.8000000000000001E-2</v>
          </cell>
          <cell r="E1830" t="str">
            <v>Liter</v>
          </cell>
          <cell r="F1830">
            <v>0</v>
          </cell>
          <cell r="G1830">
            <v>0</v>
          </cell>
          <cell r="H1830">
            <v>0</v>
          </cell>
          <cell r="I1830">
            <v>2111</v>
          </cell>
          <cell r="J1830">
            <v>101</v>
          </cell>
        </row>
        <row r="1831">
          <cell r="B1831" t="str">
            <v>도  장  공</v>
          </cell>
          <cell r="C1831">
            <v>0</v>
          </cell>
          <cell r="D1831">
            <v>0.108</v>
          </cell>
          <cell r="E1831" t="str">
            <v>인</v>
          </cell>
          <cell r="F1831">
            <v>0</v>
          </cell>
          <cell r="G1831">
            <v>63038</v>
          </cell>
          <cell r="H1831">
            <v>6808</v>
          </cell>
        </row>
        <row r="1832">
          <cell r="A1832" t="str">
            <v>종       별</v>
          </cell>
          <cell r="B1832">
            <v>0</v>
          </cell>
          <cell r="C1832" t="str">
            <v>재 료 또 는</v>
          </cell>
          <cell r="D1832" t="str">
            <v xml:space="preserve">원 수 </v>
          </cell>
          <cell r="E1832" t="str">
            <v>단 위</v>
          </cell>
          <cell r="F1832" t="str">
            <v>총   액</v>
          </cell>
          <cell r="G1832" t="str">
            <v>노   무   비</v>
          </cell>
          <cell r="H1832">
            <v>0</v>
          </cell>
          <cell r="I1832" t="str">
            <v>재   료   비</v>
          </cell>
          <cell r="J1832">
            <v>0</v>
          </cell>
          <cell r="K1832" t="str">
            <v>경      비</v>
          </cell>
          <cell r="L1832">
            <v>0</v>
          </cell>
          <cell r="M1832" t="str">
            <v>비   고</v>
          </cell>
        </row>
        <row r="1833">
          <cell r="C1833" t="str">
            <v xml:space="preserve">규       격 </v>
          </cell>
          <cell r="D1833">
            <v>0</v>
          </cell>
          <cell r="E1833">
            <v>0</v>
          </cell>
          <cell r="F1833" t="str">
            <v>금   액</v>
          </cell>
          <cell r="G1833" t="str">
            <v>단  가</v>
          </cell>
          <cell r="H1833" t="str">
            <v>금   액</v>
          </cell>
          <cell r="I1833" t="str">
            <v>단  가</v>
          </cell>
          <cell r="J1833" t="str">
            <v>금   액</v>
          </cell>
          <cell r="K1833" t="str">
            <v>단  가</v>
          </cell>
          <cell r="L1833" t="str">
            <v>금   액</v>
          </cell>
        </row>
        <row r="1834">
          <cell r="B1834" t="str">
            <v>공 구 손 료</v>
          </cell>
          <cell r="C1834" t="str">
            <v>2%</v>
          </cell>
          <cell r="D1834" t="str">
            <v>1</v>
          </cell>
          <cell r="E1834" t="str">
            <v>식</v>
          </cell>
          <cell r="F1834">
            <v>0</v>
          </cell>
          <cell r="G1834">
            <v>0</v>
          </cell>
          <cell r="H1834">
            <v>0</v>
          </cell>
          <cell r="I1834">
            <v>0</v>
          </cell>
          <cell r="J1834">
            <v>0</v>
          </cell>
          <cell r="K1834">
            <v>0</v>
          </cell>
          <cell r="L1834">
            <v>136</v>
          </cell>
        </row>
        <row r="1835">
          <cell r="B1835" t="str">
            <v>소      계</v>
          </cell>
          <cell r="C1835">
            <v>0</v>
          </cell>
          <cell r="D1835">
            <v>0</v>
          </cell>
          <cell r="E1835">
            <v>0</v>
          </cell>
          <cell r="F1835">
            <v>8981</v>
          </cell>
          <cell r="G1835">
            <v>0</v>
          </cell>
          <cell r="H1835">
            <v>6808</v>
          </cell>
          <cell r="I1835">
            <v>0</v>
          </cell>
          <cell r="J1835">
            <v>2037</v>
          </cell>
          <cell r="K1835">
            <v>0</v>
          </cell>
          <cell r="L1835">
            <v>136</v>
          </cell>
        </row>
        <row r="1837">
          <cell r="A1837" t="str">
            <v>4. COVER COATING (280μ)</v>
          </cell>
        </row>
        <row r="1838">
          <cell r="B1838" t="str">
            <v>TAL  EPOXY</v>
          </cell>
          <cell r="C1838">
            <v>0</v>
          </cell>
          <cell r="D1838">
            <v>0.48299999999999998</v>
          </cell>
          <cell r="E1838" t="str">
            <v>Liter</v>
          </cell>
          <cell r="F1838">
            <v>0</v>
          </cell>
          <cell r="G1838">
            <v>0</v>
          </cell>
          <cell r="H1838">
            <v>0</v>
          </cell>
          <cell r="I1838">
            <v>3570</v>
          </cell>
          <cell r="J1838">
            <v>1724</v>
          </cell>
        </row>
        <row r="1839">
          <cell r="B1839" t="str">
            <v>신      나</v>
          </cell>
          <cell r="C1839">
            <v>0</v>
          </cell>
          <cell r="D1839">
            <v>4.8000000000000001E-2</v>
          </cell>
          <cell r="E1839" t="str">
            <v>Liter</v>
          </cell>
          <cell r="F1839">
            <v>0</v>
          </cell>
          <cell r="G1839">
            <v>0</v>
          </cell>
          <cell r="H1839">
            <v>0</v>
          </cell>
          <cell r="I1839">
            <v>2111</v>
          </cell>
          <cell r="J1839">
            <v>101</v>
          </cell>
        </row>
        <row r="1840">
          <cell r="B1840" t="str">
            <v>도  장  공</v>
          </cell>
          <cell r="C1840">
            <v>0</v>
          </cell>
          <cell r="D1840">
            <v>0.108</v>
          </cell>
          <cell r="E1840" t="str">
            <v>인</v>
          </cell>
          <cell r="F1840">
            <v>0</v>
          </cell>
          <cell r="G1840">
            <v>63038</v>
          </cell>
          <cell r="H1840">
            <v>6808</v>
          </cell>
        </row>
        <row r="1841">
          <cell r="B1841" t="str">
            <v>공 구 손 료</v>
          </cell>
          <cell r="C1841" t="str">
            <v>2%</v>
          </cell>
          <cell r="D1841" t="str">
            <v>1</v>
          </cell>
          <cell r="E1841" t="str">
            <v>식</v>
          </cell>
          <cell r="F1841">
            <v>0</v>
          </cell>
          <cell r="G1841">
            <v>0</v>
          </cell>
          <cell r="H1841">
            <v>0</v>
          </cell>
          <cell r="I1841">
            <v>0</v>
          </cell>
          <cell r="J1841">
            <v>0</v>
          </cell>
          <cell r="K1841">
            <v>0</v>
          </cell>
          <cell r="L1841">
            <v>136</v>
          </cell>
        </row>
        <row r="1843">
          <cell r="B1843" t="str">
            <v>소      계</v>
          </cell>
          <cell r="C1843">
            <v>0</v>
          </cell>
          <cell r="D1843">
            <v>0</v>
          </cell>
          <cell r="E1843">
            <v>0</v>
          </cell>
          <cell r="F1843">
            <v>8769</v>
          </cell>
          <cell r="G1843">
            <v>0</v>
          </cell>
          <cell r="H1843">
            <v>6808</v>
          </cell>
          <cell r="I1843">
            <v>0</v>
          </cell>
          <cell r="J1843">
            <v>1825</v>
          </cell>
          <cell r="K1843">
            <v>0</v>
          </cell>
          <cell r="L1843">
            <v>136</v>
          </cell>
        </row>
        <row r="1845">
          <cell r="A1845" t="str">
            <v>5. 방 오 도 료</v>
          </cell>
        </row>
        <row r="1846">
          <cell r="B1846" t="str">
            <v>방 오 도 료</v>
          </cell>
          <cell r="C1846">
            <v>0</v>
          </cell>
          <cell r="D1846">
            <v>0.154</v>
          </cell>
          <cell r="E1846" t="str">
            <v>Liter</v>
          </cell>
          <cell r="F1846">
            <v>0</v>
          </cell>
          <cell r="G1846">
            <v>0</v>
          </cell>
          <cell r="H1846">
            <v>0</v>
          </cell>
          <cell r="I1846">
            <v>9231</v>
          </cell>
          <cell r="J1846">
            <v>1421</v>
          </cell>
        </row>
        <row r="1847">
          <cell r="B1847" t="str">
            <v>신      나(ANTI FOULING)</v>
          </cell>
          <cell r="C1847">
            <v>0</v>
          </cell>
          <cell r="D1847">
            <v>8.0000000000000002E-3</v>
          </cell>
          <cell r="E1847" t="str">
            <v>Liter</v>
          </cell>
          <cell r="F1847">
            <v>0</v>
          </cell>
          <cell r="G1847">
            <v>0</v>
          </cell>
          <cell r="H1847">
            <v>0</v>
          </cell>
          <cell r="I1847">
            <v>1530</v>
          </cell>
          <cell r="J1847">
            <v>12</v>
          </cell>
        </row>
        <row r="1848">
          <cell r="B1848" t="str">
            <v>도  장  공</v>
          </cell>
          <cell r="C1848">
            <v>0</v>
          </cell>
          <cell r="D1848">
            <v>0.3</v>
          </cell>
          <cell r="E1848" t="str">
            <v>인</v>
          </cell>
          <cell r="F1848">
            <v>0</v>
          </cell>
          <cell r="G1848">
            <v>63038</v>
          </cell>
          <cell r="H1848">
            <v>18911</v>
          </cell>
        </row>
        <row r="1849">
          <cell r="B1849" t="str">
            <v>공 구 손 료</v>
          </cell>
          <cell r="C1849" t="str">
            <v>2%</v>
          </cell>
          <cell r="D1849" t="str">
            <v>1</v>
          </cell>
          <cell r="E1849" t="str">
            <v>식</v>
          </cell>
          <cell r="F1849">
            <v>0</v>
          </cell>
          <cell r="G1849">
            <v>0</v>
          </cell>
          <cell r="H1849">
            <v>0</v>
          </cell>
          <cell r="I1849">
            <v>0</v>
          </cell>
          <cell r="J1849">
            <v>0</v>
          </cell>
          <cell r="K1849">
            <v>0</v>
          </cell>
          <cell r="L1849">
            <v>378</v>
          </cell>
        </row>
        <row r="1850">
          <cell r="B1850" t="str">
            <v>소      계</v>
          </cell>
          <cell r="C1850">
            <v>0</v>
          </cell>
          <cell r="D1850">
            <v>0</v>
          </cell>
          <cell r="E1850">
            <v>0</v>
          </cell>
          <cell r="F1850">
            <v>20722</v>
          </cell>
          <cell r="G1850">
            <v>0</v>
          </cell>
          <cell r="H1850">
            <v>18911</v>
          </cell>
          <cell r="I1850">
            <v>0</v>
          </cell>
          <cell r="J1850">
            <v>1433</v>
          </cell>
          <cell r="K1850">
            <v>0</v>
          </cell>
          <cell r="L1850">
            <v>378</v>
          </cell>
        </row>
        <row r="1861">
          <cell r="B1861" t="str">
            <v>신공법 도장방식을 채택할 경우</v>
          </cell>
          <cell r="C1861">
            <v>0</v>
          </cell>
          <cell r="D1861">
            <v>0</v>
          </cell>
          <cell r="E1861">
            <v>0</v>
          </cell>
          <cell r="F1861" t="str">
            <v>도 장 비 (M²당) 일 위 대 가</v>
          </cell>
        </row>
        <row r="1862">
          <cell r="E1862" t="str">
            <v/>
          </cell>
        </row>
        <row r="1863">
          <cell r="A1863" t="str">
            <v>종       별</v>
          </cell>
          <cell r="B1863">
            <v>0</v>
          </cell>
          <cell r="C1863" t="str">
            <v>재 료 또 는</v>
          </cell>
          <cell r="D1863" t="str">
            <v xml:space="preserve">원 수 </v>
          </cell>
          <cell r="E1863" t="str">
            <v>단 위</v>
          </cell>
          <cell r="F1863" t="str">
            <v>총   액</v>
          </cell>
          <cell r="G1863" t="str">
            <v>노   무   비</v>
          </cell>
          <cell r="H1863">
            <v>0</v>
          </cell>
          <cell r="I1863" t="str">
            <v>재   료   비</v>
          </cell>
          <cell r="J1863">
            <v>0</v>
          </cell>
          <cell r="K1863" t="str">
            <v>경      비</v>
          </cell>
          <cell r="L1863">
            <v>0</v>
          </cell>
          <cell r="M1863" t="str">
            <v>비   고</v>
          </cell>
        </row>
        <row r="1864">
          <cell r="C1864" t="str">
            <v xml:space="preserve">규       격 </v>
          </cell>
          <cell r="D1864">
            <v>0</v>
          </cell>
          <cell r="E1864">
            <v>0</v>
          </cell>
          <cell r="F1864" t="str">
            <v>금   액</v>
          </cell>
          <cell r="G1864" t="str">
            <v>단  가</v>
          </cell>
          <cell r="H1864" t="str">
            <v>금   액</v>
          </cell>
          <cell r="I1864" t="str">
            <v>단  가</v>
          </cell>
          <cell r="J1864" t="str">
            <v>금   액</v>
          </cell>
          <cell r="K1864" t="str">
            <v>단  가</v>
          </cell>
          <cell r="L1864" t="str">
            <v>금   액</v>
          </cell>
        </row>
        <row r="1865">
          <cell r="A1865" t="str">
            <v>1. 전처리 ( 육상용 ) (WATER SAND JET 공법) : BLAST CLEANINING  SA 2½</v>
          </cell>
        </row>
        <row r="1866">
          <cell r="B1866" t="str">
            <v>WATER JET</v>
          </cell>
          <cell r="C1866" t="str">
            <v>500 KG/㎡</v>
          </cell>
          <cell r="D1866">
            <v>1</v>
          </cell>
          <cell r="E1866" t="str">
            <v>㎡</v>
          </cell>
          <cell r="F1866">
            <v>0</v>
          </cell>
          <cell r="G1866">
            <v>0</v>
          </cell>
          <cell r="H1866">
            <v>0</v>
          </cell>
          <cell r="I1866">
            <v>0</v>
          </cell>
          <cell r="J1866">
            <v>0</v>
          </cell>
          <cell r="K1866">
            <v>1400</v>
          </cell>
          <cell r="L1866">
            <v>1400</v>
          </cell>
        </row>
        <row r="1867">
          <cell r="B1867" t="str">
            <v>시 리 카</v>
          </cell>
          <cell r="C1867">
            <v>0</v>
          </cell>
          <cell r="D1867">
            <v>10</v>
          </cell>
          <cell r="E1867" t="str">
            <v>kg</v>
          </cell>
          <cell r="F1867">
            <v>0</v>
          </cell>
          <cell r="G1867">
            <v>0</v>
          </cell>
          <cell r="H1867">
            <v>0</v>
          </cell>
          <cell r="I1867">
            <v>130</v>
          </cell>
          <cell r="J1867">
            <v>1300</v>
          </cell>
        </row>
        <row r="1868">
          <cell r="B1868" t="str">
            <v>경    유</v>
          </cell>
          <cell r="C1868">
            <v>0</v>
          </cell>
          <cell r="D1868">
            <v>4</v>
          </cell>
          <cell r="E1868" t="str">
            <v>L</v>
          </cell>
          <cell r="F1868">
            <v>0</v>
          </cell>
          <cell r="G1868">
            <v>0</v>
          </cell>
          <cell r="H1868">
            <v>0</v>
          </cell>
          <cell r="I1868">
            <v>526.4</v>
          </cell>
          <cell r="J1868">
            <v>2105</v>
          </cell>
        </row>
        <row r="1869">
          <cell r="B1869" t="str">
            <v>특별인부</v>
          </cell>
          <cell r="C1869">
            <v>0</v>
          </cell>
          <cell r="D1869">
            <v>0.1</v>
          </cell>
          <cell r="E1869" t="str">
            <v>인</v>
          </cell>
          <cell r="F1869">
            <v>0</v>
          </cell>
          <cell r="G1869">
            <v>57379</v>
          </cell>
          <cell r="H1869">
            <v>5737</v>
          </cell>
        </row>
        <row r="1870">
          <cell r="B1870" t="str">
            <v>보통인부</v>
          </cell>
          <cell r="C1870">
            <v>0</v>
          </cell>
          <cell r="D1870">
            <v>0.08</v>
          </cell>
          <cell r="E1870" t="str">
            <v>"</v>
          </cell>
          <cell r="F1870">
            <v>0</v>
          </cell>
          <cell r="G1870">
            <v>37736</v>
          </cell>
          <cell r="H1870">
            <v>3018</v>
          </cell>
        </row>
        <row r="1871">
          <cell r="B1871" t="str">
            <v>공구손료</v>
          </cell>
          <cell r="C1871" t="str">
            <v>10 %</v>
          </cell>
          <cell r="D1871" t="str">
            <v>1</v>
          </cell>
          <cell r="E1871" t="str">
            <v>식</v>
          </cell>
          <cell r="F1871">
            <v>0</v>
          </cell>
          <cell r="G1871">
            <v>0</v>
          </cell>
          <cell r="H1871">
            <v>0</v>
          </cell>
          <cell r="I1871">
            <v>0</v>
          </cell>
          <cell r="J1871">
            <v>0</v>
          </cell>
          <cell r="K1871">
            <v>0</v>
          </cell>
          <cell r="L1871">
            <v>875</v>
          </cell>
          <cell r="M1871" t="str">
            <v>열풍기,발청억</v>
          </cell>
        </row>
        <row r="1872">
          <cell r="B1872" t="str">
            <v>소      계</v>
          </cell>
          <cell r="C1872">
            <v>0</v>
          </cell>
          <cell r="D1872">
            <v>0</v>
          </cell>
          <cell r="E1872">
            <v>0</v>
          </cell>
          <cell r="F1872">
            <v>14435</v>
          </cell>
          <cell r="G1872">
            <v>0</v>
          </cell>
          <cell r="H1872">
            <v>8755</v>
          </cell>
          <cell r="I1872">
            <v>0</v>
          </cell>
          <cell r="J1872">
            <v>3405</v>
          </cell>
          <cell r="K1872">
            <v>0</v>
          </cell>
          <cell r="L1872">
            <v>2275</v>
          </cell>
        </row>
        <row r="1874">
          <cell r="A1874" t="str">
            <v>2. 전처리 ( 수중용 ) (WATER SAND JET 공법) : BLAST CLEANINING  ST 2</v>
          </cell>
        </row>
        <row r="1875">
          <cell r="B1875" t="str">
            <v>WATER JET</v>
          </cell>
          <cell r="C1875" t="str">
            <v>500 KG/㎡</v>
          </cell>
          <cell r="D1875">
            <v>1</v>
          </cell>
          <cell r="E1875" t="str">
            <v>㎡</v>
          </cell>
          <cell r="F1875">
            <v>0</v>
          </cell>
          <cell r="G1875">
            <v>0</v>
          </cell>
          <cell r="H1875">
            <v>0</v>
          </cell>
          <cell r="I1875">
            <v>0</v>
          </cell>
          <cell r="J1875">
            <v>0</v>
          </cell>
          <cell r="K1875">
            <v>2000</v>
          </cell>
          <cell r="L1875">
            <v>2000</v>
          </cell>
        </row>
        <row r="1876">
          <cell r="B1876" t="str">
            <v>시 리 카</v>
          </cell>
          <cell r="C1876">
            <v>0</v>
          </cell>
          <cell r="D1876">
            <v>10</v>
          </cell>
          <cell r="E1876" t="str">
            <v>kg</v>
          </cell>
          <cell r="F1876">
            <v>0</v>
          </cell>
          <cell r="G1876">
            <v>0</v>
          </cell>
          <cell r="H1876">
            <v>0</v>
          </cell>
          <cell r="I1876">
            <v>130</v>
          </cell>
          <cell r="J1876">
            <v>1300</v>
          </cell>
        </row>
        <row r="1877">
          <cell r="B1877" t="str">
            <v>경    유</v>
          </cell>
          <cell r="C1877">
            <v>0</v>
          </cell>
          <cell r="D1877">
            <v>6</v>
          </cell>
          <cell r="E1877" t="str">
            <v>L</v>
          </cell>
          <cell r="F1877">
            <v>0</v>
          </cell>
          <cell r="G1877">
            <v>0</v>
          </cell>
          <cell r="H1877">
            <v>0</v>
          </cell>
          <cell r="I1877">
            <v>526.4</v>
          </cell>
          <cell r="J1877">
            <v>3158</v>
          </cell>
        </row>
        <row r="1878">
          <cell r="B1878" t="str">
            <v>잠 수 부</v>
          </cell>
          <cell r="C1878">
            <v>0</v>
          </cell>
          <cell r="D1878">
            <v>0.7</v>
          </cell>
          <cell r="E1878" t="str">
            <v>인</v>
          </cell>
          <cell r="F1878">
            <v>0</v>
          </cell>
          <cell r="G1878">
            <v>81832</v>
          </cell>
          <cell r="H1878">
            <v>57282</v>
          </cell>
        </row>
        <row r="1879">
          <cell r="B1879" t="str">
            <v>보통인부</v>
          </cell>
          <cell r="C1879">
            <v>0</v>
          </cell>
          <cell r="D1879">
            <v>0.7</v>
          </cell>
          <cell r="E1879" t="str">
            <v>"</v>
          </cell>
          <cell r="F1879">
            <v>0</v>
          </cell>
          <cell r="G1879">
            <v>37736</v>
          </cell>
          <cell r="H1879">
            <v>26415</v>
          </cell>
        </row>
        <row r="1880">
          <cell r="B1880" t="str">
            <v>선    부</v>
          </cell>
          <cell r="C1880">
            <v>0</v>
          </cell>
          <cell r="D1880">
            <v>0.7</v>
          </cell>
          <cell r="E1880" t="str">
            <v>"</v>
          </cell>
          <cell r="F1880">
            <v>0</v>
          </cell>
          <cell r="G1880">
            <v>40088</v>
          </cell>
          <cell r="H1880">
            <v>28061</v>
          </cell>
        </row>
        <row r="1881">
          <cell r="B1881" t="str">
            <v>도선임대료</v>
          </cell>
          <cell r="C1881">
            <v>0</v>
          </cell>
          <cell r="D1881" t="str">
            <v>1</v>
          </cell>
          <cell r="E1881" t="str">
            <v>식</v>
          </cell>
          <cell r="F1881">
            <v>0</v>
          </cell>
          <cell r="G1881">
            <v>0</v>
          </cell>
          <cell r="H1881">
            <v>0</v>
          </cell>
          <cell r="I1881">
            <v>0</v>
          </cell>
          <cell r="J1881">
            <v>0</v>
          </cell>
          <cell r="K1881">
            <v>0</v>
          </cell>
          <cell r="L1881">
            <v>12000</v>
          </cell>
        </row>
        <row r="1882">
          <cell r="B1882" t="str">
            <v>공구손료</v>
          </cell>
          <cell r="C1882" t="str">
            <v>10 %</v>
          </cell>
          <cell r="D1882" t="str">
            <v>1</v>
          </cell>
          <cell r="E1882" t="str">
            <v>식</v>
          </cell>
          <cell r="F1882">
            <v>0</v>
          </cell>
          <cell r="G1882">
            <v>0</v>
          </cell>
          <cell r="H1882">
            <v>0</v>
          </cell>
          <cell r="I1882">
            <v>0</v>
          </cell>
          <cell r="J1882">
            <v>0</v>
          </cell>
          <cell r="K1882">
            <v>0</v>
          </cell>
          <cell r="L1882">
            <v>11175</v>
          </cell>
          <cell r="M1882" t="str">
            <v>열풍기,발청억</v>
          </cell>
        </row>
        <row r="1883">
          <cell r="B1883" t="str">
            <v>소      계</v>
          </cell>
          <cell r="C1883">
            <v>0</v>
          </cell>
          <cell r="D1883">
            <v>0</v>
          </cell>
          <cell r="E1883">
            <v>0</v>
          </cell>
          <cell r="F1883">
            <v>141391</v>
          </cell>
          <cell r="G1883">
            <v>0</v>
          </cell>
          <cell r="H1883">
            <v>111758</v>
          </cell>
          <cell r="I1883">
            <v>0</v>
          </cell>
          <cell r="J1883">
            <v>4458</v>
          </cell>
          <cell r="K1883">
            <v>0</v>
          </cell>
          <cell r="L1883">
            <v>25175</v>
          </cell>
        </row>
        <row r="1884">
          <cell r="F1884" t="str">
            <v/>
          </cell>
        </row>
        <row r="1885">
          <cell r="A1885" t="str">
            <v>3. 도장 SYSTEM 1 : 상시 물속에 잠기는 구조물</v>
          </cell>
        </row>
        <row r="1886">
          <cell r="B1886" t="str">
            <v xml:space="preserve">소지처리 </v>
          </cell>
          <cell r="C1886" t="str">
            <v>BLASTING 작업으로서 SIS Sa2½ 이상</v>
          </cell>
        </row>
        <row r="1887">
          <cell r="B1887" t="str">
            <v>하    도</v>
          </cell>
          <cell r="C1887" t="str">
            <v>무기질 징크리치 푸라이머</v>
          </cell>
          <cell r="D1887">
            <v>0</v>
          </cell>
          <cell r="E1887">
            <v>0</v>
          </cell>
          <cell r="F1887" t="str">
            <v xml:space="preserve"> 75 μ</v>
          </cell>
        </row>
        <row r="1888">
          <cell r="B1888" t="str">
            <v>중    도</v>
          </cell>
          <cell r="C1888" t="str">
            <v>중도용 엑폭시 수지도료</v>
          </cell>
          <cell r="D1888">
            <v>0</v>
          </cell>
          <cell r="E1888">
            <v>0</v>
          </cell>
          <cell r="F1888" t="str">
            <v xml:space="preserve"> 45 μ</v>
          </cell>
        </row>
        <row r="1889">
          <cell r="B1889" t="str">
            <v>상    도</v>
          </cell>
          <cell r="C1889" t="str">
            <v>상도용 엑폭시</v>
          </cell>
          <cell r="D1889">
            <v>0</v>
          </cell>
          <cell r="E1889">
            <v>0</v>
          </cell>
          <cell r="F1889" t="str">
            <v>400 μ</v>
          </cell>
        </row>
        <row r="1890">
          <cell r="A1890" t="str">
            <v>종       별</v>
          </cell>
          <cell r="B1890">
            <v>0</v>
          </cell>
          <cell r="C1890" t="str">
            <v>재 료 또 는</v>
          </cell>
          <cell r="D1890" t="str">
            <v xml:space="preserve">원 수 </v>
          </cell>
          <cell r="E1890" t="str">
            <v>단 위</v>
          </cell>
          <cell r="F1890" t="str">
            <v>총   액</v>
          </cell>
          <cell r="G1890" t="str">
            <v>노   무   비</v>
          </cell>
          <cell r="H1890">
            <v>0</v>
          </cell>
          <cell r="I1890" t="str">
            <v>재   료   비</v>
          </cell>
          <cell r="J1890">
            <v>0</v>
          </cell>
          <cell r="K1890" t="str">
            <v>경      비</v>
          </cell>
          <cell r="L1890">
            <v>0</v>
          </cell>
          <cell r="M1890" t="str">
            <v>비   고</v>
          </cell>
        </row>
        <row r="1891">
          <cell r="C1891" t="str">
            <v xml:space="preserve">규       격 </v>
          </cell>
          <cell r="D1891">
            <v>0</v>
          </cell>
          <cell r="E1891">
            <v>0</v>
          </cell>
          <cell r="F1891" t="str">
            <v>금   액</v>
          </cell>
          <cell r="G1891" t="str">
            <v>단  가</v>
          </cell>
          <cell r="H1891" t="str">
            <v>금   액</v>
          </cell>
          <cell r="I1891" t="str">
            <v>단  가</v>
          </cell>
          <cell r="J1891" t="str">
            <v>금   액</v>
          </cell>
          <cell r="K1891" t="str">
            <v>단  가</v>
          </cell>
          <cell r="L1891" t="str">
            <v>금   액</v>
          </cell>
        </row>
        <row r="1892">
          <cell r="A1892" t="str">
            <v>공사비 산출</v>
          </cell>
          <cell r="B1892">
            <v>0</v>
          </cell>
          <cell r="C1892">
            <v>0</v>
          </cell>
          <cell r="D1892">
            <v>0</v>
          </cell>
          <cell r="E1892">
            <v>0</v>
          </cell>
          <cell r="F1892" t="str">
            <v/>
          </cell>
        </row>
        <row r="1893">
          <cell r="B1893" t="str">
            <v>무기질 징크리치 푸라이머</v>
          </cell>
          <cell r="C1893">
            <v>0</v>
          </cell>
          <cell r="D1893">
            <v>0.2</v>
          </cell>
          <cell r="E1893" t="str">
            <v>L</v>
          </cell>
          <cell r="F1893" t="str">
            <v/>
          </cell>
          <cell r="G1893">
            <v>0</v>
          </cell>
          <cell r="H1893">
            <v>0</v>
          </cell>
          <cell r="I1893">
            <v>7945</v>
          </cell>
          <cell r="J1893">
            <v>1589</v>
          </cell>
        </row>
        <row r="1894">
          <cell r="B1894" t="str">
            <v>중도용 엑폭시 수지도료</v>
          </cell>
          <cell r="C1894">
            <v>0</v>
          </cell>
          <cell r="D1894">
            <v>0.2</v>
          </cell>
          <cell r="E1894" t="str">
            <v>L</v>
          </cell>
          <cell r="F1894" t="str">
            <v/>
          </cell>
          <cell r="G1894">
            <v>0</v>
          </cell>
          <cell r="H1894">
            <v>0</v>
          </cell>
          <cell r="I1894">
            <v>7500</v>
          </cell>
          <cell r="J1894">
            <v>1500</v>
          </cell>
        </row>
        <row r="1895">
          <cell r="B1895" t="str">
            <v>상도용 엑폭시</v>
          </cell>
          <cell r="C1895">
            <v>0</v>
          </cell>
          <cell r="D1895">
            <v>0.68</v>
          </cell>
          <cell r="E1895" t="str">
            <v>L</v>
          </cell>
          <cell r="F1895" t="str">
            <v/>
          </cell>
          <cell r="G1895">
            <v>0</v>
          </cell>
          <cell r="H1895">
            <v>0</v>
          </cell>
          <cell r="I1895">
            <v>18000</v>
          </cell>
          <cell r="J1895">
            <v>12240</v>
          </cell>
        </row>
        <row r="1896">
          <cell r="B1896" t="str">
            <v>희 석 제</v>
          </cell>
          <cell r="C1896">
            <v>0</v>
          </cell>
          <cell r="D1896">
            <v>0.3</v>
          </cell>
          <cell r="E1896" t="str">
            <v>L</v>
          </cell>
          <cell r="F1896" t="str">
            <v/>
          </cell>
          <cell r="G1896">
            <v>0</v>
          </cell>
          <cell r="H1896">
            <v>0</v>
          </cell>
          <cell r="I1896">
            <v>2111</v>
          </cell>
          <cell r="J1896">
            <v>633</v>
          </cell>
        </row>
        <row r="1897">
          <cell r="B1897" t="str">
            <v>도  장  공</v>
          </cell>
          <cell r="C1897">
            <v>0</v>
          </cell>
          <cell r="D1897">
            <v>0.1</v>
          </cell>
          <cell r="E1897" t="str">
            <v>인</v>
          </cell>
          <cell r="F1897" t="str">
            <v/>
          </cell>
          <cell r="G1897">
            <v>63038</v>
          </cell>
          <cell r="H1897">
            <v>6303</v>
          </cell>
        </row>
        <row r="1898">
          <cell r="B1898" t="str">
            <v>보 통 인 부</v>
          </cell>
          <cell r="C1898">
            <v>0</v>
          </cell>
          <cell r="D1898">
            <v>0.1</v>
          </cell>
          <cell r="E1898" t="str">
            <v>인</v>
          </cell>
          <cell r="F1898" t="str">
            <v/>
          </cell>
          <cell r="G1898">
            <v>37736</v>
          </cell>
          <cell r="H1898">
            <v>3773</v>
          </cell>
        </row>
        <row r="1899">
          <cell r="B1899" t="str">
            <v>공 구 손 료</v>
          </cell>
          <cell r="C1899" t="str">
            <v>노임의 2%</v>
          </cell>
          <cell r="D1899" t="str">
            <v>1</v>
          </cell>
          <cell r="E1899" t="str">
            <v>식</v>
          </cell>
          <cell r="F1899" t="str">
            <v/>
          </cell>
          <cell r="G1899">
            <v>0</v>
          </cell>
          <cell r="H1899">
            <v>0</v>
          </cell>
          <cell r="I1899">
            <v>0</v>
          </cell>
          <cell r="J1899">
            <v>0</v>
          </cell>
          <cell r="K1899">
            <v>0</v>
          </cell>
          <cell r="L1899">
            <v>201</v>
          </cell>
        </row>
        <row r="1900">
          <cell r="B1900" t="str">
            <v>소      계</v>
          </cell>
          <cell r="C1900">
            <v>0</v>
          </cell>
          <cell r="D1900">
            <v>0</v>
          </cell>
          <cell r="E1900">
            <v>0</v>
          </cell>
          <cell r="F1900">
            <v>26239</v>
          </cell>
          <cell r="G1900">
            <v>0</v>
          </cell>
          <cell r="H1900">
            <v>10076</v>
          </cell>
          <cell r="I1900">
            <v>0</v>
          </cell>
          <cell r="J1900">
            <v>15962</v>
          </cell>
          <cell r="K1900">
            <v>0</v>
          </cell>
          <cell r="L1900">
            <v>201</v>
          </cell>
        </row>
        <row r="1901">
          <cell r="F1901" t="str">
            <v/>
          </cell>
        </row>
        <row r="1902">
          <cell r="A1902" t="str">
            <v>4. 도장 SYSTEM 2 : 해수 가까이 상시 노출되어있는 구조물</v>
          </cell>
        </row>
        <row r="1903">
          <cell r="B1903" t="str">
            <v xml:space="preserve">소지처리 </v>
          </cell>
          <cell r="C1903" t="str">
            <v>BLASTING 작업으로서 SIS Sa2½ 이상</v>
          </cell>
        </row>
        <row r="1904">
          <cell r="B1904" t="str">
            <v>하    도</v>
          </cell>
          <cell r="C1904" t="str">
            <v>무기질 징크리치 푸라이머</v>
          </cell>
          <cell r="D1904">
            <v>0</v>
          </cell>
          <cell r="E1904">
            <v>0</v>
          </cell>
          <cell r="F1904" t="str">
            <v xml:space="preserve"> 75 μ</v>
          </cell>
        </row>
        <row r="1905">
          <cell r="B1905" t="str">
            <v>중    도 1</v>
          </cell>
          <cell r="C1905" t="str">
            <v>중도용 엑폭시 수지도료</v>
          </cell>
          <cell r="D1905">
            <v>0</v>
          </cell>
          <cell r="E1905">
            <v>0</v>
          </cell>
          <cell r="F1905" t="str">
            <v xml:space="preserve"> 45 μ</v>
          </cell>
        </row>
        <row r="1906">
          <cell r="B1906" t="str">
            <v>중    도 2</v>
          </cell>
          <cell r="C1906" t="str">
            <v>중도용 엑폭시 수지도료</v>
          </cell>
          <cell r="D1906">
            <v>0</v>
          </cell>
          <cell r="E1906">
            <v>0</v>
          </cell>
          <cell r="F1906" t="str">
            <v>355 μ</v>
          </cell>
        </row>
        <row r="1907">
          <cell r="B1907" t="str">
            <v>상    도</v>
          </cell>
          <cell r="C1907" t="str">
            <v>상도용 엑폭시</v>
          </cell>
          <cell r="D1907">
            <v>0</v>
          </cell>
          <cell r="E1907">
            <v>0</v>
          </cell>
          <cell r="F1907" t="str">
            <v xml:space="preserve"> 45 μ</v>
          </cell>
        </row>
        <row r="1908">
          <cell r="F1908" t="str">
            <v/>
          </cell>
        </row>
        <row r="1909">
          <cell r="A1909" t="str">
            <v>공사비 산출</v>
          </cell>
          <cell r="B1909">
            <v>0</v>
          </cell>
          <cell r="C1909">
            <v>0</v>
          </cell>
          <cell r="D1909">
            <v>0</v>
          </cell>
          <cell r="E1909">
            <v>0</v>
          </cell>
          <cell r="F1909" t="str">
            <v/>
          </cell>
        </row>
        <row r="1910">
          <cell r="B1910" t="str">
            <v>무기질 징크리치 푸라이머</v>
          </cell>
          <cell r="C1910">
            <v>0</v>
          </cell>
          <cell r="D1910">
            <v>0.2</v>
          </cell>
          <cell r="E1910" t="str">
            <v>L</v>
          </cell>
          <cell r="F1910" t="str">
            <v/>
          </cell>
          <cell r="G1910">
            <v>0</v>
          </cell>
          <cell r="H1910">
            <v>0</v>
          </cell>
          <cell r="I1910">
            <v>7945</v>
          </cell>
          <cell r="J1910">
            <v>1589</v>
          </cell>
        </row>
        <row r="1911">
          <cell r="B1911" t="str">
            <v>중도용 엑폭시 수지도료 1</v>
          </cell>
          <cell r="C1911">
            <v>0</v>
          </cell>
          <cell r="D1911">
            <v>0.2</v>
          </cell>
          <cell r="E1911" t="str">
            <v>L</v>
          </cell>
          <cell r="F1911" t="str">
            <v/>
          </cell>
          <cell r="G1911">
            <v>0</v>
          </cell>
          <cell r="H1911">
            <v>0</v>
          </cell>
          <cell r="I1911">
            <v>7500</v>
          </cell>
          <cell r="J1911">
            <v>1500</v>
          </cell>
        </row>
        <row r="1912">
          <cell r="B1912" t="str">
            <v>중도용 엑폭시 수지도료 2</v>
          </cell>
          <cell r="C1912">
            <v>0</v>
          </cell>
          <cell r="D1912">
            <v>0.6</v>
          </cell>
          <cell r="E1912" t="str">
            <v>L</v>
          </cell>
          <cell r="F1912" t="str">
            <v/>
          </cell>
          <cell r="G1912">
            <v>0</v>
          </cell>
          <cell r="H1912">
            <v>0</v>
          </cell>
          <cell r="I1912">
            <v>18000</v>
          </cell>
          <cell r="J1912">
            <v>10800</v>
          </cell>
        </row>
        <row r="1913">
          <cell r="B1913" t="str">
            <v>상도용 엑폭시</v>
          </cell>
          <cell r="C1913">
            <v>0</v>
          </cell>
          <cell r="D1913">
            <v>0.2</v>
          </cell>
          <cell r="E1913" t="str">
            <v>L</v>
          </cell>
          <cell r="F1913" t="str">
            <v/>
          </cell>
          <cell r="G1913">
            <v>0</v>
          </cell>
          <cell r="H1913">
            <v>0</v>
          </cell>
          <cell r="I1913">
            <v>5900</v>
          </cell>
          <cell r="J1913">
            <v>1180</v>
          </cell>
        </row>
        <row r="1914">
          <cell r="B1914" t="str">
            <v>희 석 제</v>
          </cell>
          <cell r="C1914">
            <v>0</v>
          </cell>
          <cell r="D1914">
            <v>0.36</v>
          </cell>
          <cell r="E1914" t="str">
            <v>L</v>
          </cell>
          <cell r="F1914" t="str">
            <v/>
          </cell>
          <cell r="G1914">
            <v>0</v>
          </cell>
          <cell r="H1914">
            <v>0</v>
          </cell>
          <cell r="I1914">
            <v>2111</v>
          </cell>
          <cell r="J1914">
            <v>759</v>
          </cell>
        </row>
        <row r="1915">
          <cell r="B1915" t="str">
            <v>도  장  공</v>
          </cell>
          <cell r="C1915">
            <v>0</v>
          </cell>
          <cell r="D1915">
            <v>0.13</v>
          </cell>
          <cell r="E1915" t="str">
            <v>인</v>
          </cell>
          <cell r="F1915" t="str">
            <v/>
          </cell>
          <cell r="G1915">
            <v>63038</v>
          </cell>
          <cell r="H1915">
            <v>8194</v>
          </cell>
        </row>
        <row r="1916">
          <cell r="B1916" t="str">
            <v>보 통 인 부</v>
          </cell>
          <cell r="C1916">
            <v>0</v>
          </cell>
          <cell r="D1916">
            <v>0.13</v>
          </cell>
          <cell r="E1916" t="str">
            <v>인</v>
          </cell>
          <cell r="F1916" t="str">
            <v/>
          </cell>
          <cell r="G1916">
            <v>37736</v>
          </cell>
          <cell r="H1916">
            <v>4905</v>
          </cell>
        </row>
        <row r="1917">
          <cell r="B1917" t="str">
            <v>공 구 손 료</v>
          </cell>
          <cell r="C1917" t="str">
            <v>노임의 2%</v>
          </cell>
          <cell r="D1917" t="str">
            <v>1</v>
          </cell>
          <cell r="E1917" t="str">
            <v>식</v>
          </cell>
          <cell r="F1917" t="str">
            <v/>
          </cell>
          <cell r="G1917">
            <v>0</v>
          </cell>
          <cell r="H1917">
            <v>0</v>
          </cell>
          <cell r="I1917">
            <v>0</v>
          </cell>
          <cell r="J1917">
            <v>0</v>
          </cell>
          <cell r="K1917">
            <v>0</v>
          </cell>
          <cell r="L1917">
            <v>261</v>
          </cell>
        </row>
        <row r="1918">
          <cell r="B1918" t="str">
            <v>소      계</v>
          </cell>
          <cell r="C1918">
            <v>0</v>
          </cell>
          <cell r="D1918">
            <v>0</v>
          </cell>
          <cell r="E1918">
            <v>0</v>
          </cell>
          <cell r="F1918">
            <v>29188</v>
          </cell>
          <cell r="G1918">
            <v>0</v>
          </cell>
          <cell r="H1918">
            <v>13099</v>
          </cell>
          <cell r="I1918">
            <v>0</v>
          </cell>
          <cell r="J1918">
            <v>15828</v>
          </cell>
          <cell r="K1918">
            <v>0</v>
          </cell>
          <cell r="L1918">
            <v>261</v>
          </cell>
        </row>
        <row r="1919">
          <cell r="A1919" t="str">
            <v>종       별</v>
          </cell>
          <cell r="B1919">
            <v>0</v>
          </cell>
          <cell r="C1919" t="str">
            <v>재 료 또 는</v>
          </cell>
          <cell r="D1919" t="str">
            <v xml:space="preserve">원 수 </v>
          </cell>
          <cell r="E1919" t="str">
            <v>단 위</v>
          </cell>
          <cell r="F1919" t="str">
            <v>총   액</v>
          </cell>
          <cell r="G1919" t="str">
            <v>노   무   비</v>
          </cell>
          <cell r="H1919">
            <v>0</v>
          </cell>
          <cell r="I1919" t="str">
            <v>재   료   비</v>
          </cell>
          <cell r="J1919">
            <v>0</v>
          </cell>
          <cell r="K1919" t="str">
            <v>경      비</v>
          </cell>
          <cell r="L1919">
            <v>0</v>
          </cell>
          <cell r="M1919" t="str">
            <v>비   고</v>
          </cell>
        </row>
        <row r="1920">
          <cell r="C1920" t="str">
            <v xml:space="preserve">규       격 </v>
          </cell>
          <cell r="D1920">
            <v>0</v>
          </cell>
          <cell r="E1920">
            <v>0</v>
          </cell>
          <cell r="F1920" t="str">
            <v>금   액</v>
          </cell>
          <cell r="G1920" t="str">
            <v>단  가</v>
          </cell>
          <cell r="H1920" t="str">
            <v>금   액</v>
          </cell>
          <cell r="I1920" t="str">
            <v>단  가</v>
          </cell>
          <cell r="J1920" t="str">
            <v>금   액</v>
          </cell>
          <cell r="K1920" t="str">
            <v>단  가</v>
          </cell>
          <cell r="L1920" t="str">
            <v>금   액</v>
          </cell>
        </row>
        <row r="1921">
          <cell r="A1921" t="str">
            <v>5. 도장 SYSTEM 3 : 해중에서 작업해야하는 구조물</v>
          </cell>
        </row>
        <row r="1922">
          <cell r="B1922" t="str">
            <v xml:space="preserve">소지처리 </v>
          </cell>
          <cell r="C1922" t="str">
            <v>WATER SAND JET나 WATER JET로써 피도면의 밀스케일등 이물질을 완전 제거하여 SIS ST 2 이상되게 할것.</v>
          </cell>
        </row>
        <row r="1923">
          <cell r="B1923" t="str">
            <v>하    도</v>
          </cell>
          <cell r="C1923" t="str">
            <v>수중용 엑폭시</v>
          </cell>
          <cell r="D1923">
            <v>0</v>
          </cell>
          <cell r="E1923">
            <v>0</v>
          </cell>
          <cell r="F1923" t="str">
            <v>1,000 μ</v>
          </cell>
        </row>
        <row r="1924">
          <cell r="F1924" t="str">
            <v/>
          </cell>
        </row>
        <row r="1925">
          <cell r="A1925" t="str">
            <v>공사비 산출</v>
          </cell>
          <cell r="B1925">
            <v>0</v>
          </cell>
          <cell r="C1925">
            <v>0</v>
          </cell>
          <cell r="D1925">
            <v>0</v>
          </cell>
          <cell r="E1925">
            <v>0</v>
          </cell>
          <cell r="F1925" t="str">
            <v/>
          </cell>
        </row>
        <row r="1926">
          <cell r="B1926" t="str">
            <v>상도용 엑폭시</v>
          </cell>
          <cell r="C1926">
            <v>0</v>
          </cell>
          <cell r="D1926">
            <v>1.74</v>
          </cell>
          <cell r="E1926" t="str">
            <v>L</v>
          </cell>
          <cell r="F1926" t="str">
            <v/>
          </cell>
          <cell r="G1926">
            <v>0</v>
          </cell>
          <cell r="H1926">
            <v>0</v>
          </cell>
          <cell r="I1926">
            <v>26000</v>
          </cell>
          <cell r="J1926">
            <v>45240</v>
          </cell>
        </row>
        <row r="1927">
          <cell r="B1927" t="str">
            <v>잠  수  부</v>
          </cell>
          <cell r="C1927">
            <v>0</v>
          </cell>
          <cell r="D1927">
            <v>0.5</v>
          </cell>
          <cell r="E1927" t="str">
            <v>인</v>
          </cell>
          <cell r="F1927" t="str">
            <v/>
          </cell>
          <cell r="G1927">
            <v>81832</v>
          </cell>
          <cell r="H1927">
            <v>40916</v>
          </cell>
        </row>
        <row r="1928">
          <cell r="B1928" t="str">
            <v>공 구 손 료</v>
          </cell>
          <cell r="C1928" t="str">
            <v>노임의 2%</v>
          </cell>
          <cell r="D1928" t="str">
            <v>1</v>
          </cell>
          <cell r="E1928" t="str">
            <v>식</v>
          </cell>
          <cell r="F1928" t="str">
            <v/>
          </cell>
          <cell r="G1928">
            <v>0</v>
          </cell>
          <cell r="H1928">
            <v>0</v>
          </cell>
          <cell r="I1928">
            <v>0</v>
          </cell>
          <cell r="J1928">
            <v>0</v>
          </cell>
          <cell r="K1928">
            <v>0</v>
          </cell>
          <cell r="L1928">
            <v>818</v>
          </cell>
        </row>
        <row r="1929">
          <cell r="B1929" t="str">
            <v>소      계</v>
          </cell>
          <cell r="C1929">
            <v>0</v>
          </cell>
          <cell r="D1929">
            <v>0</v>
          </cell>
          <cell r="E1929">
            <v>0</v>
          </cell>
          <cell r="F1929">
            <v>86974</v>
          </cell>
          <cell r="G1929">
            <v>0</v>
          </cell>
          <cell r="H1929">
            <v>40916</v>
          </cell>
          <cell r="I1929">
            <v>0</v>
          </cell>
          <cell r="J1929">
            <v>45240</v>
          </cell>
          <cell r="K1929">
            <v>0</v>
          </cell>
          <cell r="L1929">
            <v>818</v>
          </cell>
        </row>
        <row r="1930">
          <cell r="F1930" t="str">
            <v/>
          </cell>
        </row>
        <row r="1931">
          <cell r="A1931" t="str">
            <v>6. CERAMIC COATING (ATO) 200μ</v>
          </cell>
        </row>
        <row r="1932">
          <cell r="B1932" t="str">
            <v>6-1. 바탕만들기</v>
          </cell>
        </row>
        <row r="1933">
          <cell r="B1933" t="str">
            <v>SNAD</v>
          </cell>
          <cell r="C1933">
            <v>0</v>
          </cell>
          <cell r="D1933">
            <v>5.0799999999999998E-2</v>
          </cell>
          <cell r="E1933" t="str">
            <v>㎥</v>
          </cell>
          <cell r="F1933">
            <v>355</v>
          </cell>
          <cell r="G1933">
            <v>0</v>
          </cell>
          <cell r="H1933">
            <v>0</v>
          </cell>
          <cell r="I1933">
            <v>7000</v>
          </cell>
          <cell r="J1933">
            <v>355</v>
          </cell>
        </row>
        <row r="1934">
          <cell r="B1934" t="str">
            <v>계 령 공</v>
          </cell>
          <cell r="C1934">
            <v>0</v>
          </cell>
          <cell r="D1934">
            <v>0.05</v>
          </cell>
          <cell r="E1934" t="str">
            <v>인</v>
          </cell>
          <cell r="F1934">
            <v>2096</v>
          </cell>
          <cell r="G1934">
            <v>41937</v>
          </cell>
          <cell r="H1934">
            <v>2096</v>
          </cell>
        </row>
        <row r="1935">
          <cell r="B1935" t="str">
            <v>보 통 인 부</v>
          </cell>
          <cell r="C1935">
            <v>0</v>
          </cell>
          <cell r="D1935">
            <v>0.1</v>
          </cell>
          <cell r="E1935" t="str">
            <v>인</v>
          </cell>
          <cell r="F1935">
            <v>3773</v>
          </cell>
          <cell r="G1935">
            <v>37736</v>
          </cell>
          <cell r="H1935">
            <v>3773</v>
          </cell>
        </row>
        <row r="1936">
          <cell r="B1936" t="str">
            <v>POWER BRUSH</v>
          </cell>
          <cell r="C1936">
            <v>0</v>
          </cell>
          <cell r="D1936">
            <v>0.03</v>
          </cell>
          <cell r="E1936" t="str">
            <v>KG</v>
          </cell>
          <cell r="F1936">
            <v>150</v>
          </cell>
          <cell r="G1936">
            <v>0</v>
          </cell>
          <cell r="H1936">
            <v>0</v>
          </cell>
          <cell r="I1936">
            <v>5000</v>
          </cell>
          <cell r="J1936">
            <v>150</v>
          </cell>
        </row>
        <row r="1937">
          <cell r="B1937" t="str">
            <v>WIRE BRUSH</v>
          </cell>
          <cell r="C1937">
            <v>0</v>
          </cell>
          <cell r="D1937">
            <v>1.6E-2</v>
          </cell>
          <cell r="E1937" t="str">
            <v>KG</v>
          </cell>
          <cell r="F1937">
            <v>32</v>
          </cell>
          <cell r="G1937">
            <v>0</v>
          </cell>
          <cell r="H1937">
            <v>0</v>
          </cell>
          <cell r="I1937">
            <v>2000</v>
          </cell>
          <cell r="J1937">
            <v>32</v>
          </cell>
        </row>
        <row r="1938">
          <cell r="B1938" t="str">
            <v>기 계 공</v>
          </cell>
          <cell r="C1938">
            <v>0</v>
          </cell>
          <cell r="D1938">
            <v>0.13300000000000001</v>
          </cell>
          <cell r="E1938" t="str">
            <v>인</v>
          </cell>
          <cell r="F1938">
            <v>7834</v>
          </cell>
          <cell r="G1938">
            <v>58906</v>
          </cell>
          <cell r="H1938">
            <v>7834</v>
          </cell>
        </row>
        <row r="1939">
          <cell r="B1939" t="str">
            <v>조 력 공</v>
          </cell>
          <cell r="C1939">
            <v>0</v>
          </cell>
          <cell r="D1939">
            <v>0.05</v>
          </cell>
          <cell r="E1939" t="str">
            <v>인</v>
          </cell>
          <cell r="F1939">
            <v>2445</v>
          </cell>
          <cell r="G1939">
            <v>48912</v>
          </cell>
          <cell r="H1939">
            <v>2445</v>
          </cell>
        </row>
        <row r="1940">
          <cell r="B1940" t="str">
            <v>품질관리공(시험사1급)</v>
          </cell>
          <cell r="C1940">
            <v>0</v>
          </cell>
          <cell r="D1940">
            <v>1.6E-2</v>
          </cell>
          <cell r="E1940" t="str">
            <v>인</v>
          </cell>
          <cell r="F1940">
            <v>765</v>
          </cell>
          <cell r="G1940">
            <v>47867</v>
          </cell>
          <cell r="H1940">
            <v>765</v>
          </cell>
        </row>
        <row r="1941">
          <cell r="B1941" t="str">
            <v>공 구 손 료</v>
          </cell>
          <cell r="C1941" t="str">
            <v>노임의 2%</v>
          </cell>
          <cell r="D1941" t="str">
            <v>1</v>
          </cell>
          <cell r="E1941" t="str">
            <v>식</v>
          </cell>
          <cell r="F1941">
            <v>338</v>
          </cell>
          <cell r="G1941">
            <v>0</v>
          </cell>
          <cell r="H1941">
            <v>0</v>
          </cell>
          <cell r="I1941">
            <v>0</v>
          </cell>
          <cell r="J1941">
            <v>0</v>
          </cell>
          <cell r="K1941">
            <v>0</v>
          </cell>
          <cell r="L1941">
            <v>338</v>
          </cell>
        </row>
        <row r="1942">
          <cell r="B1942" t="str">
            <v>소      계</v>
          </cell>
          <cell r="C1942">
            <v>0</v>
          </cell>
          <cell r="D1942">
            <v>0</v>
          </cell>
          <cell r="E1942">
            <v>0</v>
          </cell>
          <cell r="F1942">
            <v>17788</v>
          </cell>
          <cell r="G1942">
            <v>0</v>
          </cell>
          <cell r="H1942">
            <v>16913</v>
          </cell>
          <cell r="I1942">
            <v>0</v>
          </cell>
          <cell r="J1942">
            <v>537</v>
          </cell>
          <cell r="K1942">
            <v>0</v>
          </cell>
          <cell r="L1942">
            <v>338</v>
          </cell>
        </row>
        <row r="1943">
          <cell r="F1943" t="str">
            <v/>
          </cell>
        </row>
        <row r="1944">
          <cell r="B1944" t="str">
            <v>6-2. CERAMIC COATING (200μ)</v>
          </cell>
        </row>
        <row r="1945">
          <cell r="B1945" t="str">
            <v>세 척 제</v>
          </cell>
          <cell r="C1945">
            <v>0</v>
          </cell>
          <cell r="D1945">
            <v>0.05</v>
          </cell>
          <cell r="E1945" t="str">
            <v>통</v>
          </cell>
          <cell r="F1945">
            <v>525</v>
          </cell>
          <cell r="G1945">
            <v>0</v>
          </cell>
          <cell r="H1945">
            <v>0</v>
          </cell>
          <cell r="I1945">
            <v>10500</v>
          </cell>
          <cell r="J1945">
            <v>525</v>
          </cell>
        </row>
        <row r="1946">
          <cell r="B1946" t="str">
            <v>세 척 공(보통인부)</v>
          </cell>
          <cell r="C1946">
            <v>0</v>
          </cell>
          <cell r="D1946">
            <v>1.6E-2</v>
          </cell>
          <cell r="E1946" t="str">
            <v>인</v>
          </cell>
          <cell r="F1946">
            <v>603</v>
          </cell>
          <cell r="G1946">
            <v>37736</v>
          </cell>
          <cell r="H1946">
            <v>603</v>
          </cell>
        </row>
        <row r="1947">
          <cell r="B1947" t="str">
            <v>넝    마</v>
          </cell>
          <cell r="C1947">
            <v>0</v>
          </cell>
          <cell r="D1947">
            <v>0.01</v>
          </cell>
          <cell r="E1947" t="str">
            <v>KG</v>
          </cell>
          <cell r="F1947">
            <v>13</v>
          </cell>
          <cell r="G1947">
            <v>0</v>
          </cell>
          <cell r="H1947">
            <v>0</v>
          </cell>
          <cell r="I1947">
            <v>1363</v>
          </cell>
          <cell r="J1947">
            <v>13</v>
          </cell>
        </row>
        <row r="1948">
          <cell r="A1948" t="str">
            <v>종       별</v>
          </cell>
          <cell r="B1948">
            <v>0</v>
          </cell>
          <cell r="C1948" t="str">
            <v>재 료 또 는</v>
          </cell>
          <cell r="D1948" t="str">
            <v xml:space="preserve">원 수 </v>
          </cell>
          <cell r="E1948" t="str">
            <v>단 위</v>
          </cell>
          <cell r="F1948" t="str">
            <v>총   액</v>
          </cell>
          <cell r="G1948" t="str">
            <v>노   무   비</v>
          </cell>
          <cell r="H1948">
            <v>0</v>
          </cell>
          <cell r="I1948" t="str">
            <v>재   료   비</v>
          </cell>
          <cell r="J1948">
            <v>0</v>
          </cell>
          <cell r="K1948" t="str">
            <v>경      비</v>
          </cell>
          <cell r="L1948">
            <v>0</v>
          </cell>
          <cell r="M1948" t="str">
            <v>비   고</v>
          </cell>
        </row>
        <row r="1949">
          <cell r="C1949" t="str">
            <v xml:space="preserve">규       격 </v>
          </cell>
          <cell r="D1949">
            <v>0</v>
          </cell>
          <cell r="E1949">
            <v>0</v>
          </cell>
          <cell r="F1949" t="str">
            <v>금   액</v>
          </cell>
          <cell r="G1949" t="str">
            <v>단  가</v>
          </cell>
          <cell r="H1949" t="str">
            <v>금   액</v>
          </cell>
          <cell r="I1949" t="str">
            <v>단  가</v>
          </cell>
          <cell r="J1949" t="str">
            <v>금   액</v>
          </cell>
          <cell r="K1949" t="str">
            <v>단  가</v>
          </cell>
          <cell r="L1949" t="str">
            <v>금   액</v>
          </cell>
        </row>
        <row r="1950">
          <cell r="B1950" t="str">
            <v>세라믹코팅제</v>
          </cell>
          <cell r="C1950">
            <v>0</v>
          </cell>
          <cell r="D1950">
            <v>0.36</v>
          </cell>
          <cell r="E1950" t="str">
            <v>KG</v>
          </cell>
          <cell r="F1950">
            <v>60588</v>
          </cell>
          <cell r="G1950">
            <v>0</v>
          </cell>
          <cell r="H1950">
            <v>0</v>
          </cell>
          <cell r="I1950">
            <v>168300</v>
          </cell>
          <cell r="J1950">
            <v>60588</v>
          </cell>
        </row>
        <row r="1951">
          <cell r="B1951" t="str">
            <v>희 석 제</v>
          </cell>
          <cell r="C1951">
            <v>0</v>
          </cell>
          <cell r="D1951">
            <v>0.188</v>
          </cell>
          <cell r="E1951" t="str">
            <v>통</v>
          </cell>
          <cell r="F1951">
            <v>962</v>
          </cell>
          <cell r="G1951">
            <v>0</v>
          </cell>
          <cell r="H1951">
            <v>0</v>
          </cell>
          <cell r="I1951">
            <v>5120</v>
          </cell>
          <cell r="J1951">
            <v>962</v>
          </cell>
        </row>
        <row r="1952">
          <cell r="B1952" t="str">
            <v>도 장 공</v>
          </cell>
          <cell r="C1952">
            <v>0</v>
          </cell>
          <cell r="D1952">
            <v>6.6000000000000003E-2</v>
          </cell>
          <cell r="E1952" t="str">
            <v>인</v>
          </cell>
          <cell r="F1952">
            <v>4160</v>
          </cell>
          <cell r="G1952">
            <v>63038</v>
          </cell>
          <cell r="H1952">
            <v>4160</v>
          </cell>
        </row>
        <row r="1953">
          <cell r="B1953" t="str">
            <v>규    사</v>
          </cell>
          <cell r="C1953">
            <v>0</v>
          </cell>
          <cell r="D1953">
            <v>3.5999999999999997E-2</v>
          </cell>
          <cell r="E1953" t="str">
            <v>㎥</v>
          </cell>
          <cell r="F1953">
            <v>900</v>
          </cell>
          <cell r="G1953">
            <v>0</v>
          </cell>
          <cell r="H1953">
            <v>0</v>
          </cell>
          <cell r="I1953">
            <v>25000</v>
          </cell>
          <cell r="J1953">
            <v>900</v>
          </cell>
        </row>
        <row r="1954">
          <cell r="B1954" t="str">
            <v>장비사용료</v>
          </cell>
          <cell r="C1954" t="str">
            <v>TRUCK CRANE 40TON x 2대</v>
          </cell>
          <cell r="D1954">
            <v>0.02</v>
          </cell>
          <cell r="E1954" t="str">
            <v>HR</v>
          </cell>
          <cell r="F1954">
            <v>3317</v>
          </cell>
          <cell r="G1954">
            <v>37230</v>
          </cell>
          <cell r="H1954">
            <v>744</v>
          </cell>
          <cell r="I1954">
            <v>17460</v>
          </cell>
          <cell r="J1954">
            <v>349</v>
          </cell>
          <cell r="K1954">
            <v>111242</v>
          </cell>
          <cell r="L1954">
            <v>2224</v>
          </cell>
        </row>
        <row r="1955">
          <cell r="B1955" t="str">
            <v>공 구 손 료</v>
          </cell>
          <cell r="C1955" t="str">
            <v>노임의 2%</v>
          </cell>
          <cell r="D1955">
            <v>1</v>
          </cell>
          <cell r="E1955" t="str">
            <v>식</v>
          </cell>
          <cell r="F1955">
            <v>110</v>
          </cell>
          <cell r="G1955">
            <v>0</v>
          </cell>
          <cell r="H1955">
            <v>0</v>
          </cell>
          <cell r="I1955">
            <v>0</v>
          </cell>
          <cell r="J1955">
            <v>0</v>
          </cell>
          <cell r="K1955">
            <v>0</v>
          </cell>
          <cell r="L1955">
            <v>110</v>
          </cell>
        </row>
        <row r="1956">
          <cell r="B1956" t="str">
            <v>소     계</v>
          </cell>
          <cell r="C1956">
            <v>0</v>
          </cell>
          <cell r="D1956">
            <v>0</v>
          </cell>
          <cell r="E1956">
            <v>0</v>
          </cell>
          <cell r="F1956">
            <v>71178</v>
          </cell>
          <cell r="G1956">
            <v>0</v>
          </cell>
          <cell r="H1956">
            <v>5507</v>
          </cell>
          <cell r="I1956">
            <v>0</v>
          </cell>
          <cell r="J1956">
            <v>63337</v>
          </cell>
          <cell r="K1956">
            <v>0</v>
          </cell>
          <cell r="L1956">
            <v>2334</v>
          </cell>
        </row>
        <row r="1958">
          <cell r="B1958" t="str">
            <v>합     계</v>
          </cell>
          <cell r="C1958">
            <v>0</v>
          </cell>
          <cell r="D1958">
            <v>0</v>
          </cell>
          <cell r="E1958">
            <v>0</v>
          </cell>
          <cell r="F1958">
            <v>88966</v>
          </cell>
          <cell r="G1958">
            <v>0</v>
          </cell>
          <cell r="H1958">
            <v>22420</v>
          </cell>
          <cell r="I1958">
            <v>0</v>
          </cell>
          <cell r="J1958">
            <v>63874</v>
          </cell>
          <cell r="K1958">
            <v>0</v>
          </cell>
          <cell r="L1958">
            <v>2672</v>
          </cell>
        </row>
        <row r="1971">
          <cell r="F1971" t="str">
            <v/>
          </cell>
        </row>
        <row r="1976">
          <cell r="E1976" t="str">
            <v/>
          </cell>
          <cell r="F1976" t="str">
            <v>S.T.S 잡철물 제작,설치(SCREEN등)</v>
          </cell>
        </row>
        <row r="1977">
          <cell r="E1977" t="str">
            <v/>
          </cell>
        </row>
        <row r="1978">
          <cell r="A1978" t="str">
            <v>종       별</v>
          </cell>
          <cell r="B1978">
            <v>0</v>
          </cell>
          <cell r="C1978" t="str">
            <v>재 료 또 는</v>
          </cell>
          <cell r="D1978" t="str">
            <v xml:space="preserve">원 수 </v>
          </cell>
          <cell r="E1978" t="str">
            <v>단 위</v>
          </cell>
          <cell r="F1978" t="str">
            <v>총   액</v>
          </cell>
          <cell r="G1978" t="str">
            <v>노   무   비</v>
          </cell>
          <cell r="H1978">
            <v>0</v>
          </cell>
          <cell r="I1978" t="str">
            <v>재   료   비</v>
          </cell>
          <cell r="J1978">
            <v>0</v>
          </cell>
          <cell r="K1978" t="str">
            <v>경      비</v>
          </cell>
          <cell r="L1978">
            <v>0</v>
          </cell>
          <cell r="M1978" t="str">
            <v>비   고</v>
          </cell>
        </row>
        <row r="1979">
          <cell r="C1979" t="str">
            <v xml:space="preserve">규       격 </v>
          </cell>
          <cell r="D1979">
            <v>0</v>
          </cell>
          <cell r="E1979">
            <v>0</v>
          </cell>
          <cell r="F1979" t="str">
            <v>금   액</v>
          </cell>
          <cell r="G1979" t="str">
            <v>단  가</v>
          </cell>
          <cell r="H1979" t="str">
            <v>금   액</v>
          </cell>
          <cell r="I1979" t="str">
            <v>단  가</v>
          </cell>
          <cell r="J1979" t="str">
            <v>금   액</v>
          </cell>
          <cell r="K1979" t="str">
            <v>단  가</v>
          </cell>
          <cell r="L1979" t="str">
            <v>금   액</v>
          </cell>
        </row>
        <row r="1980">
          <cell r="A1980" t="str">
            <v>용  접  봉</v>
          </cell>
          <cell r="B1980">
            <v>0</v>
          </cell>
          <cell r="C1980" t="str">
            <v>AWSE 306-16 4Φ</v>
          </cell>
          <cell r="D1980">
            <v>18.48</v>
          </cell>
          <cell r="E1980" t="str">
            <v>KG</v>
          </cell>
          <cell r="F1980">
            <v>0</v>
          </cell>
          <cell r="G1980">
            <v>0</v>
          </cell>
          <cell r="H1980">
            <v>0</v>
          </cell>
          <cell r="I1980">
            <v>5460</v>
          </cell>
          <cell r="J1980">
            <v>100900</v>
          </cell>
        </row>
        <row r="1981">
          <cell r="A1981" t="str">
            <v>산      소</v>
          </cell>
          <cell r="B1981">
            <v>0</v>
          </cell>
          <cell r="C1981" t="str">
            <v>6,000L</v>
          </cell>
          <cell r="D1981">
            <v>1.05</v>
          </cell>
          <cell r="E1981" t="str">
            <v>병</v>
          </cell>
          <cell r="F1981">
            <v>0</v>
          </cell>
          <cell r="G1981">
            <v>0</v>
          </cell>
          <cell r="H1981">
            <v>0</v>
          </cell>
          <cell r="I1981">
            <v>12000</v>
          </cell>
          <cell r="J1981">
            <v>12600</v>
          </cell>
        </row>
        <row r="1982">
          <cell r="A1982" t="str">
            <v>아 세 치 렌</v>
          </cell>
          <cell r="B1982">
            <v>0</v>
          </cell>
          <cell r="C1982" t="str">
            <v>4,500L</v>
          </cell>
          <cell r="D1982">
            <v>2.8</v>
          </cell>
          <cell r="E1982" t="str">
            <v>KG</v>
          </cell>
          <cell r="F1982">
            <v>0</v>
          </cell>
          <cell r="G1982">
            <v>0</v>
          </cell>
          <cell r="H1982">
            <v>0</v>
          </cell>
          <cell r="I1982">
            <v>10500</v>
          </cell>
          <cell r="J1982">
            <v>29400</v>
          </cell>
        </row>
        <row r="1983">
          <cell r="A1983" t="str">
            <v>철      공</v>
          </cell>
          <cell r="B1983">
            <v>0</v>
          </cell>
          <cell r="C1983">
            <v>0</v>
          </cell>
          <cell r="D1983">
            <v>27.65</v>
          </cell>
          <cell r="E1983" t="str">
            <v>인</v>
          </cell>
          <cell r="F1983">
            <v>0</v>
          </cell>
          <cell r="G1983">
            <v>72430</v>
          </cell>
          <cell r="H1983">
            <v>2002689</v>
          </cell>
        </row>
        <row r="1984">
          <cell r="A1984" t="str">
            <v>비  계   공</v>
          </cell>
          <cell r="B1984">
            <v>0</v>
          </cell>
          <cell r="C1984">
            <v>0</v>
          </cell>
          <cell r="D1984">
            <v>4.71</v>
          </cell>
          <cell r="E1984" t="str">
            <v>인</v>
          </cell>
          <cell r="F1984">
            <v>0</v>
          </cell>
          <cell r="G1984">
            <v>79467</v>
          </cell>
          <cell r="H1984">
            <v>374289</v>
          </cell>
        </row>
        <row r="1986">
          <cell r="A1986" t="str">
            <v>보 통 인 부</v>
          </cell>
          <cell r="B1986">
            <v>0</v>
          </cell>
          <cell r="C1986">
            <v>0</v>
          </cell>
          <cell r="D1986">
            <v>0.66</v>
          </cell>
          <cell r="E1986" t="str">
            <v>인</v>
          </cell>
          <cell r="F1986">
            <v>0</v>
          </cell>
          <cell r="G1986">
            <v>37736</v>
          </cell>
          <cell r="H1986">
            <v>24905</v>
          </cell>
        </row>
        <row r="1987">
          <cell r="A1987" t="str">
            <v>용  접  공</v>
          </cell>
          <cell r="B1987">
            <v>0</v>
          </cell>
          <cell r="C1987">
            <v>0</v>
          </cell>
          <cell r="D1987">
            <v>2.6</v>
          </cell>
          <cell r="E1987" t="str">
            <v>인</v>
          </cell>
          <cell r="F1987">
            <v>0</v>
          </cell>
          <cell r="G1987">
            <v>74016</v>
          </cell>
          <cell r="H1987">
            <v>192441</v>
          </cell>
        </row>
        <row r="1988">
          <cell r="A1988" t="str">
            <v>특 별 인 부</v>
          </cell>
          <cell r="B1988">
            <v>0</v>
          </cell>
          <cell r="C1988">
            <v>0</v>
          </cell>
          <cell r="D1988">
            <v>0.74</v>
          </cell>
          <cell r="E1988" t="str">
            <v>인</v>
          </cell>
          <cell r="F1988">
            <v>0</v>
          </cell>
          <cell r="G1988">
            <v>57379</v>
          </cell>
          <cell r="H1988">
            <v>42460</v>
          </cell>
        </row>
        <row r="1989">
          <cell r="A1989" t="str">
            <v>용접기 손료</v>
          </cell>
          <cell r="B1989">
            <v>0</v>
          </cell>
          <cell r="C1989">
            <v>0</v>
          </cell>
          <cell r="D1989">
            <v>20.83</v>
          </cell>
          <cell r="E1989" t="str">
            <v>Hr</v>
          </cell>
          <cell r="F1989">
            <v>0</v>
          </cell>
          <cell r="G1989">
            <v>0</v>
          </cell>
          <cell r="H1989">
            <v>0</v>
          </cell>
          <cell r="I1989">
            <v>0</v>
          </cell>
          <cell r="J1989">
            <v>0</v>
          </cell>
          <cell r="K1989">
            <v>155</v>
          </cell>
          <cell r="L1989">
            <v>3228</v>
          </cell>
        </row>
        <row r="1990">
          <cell r="A1990" t="str">
            <v>전력 소요량</v>
          </cell>
          <cell r="B1990">
            <v>0</v>
          </cell>
          <cell r="C1990">
            <v>0</v>
          </cell>
          <cell r="D1990">
            <v>126</v>
          </cell>
          <cell r="E1990" t="str">
            <v>KWH</v>
          </cell>
          <cell r="F1990">
            <v>0</v>
          </cell>
          <cell r="G1990">
            <v>0</v>
          </cell>
          <cell r="H1990">
            <v>0</v>
          </cell>
          <cell r="I1990">
            <v>0</v>
          </cell>
          <cell r="J1990">
            <v>0</v>
          </cell>
          <cell r="K1990">
            <v>61.6</v>
          </cell>
          <cell r="L1990">
            <v>7761</v>
          </cell>
        </row>
        <row r="1991">
          <cell r="A1991" t="str">
            <v>공 구 손 료</v>
          </cell>
          <cell r="B1991">
            <v>0</v>
          </cell>
          <cell r="C1991" t="str">
            <v>인건비의 3%</v>
          </cell>
          <cell r="D1991">
            <v>0</v>
          </cell>
          <cell r="E1991">
            <v>0</v>
          </cell>
          <cell r="F1991">
            <v>0</v>
          </cell>
          <cell r="G1991">
            <v>0</v>
          </cell>
          <cell r="H1991">
            <v>0</v>
          </cell>
          <cell r="I1991">
            <v>0</v>
          </cell>
          <cell r="J1991">
            <v>0</v>
          </cell>
          <cell r="K1991">
            <v>0</v>
          </cell>
          <cell r="L1991">
            <v>79103</v>
          </cell>
        </row>
        <row r="1993">
          <cell r="A1993" t="str">
            <v>소    계</v>
          </cell>
          <cell r="B1993">
            <v>0</v>
          </cell>
          <cell r="C1993">
            <v>0</v>
          </cell>
          <cell r="D1993">
            <v>0</v>
          </cell>
          <cell r="E1993">
            <v>0</v>
          </cell>
          <cell r="F1993">
            <v>2869776</v>
          </cell>
          <cell r="G1993">
            <v>0</v>
          </cell>
          <cell r="H1993">
            <v>2636784</v>
          </cell>
          <cell r="I1993">
            <v>0</v>
          </cell>
          <cell r="J1993">
            <v>142900</v>
          </cell>
          <cell r="K1993">
            <v>0</v>
          </cell>
          <cell r="L1993">
            <v>90092</v>
          </cell>
        </row>
        <row r="1995">
          <cell r="A1995" t="str">
            <v>계 ( 간단한구조 )</v>
          </cell>
          <cell r="B1995">
            <v>0</v>
          </cell>
          <cell r="C1995" t="str">
            <v>100 %</v>
          </cell>
          <cell r="D1995">
            <v>0</v>
          </cell>
          <cell r="E1995">
            <v>0</v>
          </cell>
          <cell r="F1995">
            <v>2869776</v>
          </cell>
          <cell r="G1995">
            <v>0</v>
          </cell>
          <cell r="H1995">
            <v>2636784</v>
          </cell>
          <cell r="I1995">
            <v>0</v>
          </cell>
          <cell r="J1995">
            <v>142900</v>
          </cell>
          <cell r="K1995">
            <v>0</v>
          </cell>
          <cell r="L1995">
            <v>90092</v>
          </cell>
        </row>
        <row r="1997">
          <cell r="A1997" t="str">
            <v>계 ( 복잡한구조 )</v>
          </cell>
          <cell r="B1997">
            <v>0</v>
          </cell>
          <cell r="C1997" t="str">
            <v>140 %</v>
          </cell>
          <cell r="D1997">
            <v>0</v>
          </cell>
          <cell r="E1997">
            <v>0</v>
          </cell>
          <cell r="F1997">
            <v>4017685</v>
          </cell>
          <cell r="G1997">
            <v>0</v>
          </cell>
          <cell r="H1997">
            <v>3691497</v>
          </cell>
          <cell r="I1997">
            <v>0</v>
          </cell>
          <cell r="J1997">
            <v>200060</v>
          </cell>
          <cell r="K1997">
            <v>0</v>
          </cell>
          <cell r="L1997">
            <v>126128</v>
          </cell>
        </row>
        <row r="2000">
          <cell r="F2000" t="str">
            <v/>
          </cell>
        </row>
        <row r="2001">
          <cell r="F2001" t="str">
            <v/>
          </cell>
        </row>
        <row r="2002">
          <cell r="F2002" t="str">
            <v/>
          </cell>
        </row>
        <row r="2004">
          <cell r="F2004"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直材4"/>
      <sheetName val="원가 (2)"/>
      <sheetName val="N賃率-職"/>
      <sheetName val="Price List"/>
      <sheetName val="대창(장성)"/>
      <sheetName val="I一般比"/>
      <sheetName val="98수문일위"/>
      <sheetName val="마산방향"/>
      <sheetName val="진주방향"/>
      <sheetName val="연습"/>
      <sheetName val="C-직노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자료업체"/>
      <sheetName val="신호기일지"/>
      <sheetName val="신호결과"/>
      <sheetName val="설-총괄"/>
      <sheetName val="설재료집"/>
      <sheetName val="설직재-1"/>
      <sheetName val="설직재-2"/>
      <sheetName val="설간재"/>
      <sheetName val="설노무"/>
      <sheetName val="설일위"/>
      <sheetName val="공-노임"/>
      <sheetName val="工간노율"/>
      <sheetName val="설-경비"/>
      <sheetName val="工경비율"/>
      <sheetName val="工완성공사율"/>
      <sheetName val="工산재율"/>
      <sheetName val="工안전관리율"/>
      <sheetName val="설운반"/>
      <sheetName val="설-폐기"/>
      <sheetName val="설감가"/>
      <sheetName val="工관리비율"/>
      <sheetName val="제총괄"/>
      <sheetName val="제-직재집"/>
      <sheetName val="제직재"/>
      <sheetName val="제간재"/>
      <sheetName val="제금형"/>
      <sheetName val="제작업설"/>
      <sheetName val="제노무1"/>
      <sheetName val="제노맨홀"/>
      <sheetName val="제노무2"/>
      <sheetName val="제절단"/>
      <sheetName val="제-노임"/>
      <sheetName val="수량산출"/>
      <sheetName val="노임"/>
      <sheetName val="I一般比"/>
      <sheetName val="N賃率-職"/>
      <sheetName val="단가목록"/>
      <sheetName val="일위"/>
      <sheetName val="J直材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표"/>
      <sheetName val="원가계산"/>
      <sheetName val="집계표"/>
      <sheetName val="내역서"/>
      <sheetName val="영동(일)"/>
      <sheetName val="영동(D)"/>
      <sheetName val="영동(골)"/>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표"/>
      <sheetName val="원가계산"/>
      <sheetName val="집계표"/>
      <sheetName val="내역서"/>
      <sheetName val="영동(일)"/>
      <sheetName val="영동(D)"/>
      <sheetName val="영동(골)"/>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O"/>
      <sheetName val="제1수행관"/>
      <sheetName val="제2수행관"/>
      <sheetName val="장비설치_제2"/>
      <sheetName val="에너지동"/>
    </sheetNames>
    <sheetDataSet>
      <sheetData sheetId="0" refreshError="1"/>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역서표지"/>
      <sheetName val="COND"/>
      <sheetName val="공종별"/>
      <sheetName val="외주대비표 "/>
      <sheetName val="분석표 "/>
      <sheetName val="TOTAL_1"/>
      <sheetName val="J01"/>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stma.co.kr/" TargetMode="External"/><Relationship Id="rId1" Type="http://schemas.openxmlformats.org/officeDocument/2006/relationships/hyperlink" Target="http://www.stma.co.k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stma.co.kr/" TargetMode="External"/><Relationship Id="rId1" Type="http://schemas.openxmlformats.org/officeDocument/2006/relationships/hyperlink" Target="http://www.stma.co.k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stma.co.kr/" TargetMode="External"/><Relationship Id="rId1" Type="http://schemas.openxmlformats.org/officeDocument/2006/relationships/hyperlink" Target="http://www.stma.co.k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stma.co.kr/" TargetMode="External"/><Relationship Id="rId1" Type="http://schemas.openxmlformats.org/officeDocument/2006/relationships/hyperlink" Target="http://www.stma.co.k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stma.co.kr/" TargetMode="External"/><Relationship Id="rId1" Type="http://schemas.openxmlformats.org/officeDocument/2006/relationships/hyperlink" Target="http://www.stma.co.k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stma.co.kr/" TargetMode="External"/><Relationship Id="rId1" Type="http://schemas.openxmlformats.org/officeDocument/2006/relationships/hyperlink" Target="http://www.stma.co.kr/"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stma.co.kr/" TargetMode="External"/><Relationship Id="rId1" Type="http://schemas.openxmlformats.org/officeDocument/2006/relationships/hyperlink" Target="http://www.stma.co.k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stma.co.kr/" TargetMode="External"/><Relationship Id="rId1" Type="http://schemas.openxmlformats.org/officeDocument/2006/relationships/hyperlink" Target="http://www.stma.co.kr/"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stma.co.kr/" TargetMode="External"/><Relationship Id="rId1" Type="http://schemas.openxmlformats.org/officeDocument/2006/relationships/hyperlink" Target="http://www.stma.co.k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stma.co.kr/" TargetMode="External"/><Relationship Id="rId1" Type="http://schemas.openxmlformats.org/officeDocument/2006/relationships/hyperlink" Target="http://www.stma.co.k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stma.co.kr/" TargetMode="External"/><Relationship Id="rId1" Type="http://schemas.openxmlformats.org/officeDocument/2006/relationships/hyperlink" Target="http://www.stma.co.k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stma.co.kr/" TargetMode="External"/><Relationship Id="rId1" Type="http://schemas.openxmlformats.org/officeDocument/2006/relationships/hyperlink" Target="http://www.stma.co.k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stma.co.kr/" TargetMode="External"/><Relationship Id="rId1" Type="http://schemas.openxmlformats.org/officeDocument/2006/relationships/hyperlink" Target="http://www.stma.co.k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stma.co.kr/" TargetMode="External"/><Relationship Id="rId1" Type="http://schemas.openxmlformats.org/officeDocument/2006/relationships/hyperlink" Target="http://www.stma.co.k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B1:D18"/>
  <sheetViews>
    <sheetView workbookViewId="0">
      <selection activeCell="G11" sqref="G11"/>
    </sheetView>
  </sheetViews>
  <sheetFormatPr defaultRowHeight="16.5" x14ac:dyDescent="0.3"/>
  <cols>
    <col min="2" max="2" width="23.625" customWidth="1"/>
    <col min="4" max="4" width="21.625" customWidth="1"/>
  </cols>
  <sheetData>
    <row r="1" spans="2:4" ht="24.95" customHeight="1" x14ac:dyDescent="0.3">
      <c r="D1" s="129" t="str">
        <f ca="1">IF('〓 INITIAL 〓'!C4,"※※ 기본정보의 일부가 삭제되어 Stmate로 변환할 수 없습니다 ※※","")</f>
        <v/>
      </c>
    </row>
    <row r="2" spans="2:4" ht="23.85" customHeight="1" x14ac:dyDescent="0.3">
      <c r="B2" s="117" t="s">
        <v>1996</v>
      </c>
      <c r="D2" s="118" t="s">
        <v>2012</v>
      </c>
    </row>
    <row r="3" spans="2:4" ht="23.85" customHeight="1" x14ac:dyDescent="0.3">
      <c r="D3" s="118" t="s">
        <v>2013</v>
      </c>
    </row>
    <row r="4" spans="2:4" ht="23.85" customHeight="1" x14ac:dyDescent="0.3">
      <c r="B4" s="24" t="s">
        <v>1997</v>
      </c>
      <c r="D4" s="2" t="str">
        <f>HYPERLINK("#'※※안내※※'!A1","※※안내※※ →")</f>
        <v>※※안내※※ →</v>
      </c>
    </row>
    <row r="5" spans="2:4" ht="23.85" customHeight="1" x14ac:dyDescent="0.3">
      <c r="B5" s="24" t="s">
        <v>1998</v>
      </c>
      <c r="D5" s="2" t="str">
        <f ca="1">HYPERLINK("#"&amp;공사원가계산서!G2&amp;"!A1","공사원가계산서 →")</f>
        <v>공사원가계산서 →</v>
      </c>
    </row>
    <row r="6" spans="2:4" ht="23.85" customHeight="1" x14ac:dyDescent="0.3">
      <c r="B6" s="24" t="s">
        <v>1999</v>
      </c>
      <c r="D6" s="2" t="str">
        <f ca="1">HYPERLINK("#"&amp;총괄내역서!H2&amp;"!A1","총괄내역서 →")</f>
        <v>총괄내역서 →</v>
      </c>
    </row>
    <row r="7" spans="2:4" ht="23.85" customHeight="1" x14ac:dyDescent="0.3">
      <c r="B7" s="24" t="s">
        <v>2000</v>
      </c>
      <c r="D7" s="2" t="str">
        <f ca="1">HYPERLINK("#"&amp;설계내역서!O2&amp;"!A1","설계내역서 →")</f>
        <v>설계내역서 →</v>
      </c>
    </row>
    <row r="8" spans="2:4" ht="23.85" customHeight="1" x14ac:dyDescent="0.3">
      <c r="B8" s="24" t="s">
        <v>2001</v>
      </c>
      <c r="D8" s="2" t="str">
        <f ca="1">HYPERLINK("#"&amp;일위대가목록표!J2&amp;"!A1","일위대가목록표 →")</f>
        <v>일위대가목록표 →</v>
      </c>
    </row>
    <row r="9" spans="2:4" ht="23.85" customHeight="1" x14ac:dyDescent="0.3">
      <c r="B9" s="24" t="s">
        <v>2002</v>
      </c>
      <c r="D9" s="2" t="str">
        <f ca="1">HYPERLINK("#"&amp;일위대가표!N2&amp;"!A1","일위대가표 →")</f>
        <v>일위대가표 →</v>
      </c>
    </row>
    <row r="10" spans="2:4" ht="23.85" customHeight="1" x14ac:dyDescent="0.3">
      <c r="B10" s="24" t="s">
        <v>2003</v>
      </c>
      <c r="D10" s="2" t="str">
        <f ca="1">HYPERLINK("#"&amp;단가산출근거목록표!J2&amp;"!A1","단가산출근거목록표 →")</f>
        <v>단가산출근거목록표 →</v>
      </c>
    </row>
    <row r="11" spans="2:4" ht="23.85" customHeight="1" x14ac:dyDescent="0.3">
      <c r="B11" s="24" t="s">
        <v>2004</v>
      </c>
      <c r="D11" s="2" t="str">
        <f ca="1">HYPERLINK("#"&amp;단가산출근거!G2&amp;"!A1","단가산출근거 →")</f>
        <v>단가산출근거 →</v>
      </c>
    </row>
    <row r="12" spans="2:4" ht="23.85" customHeight="1" x14ac:dyDescent="0.3">
      <c r="B12" s="24" t="s">
        <v>2005</v>
      </c>
      <c r="D12" s="2" t="str">
        <f ca="1">HYPERLINK("#"&amp;환율및기초자료!I2&amp;"!A1","환율및기초자료 →")</f>
        <v>환율및기초자료 →</v>
      </c>
    </row>
    <row r="13" spans="2:4" ht="23.85" customHeight="1" x14ac:dyDescent="0.3">
      <c r="B13" s="24" t="s">
        <v>2006</v>
      </c>
      <c r="D13" s="2" t="str">
        <f ca="1">HYPERLINK("#"&amp;중기목록표!J2&amp;"!A1","중기목록표 →")</f>
        <v>중기목록표 →</v>
      </c>
    </row>
    <row r="14" spans="2:4" ht="23.85" customHeight="1" x14ac:dyDescent="0.3">
      <c r="B14" s="24" t="s">
        <v>2007</v>
      </c>
      <c r="D14" s="2" t="str">
        <f ca="1">HYPERLINK("#"&amp;중기사용료!N2&amp;"!A1","중기사용료 →")</f>
        <v>중기사용료 →</v>
      </c>
    </row>
    <row r="15" spans="2:4" ht="23.85" customHeight="1" x14ac:dyDescent="0.3">
      <c r="B15" s="24" t="s">
        <v>2008</v>
      </c>
      <c r="D15" s="2" t="str">
        <f ca="1">HYPERLINK("#"&amp;재료비목록표!G2&amp;"!A1","재료비목록표 →")</f>
        <v>재료비목록표 →</v>
      </c>
    </row>
    <row r="16" spans="2:4" ht="23.85" customHeight="1" x14ac:dyDescent="0.3">
      <c r="B16" s="24" t="s">
        <v>2009</v>
      </c>
      <c r="D16" s="2" t="str">
        <f ca="1">HYPERLINK("#"&amp;노무비목록표!G2&amp;"!A1","노무비목록표 →")</f>
        <v>노무비목록표 →</v>
      </c>
    </row>
    <row r="17" spans="2:4" ht="23.85" customHeight="1" x14ac:dyDescent="0.3">
      <c r="B17" s="24" t="s">
        <v>2010</v>
      </c>
      <c r="D17" s="2" t="str">
        <f ca="1">HYPERLINK("#"&amp;경비목록표!G2&amp;"!A1","경비목록표 →")</f>
        <v>경비목록표 →</v>
      </c>
    </row>
    <row r="18" spans="2:4" ht="23.85" customHeight="1" x14ac:dyDescent="0.3">
      <c r="B18" s="24" t="s">
        <v>2011</v>
      </c>
      <c r="D18" s="2" t="str">
        <f ca="1">HYPERLINK("#"&amp;자재단가대비표!R2&amp;"!A1","자재단가대비표 →")</f>
        <v>자재단가대비표 →</v>
      </c>
    </row>
  </sheetData>
  <phoneticPr fontId="26" type="noConversion"/>
  <printOptions horizontalCentered="1"/>
  <pageMargins left="0.59055118110236215" right="0.59055118110236215" top="0.78740157480314965" bottom="0.82677165354330706" header="0" footer="0.62992125984251968"/>
  <pageSetup paperSize="9" fitToWidth="0" fitToHeight="0" orientation="portrait" r:id="rId1"/>
  <headerFooter alignWithMargins="0">
    <oddFooter xml:space="preserve">&amp;C&amp;"굴림체,"&amp;9 - &amp;P -&amp;R&amp;"굴림체,"&amp;9 </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7"/>
  <sheetViews>
    <sheetView workbookViewId="0">
      <selection sqref="A1:H1"/>
    </sheetView>
  </sheetViews>
  <sheetFormatPr defaultColWidth="9.125" defaultRowHeight="16.5" x14ac:dyDescent="0.3"/>
  <cols>
    <col min="1" max="1" width="4" style="5" customWidth="1"/>
    <col min="2" max="2" width="5.5" style="5" customWidth="1"/>
    <col min="3" max="4" width="16" style="5" customWidth="1"/>
    <col min="5" max="5" width="5.5" style="5" customWidth="1"/>
    <col min="6" max="6" width="16" style="5" customWidth="1"/>
    <col min="7" max="7" width="11.5" style="5" customWidth="1"/>
    <col min="8" max="8" width="10" style="5" customWidth="1"/>
    <col min="9" max="9" width="9.125" style="5" hidden="1" customWidth="1"/>
    <col min="10" max="10" width="9.125" style="17" customWidth="1"/>
    <col min="11" max="16384" width="9.125" style="5"/>
  </cols>
  <sheetData>
    <row r="1" spans="1:10" ht="18.2" customHeight="1" x14ac:dyDescent="0.3">
      <c r="A1" s="267" t="s">
        <v>881</v>
      </c>
      <c r="B1" s="231"/>
      <c r="C1" s="252"/>
      <c r="D1" s="252"/>
      <c r="E1" s="252"/>
      <c r="F1" s="252"/>
      <c r="G1" s="252"/>
      <c r="H1" s="252"/>
      <c r="I1" s="4" t="s">
        <v>361</v>
      </c>
      <c r="J1" s="18" t="s">
        <v>361</v>
      </c>
    </row>
    <row r="2" spans="1:10" ht="18.2" customHeight="1" x14ac:dyDescent="0.3">
      <c r="C2" s="25" t="s">
        <v>882</v>
      </c>
      <c r="D2" s="25" t="s">
        <v>883</v>
      </c>
      <c r="E2" s="265" t="s">
        <v>884</v>
      </c>
      <c r="F2" s="266"/>
      <c r="G2" s="265" t="s">
        <v>885</v>
      </c>
      <c r="H2" s="266"/>
      <c r="I2" s="21" t="str">
        <f ca="1">MID(CELL("filename",$A$1),FIND("]",CELL("filename",$A$1))+1,LEN(CELL("filename",$A$1)))</f>
        <v>환율및기초자료</v>
      </c>
    </row>
    <row r="3" spans="1:10" ht="18.2" customHeight="1" x14ac:dyDescent="0.3">
      <c r="C3" s="27">
        <v>1157</v>
      </c>
      <c r="D3" s="27">
        <v>1157</v>
      </c>
      <c r="E3" s="268">
        <v>1299</v>
      </c>
      <c r="F3" s="266"/>
      <c r="G3" s="269">
        <v>1065</v>
      </c>
      <c r="H3" s="266"/>
    </row>
    <row r="4" spans="1:10" ht="18.2" customHeight="1" x14ac:dyDescent="0.3">
      <c r="C4" s="26"/>
      <c r="D4" s="26"/>
      <c r="E4" s="26"/>
      <c r="F4" s="26"/>
      <c r="G4" s="26"/>
      <c r="H4" s="26"/>
    </row>
    <row r="5" spans="1:10" ht="18.2" customHeight="1" x14ac:dyDescent="0.3">
      <c r="A5" s="267" t="s">
        <v>886</v>
      </c>
      <c r="B5" s="231"/>
      <c r="C5" s="231"/>
      <c r="D5" s="231"/>
      <c r="E5" s="231"/>
      <c r="F5" s="231"/>
      <c r="G5" s="231"/>
      <c r="H5" s="231"/>
    </row>
    <row r="6" spans="1:10" ht="18.2" customHeight="1" x14ac:dyDescent="0.3">
      <c r="C6" s="28" t="s">
        <v>790</v>
      </c>
      <c r="D6" s="30">
        <f>노무비목록표!E4</f>
        <v>267360</v>
      </c>
      <c r="E6" s="264" t="s">
        <v>887</v>
      </c>
      <c r="F6" s="252"/>
      <c r="G6" s="30">
        <f>ROUNDDOWN(D6*0.20833333334,1)</f>
        <v>55700</v>
      </c>
      <c r="H6" s="32" t="s">
        <v>792</v>
      </c>
      <c r="J6" s="19" t="str">
        <f ca="1">HYPERLINK("#"&amp;노무비목록표!G2&amp;"!A"&amp;ROW(노무비목록표!A4),"L00048 →")</f>
        <v>L00048 →</v>
      </c>
    </row>
    <row r="7" spans="1:10" ht="18.2" customHeight="1" x14ac:dyDescent="0.3">
      <c r="C7" s="29" t="s">
        <v>833</v>
      </c>
      <c r="D7" s="31">
        <f>노무비목록표!E18</f>
        <v>226709</v>
      </c>
      <c r="E7" s="265" t="s">
        <v>887</v>
      </c>
      <c r="F7" s="266"/>
      <c r="G7" s="31">
        <f>ROUNDDOWN(D7*0.20833333334,1)</f>
        <v>47231</v>
      </c>
      <c r="H7" s="25" t="s">
        <v>834</v>
      </c>
      <c r="J7" s="19" t="str">
        <f ca="1">HYPERLINK("#"&amp;노무비목록표!G2&amp;"!A"&amp;ROW(노무비목록표!A18),"L00049 →")</f>
        <v>L00049 →</v>
      </c>
    </row>
    <row r="8" spans="1:10" ht="18.2" customHeight="1" x14ac:dyDescent="0.3">
      <c r="C8" s="29" t="s">
        <v>806</v>
      </c>
      <c r="D8" s="31">
        <f>노무비목록표!E9</f>
        <v>161142</v>
      </c>
      <c r="E8" s="265" t="s">
        <v>887</v>
      </c>
      <c r="F8" s="266"/>
      <c r="G8" s="31">
        <f>ROUNDDOWN(D8*0.20833333334,1)</f>
        <v>33571.199999999997</v>
      </c>
      <c r="H8" s="25" t="s">
        <v>807</v>
      </c>
      <c r="J8" s="19" t="str">
        <f ca="1">HYPERLINK("#"&amp;노무비목록표!G2&amp;"!A"&amp;ROW(노무비목록표!A9),"L00050 →")</f>
        <v>L00050 →</v>
      </c>
    </row>
    <row r="9" spans="1:10" ht="18.2" customHeight="1" x14ac:dyDescent="0.3">
      <c r="C9" s="26"/>
      <c r="D9" s="26"/>
      <c r="E9" s="26"/>
      <c r="F9" s="26"/>
      <c r="G9" s="26"/>
      <c r="H9" s="26"/>
    </row>
    <row r="10" spans="1:10" ht="18.2" customHeight="1" x14ac:dyDescent="0.3">
      <c r="A10" s="267" t="s">
        <v>888</v>
      </c>
      <c r="B10" s="252"/>
      <c r="C10" s="252"/>
      <c r="D10" s="252"/>
      <c r="E10" s="252"/>
      <c r="F10" s="252"/>
      <c r="G10" s="252"/>
      <c r="H10" s="252"/>
    </row>
    <row r="11" spans="1:10" ht="18.2" customHeight="1" x14ac:dyDescent="0.3">
      <c r="B11" s="25" t="s">
        <v>889</v>
      </c>
      <c r="C11" s="25" t="s">
        <v>890</v>
      </c>
      <c r="D11" s="25" t="s">
        <v>891</v>
      </c>
      <c r="E11" s="25" t="s">
        <v>5</v>
      </c>
      <c r="F11" s="25" t="s">
        <v>892</v>
      </c>
      <c r="G11" s="25"/>
      <c r="H11" s="25" t="s">
        <v>10</v>
      </c>
    </row>
    <row r="12" spans="1:10" ht="18.2" customHeight="1" x14ac:dyDescent="0.3">
      <c r="B12" s="25" t="s">
        <v>419</v>
      </c>
      <c r="C12" s="29" t="s">
        <v>790</v>
      </c>
      <c r="D12" s="25"/>
      <c r="E12" s="25" t="s">
        <v>791</v>
      </c>
      <c r="F12" s="31">
        <f>노무비목록표!E4</f>
        <v>267360</v>
      </c>
      <c r="G12" s="29"/>
      <c r="H12" s="25" t="s">
        <v>792</v>
      </c>
      <c r="J12" s="19" t="str">
        <f ca="1">HYPERLINK("#"&amp;노무비목록표!G2&amp;"!A"&amp;ROW(노무비목록표!A4),"L00048 →")</f>
        <v>L00048 →</v>
      </c>
    </row>
    <row r="13" spans="1:10" ht="18.2" customHeight="1" x14ac:dyDescent="0.3">
      <c r="B13" s="25" t="s">
        <v>425</v>
      </c>
      <c r="C13" s="29" t="s">
        <v>833</v>
      </c>
      <c r="D13" s="25"/>
      <c r="E13" s="25" t="s">
        <v>791</v>
      </c>
      <c r="F13" s="31">
        <f>노무비목록표!E18</f>
        <v>226709</v>
      </c>
      <c r="G13" s="29"/>
      <c r="H13" s="25" t="s">
        <v>834</v>
      </c>
      <c r="J13" s="19" t="str">
        <f ca="1">HYPERLINK("#"&amp;노무비목록표!G2&amp;"!A"&amp;ROW(노무비목록표!A18),"L00049 →")</f>
        <v>L00049 →</v>
      </c>
    </row>
    <row r="14" spans="1:10" ht="18.2" customHeight="1" x14ac:dyDescent="0.3">
      <c r="B14" s="25" t="s">
        <v>429</v>
      </c>
      <c r="C14" s="29" t="s">
        <v>806</v>
      </c>
      <c r="D14" s="25"/>
      <c r="E14" s="25" t="s">
        <v>791</v>
      </c>
      <c r="F14" s="31">
        <f>노무비목록표!E9</f>
        <v>161142</v>
      </c>
      <c r="G14" s="29"/>
      <c r="H14" s="25" t="s">
        <v>807</v>
      </c>
      <c r="J14" s="19" t="str">
        <f ca="1">HYPERLINK("#"&amp;노무비목록표!G2&amp;"!A"&amp;ROW(노무비목록표!A9),"L00050 →")</f>
        <v>L00050 →</v>
      </c>
    </row>
    <row r="15" spans="1:10" ht="18.2" customHeight="1" x14ac:dyDescent="0.3">
      <c r="B15" s="25" t="s">
        <v>433</v>
      </c>
      <c r="C15" s="29" t="s">
        <v>518</v>
      </c>
      <c r="D15" s="25" t="s">
        <v>519</v>
      </c>
      <c r="E15" s="25" t="s">
        <v>520</v>
      </c>
      <c r="F15" s="31">
        <f>재료비목록표!E11</f>
        <v>1273</v>
      </c>
      <c r="G15" s="29"/>
      <c r="H15" s="25" t="s">
        <v>521</v>
      </c>
      <c r="J15" s="19" t="str">
        <f ca="1">HYPERLINK("#"&amp;재료비목록표!G2&amp;"!A"&amp;ROW(재료비목록표!A11),"M00001 →")</f>
        <v>M00001 →</v>
      </c>
    </row>
    <row r="16" spans="1:10" ht="18.2" customHeight="1" x14ac:dyDescent="0.3">
      <c r="B16" s="25" t="s">
        <v>437</v>
      </c>
      <c r="C16" s="29" t="s">
        <v>782</v>
      </c>
      <c r="D16" s="25" t="s">
        <v>783</v>
      </c>
      <c r="E16" s="25" t="s">
        <v>520</v>
      </c>
      <c r="F16" s="31">
        <f>재료비목록표!E72</f>
        <v>1319</v>
      </c>
      <c r="G16" s="29"/>
      <c r="H16" s="25" t="s">
        <v>784</v>
      </c>
      <c r="J16" s="19" t="str">
        <f ca="1">HYPERLINK("#"&amp;재료비목록표!G2&amp;"!A"&amp;ROW(재료비목록표!A72),"M00002 →")</f>
        <v>M00002 →</v>
      </c>
    </row>
    <row r="17" spans="2:8" ht="18.2" customHeight="1" x14ac:dyDescent="0.3">
      <c r="B17" s="26"/>
      <c r="C17" s="26"/>
      <c r="D17" s="26"/>
      <c r="E17" s="26"/>
      <c r="F17" s="26"/>
      <c r="G17" s="26"/>
      <c r="H17" s="26"/>
    </row>
  </sheetData>
  <mergeCells count="10">
    <mergeCell ref="E6:F6"/>
    <mergeCell ref="E7:F7"/>
    <mergeCell ref="E8:F8"/>
    <mergeCell ref="A10:H10"/>
    <mergeCell ref="A1:H1"/>
    <mergeCell ref="E2:F2"/>
    <mergeCell ref="G2:H2"/>
    <mergeCell ref="E3:F3"/>
    <mergeCell ref="G3:H3"/>
    <mergeCell ref="A5:H5"/>
  </mergeCells>
  <phoneticPr fontId="26" type="noConversion"/>
  <hyperlinks>
    <hyperlink ref="J1" r:id="rId1" tooltip="설계예산시스템(STmate w24.06)으로 작성 하였으며,_x000a_엑셀 인쇄품질 600 dpi에 최적화 되어 있습니다._x000a_경영정보(주) http://www.stma.co.kr_x000a_Tel) 070-4350-0040_x000a_Fax) 0505-300-3948"/>
    <hyperlink ref="I1" r:id="rId2" tooltip="설계예산시스템(STmate w24.06)으로 작성 하였으며,_x000a_엑셀 인쇄품질 600 dpi에 최적화 되어 있습니다._x000a_경영정보(주) http://www.stma.co.kr_x000a_Tel) 070-4350-0040_x000a_Fax) 0505-300-3948"/>
  </hyperlinks>
  <printOptions horizontalCentered="1"/>
  <pageMargins left="0.59055118110236215" right="0.59055118110236215" top="0.78740157480314965" bottom="0.78740157480314965" header="0" footer="0.59055118110236227"/>
  <pageSetup paperSize="9" scale="97" fitToWidth="0" fitToHeight="0" orientation="portrait" r:id="rId3"/>
  <headerFooter alignWithMargins="0">
    <oddFooter xml:space="preserve">&amp;C&amp;"굴림체,"&amp;9 - &amp;P -&amp;R&amp;"굴림체,"&amp;9 </oddFooter>
  </headerFooter>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0"/>
  <sheetViews>
    <sheetView workbookViewId="0">
      <pane ySplit="3" topLeftCell="A4" activePane="bottomLeft" state="frozenSplit"/>
      <selection pane="bottomLeft" activeCell="A4" sqref="A4"/>
    </sheetView>
  </sheetViews>
  <sheetFormatPr defaultColWidth="9.125" defaultRowHeight="16.5" x14ac:dyDescent="0.3"/>
  <cols>
    <col min="1" max="1" width="10" style="5" customWidth="1"/>
    <col min="2" max="3" width="24.25" style="5" customWidth="1"/>
    <col min="4" max="4" width="5.5" style="5" customWidth="1"/>
    <col min="5" max="9" width="10" style="5" customWidth="1"/>
    <col min="10" max="10" width="9.125" style="15" hidden="1" customWidth="1"/>
    <col min="11" max="11" width="9.125" style="17" customWidth="1"/>
    <col min="12" max="16384" width="9.125" style="5"/>
  </cols>
  <sheetData>
    <row r="1" spans="1:11" ht="24.95" customHeight="1" x14ac:dyDescent="0.3">
      <c r="A1" s="239" t="s">
        <v>418</v>
      </c>
      <c r="B1" s="231"/>
      <c r="C1" s="231"/>
      <c r="D1" s="231"/>
      <c r="E1" s="231"/>
      <c r="F1" s="231"/>
      <c r="G1" s="231"/>
      <c r="H1" s="231"/>
      <c r="I1" s="231"/>
      <c r="J1" s="4" t="s">
        <v>361</v>
      </c>
      <c r="K1" s="18" t="s">
        <v>361</v>
      </c>
    </row>
    <row r="2" spans="1:11" ht="23.1" customHeight="1" x14ac:dyDescent="0.3">
      <c r="A2" s="1" t="s">
        <v>1</v>
      </c>
      <c r="J2" s="21" t="str">
        <f ca="1">MID(CELL("filename",$A$1),FIND("]",CELL("filename",$A$1))+1,LEN(CELL("filename",$A$1)))</f>
        <v>중기목록표</v>
      </c>
    </row>
    <row r="3" spans="1:11" ht="23.1" customHeight="1" x14ac:dyDescent="0.3">
      <c r="A3" s="7" t="s">
        <v>2</v>
      </c>
      <c r="B3" s="7" t="s">
        <v>3</v>
      </c>
      <c r="C3" s="7" t="s">
        <v>4</v>
      </c>
      <c r="D3" s="7" t="s">
        <v>5</v>
      </c>
      <c r="E3" s="7" t="s">
        <v>6</v>
      </c>
      <c r="F3" s="7" t="s">
        <v>7</v>
      </c>
      <c r="G3" s="7" t="s">
        <v>8</v>
      </c>
      <c r="H3" s="7" t="s">
        <v>9</v>
      </c>
      <c r="I3" s="13" t="s">
        <v>10</v>
      </c>
      <c r="K3" s="19" t="str">
        <f>HYPERLINK("#'〓 목 차 〓'!B2","목차 →")</f>
        <v>목차 →</v>
      </c>
    </row>
    <row r="4" spans="1:11" ht="23.1" customHeight="1" x14ac:dyDescent="0.3">
      <c r="A4" s="8" t="s">
        <v>419</v>
      </c>
      <c r="B4" s="9" t="s">
        <v>420</v>
      </c>
      <c r="C4" s="9" t="s">
        <v>421</v>
      </c>
      <c r="D4" s="8" t="s">
        <v>422</v>
      </c>
      <c r="E4" s="53">
        <f>중기사용료!F11</f>
        <v>76442</v>
      </c>
      <c r="F4" s="60">
        <f>중기사용료!H11</f>
        <v>7701</v>
      </c>
      <c r="G4" s="57">
        <f>중기사용료!J11</f>
        <v>55700</v>
      </c>
      <c r="H4" s="53">
        <f>중기사용료!L11</f>
        <v>13041</v>
      </c>
      <c r="I4" s="14" t="s">
        <v>419</v>
      </c>
      <c r="J4" s="34" t="str">
        <f>"_x0007_`COD|X00033_x0005_`QTY1|1_x0005_`BQC|_x0005_`EQC|03020100200_x0005_`JDC|00000201002000000_x0005_`WQC|_x0005_`EDT|2024_x0005_`ADJ|F_x0005_`RXX|0_x0005_`DET|"&amp;ROW(중기사용료!A5)&amp;"_x0005_`"</f>
        <v>_x0007_`COD|X00033_x0005_`QTY1|1_x0005_`BQC|_x0005_`EQC|03020100200_x0005_`JDC|00000201002000000_x0005_`WQC|_x0005_`EDT|2024_x0005_`ADJ|F_x0005_`RXX|0_x0005_`DET|5_x0005_`</v>
      </c>
      <c r="K4" s="19" t="str">
        <f ca="1">HYPERLINK("#"&amp;중기사용료!N2&amp;"!A"&amp;ROW(중기사용료!A5),"X00033 →")</f>
        <v>X00033 →</v>
      </c>
    </row>
    <row r="5" spans="1:11" ht="23.1" customHeight="1" x14ac:dyDescent="0.3">
      <c r="A5" s="8" t="s">
        <v>425</v>
      </c>
      <c r="B5" s="9" t="s">
        <v>420</v>
      </c>
      <c r="C5" s="9" t="s">
        <v>426</v>
      </c>
      <c r="D5" s="8" t="s">
        <v>422</v>
      </c>
      <c r="E5" s="53">
        <f>중기사용료!F18</f>
        <v>87453</v>
      </c>
      <c r="F5" s="60">
        <f>중기사용료!H18</f>
        <v>15375</v>
      </c>
      <c r="G5" s="57">
        <f>중기사용료!J18</f>
        <v>55700</v>
      </c>
      <c r="H5" s="53">
        <f>중기사용료!L18</f>
        <v>16378</v>
      </c>
      <c r="I5" s="14" t="s">
        <v>425</v>
      </c>
      <c r="J5" s="34" t="str">
        <f>"_x0007_`COD|X00038_x0005_`QTY1|1_x0005_`BQC|_x0005_`EQC|03020100400_x0005_`JDC|00000201004000000_x0005_`WQC|_x0005_`EDT|2024_x0005_`ADJ|F_x0005_`RXX|0_x0005_`DET|"&amp;ROW(중기사용료!A12)&amp;"_x0005_`"</f>
        <v>_x0007_`COD|X00038_x0005_`QTY1|1_x0005_`BQC|_x0005_`EQC|03020100400_x0005_`JDC|00000201004000000_x0005_`WQC|_x0005_`EDT|2024_x0005_`ADJ|F_x0005_`RXX|0_x0005_`DET|12_x0005_`</v>
      </c>
      <c r="K5" s="19" t="str">
        <f ca="1">HYPERLINK("#"&amp;중기사용료!N2&amp;"!A"&amp;ROW(중기사용료!A12),"X00038 →")</f>
        <v>X00038 →</v>
      </c>
    </row>
    <row r="6" spans="1:11" ht="23.1" customHeight="1" x14ac:dyDescent="0.3">
      <c r="A6" s="8" t="s">
        <v>429</v>
      </c>
      <c r="B6" s="9" t="s">
        <v>420</v>
      </c>
      <c r="C6" s="9" t="s">
        <v>430</v>
      </c>
      <c r="D6" s="8" t="s">
        <v>422</v>
      </c>
      <c r="E6" s="53">
        <f>중기사용료!F25</f>
        <v>93498</v>
      </c>
      <c r="F6" s="60">
        <f>중기사용료!H25</f>
        <v>15841</v>
      </c>
      <c r="G6" s="57">
        <f>중기사용료!J25</f>
        <v>55700</v>
      </c>
      <c r="H6" s="53">
        <f>중기사용료!L25</f>
        <v>21957</v>
      </c>
      <c r="I6" s="14" t="s">
        <v>429</v>
      </c>
      <c r="J6" s="34" t="str">
        <f>"_x0007_`COD|X00042_x0005_`QTY1|1_x0005_`BQC|08' 신규_x0005_`EQC|03020100600_x0005_`JDC|00000201006000000_x0005_`WQC|_x0005_`EDT|2024_x0005_`ADJ|F_x0005_`RXX|0_x0005_`DET|"&amp;ROW(중기사용료!A19)&amp;"_x0005_`"</f>
        <v>_x0007_`COD|X00042_x0005_`QTY1|1_x0005_`BQC|08' 신규_x0005_`EQC|03020100600_x0005_`JDC|00000201006000000_x0005_`WQC|_x0005_`EDT|2024_x0005_`ADJ|F_x0005_`RXX|0_x0005_`DET|19_x0005_`</v>
      </c>
      <c r="K6" s="19" t="str">
        <f ca="1">HYPERLINK("#"&amp;중기사용료!N2&amp;"!A"&amp;ROW(중기사용료!A19),"X00042 →")</f>
        <v>X00042 →</v>
      </c>
    </row>
    <row r="7" spans="1:11" ht="23.1" customHeight="1" x14ac:dyDescent="0.3">
      <c r="A7" s="8" t="s">
        <v>433</v>
      </c>
      <c r="B7" s="9" t="s">
        <v>420</v>
      </c>
      <c r="C7" s="9" t="s">
        <v>434</v>
      </c>
      <c r="D7" s="8" t="s">
        <v>422</v>
      </c>
      <c r="E7" s="53">
        <f>중기사용료!F32</f>
        <v>96843</v>
      </c>
      <c r="F7" s="60">
        <f>중기사용료!H32</f>
        <v>18015</v>
      </c>
      <c r="G7" s="57">
        <f>중기사용료!J32</f>
        <v>55700</v>
      </c>
      <c r="H7" s="53">
        <f>중기사용료!L32</f>
        <v>23128</v>
      </c>
      <c r="I7" s="14" t="s">
        <v>433</v>
      </c>
      <c r="J7" s="34" t="str">
        <f>"_x0007_`COD|X00047_x0005_`QTY1|1_x0005_`BQC|_x0005_`EQC|03020100700_x0005_`JDC|00000201007000000_x0005_`WQC|_x0005_`EDT|2024_x0005_`ADJ|F_x0005_`RXX|0_x0005_`DET|"&amp;ROW(중기사용료!A26)&amp;"_x0005_`"</f>
        <v>_x0007_`COD|X00047_x0005_`QTY1|1_x0005_`BQC|_x0005_`EQC|03020100700_x0005_`JDC|00000201007000000_x0005_`WQC|_x0005_`EDT|2024_x0005_`ADJ|F_x0005_`RXX|0_x0005_`DET|26_x0005_`</v>
      </c>
      <c r="K7" s="19" t="str">
        <f ca="1">HYPERLINK("#"&amp;중기사용료!N2&amp;"!A"&amp;ROW(중기사용료!A26),"X00047 →")</f>
        <v>X00047 →</v>
      </c>
    </row>
    <row r="8" spans="1:11" ht="23.1" customHeight="1" x14ac:dyDescent="0.3">
      <c r="A8" s="8" t="s">
        <v>437</v>
      </c>
      <c r="B8" s="9" t="s">
        <v>420</v>
      </c>
      <c r="C8" s="9" t="s">
        <v>438</v>
      </c>
      <c r="D8" s="8" t="s">
        <v>422</v>
      </c>
      <c r="E8" s="53">
        <f>중기사용료!F40</f>
        <v>106726</v>
      </c>
      <c r="F8" s="60">
        <f>중기사용료!H40</f>
        <v>17129</v>
      </c>
      <c r="G8" s="57">
        <f>중기사용료!J40</f>
        <v>55700</v>
      </c>
      <c r="H8" s="53">
        <f>중기사용료!L40</f>
        <v>33897</v>
      </c>
      <c r="I8" s="14" t="s">
        <v>437</v>
      </c>
      <c r="J8" s="34" t="str">
        <f>"_x0007_`COD|X00050_x0005_`QTY1|1_x0005_`BQC|_x0005_`EQC|03020100704_x0005_`JDC|00000201007000004_x0005_`WQC|_x0005_`EDT|2024_x0005_`ADJ|F_x0005_`RXX|0_x0005_`DET|"&amp;ROW(중기사용료!A33)&amp;"_x0005_`"</f>
        <v>_x0007_`COD|X00050_x0005_`QTY1|1_x0005_`BQC|_x0005_`EQC|03020100704_x0005_`JDC|00000201007000004_x0005_`WQC|_x0005_`EDT|2024_x0005_`ADJ|F_x0005_`RXX|0_x0005_`DET|33_x0005_`</v>
      </c>
      <c r="K8" s="19" t="str">
        <f ca="1">HYPERLINK("#"&amp;중기사용료!N2&amp;"!A"&amp;ROW(중기사용료!A33),"X00050 →")</f>
        <v>X00050 →</v>
      </c>
    </row>
    <row r="9" spans="1:11" ht="23.1" customHeight="1" x14ac:dyDescent="0.3">
      <c r="A9" s="8" t="s">
        <v>441</v>
      </c>
      <c r="B9" s="9" t="s">
        <v>420</v>
      </c>
      <c r="C9" s="9" t="s">
        <v>442</v>
      </c>
      <c r="D9" s="8" t="s">
        <v>422</v>
      </c>
      <c r="E9" s="53">
        <f>중기사용료!F47</f>
        <v>100392</v>
      </c>
      <c r="F9" s="60">
        <f>중기사용료!H47</f>
        <v>18015</v>
      </c>
      <c r="G9" s="57">
        <f>중기사용료!J47</f>
        <v>55700</v>
      </c>
      <c r="H9" s="53">
        <f>중기사용료!L47</f>
        <v>26677</v>
      </c>
      <c r="I9" s="14" t="s">
        <v>441</v>
      </c>
      <c r="J9" s="34" t="str">
        <f>"_x0007_`COD|X00048_x0005_`QTY1|1_x0005_`BQC|_x0005_`EQC|03020100701_x0005_`JDC|00000201007000001_x0005_`WQC|_x0005_`EDT|2024_x0005_`ADJ|F_x0005_`RXX|0_x0005_`DET|"&amp;ROW(중기사용료!A41)&amp;"_x0005_`"</f>
        <v>_x0007_`COD|X00048_x0005_`QTY1|1_x0005_`BQC|_x0005_`EQC|03020100701_x0005_`JDC|00000201007000001_x0005_`WQC|_x0005_`EDT|2024_x0005_`ADJ|F_x0005_`RXX|0_x0005_`DET|41_x0005_`</v>
      </c>
      <c r="K9" s="19" t="str">
        <f ca="1">HYPERLINK("#"&amp;중기사용료!N2&amp;"!A"&amp;ROW(중기사용료!A41),"X00048 →")</f>
        <v>X00048 →</v>
      </c>
    </row>
    <row r="10" spans="1:11" ht="23.1" customHeight="1" x14ac:dyDescent="0.3">
      <c r="A10" s="8" t="s">
        <v>445</v>
      </c>
      <c r="B10" s="9" t="s">
        <v>446</v>
      </c>
      <c r="C10" s="9" t="s">
        <v>430</v>
      </c>
      <c r="D10" s="8" t="s">
        <v>422</v>
      </c>
      <c r="E10" s="53">
        <f>중기사용료!F54</f>
        <v>99690</v>
      </c>
      <c r="F10" s="60">
        <f>중기사용료!H54</f>
        <v>18310</v>
      </c>
      <c r="G10" s="57">
        <f>중기사용료!J54</f>
        <v>55700</v>
      </c>
      <c r="H10" s="53">
        <f>중기사용료!L54</f>
        <v>25680</v>
      </c>
      <c r="I10" s="14" t="s">
        <v>445</v>
      </c>
      <c r="J10" s="34" t="str">
        <f>"_x0007_`COD|X00072_x0005_`QTY1|1_x0005_`BQC|08' 신규_x0005_`EQC|03021100600_x0005_`JDC|00000211006000000_x0005_`WQC|_x0005_`EDT|2024_x0005_`ADJ|F_x0005_`RXX|0_x0005_`DET|"&amp;ROW(중기사용료!A48)&amp;"_x0005_`"</f>
        <v>_x0007_`COD|X00072_x0005_`QTY1|1_x0005_`BQC|08' 신규_x0005_`EQC|03021100600_x0005_`JDC|00000211006000000_x0005_`WQC|_x0005_`EDT|2024_x0005_`ADJ|F_x0005_`RXX|0_x0005_`DET|48_x0005_`</v>
      </c>
      <c r="K10" s="19" t="str">
        <f ca="1">HYPERLINK("#"&amp;중기사용료!N2&amp;"!A"&amp;ROW(중기사용료!A48),"X00072 →")</f>
        <v>X00072 →</v>
      </c>
    </row>
    <row r="11" spans="1:11" ht="23.1" customHeight="1" x14ac:dyDescent="0.3">
      <c r="A11" s="8" t="s">
        <v>449</v>
      </c>
      <c r="B11" s="9" t="s">
        <v>450</v>
      </c>
      <c r="C11" s="9" t="s">
        <v>451</v>
      </c>
      <c r="D11" s="8" t="s">
        <v>422</v>
      </c>
      <c r="E11" s="53">
        <f>중기사용료!F61</f>
        <v>83249</v>
      </c>
      <c r="F11" s="60">
        <f>중기사용료!H61</f>
        <v>24770</v>
      </c>
      <c r="G11" s="57">
        <f>중기사용료!J61</f>
        <v>47231</v>
      </c>
      <c r="H11" s="53">
        <f>중기사용료!L61</f>
        <v>11248</v>
      </c>
      <c r="I11" s="14" t="s">
        <v>449</v>
      </c>
      <c r="J11" s="34" t="str">
        <f>"_x0007_`COD|X00150_x0005_`QTY1|1_x0005_`BQC|_x0005_`EQC|03060201050_x0005_`JDC|00000602010500000_x0005_`WQC|_x0005_`EDT|2024_x0005_`ADJ|F_x0005_`RXX|0_x0005_`DET|"&amp;ROW(중기사용료!A55)&amp;"_x0005_`"</f>
        <v>_x0007_`COD|X00150_x0005_`QTY1|1_x0005_`BQC|_x0005_`EQC|03060201050_x0005_`JDC|00000602010500000_x0005_`WQC|_x0005_`EDT|2024_x0005_`ADJ|F_x0005_`RXX|0_x0005_`DET|55_x0005_`</v>
      </c>
      <c r="K11" s="19" t="str">
        <f ca="1">HYPERLINK("#"&amp;중기사용료!N2&amp;"!A"&amp;ROW(중기사용료!A55),"X00150 →")</f>
        <v>X00150 →</v>
      </c>
    </row>
    <row r="12" spans="1:11" ht="23.1" customHeight="1" x14ac:dyDescent="0.3">
      <c r="A12" s="8" t="s">
        <v>454</v>
      </c>
      <c r="B12" s="9" t="s">
        <v>450</v>
      </c>
      <c r="C12" s="9" t="s">
        <v>455</v>
      </c>
      <c r="D12" s="8" t="s">
        <v>422</v>
      </c>
      <c r="E12" s="53">
        <f>중기사용료!F68</f>
        <v>58494</v>
      </c>
      <c r="F12" s="60">
        <f>중기사용료!H68</f>
        <v>5094</v>
      </c>
      <c r="G12" s="57">
        <f>중기사용료!J68</f>
        <v>47231</v>
      </c>
      <c r="H12" s="53">
        <f>중기사용료!L68</f>
        <v>6169</v>
      </c>
      <c r="I12" s="14" t="s">
        <v>454</v>
      </c>
      <c r="J12" s="34" t="str">
        <f>"_x0007_`COD|X00138_x0005_`QTY1|1_x0005_`BQC|_x0005_`EQC|03060200250_x0005_`JDC|00000602002500000_x0005_`WQC|_x0005_`EDT|2024_x0005_`ADJ|F_x0005_`RXX|0_x0005_`DET|"&amp;ROW(중기사용료!A62)&amp;"_x0005_`"</f>
        <v>_x0007_`COD|X00138_x0005_`QTY1|1_x0005_`BQC|_x0005_`EQC|03060200250_x0005_`JDC|00000602002500000_x0005_`WQC|_x0005_`EDT|2024_x0005_`ADJ|F_x0005_`RXX|0_x0005_`DET|62_x0005_`</v>
      </c>
      <c r="K12" s="19" t="str">
        <f ca="1">HYPERLINK("#"&amp;중기사용료!N2&amp;"!A"&amp;ROW(중기사용료!A62),"X00138 →")</f>
        <v>X00138 →</v>
      </c>
    </row>
    <row r="13" spans="1:11" ht="23.1" customHeight="1" x14ac:dyDescent="0.3">
      <c r="A13" s="8" t="s">
        <v>458</v>
      </c>
      <c r="B13" s="9" t="s">
        <v>450</v>
      </c>
      <c r="C13" s="9" t="s">
        <v>459</v>
      </c>
      <c r="D13" s="8" t="s">
        <v>422</v>
      </c>
      <c r="E13" s="53">
        <f>중기사용료!F76</f>
        <v>118130</v>
      </c>
      <c r="F13" s="60">
        <f>중기사용료!H76</f>
        <v>35134</v>
      </c>
      <c r="G13" s="57">
        <f>중기사용료!J76</f>
        <v>55700</v>
      </c>
      <c r="H13" s="53">
        <f>중기사용료!L76</f>
        <v>27296</v>
      </c>
      <c r="I13" s="14" t="s">
        <v>458</v>
      </c>
      <c r="J13" s="34" t="str">
        <f>"_x0007_`COD|X00160_x0005_`QTY1|1_x0005_`BQC|_x0005_`EQC|03060202001_x0005_`JDC|_x0005_`WQC|_x0005_`EDT|2024_x0005_`ADJ|F_x0005_`RXX|0_x0005_`DET|"&amp;ROW(중기사용료!A69)&amp;"_x0005_`"</f>
        <v>_x0007_`COD|X00160_x0005_`QTY1|1_x0005_`BQC|_x0005_`EQC|03060202001_x0005_`JDC|_x0005_`WQC|_x0005_`EDT|2024_x0005_`ADJ|F_x0005_`RXX|0_x0005_`DET|69_x0005_`</v>
      </c>
      <c r="K13" s="19" t="str">
        <f ca="1">HYPERLINK("#"&amp;중기사용료!N2&amp;"!A"&amp;ROW(중기사용료!A69),"X00160 →")</f>
        <v>X00160 →</v>
      </c>
    </row>
    <row r="14" spans="1:11" ht="23.1" customHeight="1" x14ac:dyDescent="0.3">
      <c r="A14" s="8" t="s">
        <v>462</v>
      </c>
      <c r="B14" s="9" t="s">
        <v>463</v>
      </c>
      <c r="C14" s="9" t="s">
        <v>464</v>
      </c>
      <c r="D14" s="8" t="s">
        <v>422</v>
      </c>
      <c r="E14" s="53">
        <f>중기사용료!F82</f>
        <v>2301</v>
      </c>
      <c r="F14" s="60">
        <f>중기사용료!H82</f>
        <v>2057</v>
      </c>
      <c r="G14" s="57">
        <f>중기사용료!J82</f>
        <v>0</v>
      </c>
      <c r="H14" s="53">
        <f>중기사용료!L82</f>
        <v>244</v>
      </c>
      <c r="I14" s="14" t="s">
        <v>462</v>
      </c>
      <c r="J14" s="34" t="str">
        <f>"_x0007_`COD|X00603_x0005_`QTY1|1_x0005_`BQC|14상' 신규_x0005_`EQC|03721004850_x0005_`JDC|00007210048500000_x0005_`WQC|_x0005_`EDT|2024_x0005_`ADJ|F_x0005_`RXX|0_x0005_`DET|"&amp;ROW(중기사용료!A77)&amp;"_x0005_`"</f>
        <v>_x0007_`COD|X00603_x0005_`QTY1|1_x0005_`BQC|14상' 신규_x0005_`EQC|03721004850_x0005_`JDC|00007210048500000_x0005_`WQC|_x0005_`EDT|2024_x0005_`ADJ|F_x0005_`RXX|0_x0005_`DET|77_x0005_`</v>
      </c>
      <c r="K14" s="19" t="str">
        <f ca="1">HYPERLINK("#"&amp;중기사용료!N2&amp;"!A"&amp;ROW(중기사용료!A77),"X00603 →")</f>
        <v>X00603 →</v>
      </c>
    </row>
    <row r="15" spans="1:11" ht="23.1" customHeight="1" x14ac:dyDescent="0.3">
      <c r="A15" s="8" t="s">
        <v>467</v>
      </c>
      <c r="B15" s="9" t="s">
        <v>468</v>
      </c>
      <c r="C15" s="9" t="s">
        <v>469</v>
      </c>
      <c r="D15" s="8" t="s">
        <v>422</v>
      </c>
      <c r="E15" s="53">
        <f>중기사용료!F89</f>
        <v>72091</v>
      </c>
      <c r="F15" s="60">
        <f>중기사용료!H89</f>
        <v>15390</v>
      </c>
      <c r="G15" s="57">
        <f>중기사용료!J89</f>
        <v>47231</v>
      </c>
      <c r="H15" s="53">
        <f>중기사용료!L89</f>
        <v>9470</v>
      </c>
      <c r="I15" s="14" t="s">
        <v>467</v>
      </c>
      <c r="J15" s="34" t="str">
        <f>"_x0007_`COD|X00595_x0005_`QTY1|1_x0005_`BQC|_x0005_`EQC|03720400550_x0005_`JDC|00007204005500000_x0005_`WQC|_x0005_`EDT|2024_x0005_`ADJ|F_x0005_`RXX|0_x0005_`DET|"&amp;ROW(중기사용료!A83)&amp;"_x0005_`"</f>
        <v>_x0007_`COD|X00595_x0005_`QTY1|1_x0005_`BQC|_x0005_`EQC|03720400550_x0005_`JDC|00007204005500000_x0005_`WQC|_x0005_`EDT|2024_x0005_`ADJ|F_x0005_`RXX|0_x0005_`DET|83_x0005_`</v>
      </c>
      <c r="K15" s="19" t="str">
        <f ca="1">HYPERLINK("#"&amp;중기사용료!N2&amp;"!A"&amp;ROW(중기사용료!A83),"X00595 →")</f>
        <v>X00595 →</v>
      </c>
    </row>
    <row r="16" spans="1:11" ht="23.1" customHeight="1" x14ac:dyDescent="0.3">
      <c r="A16" s="8" t="s">
        <v>472</v>
      </c>
      <c r="B16" s="9" t="s">
        <v>473</v>
      </c>
      <c r="C16" s="9" t="s">
        <v>474</v>
      </c>
      <c r="D16" s="8" t="s">
        <v>422</v>
      </c>
      <c r="E16" s="53">
        <f>중기사용료!F96</f>
        <v>162112</v>
      </c>
      <c r="F16" s="60">
        <f>중기사용료!H96</f>
        <v>61429</v>
      </c>
      <c r="G16" s="57">
        <f>중기사용료!J96</f>
        <v>55700</v>
      </c>
      <c r="H16" s="53">
        <f>중기사용료!L96</f>
        <v>44983</v>
      </c>
      <c r="I16" s="14" t="s">
        <v>472</v>
      </c>
      <c r="J16" s="34" t="str">
        <f>"_x0007_`COD|X00013_x0005_`QTY1|1_x0005_`BQC|_x0005_`EQC|03010100320_x0005_`JDC|00000101003200000_x0005_`WQC|_x0005_`EDT|2024_x0005_`ADJ|F_x0005_`RXX|0_x0005_`DET|"&amp;ROW(중기사용료!A90)&amp;"_x0005_`"</f>
        <v>_x0007_`COD|X00013_x0005_`QTY1|1_x0005_`BQC|_x0005_`EQC|03010100320_x0005_`JDC|00000101003200000_x0005_`WQC|_x0005_`EDT|2024_x0005_`ADJ|F_x0005_`RXX|0_x0005_`DET|90_x0005_`</v>
      </c>
      <c r="K16" s="19" t="str">
        <f ca="1">HYPERLINK("#"&amp;중기사용료!N2&amp;"!A"&amp;ROW(중기사용료!A90),"X00013 →")</f>
        <v>X00013 →</v>
      </c>
    </row>
    <row r="17" spans="1:11" ht="23.1" customHeight="1" x14ac:dyDescent="0.3">
      <c r="A17" s="8" t="s">
        <v>477</v>
      </c>
      <c r="B17" s="9" t="s">
        <v>478</v>
      </c>
      <c r="C17" s="9" t="s">
        <v>479</v>
      </c>
      <c r="D17" s="8" t="s">
        <v>422</v>
      </c>
      <c r="E17" s="53">
        <f>중기사용료!F103</f>
        <v>38581</v>
      </c>
      <c r="F17" s="60">
        <f>중기사용료!H103</f>
        <v>3164</v>
      </c>
      <c r="G17" s="57">
        <f>중기사용료!J103</f>
        <v>33571</v>
      </c>
      <c r="H17" s="53">
        <f>중기사용료!L103</f>
        <v>1846</v>
      </c>
      <c r="I17" s="14" t="s">
        <v>477</v>
      </c>
      <c r="J17" s="34" t="str">
        <f>"_x0007_`COD|X00180_x0005_`QTY1|1_x0005_`BQC|_x0005_`EQC|03130500070_x0005_`JDC|00001305000700000_x0005_`WQC|_x0005_`EDT|2024_x0005_`ADJ|F_x0005_`RXX|0_x0005_`DET|"&amp;ROW(중기사용료!A97)&amp;"_x0005_`"</f>
        <v>_x0007_`COD|X00180_x0005_`QTY1|1_x0005_`BQC|_x0005_`EQC|03130500070_x0005_`JDC|00001305000700000_x0005_`WQC|_x0005_`EDT|2024_x0005_`ADJ|F_x0005_`RXX|0_x0005_`DET|97_x0005_`</v>
      </c>
      <c r="K17" s="19" t="str">
        <f ca="1">HYPERLINK("#"&amp;중기사용료!N2&amp;"!A"&amp;ROW(중기사용료!A97),"X00180 →")</f>
        <v>X00180 →</v>
      </c>
    </row>
    <row r="18" spans="1:11" ht="23.1" customHeight="1" x14ac:dyDescent="0.3">
      <c r="A18" s="8" t="s">
        <v>482</v>
      </c>
      <c r="B18" s="9" t="s">
        <v>483</v>
      </c>
      <c r="C18" s="9" t="s">
        <v>484</v>
      </c>
      <c r="D18" s="8" t="s">
        <v>422</v>
      </c>
      <c r="E18" s="53">
        <f>중기사용료!F110</f>
        <v>44310</v>
      </c>
      <c r="F18" s="60">
        <f>중기사용료!H110</f>
        <v>8863</v>
      </c>
      <c r="G18" s="57">
        <f>중기사용료!J110</f>
        <v>33571</v>
      </c>
      <c r="H18" s="53">
        <f>중기사용료!L110</f>
        <v>1876</v>
      </c>
      <c r="I18" s="14" t="s">
        <v>482</v>
      </c>
      <c r="J18" s="34" t="str">
        <f>"_x0007_`COD|X00387_x0005_`QTY1|1_x0005_`BQC|_x0005_`EQC|03443004000_x0005_`JDC|00004430040000000_x0005_`WQC|_x0005_`EDT|2024_x0005_`ADJ|F_x0005_`RXX|0_x0005_`DET|"&amp;ROW(중기사용료!A104)&amp;"_x0005_`"</f>
        <v>_x0007_`COD|X00387_x0005_`QTY1|1_x0005_`BQC|_x0005_`EQC|03443004000_x0005_`JDC|00004430040000000_x0005_`WQC|_x0005_`EDT|2024_x0005_`ADJ|F_x0005_`RXX|0_x0005_`DET|104_x0005_`</v>
      </c>
      <c r="K18" s="19" t="str">
        <f ca="1">HYPERLINK("#"&amp;중기사용료!N2&amp;"!A"&amp;ROW(중기사용료!A104),"X00387 →")</f>
        <v>X00387 →</v>
      </c>
    </row>
    <row r="19" spans="1:11" ht="23.1" customHeight="1" x14ac:dyDescent="0.3">
      <c r="A19" s="8" t="s">
        <v>487</v>
      </c>
      <c r="B19" s="9" t="s">
        <v>488</v>
      </c>
      <c r="C19" s="9" t="s">
        <v>489</v>
      </c>
      <c r="D19" s="8" t="s">
        <v>422</v>
      </c>
      <c r="E19" s="53">
        <f>중기사용료!F117</f>
        <v>92526</v>
      </c>
      <c r="F19" s="60">
        <f>중기사용료!H117</f>
        <v>6723</v>
      </c>
      <c r="G19" s="57">
        <f>중기사용료!J117</f>
        <v>55700</v>
      </c>
      <c r="H19" s="53">
        <f>중기사용료!L117</f>
        <v>30103</v>
      </c>
      <c r="I19" s="14" t="s">
        <v>487</v>
      </c>
      <c r="J19" s="34" t="str">
        <f>"_x0007_`COD|X00247_x0005_`QTY1|1_x0005_`BQC|_x0005_`EQC|03210400100_x0005_`JDC|00002104001000000_x0005_`WQC|_x0005_`EDT|2024_x0005_`ADJ|F_x0005_`RXX|0_x0005_`DET|"&amp;ROW(중기사용료!A111)&amp;"_x0005_`"</f>
        <v>_x0007_`COD|X00247_x0005_`QTY1|1_x0005_`BQC|_x0005_`EQC|03210400100_x0005_`JDC|00002104001000000_x0005_`WQC|_x0005_`EDT|2024_x0005_`ADJ|F_x0005_`RXX|0_x0005_`DET|111_x0005_`</v>
      </c>
      <c r="K19" s="19" t="str">
        <f ca="1">HYPERLINK("#"&amp;중기사용료!N2&amp;"!A"&amp;ROW(중기사용료!A111),"X00247 →")</f>
        <v>X00247 →</v>
      </c>
    </row>
    <row r="20" spans="1:11" ht="23.1" customHeight="1" x14ac:dyDescent="0.3">
      <c r="A20" s="8" t="s">
        <v>492</v>
      </c>
      <c r="B20" s="9" t="s">
        <v>493</v>
      </c>
      <c r="C20" s="9" t="s">
        <v>494</v>
      </c>
      <c r="D20" s="8" t="s">
        <v>422</v>
      </c>
      <c r="E20" s="53">
        <f>중기사용료!F124</f>
        <v>35735</v>
      </c>
      <c r="F20" s="60">
        <f>중기사용료!H124</f>
        <v>1582</v>
      </c>
      <c r="G20" s="57">
        <f>중기사용료!J124</f>
        <v>33571</v>
      </c>
      <c r="H20" s="53">
        <f>중기사용료!L124</f>
        <v>582</v>
      </c>
      <c r="I20" s="14" t="s">
        <v>492</v>
      </c>
      <c r="J20" s="34" t="str">
        <f>"_x0007_`COD|X00231_x0005_`QTY1|1_x0005_`BQC|_x0005_`EQC|03173000150_x0005_`JDC|00001730001500000_x0005_`WQC|_x0005_`EDT|2024_x0005_`ADJ|F_x0005_`RXX|0_x0005_`DET|"&amp;ROW(중기사용료!A118)&amp;"_x0005_`"</f>
        <v>_x0007_`COD|X00231_x0005_`QTY1|1_x0005_`BQC|_x0005_`EQC|03173000150_x0005_`JDC|00001730001500000_x0005_`WQC|_x0005_`EDT|2024_x0005_`ADJ|F_x0005_`RXX|0_x0005_`DET|118_x0005_`</v>
      </c>
      <c r="K20" s="19" t="str">
        <f ca="1">HYPERLINK("#"&amp;중기사용료!N2&amp;"!A"&amp;ROW(중기사용료!A118),"X00231 →")</f>
        <v>X00231 →</v>
      </c>
    </row>
  </sheetData>
  <mergeCells count="1">
    <mergeCell ref="A1:I1"/>
  </mergeCells>
  <phoneticPr fontId="26" type="noConversion"/>
  <hyperlinks>
    <hyperlink ref="K1" r:id="rId1" tooltip="설계예산시스템(STmate w24.06)으로 작성 하였으며,_x000a_엑셀 인쇄품질 600 dpi에 최적화 되어 있습니다._x000a_경영정보(주) http://www.stma.co.kr_x000a_Tel) 070-4350-0040_x000a_Fax) 0505-300-3948"/>
    <hyperlink ref="J1" r:id="rId2" tooltip="설계예산시스템(STmate w24.06)으로 작성 하였으며,_x000a_엑셀 인쇄품질 600 dpi에 최적화 되어 있습니다._x000a_경영정보(주) http://www.stma.co.kr_x000a_Tel) 070-4350-0040_x000a_Fax) 0505-300-3948"/>
  </hyperlinks>
  <printOptions horizontalCentered="1"/>
  <pageMargins left="0.59055118110236215" right="0.59055118110236215" top="0.78740157480314965" bottom="0.82677165354330706" header="0" footer="0.62992125984251968"/>
  <pageSetup paperSize="9" scale="72" fitToWidth="0" fitToHeight="0" orientation="portrait" r:id="rId3"/>
  <headerFooter alignWithMargins="0">
    <oddFooter xml:space="preserve">&amp;C&amp;"굴림체,"&amp;9 - &amp;P -&amp;R&amp;"굴림체,"&amp;9 </oddFooter>
  </headerFooter>
  <legacy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4"/>
  <sheetViews>
    <sheetView workbookViewId="0">
      <pane ySplit="4" topLeftCell="A5" activePane="bottomLeft" state="frozenSplit"/>
      <selection pane="bottomLeft" activeCell="A5" sqref="A5"/>
    </sheetView>
  </sheetViews>
  <sheetFormatPr defaultColWidth="9.125" defaultRowHeight="16.5" x14ac:dyDescent="0.3"/>
  <cols>
    <col min="1" max="2" width="24.25" style="5" customWidth="1"/>
    <col min="3" max="3" width="10" style="5" customWidth="1"/>
    <col min="4" max="4" width="5.5" style="5" customWidth="1"/>
    <col min="5" max="5" width="10" style="5" customWidth="1"/>
    <col min="6" max="6" width="11.5" style="5" customWidth="1"/>
    <col min="7" max="7" width="10" style="5" customWidth="1"/>
    <col min="8" max="8" width="11.5" style="5" customWidth="1"/>
    <col min="9" max="9" width="10" style="5" customWidth="1"/>
    <col min="10" max="10" width="11.5" style="5" customWidth="1"/>
    <col min="11" max="11" width="10" style="5" customWidth="1"/>
    <col min="12" max="13" width="11.5" style="5" customWidth="1"/>
    <col min="14" max="14" width="9.125" style="94" hidden="1" customWidth="1"/>
    <col min="15" max="25" width="2.125" style="5" customWidth="1"/>
    <col min="26" max="26" width="9.125" style="17" customWidth="1"/>
    <col min="27" max="16384" width="9.125" style="5"/>
  </cols>
  <sheetData>
    <row r="1" spans="1:26" ht="24.95" customHeight="1" x14ac:dyDescent="0.3">
      <c r="A1" s="239" t="s">
        <v>1911</v>
      </c>
      <c r="B1" s="231"/>
      <c r="C1" s="231"/>
      <c r="D1" s="231"/>
      <c r="E1" s="231"/>
      <c r="F1" s="231"/>
      <c r="G1" s="231"/>
      <c r="H1" s="231"/>
      <c r="I1" s="231"/>
      <c r="J1" s="231"/>
      <c r="K1" s="231"/>
      <c r="L1" s="231"/>
      <c r="M1" s="231"/>
      <c r="N1" s="4" t="s">
        <v>361</v>
      </c>
      <c r="Z1" s="18" t="s">
        <v>361</v>
      </c>
    </row>
    <row r="2" spans="1:26" ht="23.85" customHeight="1" x14ac:dyDescent="0.3">
      <c r="A2" s="1" t="s">
        <v>1</v>
      </c>
      <c r="N2" s="21" t="str">
        <f ca="1">MID(CELL("filename",$A$1),FIND("]",CELL("filename",$A$1))+1,LEN(CELL("filename",$A$1)))</f>
        <v>중기사용료</v>
      </c>
    </row>
    <row r="3" spans="1:26" ht="23.85" customHeight="1" x14ac:dyDescent="0.3">
      <c r="A3" s="259" t="s">
        <v>3</v>
      </c>
      <c r="B3" s="259" t="s">
        <v>4</v>
      </c>
      <c r="C3" s="259" t="s">
        <v>776</v>
      </c>
      <c r="D3" s="259" t="s">
        <v>5</v>
      </c>
      <c r="E3" s="242" t="s">
        <v>6</v>
      </c>
      <c r="F3" s="258"/>
      <c r="G3" s="242" t="s">
        <v>7</v>
      </c>
      <c r="H3" s="258"/>
      <c r="I3" s="242" t="s">
        <v>8</v>
      </c>
      <c r="J3" s="258"/>
      <c r="K3" s="242" t="s">
        <v>9</v>
      </c>
      <c r="L3" s="258"/>
      <c r="M3" s="242" t="s">
        <v>10</v>
      </c>
    </row>
    <row r="4" spans="1:26" ht="23.85" customHeight="1" x14ac:dyDescent="0.3">
      <c r="A4" s="258"/>
      <c r="B4" s="258"/>
      <c r="C4" s="258"/>
      <c r="D4" s="258"/>
      <c r="E4" s="8" t="s">
        <v>498</v>
      </c>
      <c r="F4" s="8" t="s">
        <v>770</v>
      </c>
      <c r="G4" s="8" t="s">
        <v>498</v>
      </c>
      <c r="H4" s="8" t="s">
        <v>770</v>
      </c>
      <c r="I4" s="8" t="s">
        <v>498</v>
      </c>
      <c r="J4" s="8" t="s">
        <v>770</v>
      </c>
      <c r="K4" s="8" t="s">
        <v>498</v>
      </c>
      <c r="L4" s="8" t="s">
        <v>770</v>
      </c>
      <c r="M4" s="243"/>
      <c r="Z4" s="19" t="str">
        <f>HYPERLINK("#'〓 목 차 〓'!B2","목차 →")</f>
        <v>목차 →</v>
      </c>
    </row>
    <row r="5" spans="1:26" ht="23.85" customHeight="1" x14ac:dyDescent="0.3">
      <c r="A5" s="81" t="s">
        <v>1912</v>
      </c>
      <c r="B5" s="81"/>
      <c r="C5" s="83"/>
      <c r="D5" s="83"/>
      <c r="E5" s="83"/>
      <c r="F5" s="83"/>
      <c r="G5" s="83"/>
      <c r="H5" s="83"/>
      <c r="I5" s="83"/>
      <c r="J5" s="83"/>
      <c r="K5" s="83"/>
      <c r="L5" s="83"/>
      <c r="M5" s="83"/>
      <c r="N5" s="34" t="str">
        <f>HYPERLINK("#N"&amp;ROW(N10),"_x0005_`BDCOD|X00033_x0007_`POSS|"&amp;ROW(N7)&amp;"_x0007_`POSE|"&amp;ROW(N10)&amp;"_x0007_`")</f>
        <v>_x0005_`BDCOD|X00033_x0007_`POSS|7_x0007_`POSE|10_x0007_`</v>
      </c>
    </row>
    <row r="6" spans="1:26" ht="23.85" customHeight="1" x14ac:dyDescent="0.3">
      <c r="A6" s="43" t="s">
        <v>420</v>
      </c>
      <c r="B6" s="43" t="s">
        <v>421</v>
      </c>
      <c r="C6" s="84"/>
      <c r="D6" s="86" t="s">
        <v>422</v>
      </c>
      <c r="E6" s="84"/>
      <c r="F6" s="84"/>
      <c r="G6" s="84"/>
      <c r="H6" s="84"/>
      <c r="I6" s="84"/>
      <c r="J6" s="84"/>
      <c r="K6" s="84"/>
      <c r="L6" s="84"/>
      <c r="M6" s="86" t="s">
        <v>423</v>
      </c>
      <c r="O6" s="6" t="s">
        <v>423</v>
      </c>
    </row>
    <row r="7" spans="1:26" ht="23.85" customHeight="1" x14ac:dyDescent="0.3">
      <c r="A7" s="9" t="s">
        <v>420</v>
      </c>
      <c r="B7" s="9" t="s">
        <v>421</v>
      </c>
      <c r="C7" s="85">
        <v>0.20849999999999999</v>
      </c>
      <c r="D7" s="32" t="s">
        <v>837</v>
      </c>
      <c r="E7" s="59">
        <f t="shared" ref="E7:F10" si="0">G7+I7+K7</f>
        <v>62550</v>
      </c>
      <c r="F7" s="87">
        <f t="shared" si="0"/>
        <v>13041.6</v>
      </c>
      <c r="G7" s="56">
        <v>0</v>
      </c>
      <c r="H7" s="87">
        <f>IF(C7=0,0,ROUNDDOWN(G7*C7,1))</f>
        <v>0</v>
      </c>
      <c r="I7" s="56">
        <v>0</v>
      </c>
      <c r="J7" s="88">
        <f>IF(C7=0,0,ROUNDDOWN(I7*C7,1))</f>
        <v>0</v>
      </c>
      <c r="K7" s="89">
        <f>경비목록표!E4</f>
        <v>62550</v>
      </c>
      <c r="L7" s="92">
        <f>IF(C7=0,0,ROUNDDOWN(K7*C7,1))</f>
        <v>13041.6</v>
      </c>
      <c r="M7" s="23" t="s">
        <v>1915</v>
      </c>
      <c r="N7" s="16" t="s">
        <v>1913</v>
      </c>
      <c r="O7" s="6" t="s">
        <v>1914</v>
      </c>
      <c r="P7" s="6" t="s">
        <v>1236</v>
      </c>
      <c r="Z7" s="19" t="str">
        <f ca="1">HYPERLINK("#"&amp;경비목록표!G2&amp;"!A"&amp;ROW(경비목록표!A4),"S00033 →")</f>
        <v>S00033 →</v>
      </c>
    </row>
    <row r="8" spans="1:26" ht="23.85" customHeight="1" x14ac:dyDescent="0.3">
      <c r="A8" s="9" t="s">
        <v>790</v>
      </c>
      <c r="B8" s="9"/>
      <c r="C8" s="85">
        <v>1</v>
      </c>
      <c r="D8" s="32" t="s">
        <v>791</v>
      </c>
      <c r="E8" s="59">
        <f t="shared" si="0"/>
        <v>55700</v>
      </c>
      <c r="F8" s="87">
        <f t="shared" si="0"/>
        <v>55700</v>
      </c>
      <c r="G8" s="56">
        <v>0</v>
      </c>
      <c r="H8" s="88">
        <f>IF(C8=0,0,ROUNDDOWN(G8*C8,1))</f>
        <v>0</v>
      </c>
      <c r="I8" s="89">
        <f>환율및기초자료!G6</f>
        <v>55700</v>
      </c>
      <c r="J8" s="91">
        <f>IF(C8=0,0,ROUNDDOWN(I8*C8,1))</f>
        <v>55700</v>
      </c>
      <c r="K8" s="56">
        <v>0</v>
      </c>
      <c r="L8" s="88">
        <f>IF(C8=0,0,ROUNDDOWN(K8*C8,1))</f>
        <v>0</v>
      </c>
      <c r="M8" s="23" t="s">
        <v>1918</v>
      </c>
      <c r="N8" s="16" t="s">
        <v>1916</v>
      </c>
      <c r="O8" s="6" t="s">
        <v>1917</v>
      </c>
      <c r="P8" s="6" t="s">
        <v>1236</v>
      </c>
      <c r="Z8" s="19" t="str">
        <f ca="1">HYPERLINK("#"&amp;환율및기초자료!I2&amp;"!A"&amp;ROW(환율및기초자료!A6),"L00048 →")</f>
        <v>L00048 →</v>
      </c>
    </row>
    <row r="9" spans="1:26" ht="23.85" customHeight="1" x14ac:dyDescent="0.3">
      <c r="A9" s="9" t="s">
        <v>518</v>
      </c>
      <c r="B9" s="9" t="s">
        <v>519</v>
      </c>
      <c r="C9" s="85">
        <v>5</v>
      </c>
      <c r="D9" s="32" t="s">
        <v>520</v>
      </c>
      <c r="E9" s="59">
        <f t="shared" si="0"/>
        <v>1273</v>
      </c>
      <c r="F9" s="88">
        <f t="shared" si="0"/>
        <v>6365</v>
      </c>
      <c r="G9" s="89">
        <f>재료비목록표!E11</f>
        <v>1273</v>
      </c>
      <c r="H9" s="91">
        <f>IF(C9=0,0,ROUNDDOWN(G9*C9,1))</f>
        <v>6365</v>
      </c>
      <c r="I9" s="56">
        <v>0</v>
      </c>
      <c r="J9" s="87">
        <f>IF(C9=0,0,ROUNDDOWN(I9*C9,1))</f>
        <v>0</v>
      </c>
      <c r="K9" s="56">
        <v>0</v>
      </c>
      <c r="L9" s="88">
        <f>IF(C9=0,0,ROUNDDOWN(K9*C9,1))</f>
        <v>0</v>
      </c>
      <c r="M9" s="23" t="s">
        <v>1921</v>
      </c>
      <c r="N9" s="16" t="s">
        <v>1919</v>
      </c>
      <c r="O9" s="6" t="s">
        <v>1920</v>
      </c>
      <c r="P9" s="6" t="s">
        <v>1236</v>
      </c>
      <c r="Q9" s="6" t="s">
        <v>1222</v>
      </c>
      <c r="Z9" s="19" t="str">
        <f ca="1">HYPERLINK("#"&amp;재료비목록표!G2&amp;"!A"&amp;ROW(재료비목록표!A11),"M00001 →")</f>
        <v>M00001 →</v>
      </c>
    </row>
    <row r="10" spans="1:26" ht="23.85" customHeight="1" x14ac:dyDescent="0.3">
      <c r="A10" s="9" t="s">
        <v>1922</v>
      </c>
      <c r="B10" s="9" t="s">
        <v>1923</v>
      </c>
      <c r="C10" s="85">
        <v>21</v>
      </c>
      <c r="D10" s="32" t="s">
        <v>870</v>
      </c>
      <c r="E10" s="59">
        <f t="shared" si="0"/>
        <v>6365</v>
      </c>
      <c r="F10" s="87">
        <f t="shared" si="0"/>
        <v>1336.6</v>
      </c>
      <c r="G10" s="90">
        <f>H9</f>
        <v>6365</v>
      </c>
      <c r="H10" s="88">
        <f>IF(C10=0,0,ROUNDDOWN(G10*C10/100,1))</f>
        <v>1336.6</v>
      </c>
      <c r="I10" s="12">
        <v>0</v>
      </c>
      <c r="J10" s="88">
        <f>IF(C10=0,0,ROUNDDOWN(I10*C10/100,1))</f>
        <v>0</v>
      </c>
      <c r="K10" s="12">
        <v>0</v>
      </c>
      <c r="L10" s="88">
        <f>IF(C10=0,0,ROUNDDOWN(K10*C10/100,1))</f>
        <v>0</v>
      </c>
      <c r="M10" s="23"/>
      <c r="N10" s="16" t="s">
        <v>1443</v>
      </c>
      <c r="O10" s="6" t="s">
        <v>1232</v>
      </c>
      <c r="P10" s="6" t="s">
        <v>1236</v>
      </c>
    </row>
    <row r="11" spans="1:26" ht="23.85" customHeight="1" x14ac:dyDescent="0.3">
      <c r="A11" s="23" t="s">
        <v>6</v>
      </c>
      <c r="B11" s="82"/>
      <c r="C11" s="82"/>
      <c r="D11" s="82"/>
      <c r="E11" s="82"/>
      <c r="F11" s="53">
        <f>H11+J11+L11</f>
        <v>76442</v>
      </c>
      <c r="G11" s="82"/>
      <c r="H11" s="53">
        <f>ROUNDDOWN(SUMIF(P7:P10,O11,H7:H10),0)</f>
        <v>7701</v>
      </c>
      <c r="I11" s="82"/>
      <c r="J11" s="53">
        <f>ROUNDDOWN(SUMIF(P7:P10,O11,J7:J10),0)</f>
        <v>55700</v>
      </c>
      <c r="K11" s="82"/>
      <c r="L11" s="53">
        <f>ROUNDDOWN(SUMIF(P7:P10,O11,L7:L10),0)</f>
        <v>13041</v>
      </c>
      <c r="M11" s="82"/>
      <c r="O11" s="6" t="s">
        <v>1236</v>
      </c>
    </row>
    <row r="12" spans="1:26" ht="23.85" customHeight="1" x14ac:dyDescent="0.3">
      <c r="A12" s="81" t="s">
        <v>424</v>
      </c>
      <c r="B12" s="81"/>
      <c r="C12" s="83"/>
      <c r="D12" s="83"/>
      <c r="E12" s="83"/>
      <c r="F12" s="83"/>
      <c r="G12" s="83"/>
      <c r="H12" s="83"/>
      <c r="I12" s="83"/>
      <c r="J12" s="83"/>
      <c r="K12" s="83"/>
      <c r="L12" s="83"/>
      <c r="M12" s="83"/>
      <c r="N12" s="34" t="str">
        <f>HYPERLINK("#N"&amp;ROW(N17),"_x0005_`BDCOD|X00038_x0007_`POSS|"&amp;ROW(N14)&amp;"_x0007_`POSE|"&amp;ROW(N17)&amp;"_x0007_`")</f>
        <v>_x0005_`BDCOD|X00038_x0007_`POSS|14_x0007_`POSE|17_x0007_`</v>
      </c>
    </row>
    <row r="13" spans="1:26" ht="23.85" customHeight="1" x14ac:dyDescent="0.3">
      <c r="A13" s="43" t="s">
        <v>420</v>
      </c>
      <c r="B13" s="43" t="s">
        <v>426</v>
      </c>
      <c r="C13" s="84"/>
      <c r="D13" s="86" t="s">
        <v>422</v>
      </c>
      <c r="E13" s="84"/>
      <c r="F13" s="84"/>
      <c r="G13" s="84"/>
      <c r="H13" s="84"/>
      <c r="I13" s="84"/>
      <c r="J13" s="84"/>
      <c r="K13" s="84"/>
      <c r="L13" s="84"/>
      <c r="M13" s="86" t="s">
        <v>427</v>
      </c>
      <c r="O13" s="6" t="s">
        <v>427</v>
      </c>
    </row>
    <row r="14" spans="1:26" ht="23.85" customHeight="1" x14ac:dyDescent="0.3">
      <c r="A14" s="9" t="s">
        <v>420</v>
      </c>
      <c r="B14" s="9" t="s">
        <v>426</v>
      </c>
      <c r="C14" s="85">
        <v>0.20849999999999999</v>
      </c>
      <c r="D14" s="32" t="s">
        <v>837</v>
      </c>
      <c r="E14" s="59">
        <f t="shared" ref="E14:F17" si="1">G14+I14+K14</f>
        <v>78556</v>
      </c>
      <c r="F14" s="87">
        <f t="shared" si="1"/>
        <v>16378.9</v>
      </c>
      <c r="G14" s="56">
        <v>0</v>
      </c>
      <c r="H14" s="87">
        <f>IF(C14=0,0,ROUNDDOWN(G14*C14,1))</f>
        <v>0</v>
      </c>
      <c r="I14" s="56">
        <v>0</v>
      </c>
      <c r="J14" s="88">
        <f>IF(C14=0,0,ROUNDDOWN(I14*C14,1))</f>
        <v>0</v>
      </c>
      <c r="K14" s="89">
        <f>경비목록표!E5</f>
        <v>78556</v>
      </c>
      <c r="L14" s="92">
        <f>IF(C14=0,0,ROUNDDOWN(K14*C14,1))</f>
        <v>16378.9</v>
      </c>
      <c r="M14" s="23" t="s">
        <v>1926</v>
      </c>
      <c r="N14" s="16" t="s">
        <v>1924</v>
      </c>
      <c r="O14" s="6" t="s">
        <v>1925</v>
      </c>
      <c r="P14" s="6" t="s">
        <v>1236</v>
      </c>
      <c r="Z14" s="19" t="str">
        <f ca="1">HYPERLINK("#"&amp;경비목록표!G2&amp;"!A"&amp;ROW(경비목록표!A5),"S00038 →")</f>
        <v>S00038 →</v>
      </c>
    </row>
    <row r="15" spans="1:26" ht="23.85" customHeight="1" x14ac:dyDescent="0.3">
      <c r="A15" s="9" t="s">
        <v>790</v>
      </c>
      <c r="B15" s="9"/>
      <c r="C15" s="85">
        <v>1</v>
      </c>
      <c r="D15" s="32" t="s">
        <v>791</v>
      </c>
      <c r="E15" s="59">
        <f t="shared" si="1"/>
        <v>55700</v>
      </c>
      <c r="F15" s="87">
        <f t="shared" si="1"/>
        <v>55700</v>
      </c>
      <c r="G15" s="56">
        <v>0</v>
      </c>
      <c r="H15" s="88">
        <f>IF(C15=0,0,ROUNDDOWN(G15*C15,1))</f>
        <v>0</v>
      </c>
      <c r="I15" s="89">
        <f>환율및기초자료!G6</f>
        <v>55700</v>
      </c>
      <c r="J15" s="91">
        <f>IF(C15=0,0,ROUNDDOWN(I15*C15,1))</f>
        <v>55700</v>
      </c>
      <c r="K15" s="56">
        <v>0</v>
      </c>
      <c r="L15" s="88">
        <f>IF(C15=0,0,ROUNDDOWN(K15*C15,1))</f>
        <v>0</v>
      </c>
      <c r="M15" s="23" t="s">
        <v>1918</v>
      </c>
      <c r="N15" s="16" t="s">
        <v>1916</v>
      </c>
      <c r="O15" s="6" t="s">
        <v>1917</v>
      </c>
      <c r="P15" s="6" t="s">
        <v>1236</v>
      </c>
      <c r="Z15" s="19" t="str">
        <f ca="1">HYPERLINK("#"&amp;환율및기초자료!I2&amp;"!A"&amp;ROW(환율및기초자료!A6),"L00048 →")</f>
        <v>L00048 →</v>
      </c>
    </row>
    <row r="16" spans="1:26" ht="23.85" customHeight="1" x14ac:dyDescent="0.3">
      <c r="A16" s="9" t="s">
        <v>518</v>
      </c>
      <c r="B16" s="9" t="s">
        <v>519</v>
      </c>
      <c r="C16" s="85">
        <v>9.9</v>
      </c>
      <c r="D16" s="32" t="s">
        <v>520</v>
      </c>
      <c r="E16" s="59">
        <f t="shared" si="1"/>
        <v>1273</v>
      </c>
      <c r="F16" s="88">
        <f t="shared" si="1"/>
        <v>12602.7</v>
      </c>
      <c r="G16" s="89">
        <f>재료비목록표!E11</f>
        <v>1273</v>
      </c>
      <c r="H16" s="91">
        <f>IF(C16=0,0,ROUNDDOWN(G16*C16,1))</f>
        <v>12602.7</v>
      </c>
      <c r="I16" s="56">
        <v>0</v>
      </c>
      <c r="J16" s="87">
        <f>IF(C16=0,0,ROUNDDOWN(I16*C16,1))</f>
        <v>0</v>
      </c>
      <c r="K16" s="56">
        <v>0</v>
      </c>
      <c r="L16" s="88">
        <f>IF(C16=0,0,ROUNDDOWN(K16*C16,1))</f>
        <v>0</v>
      </c>
      <c r="M16" s="23" t="s">
        <v>1921</v>
      </c>
      <c r="N16" s="16" t="s">
        <v>1919</v>
      </c>
      <c r="O16" s="6" t="s">
        <v>1920</v>
      </c>
      <c r="P16" s="6" t="s">
        <v>1236</v>
      </c>
      <c r="Q16" s="6" t="s">
        <v>1222</v>
      </c>
      <c r="Z16" s="19" t="str">
        <f ca="1">HYPERLINK("#"&amp;재료비목록표!G2&amp;"!A"&amp;ROW(재료비목록표!A11),"M00001 →")</f>
        <v>M00001 →</v>
      </c>
    </row>
    <row r="17" spans="1:26" ht="23.85" customHeight="1" x14ac:dyDescent="0.3">
      <c r="A17" s="9" t="s">
        <v>1922</v>
      </c>
      <c r="B17" s="9" t="s">
        <v>1923</v>
      </c>
      <c r="C17" s="85">
        <v>22</v>
      </c>
      <c r="D17" s="32" t="s">
        <v>870</v>
      </c>
      <c r="E17" s="59">
        <f t="shared" si="1"/>
        <v>12602.7</v>
      </c>
      <c r="F17" s="87">
        <f t="shared" si="1"/>
        <v>2772.5</v>
      </c>
      <c r="G17" s="90">
        <f>H16</f>
        <v>12602.7</v>
      </c>
      <c r="H17" s="88">
        <f>IF(C17=0,0,ROUNDDOWN(G17*C17/100,1))</f>
        <v>2772.5</v>
      </c>
      <c r="I17" s="12">
        <v>0</v>
      </c>
      <c r="J17" s="88">
        <f>IF(C17=0,0,ROUNDDOWN(I17*C17/100,1))</f>
        <v>0</v>
      </c>
      <c r="K17" s="12">
        <v>0</v>
      </c>
      <c r="L17" s="88">
        <f>IF(C17=0,0,ROUNDDOWN(K17*C17/100,1))</f>
        <v>0</v>
      </c>
      <c r="M17" s="23"/>
      <c r="N17" s="16" t="s">
        <v>1443</v>
      </c>
      <c r="O17" s="6" t="s">
        <v>1232</v>
      </c>
      <c r="P17" s="6" t="s">
        <v>1236</v>
      </c>
    </row>
    <row r="18" spans="1:26" ht="23.85" customHeight="1" x14ac:dyDescent="0.3">
      <c r="A18" s="23" t="s">
        <v>6</v>
      </c>
      <c r="B18" s="82"/>
      <c r="C18" s="82"/>
      <c r="D18" s="82"/>
      <c r="E18" s="82"/>
      <c r="F18" s="53">
        <f>H18+J18+L18</f>
        <v>87453</v>
      </c>
      <c r="G18" s="82"/>
      <c r="H18" s="53">
        <f>ROUNDDOWN(SUMIF(P14:P17,O18,H14:H17),0)</f>
        <v>15375</v>
      </c>
      <c r="I18" s="82"/>
      <c r="J18" s="53">
        <f>ROUNDDOWN(SUMIF(P14:P17,O18,J14:J17),0)</f>
        <v>55700</v>
      </c>
      <c r="K18" s="82"/>
      <c r="L18" s="53">
        <f>ROUNDDOWN(SUMIF(P14:P17,O18,L14:L17),0)</f>
        <v>16378</v>
      </c>
      <c r="M18" s="82"/>
      <c r="O18" s="6" t="s">
        <v>1236</v>
      </c>
    </row>
    <row r="19" spans="1:26" ht="23.85" customHeight="1" x14ac:dyDescent="0.3">
      <c r="A19" s="81" t="s">
        <v>428</v>
      </c>
      <c r="B19" s="81"/>
      <c r="C19" s="83"/>
      <c r="D19" s="83"/>
      <c r="E19" s="83"/>
      <c r="F19" s="83"/>
      <c r="G19" s="83"/>
      <c r="H19" s="83"/>
      <c r="I19" s="83"/>
      <c r="J19" s="83"/>
      <c r="K19" s="83"/>
      <c r="L19" s="83"/>
      <c r="M19" s="83"/>
      <c r="N19" s="34" t="str">
        <f>HYPERLINK("#N"&amp;ROW(N24),"_x0005_`BDCOD|X00042_x0007_`POSS|"&amp;ROW(N21)&amp;"_x0007_`POSE|"&amp;ROW(N24)&amp;"_x0007_`")</f>
        <v>_x0005_`BDCOD|X00042_x0007_`POSS|21_x0007_`POSE|24_x0007_`</v>
      </c>
    </row>
    <row r="20" spans="1:26" ht="23.85" customHeight="1" x14ac:dyDescent="0.3">
      <c r="A20" s="43" t="s">
        <v>420</v>
      </c>
      <c r="B20" s="43" t="s">
        <v>430</v>
      </c>
      <c r="C20" s="84"/>
      <c r="D20" s="86" t="s">
        <v>422</v>
      </c>
      <c r="E20" s="84"/>
      <c r="F20" s="84"/>
      <c r="G20" s="84"/>
      <c r="H20" s="84"/>
      <c r="I20" s="84"/>
      <c r="J20" s="84"/>
      <c r="K20" s="84"/>
      <c r="L20" s="84"/>
      <c r="M20" s="86" t="s">
        <v>431</v>
      </c>
      <c r="O20" s="6" t="s">
        <v>431</v>
      </c>
    </row>
    <row r="21" spans="1:26" ht="23.85" customHeight="1" x14ac:dyDescent="0.3">
      <c r="A21" s="9" t="s">
        <v>420</v>
      </c>
      <c r="B21" s="9" t="s">
        <v>430</v>
      </c>
      <c r="C21" s="85">
        <v>0.20849999999999999</v>
      </c>
      <c r="D21" s="32" t="s">
        <v>837</v>
      </c>
      <c r="E21" s="59">
        <f t="shared" ref="E21:F24" si="2">G21+I21+K21</f>
        <v>105310</v>
      </c>
      <c r="F21" s="87">
        <f t="shared" si="2"/>
        <v>21957.1</v>
      </c>
      <c r="G21" s="56">
        <v>0</v>
      </c>
      <c r="H21" s="87">
        <f>IF(C21=0,0,ROUNDDOWN(G21*C21,1))</f>
        <v>0</v>
      </c>
      <c r="I21" s="56">
        <v>0</v>
      </c>
      <c r="J21" s="88">
        <f>IF(C21=0,0,ROUNDDOWN(I21*C21,1))</f>
        <v>0</v>
      </c>
      <c r="K21" s="89">
        <f>경비목록표!E6</f>
        <v>105310</v>
      </c>
      <c r="L21" s="92">
        <f>IF(C21=0,0,ROUNDDOWN(K21*C21,1))</f>
        <v>21957.1</v>
      </c>
      <c r="M21" s="23" t="s">
        <v>1929</v>
      </c>
      <c r="N21" s="16" t="s">
        <v>1927</v>
      </c>
      <c r="O21" s="6" t="s">
        <v>1928</v>
      </c>
      <c r="P21" s="6" t="s">
        <v>1236</v>
      </c>
      <c r="Z21" s="19" t="str">
        <f ca="1">HYPERLINK("#"&amp;경비목록표!G2&amp;"!A"&amp;ROW(경비목록표!A6),"S00042 →")</f>
        <v>S00042 →</v>
      </c>
    </row>
    <row r="22" spans="1:26" ht="23.85" customHeight="1" x14ac:dyDescent="0.3">
      <c r="A22" s="9" t="s">
        <v>790</v>
      </c>
      <c r="B22" s="9"/>
      <c r="C22" s="85">
        <v>1</v>
      </c>
      <c r="D22" s="32" t="s">
        <v>791</v>
      </c>
      <c r="E22" s="59">
        <f t="shared" si="2"/>
        <v>55700</v>
      </c>
      <c r="F22" s="87">
        <f t="shared" si="2"/>
        <v>55700</v>
      </c>
      <c r="G22" s="56">
        <v>0</v>
      </c>
      <c r="H22" s="88">
        <f>IF(C22=0,0,ROUNDDOWN(G22*C22,1))</f>
        <v>0</v>
      </c>
      <c r="I22" s="89">
        <f>환율및기초자료!G6</f>
        <v>55700</v>
      </c>
      <c r="J22" s="91">
        <f>IF(C22=0,0,ROUNDDOWN(I22*C22,1))</f>
        <v>55700</v>
      </c>
      <c r="K22" s="56">
        <v>0</v>
      </c>
      <c r="L22" s="88">
        <f>IF(C22=0,0,ROUNDDOWN(K22*C22,1))</f>
        <v>0</v>
      </c>
      <c r="M22" s="23" t="s">
        <v>1918</v>
      </c>
      <c r="N22" s="16" t="s">
        <v>1916</v>
      </c>
      <c r="O22" s="6" t="s">
        <v>1917</v>
      </c>
      <c r="P22" s="6" t="s">
        <v>1236</v>
      </c>
      <c r="Z22" s="19" t="str">
        <f ca="1">HYPERLINK("#"&amp;환율및기초자료!I2&amp;"!A"&amp;ROW(환율및기초자료!A6),"L00048 →")</f>
        <v>L00048 →</v>
      </c>
    </row>
    <row r="23" spans="1:26" ht="23.85" customHeight="1" x14ac:dyDescent="0.3">
      <c r="A23" s="9" t="s">
        <v>518</v>
      </c>
      <c r="B23" s="9" t="s">
        <v>519</v>
      </c>
      <c r="C23" s="85">
        <v>10.199999999999999</v>
      </c>
      <c r="D23" s="32" t="s">
        <v>520</v>
      </c>
      <c r="E23" s="59">
        <f t="shared" si="2"/>
        <v>1273</v>
      </c>
      <c r="F23" s="88">
        <f t="shared" si="2"/>
        <v>12984.6</v>
      </c>
      <c r="G23" s="89">
        <f>재료비목록표!E11</f>
        <v>1273</v>
      </c>
      <c r="H23" s="91">
        <f>IF(C23=0,0,ROUNDDOWN(G23*C23,1))</f>
        <v>12984.6</v>
      </c>
      <c r="I23" s="56">
        <v>0</v>
      </c>
      <c r="J23" s="87">
        <f>IF(C23=0,0,ROUNDDOWN(I23*C23,1))</f>
        <v>0</v>
      </c>
      <c r="K23" s="56">
        <v>0</v>
      </c>
      <c r="L23" s="88">
        <f>IF(C23=0,0,ROUNDDOWN(K23*C23,1))</f>
        <v>0</v>
      </c>
      <c r="M23" s="23" t="s">
        <v>1921</v>
      </c>
      <c r="N23" s="16" t="s">
        <v>1919</v>
      </c>
      <c r="O23" s="6" t="s">
        <v>1920</v>
      </c>
      <c r="P23" s="6" t="s">
        <v>1236</v>
      </c>
      <c r="Q23" s="6" t="s">
        <v>1222</v>
      </c>
      <c r="Z23" s="19" t="str">
        <f ca="1">HYPERLINK("#"&amp;재료비목록표!G2&amp;"!A"&amp;ROW(재료비목록표!A11),"M00001 →")</f>
        <v>M00001 →</v>
      </c>
    </row>
    <row r="24" spans="1:26" ht="23.85" customHeight="1" x14ac:dyDescent="0.3">
      <c r="A24" s="9" t="s">
        <v>1922</v>
      </c>
      <c r="B24" s="9" t="s">
        <v>1923</v>
      </c>
      <c r="C24" s="85">
        <v>22</v>
      </c>
      <c r="D24" s="32" t="s">
        <v>870</v>
      </c>
      <c r="E24" s="59">
        <f t="shared" si="2"/>
        <v>12984.6</v>
      </c>
      <c r="F24" s="87">
        <f t="shared" si="2"/>
        <v>2856.6</v>
      </c>
      <c r="G24" s="90">
        <f>H23</f>
        <v>12984.6</v>
      </c>
      <c r="H24" s="88">
        <f>IF(C24=0,0,ROUNDDOWN(G24*C24/100,1))</f>
        <v>2856.6</v>
      </c>
      <c r="I24" s="12">
        <v>0</v>
      </c>
      <c r="J24" s="88">
        <f>IF(C24=0,0,ROUNDDOWN(I24*C24/100,1))</f>
        <v>0</v>
      </c>
      <c r="K24" s="12">
        <v>0</v>
      </c>
      <c r="L24" s="88">
        <f>IF(C24=0,0,ROUNDDOWN(K24*C24/100,1))</f>
        <v>0</v>
      </c>
      <c r="M24" s="23"/>
      <c r="N24" s="16" t="s">
        <v>1443</v>
      </c>
      <c r="O24" s="6" t="s">
        <v>1232</v>
      </c>
      <c r="P24" s="6" t="s">
        <v>1236</v>
      </c>
    </row>
    <row r="25" spans="1:26" ht="23.85" customHeight="1" x14ac:dyDescent="0.3">
      <c r="A25" s="23" t="s">
        <v>6</v>
      </c>
      <c r="B25" s="82"/>
      <c r="C25" s="82"/>
      <c r="D25" s="82"/>
      <c r="E25" s="82"/>
      <c r="F25" s="53">
        <f>H25+J25+L25</f>
        <v>93498</v>
      </c>
      <c r="G25" s="82"/>
      <c r="H25" s="53">
        <f>ROUNDDOWN(SUMIF(P21:P24,O25,H21:H24),0)</f>
        <v>15841</v>
      </c>
      <c r="I25" s="82"/>
      <c r="J25" s="53">
        <f>ROUNDDOWN(SUMIF(P21:P24,O25,J21:J24),0)</f>
        <v>55700</v>
      </c>
      <c r="K25" s="82"/>
      <c r="L25" s="53">
        <f>ROUNDDOWN(SUMIF(P21:P24,O25,L21:L24),0)</f>
        <v>21957</v>
      </c>
      <c r="M25" s="82"/>
      <c r="O25" s="6" t="s">
        <v>1236</v>
      </c>
    </row>
    <row r="26" spans="1:26" ht="23.85" customHeight="1" x14ac:dyDescent="0.3">
      <c r="A26" s="81" t="s">
        <v>432</v>
      </c>
      <c r="B26" s="81"/>
      <c r="C26" s="83"/>
      <c r="D26" s="83"/>
      <c r="E26" s="83"/>
      <c r="F26" s="83"/>
      <c r="G26" s="83"/>
      <c r="H26" s="83"/>
      <c r="I26" s="83"/>
      <c r="J26" s="83"/>
      <c r="K26" s="83"/>
      <c r="L26" s="83"/>
      <c r="M26" s="83"/>
      <c r="N26" s="34" t="str">
        <f>HYPERLINK("#N"&amp;ROW(N31),"_x0005_`BDCOD|X00047_x0007_`POSS|"&amp;ROW(N28)&amp;"_x0007_`POSE|"&amp;ROW(N31)&amp;"_x0007_`")</f>
        <v>_x0005_`BDCOD|X00047_x0007_`POSS|28_x0007_`POSE|31_x0007_`</v>
      </c>
    </row>
    <row r="27" spans="1:26" ht="23.85" customHeight="1" x14ac:dyDescent="0.3">
      <c r="A27" s="43" t="s">
        <v>420</v>
      </c>
      <c r="B27" s="43" t="s">
        <v>434</v>
      </c>
      <c r="C27" s="84"/>
      <c r="D27" s="86" t="s">
        <v>422</v>
      </c>
      <c r="E27" s="84"/>
      <c r="F27" s="84"/>
      <c r="G27" s="84"/>
      <c r="H27" s="84"/>
      <c r="I27" s="84"/>
      <c r="J27" s="84"/>
      <c r="K27" s="84"/>
      <c r="L27" s="84"/>
      <c r="M27" s="86" t="s">
        <v>435</v>
      </c>
      <c r="O27" s="6" t="s">
        <v>435</v>
      </c>
    </row>
    <row r="28" spans="1:26" ht="23.85" customHeight="1" x14ac:dyDescent="0.3">
      <c r="A28" s="9" t="s">
        <v>420</v>
      </c>
      <c r="B28" s="9" t="s">
        <v>434</v>
      </c>
      <c r="C28" s="85">
        <v>0.20849999999999999</v>
      </c>
      <c r="D28" s="32" t="s">
        <v>837</v>
      </c>
      <c r="E28" s="59">
        <f t="shared" ref="E28:F31" si="3">G28+I28+K28</f>
        <v>110926</v>
      </c>
      <c r="F28" s="87">
        <f t="shared" si="3"/>
        <v>23128</v>
      </c>
      <c r="G28" s="56">
        <v>0</v>
      </c>
      <c r="H28" s="87">
        <f>IF(C28=0,0,ROUNDDOWN(G28*C28,1))</f>
        <v>0</v>
      </c>
      <c r="I28" s="56">
        <v>0</v>
      </c>
      <c r="J28" s="88">
        <f>IF(C28=0,0,ROUNDDOWN(I28*C28,1))</f>
        <v>0</v>
      </c>
      <c r="K28" s="89">
        <f>경비목록표!E7</f>
        <v>110926</v>
      </c>
      <c r="L28" s="92">
        <f>IF(C28=0,0,ROUNDDOWN(K28*C28,1))</f>
        <v>23128</v>
      </c>
      <c r="M28" s="23" t="s">
        <v>1932</v>
      </c>
      <c r="N28" s="16" t="s">
        <v>1930</v>
      </c>
      <c r="O28" s="6" t="s">
        <v>1931</v>
      </c>
      <c r="P28" s="6" t="s">
        <v>1236</v>
      </c>
      <c r="Z28" s="19" t="str">
        <f ca="1">HYPERLINK("#"&amp;경비목록표!G2&amp;"!A"&amp;ROW(경비목록표!A7),"S00047 →")</f>
        <v>S00047 →</v>
      </c>
    </row>
    <row r="29" spans="1:26" ht="23.85" customHeight="1" x14ac:dyDescent="0.3">
      <c r="A29" s="9" t="s">
        <v>790</v>
      </c>
      <c r="B29" s="9"/>
      <c r="C29" s="85">
        <v>1</v>
      </c>
      <c r="D29" s="32" t="s">
        <v>791</v>
      </c>
      <c r="E29" s="59">
        <f t="shared" si="3"/>
        <v>55700</v>
      </c>
      <c r="F29" s="87">
        <f t="shared" si="3"/>
        <v>55700</v>
      </c>
      <c r="G29" s="56">
        <v>0</v>
      </c>
      <c r="H29" s="88">
        <f>IF(C29=0,0,ROUNDDOWN(G29*C29,1))</f>
        <v>0</v>
      </c>
      <c r="I29" s="89">
        <f>환율및기초자료!G6</f>
        <v>55700</v>
      </c>
      <c r="J29" s="91">
        <f>IF(C29=0,0,ROUNDDOWN(I29*C29,1))</f>
        <v>55700</v>
      </c>
      <c r="K29" s="56">
        <v>0</v>
      </c>
      <c r="L29" s="88">
        <f>IF(C29=0,0,ROUNDDOWN(K29*C29,1))</f>
        <v>0</v>
      </c>
      <c r="M29" s="23" t="s">
        <v>1918</v>
      </c>
      <c r="N29" s="16" t="s">
        <v>1916</v>
      </c>
      <c r="O29" s="6" t="s">
        <v>1917</v>
      </c>
      <c r="P29" s="6" t="s">
        <v>1236</v>
      </c>
      <c r="Z29" s="19" t="str">
        <f ca="1">HYPERLINK("#"&amp;환율및기초자료!I2&amp;"!A"&amp;ROW(환율및기초자료!A6),"L00048 →")</f>
        <v>L00048 →</v>
      </c>
    </row>
    <row r="30" spans="1:26" ht="23.85" customHeight="1" x14ac:dyDescent="0.3">
      <c r="A30" s="9" t="s">
        <v>518</v>
      </c>
      <c r="B30" s="9" t="s">
        <v>519</v>
      </c>
      <c r="C30" s="85">
        <v>11.6</v>
      </c>
      <c r="D30" s="32" t="s">
        <v>520</v>
      </c>
      <c r="E30" s="59">
        <f t="shared" si="3"/>
        <v>1273</v>
      </c>
      <c r="F30" s="88">
        <f t="shared" si="3"/>
        <v>14766.8</v>
      </c>
      <c r="G30" s="89">
        <f>재료비목록표!E11</f>
        <v>1273</v>
      </c>
      <c r="H30" s="91">
        <f>IF(C30=0,0,ROUNDDOWN(G30*C30,1))</f>
        <v>14766.8</v>
      </c>
      <c r="I30" s="56">
        <v>0</v>
      </c>
      <c r="J30" s="87">
        <f>IF(C30=0,0,ROUNDDOWN(I30*C30,1))</f>
        <v>0</v>
      </c>
      <c r="K30" s="56">
        <v>0</v>
      </c>
      <c r="L30" s="88">
        <f>IF(C30=0,0,ROUNDDOWN(K30*C30,1))</f>
        <v>0</v>
      </c>
      <c r="M30" s="23" t="s">
        <v>1921</v>
      </c>
      <c r="N30" s="16" t="s">
        <v>1919</v>
      </c>
      <c r="O30" s="6" t="s">
        <v>1920</v>
      </c>
      <c r="P30" s="6" t="s">
        <v>1236</v>
      </c>
      <c r="Q30" s="6" t="s">
        <v>1222</v>
      </c>
      <c r="Z30" s="19" t="str">
        <f ca="1">HYPERLINK("#"&amp;재료비목록표!G2&amp;"!A"&amp;ROW(재료비목록표!A11),"M00001 →")</f>
        <v>M00001 →</v>
      </c>
    </row>
    <row r="31" spans="1:26" ht="23.85" customHeight="1" x14ac:dyDescent="0.3">
      <c r="A31" s="9" t="s">
        <v>1922</v>
      </c>
      <c r="B31" s="9" t="s">
        <v>1923</v>
      </c>
      <c r="C31" s="85">
        <v>22</v>
      </c>
      <c r="D31" s="32" t="s">
        <v>870</v>
      </c>
      <c r="E31" s="59">
        <f t="shared" si="3"/>
        <v>14766.8</v>
      </c>
      <c r="F31" s="87">
        <f t="shared" si="3"/>
        <v>3248.6</v>
      </c>
      <c r="G31" s="90">
        <f>H30</f>
        <v>14766.8</v>
      </c>
      <c r="H31" s="88">
        <f>IF(C31=0,0,ROUNDDOWN(G31*C31/100,1))</f>
        <v>3248.6</v>
      </c>
      <c r="I31" s="12">
        <v>0</v>
      </c>
      <c r="J31" s="88">
        <f>IF(C31=0,0,ROUNDDOWN(I31*C31/100,1))</f>
        <v>0</v>
      </c>
      <c r="K31" s="12">
        <v>0</v>
      </c>
      <c r="L31" s="88">
        <f>IF(C31=0,0,ROUNDDOWN(K31*C31/100,1))</f>
        <v>0</v>
      </c>
      <c r="M31" s="23"/>
      <c r="N31" s="16" t="s">
        <v>1443</v>
      </c>
      <c r="O31" s="6" t="s">
        <v>1232</v>
      </c>
      <c r="P31" s="6" t="s">
        <v>1236</v>
      </c>
    </row>
    <row r="32" spans="1:26" ht="23.85" customHeight="1" x14ac:dyDescent="0.3">
      <c r="A32" s="23" t="s">
        <v>6</v>
      </c>
      <c r="B32" s="82"/>
      <c r="C32" s="82"/>
      <c r="D32" s="82"/>
      <c r="E32" s="82"/>
      <c r="F32" s="53">
        <f>H32+J32+L32</f>
        <v>96843</v>
      </c>
      <c r="G32" s="82"/>
      <c r="H32" s="53">
        <f>ROUNDDOWN(SUMIF(P28:P31,O32,H28:H31),0)</f>
        <v>18015</v>
      </c>
      <c r="I32" s="82"/>
      <c r="J32" s="53">
        <f>ROUNDDOWN(SUMIF(P28:P31,O32,J28:J31),0)</f>
        <v>55700</v>
      </c>
      <c r="K32" s="82"/>
      <c r="L32" s="53">
        <f>ROUNDDOWN(SUMIF(P28:P31,O32,L28:L31),0)</f>
        <v>23128</v>
      </c>
      <c r="M32" s="82"/>
      <c r="O32" s="6" t="s">
        <v>1236</v>
      </c>
    </row>
    <row r="33" spans="1:26" ht="23.85" customHeight="1" x14ac:dyDescent="0.3">
      <c r="A33" s="81" t="s">
        <v>436</v>
      </c>
      <c r="B33" s="81"/>
      <c r="C33" s="83"/>
      <c r="D33" s="83"/>
      <c r="E33" s="83"/>
      <c r="F33" s="83"/>
      <c r="G33" s="83"/>
      <c r="H33" s="83"/>
      <c r="I33" s="83"/>
      <c r="J33" s="83"/>
      <c r="K33" s="83"/>
      <c r="L33" s="83"/>
      <c r="M33" s="83"/>
      <c r="N33" s="34" t="str">
        <f>HYPERLINK("#N"&amp;ROW(N39),"_x0005_`BDCOD|X00050_x0007_`POSS|"&amp;ROW(N35)&amp;"_x0007_`POSE|"&amp;ROW(N39)&amp;"_x0007_`")</f>
        <v>_x0005_`BDCOD|X00050_x0007_`POSS|35_x0007_`POSE|39_x0007_`</v>
      </c>
    </row>
    <row r="34" spans="1:26" ht="23.85" customHeight="1" x14ac:dyDescent="0.3">
      <c r="A34" s="43" t="s">
        <v>420</v>
      </c>
      <c r="B34" s="43" t="s">
        <v>438</v>
      </c>
      <c r="C34" s="84"/>
      <c r="D34" s="86" t="s">
        <v>422</v>
      </c>
      <c r="E34" s="84"/>
      <c r="F34" s="84"/>
      <c r="G34" s="84"/>
      <c r="H34" s="84"/>
      <c r="I34" s="84"/>
      <c r="J34" s="84"/>
      <c r="K34" s="84"/>
      <c r="L34" s="84"/>
      <c r="M34" s="86" t="s">
        <v>439</v>
      </c>
      <c r="O34" s="6" t="s">
        <v>439</v>
      </c>
    </row>
    <row r="35" spans="1:26" ht="23.85" customHeight="1" x14ac:dyDescent="0.3">
      <c r="A35" s="9" t="s">
        <v>420</v>
      </c>
      <c r="B35" s="9" t="s">
        <v>434</v>
      </c>
      <c r="C35" s="85">
        <v>0.20849999999999999</v>
      </c>
      <c r="D35" s="32" t="s">
        <v>837</v>
      </c>
      <c r="E35" s="59">
        <f t="shared" ref="E35:F39" si="4">G35+I35+K35</f>
        <v>110926</v>
      </c>
      <c r="F35" s="87">
        <f t="shared" si="4"/>
        <v>23128</v>
      </c>
      <c r="G35" s="56">
        <v>0</v>
      </c>
      <c r="H35" s="87">
        <f>IF(C35=0,0,ROUNDDOWN(G35*C35,1))</f>
        <v>0</v>
      </c>
      <c r="I35" s="56">
        <v>0</v>
      </c>
      <c r="J35" s="88">
        <f>IF(C35=0,0,ROUNDDOWN(I35*C35,1))</f>
        <v>0</v>
      </c>
      <c r="K35" s="89">
        <f>경비목록표!E7</f>
        <v>110926</v>
      </c>
      <c r="L35" s="92">
        <f>IF(C35=0,0,ROUNDDOWN(K35*C35,1))</f>
        <v>23128</v>
      </c>
      <c r="M35" s="23" t="s">
        <v>1932</v>
      </c>
      <c r="N35" s="16" t="s">
        <v>1930</v>
      </c>
      <c r="O35" s="6" t="s">
        <v>1931</v>
      </c>
      <c r="P35" s="6" t="s">
        <v>1236</v>
      </c>
      <c r="Z35" s="19" t="str">
        <f ca="1">HYPERLINK("#"&amp;경비목록표!G2&amp;"!A"&amp;ROW(경비목록표!A7),"S00047 →")</f>
        <v>S00047 →</v>
      </c>
    </row>
    <row r="36" spans="1:26" ht="23.85" customHeight="1" x14ac:dyDescent="0.3">
      <c r="A36" s="9" t="s">
        <v>790</v>
      </c>
      <c r="B36" s="9"/>
      <c r="C36" s="85">
        <v>1</v>
      </c>
      <c r="D36" s="32" t="s">
        <v>791</v>
      </c>
      <c r="E36" s="59">
        <f t="shared" si="4"/>
        <v>55700</v>
      </c>
      <c r="F36" s="87">
        <f t="shared" si="4"/>
        <v>55700</v>
      </c>
      <c r="G36" s="56">
        <v>0</v>
      </c>
      <c r="H36" s="88">
        <f>IF(C36=0,0,ROUNDDOWN(G36*C36,1))</f>
        <v>0</v>
      </c>
      <c r="I36" s="89">
        <f>환율및기초자료!G6</f>
        <v>55700</v>
      </c>
      <c r="J36" s="91">
        <f>IF(C36=0,0,ROUNDDOWN(I36*C36,1))</f>
        <v>55700</v>
      </c>
      <c r="K36" s="56">
        <v>0</v>
      </c>
      <c r="L36" s="88">
        <f>IF(C36=0,0,ROUNDDOWN(K36*C36,1))</f>
        <v>0</v>
      </c>
      <c r="M36" s="23" t="s">
        <v>1918</v>
      </c>
      <c r="N36" s="16" t="s">
        <v>1916</v>
      </c>
      <c r="O36" s="6" t="s">
        <v>1917</v>
      </c>
      <c r="P36" s="6" t="s">
        <v>1236</v>
      </c>
      <c r="Z36" s="19" t="str">
        <f ca="1">HYPERLINK("#"&amp;환율및기초자료!I2&amp;"!A"&amp;ROW(환율및기초자료!A6),"L00048 →")</f>
        <v>L00048 →</v>
      </c>
    </row>
    <row r="37" spans="1:26" ht="23.85" customHeight="1" x14ac:dyDescent="0.3">
      <c r="A37" s="9" t="s">
        <v>518</v>
      </c>
      <c r="B37" s="9" t="s">
        <v>519</v>
      </c>
      <c r="C37" s="85">
        <v>11.6</v>
      </c>
      <c r="D37" s="32" t="s">
        <v>520</v>
      </c>
      <c r="E37" s="59">
        <f t="shared" si="4"/>
        <v>1273</v>
      </c>
      <c r="F37" s="88">
        <f t="shared" si="4"/>
        <v>14766.8</v>
      </c>
      <c r="G37" s="89">
        <f>재료비목록표!E11</f>
        <v>1273</v>
      </c>
      <c r="H37" s="91">
        <f>IF(C37=0,0,ROUNDDOWN(G37*C37,1))</f>
        <v>14766.8</v>
      </c>
      <c r="I37" s="56">
        <v>0</v>
      </c>
      <c r="J37" s="87">
        <f>IF(C37=0,0,ROUNDDOWN(I37*C37,1))</f>
        <v>0</v>
      </c>
      <c r="K37" s="56">
        <v>0</v>
      </c>
      <c r="L37" s="88">
        <f>IF(C37=0,0,ROUNDDOWN(K37*C37,1))</f>
        <v>0</v>
      </c>
      <c r="M37" s="23" t="s">
        <v>1921</v>
      </c>
      <c r="N37" s="16" t="s">
        <v>1919</v>
      </c>
      <c r="O37" s="6" t="s">
        <v>1920</v>
      </c>
      <c r="P37" s="6" t="s">
        <v>1236</v>
      </c>
      <c r="Q37" s="6" t="s">
        <v>1222</v>
      </c>
      <c r="Z37" s="19" t="str">
        <f ca="1">HYPERLINK("#"&amp;재료비목록표!G2&amp;"!A"&amp;ROW(재료비목록표!A11),"M00001 →")</f>
        <v>M00001 →</v>
      </c>
    </row>
    <row r="38" spans="1:26" ht="23.85" customHeight="1" x14ac:dyDescent="0.3">
      <c r="A38" s="9" t="s">
        <v>1922</v>
      </c>
      <c r="B38" s="9" t="s">
        <v>1923</v>
      </c>
      <c r="C38" s="85">
        <v>16</v>
      </c>
      <c r="D38" s="32" t="s">
        <v>870</v>
      </c>
      <c r="E38" s="59">
        <f t="shared" si="4"/>
        <v>14766.8</v>
      </c>
      <c r="F38" s="87">
        <f t="shared" si="4"/>
        <v>2362.6</v>
      </c>
      <c r="G38" s="90">
        <f>H37</f>
        <v>14766.8</v>
      </c>
      <c r="H38" s="88">
        <f>IF(C38=0,0,ROUNDDOWN(G38*C38/100,1))</f>
        <v>2362.6</v>
      </c>
      <c r="I38" s="12">
        <v>0</v>
      </c>
      <c r="J38" s="88">
        <f>IF(C38=0,0,ROUNDDOWN(I38*C38/100,1))</f>
        <v>0</v>
      </c>
      <c r="K38" s="12">
        <v>0</v>
      </c>
      <c r="L38" s="88">
        <f>IF(C38=0,0,ROUNDDOWN(K38*C38/100,1))</f>
        <v>0</v>
      </c>
      <c r="M38" s="23"/>
      <c r="N38" s="16" t="s">
        <v>1443</v>
      </c>
      <c r="O38" s="6" t="s">
        <v>1232</v>
      </c>
      <c r="P38" s="6" t="s">
        <v>1236</v>
      </c>
    </row>
    <row r="39" spans="1:26" ht="23.85" customHeight="1" x14ac:dyDescent="0.3">
      <c r="A39" s="9" t="s">
        <v>848</v>
      </c>
      <c r="B39" s="9" t="s">
        <v>434</v>
      </c>
      <c r="C39" s="85">
        <v>0.66010000000000002</v>
      </c>
      <c r="D39" s="32" t="s">
        <v>837</v>
      </c>
      <c r="E39" s="59">
        <f t="shared" si="4"/>
        <v>16315</v>
      </c>
      <c r="F39" s="87">
        <f t="shared" si="4"/>
        <v>10769.5</v>
      </c>
      <c r="G39" s="56">
        <v>0</v>
      </c>
      <c r="H39" s="87">
        <f>IF(C39=0,0,ROUNDDOWN(G39*C39,1))</f>
        <v>0</v>
      </c>
      <c r="I39" s="56">
        <v>0</v>
      </c>
      <c r="J39" s="88">
        <f>IF(C39=0,0,ROUNDDOWN(I39*C39,1))</f>
        <v>0</v>
      </c>
      <c r="K39" s="89">
        <f>경비목록표!E9</f>
        <v>16315</v>
      </c>
      <c r="L39" s="92">
        <f>IF(C39=0,0,ROUNDDOWN(K39*C39,1))</f>
        <v>10769.5</v>
      </c>
      <c r="M39" s="23" t="s">
        <v>1935</v>
      </c>
      <c r="N39" s="16" t="s">
        <v>1933</v>
      </c>
      <c r="O39" s="6" t="s">
        <v>1934</v>
      </c>
      <c r="P39" s="6" t="s">
        <v>1236</v>
      </c>
      <c r="Z39" s="19" t="str">
        <f ca="1">HYPERLINK("#"&amp;경비목록표!G2&amp;"!A"&amp;ROW(경비목록표!A9),"S00088 →")</f>
        <v>S00088 →</v>
      </c>
    </row>
    <row r="40" spans="1:26" ht="23.85" customHeight="1" x14ac:dyDescent="0.3">
      <c r="A40" s="23" t="s">
        <v>6</v>
      </c>
      <c r="B40" s="82"/>
      <c r="C40" s="82"/>
      <c r="D40" s="82"/>
      <c r="E40" s="82"/>
      <c r="F40" s="53">
        <f>H40+J40+L40</f>
        <v>106726</v>
      </c>
      <c r="G40" s="82"/>
      <c r="H40" s="53">
        <f>ROUNDDOWN(SUMIF(P35:P39,O40,H35:H39),0)</f>
        <v>17129</v>
      </c>
      <c r="I40" s="82"/>
      <c r="J40" s="53">
        <f>ROUNDDOWN(SUMIF(P35:P39,O40,J35:J39),0)</f>
        <v>55700</v>
      </c>
      <c r="K40" s="82"/>
      <c r="L40" s="53">
        <f>ROUNDDOWN(SUMIF(P35:P39,O40,L35:L39),0)</f>
        <v>33897</v>
      </c>
      <c r="M40" s="82"/>
      <c r="O40" s="6" t="s">
        <v>1236</v>
      </c>
    </row>
    <row r="41" spans="1:26" ht="23.85" customHeight="1" x14ac:dyDescent="0.3">
      <c r="A41" s="81" t="s">
        <v>440</v>
      </c>
      <c r="B41" s="81"/>
      <c r="C41" s="83"/>
      <c r="D41" s="83"/>
      <c r="E41" s="83"/>
      <c r="F41" s="83"/>
      <c r="G41" s="83"/>
      <c r="H41" s="83"/>
      <c r="I41" s="83"/>
      <c r="J41" s="83"/>
      <c r="K41" s="83"/>
      <c r="L41" s="83"/>
      <c r="M41" s="83"/>
      <c r="N41" s="34" t="str">
        <f>HYPERLINK("#N"&amp;ROW(N46),"_x0005_`BDCOD|X00048_x0007_`POSS|"&amp;ROW(N43)&amp;"_x0007_`POSE|"&amp;ROW(N46)&amp;"_x0007_`")</f>
        <v>_x0005_`BDCOD|X00048_x0007_`POSS|43_x0007_`POSE|46_x0007_`</v>
      </c>
    </row>
    <row r="42" spans="1:26" ht="23.85" customHeight="1" x14ac:dyDescent="0.3">
      <c r="A42" s="43" t="s">
        <v>420</v>
      </c>
      <c r="B42" s="43" t="s">
        <v>442</v>
      </c>
      <c r="C42" s="84"/>
      <c r="D42" s="86" t="s">
        <v>422</v>
      </c>
      <c r="E42" s="84"/>
      <c r="F42" s="84"/>
      <c r="G42" s="84"/>
      <c r="H42" s="84"/>
      <c r="I42" s="84"/>
      <c r="J42" s="84"/>
      <c r="K42" s="84"/>
      <c r="L42" s="84"/>
      <c r="M42" s="86" t="s">
        <v>443</v>
      </c>
      <c r="O42" s="6" t="s">
        <v>443</v>
      </c>
    </row>
    <row r="43" spans="1:26" ht="23.85" customHeight="1" x14ac:dyDescent="0.3">
      <c r="A43" s="9" t="s">
        <v>420</v>
      </c>
      <c r="B43" s="9" t="s">
        <v>434</v>
      </c>
      <c r="C43" s="85">
        <v>0.24049999999999999</v>
      </c>
      <c r="D43" s="32" t="s">
        <v>837</v>
      </c>
      <c r="E43" s="59">
        <f t="shared" ref="E43:F46" si="5">G43+I43+K43</f>
        <v>110926</v>
      </c>
      <c r="F43" s="87">
        <f t="shared" si="5"/>
        <v>26677.7</v>
      </c>
      <c r="G43" s="56">
        <v>0</v>
      </c>
      <c r="H43" s="87">
        <f>IF(C43=0,0,ROUNDDOWN(G43*C43,1))</f>
        <v>0</v>
      </c>
      <c r="I43" s="56">
        <v>0</v>
      </c>
      <c r="J43" s="88">
        <f>IF(C43=0,0,ROUNDDOWN(I43*C43,1))</f>
        <v>0</v>
      </c>
      <c r="K43" s="89">
        <f>경비목록표!E7</f>
        <v>110926</v>
      </c>
      <c r="L43" s="92">
        <f>IF(C43=0,0,ROUNDDOWN(K43*C43,1))</f>
        <v>26677.7</v>
      </c>
      <c r="M43" s="23" t="s">
        <v>1932</v>
      </c>
      <c r="N43" s="16" t="s">
        <v>1930</v>
      </c>
      <c r="O43" s="6" t="s">
        <v>1931</v>
      </c>
      <c r="P43" s="6" t="s">
        <v>1236</v>
      </c>
      <c r="Z43" s="19" t="str">
        <f ca="1">HYPERLINK("#"&amp;경비목록표!G2&amp;"!A"&amp;ROW(경비목록표!A7),"S00047 →")</f>
        <v>S00047 →</v>
      </c>
    </row>
    <row r="44" spans="1:26" ht="23.85" customHeight="1" x14ac:dyDescent="0.3">
      <c r="A44" s="9" t="s">
        <v>790</v>
      </c>
      <c r="B44" s="9"/>
      <c r="C44" s="85">
        <v>1</v>
      </c>
      <c r="D44" s="32" t="s">
        <v>791</v>
      </c>
      <c r="E44" s="59">
        <f t="shared" si="5"/>
        <v>55700</v>
      </c>
      <c r="F44" s="87">
        <f t="shared" si="5"/>
        <v>55700</v>
      </c>
      <c r="G44" s="56">
        <v>0</v>
      </c>
      <c r="H44" s="88">
        <f>IF(C44=0,0,ROUNDDOWN(G44*C44,1))</f>
        <v>0</v>
      </c>
      <c r="I44" s="89">
        <f>환율및기초자료!G6</f>
        <v>55700</v>
      </c>
      <c r="J44" s="91">
        <f>IF(C44=0,0,ROUNDDOWN(I44*C44,1))</f>
        <v>55700</v>
      </c>
      <c r="K44" s="56">
        <v>0</v>
      </c>
      <c r="L44" s="88">
        <f>IF(C44=0,0,ROUNDDOWN(K44*C44,1))</f>
        <v>0</v>
      </c>
      <c r="M44" s="23" t="s">
        <v>1918</v>
      </c>
      <c r="N44" s="16" t="s">
        <v>1916</v>
      </c>
      <c r="O44" s="6" t="s">
        <v>1917</v>
      </c>
      <c r="P44" s="6" t="s">
        <v>1236</v>
      </c>
      <c r="Z44" s="19" t="str">
        <f ca="1">HYPERLINK("#"&amp;환율및기초자료!I2&amp;"!A"&amp;ROW(환율및기초자료!A6),"L00048 →")</f>
        <v>L00048 →</v>
      </c>
    </row>
    <row r="45" spans="1:26" ht="23.85" customHeight="1" x14ac:dyDescent="0.3">
      <c r="A45" s="9" t="s">
        <v>518</v>
      </c>
      <c r="B45" s="9" t="s">
        <v>519</v>
      </c>
      <c r="C45" s="85">
        <v>11.6</v>
      </c>
      <c r="D45" s="32" t="s">
        <v>520</v>
      </c>
      <c r="E45" s="59">
        <f t="shared" si="5"/>
        <v>1273</v>
      </c>
      <c r="F45" s="88">
        <f t="shared" si="5"/>
        <v>14766.8</v>
      </c>
      <c r="G45" s="89">
        <f>재료비목록표!E11</f>
        <v>1273</v>
      </c>
      <c r="H45" s="91">
        <f>IF(C45=0,0,ROUNDDOWN(G45*C45,1))</f>
        <v>14766.8</v>
      </c>
      <c r="I45" s="56">
        <v>0</v>
      </c>
      <c r="J45" s="87">
        <f>IF(C45=0,0,ROUNDDOWN(I45*C45,1))</f>
        <v>0</v>
      </c>
      <c r="K45" s="56">
        <v>0</v>
      </c>
      <c r="L45" s="88">
        <f>IF(C45=0,0,ROUNDDOWN(K45*C45,1))</f>
        <v>0</v>
      </c>
      <c r="M45" s="23" t="s">
        <v>1921</v>
      </c>
      <c r="N45" s="16" t="s">
        <v>1919</v>
      </c>
      <c r="O45" s="6" t="s">
        <v>1920</v>
      </c>
      <c r="P45" s="6" t="s">
        <v>1236</v>
      </c>
      <c r="Q45" s="6" t="s">
        <v>1222</v>
      </c>
      <c r="Z45" s="19" t="str">
        <f ca="1">HYPERLINK("#"&amp;재료비목록표!G2&amp;"!A"&amp;ROW(재료비목록표!A11),"M00001 →")</f>
        <v>M00001 →</v>
      </c>
    </row>
    <row r="46" spans="1:26" ht="23.85" customHeight="1" x14ac:dyDescent="0.3">
      <c r="A46" s="9" t="s">
        <v>1922</v>
      </c>
      <c r="B46" s="9" t="s">
        <v>1923</v>
      </c>
      <c r="C46" s="85">
        <v>22</v>
      </c>
      <c r="D46" s="32" t="s">
        <v>870</v>
      </c>
      <c r="E46" s="59">
        <f t="shared" si="5"/>
        <v>14766.8</v>
      </c>
      <c r="F46" s="87">
        <f t="shared" si="5"/>
        <v>3248.6</v>
      </c>
      <c r="G46" s="90">
        <f>H45</f>
        <v>14766.8</v>
      </c>
      <c r="H46" s="88">
        <f>IF(C46=0,0,ROUNDDOWN(G46*C46/100,1))</f>
        <v>3248.6</v>
      </c>
      <c r="I46" s="12">
        <v>0</v>
      </c>
      <c r="J46" s="88">
        <f>IF(C46=0,0,ROUNDDOWN(I46*C46/100,1))</f>
        <v>0</v>
      </c>
      <c r="K46" s="12">
        <v>0</v>
      </c>
      <c r="L46" s="88">
        <f>IF(C46=0,0,ROUNDDOWN(K46*C46/100,1))</f>
        <v>0</v>
      </c>
      <c r="M46" s="23"/>
      <c r="N46" s="16" t="s">
        <v>1443</v>
      </c>
      <c r="O46" s="6" t="s">
        <v>1232</v>
      </c>
      <c r="P46" s="6" t="s">
        <v>1236</v>
      </c>
    </row>
    <row r="47" spans="1:26" ht="23.85" customHeight="1" x14ac:dyDescent="0.3">
      <c r="A47" s="23" t="s">
        <v>6</v>
      </c>
      <c r="B47" s="82"/>
      <c r="C47" s="82"/>
      <c r="D47" s="82"/>
      <c r="E47" s="82"/>
      <c r="F47" s="53">
        <f>H47+J47+L47</f>
        <v>100392</v>
      </c>
      <c r="G47" s="82"/>
      <c r="H47" s="53">
        <f>ROUNDDOWN(SUMIF(P43:P46,O47,H43:H46),0)</f>
        <v>18015</v>
      </c>
      <c r="I47" s="82"/>
      <c r="J47" s="53">
        <f>ROUNDDOWN(SUMIF(P43:P46,O47,J43:J46),0)</f>
        <v>55700</v>
      </c>
      <c r="K47" s="82"/>
      <c r="L47" s="53">
        <f>ROUNDDOWN(SUMIF(P43:P46,O47,L43:L46),0)</f>
        <v>26677</v>
      </c>
      <c r="M47" s="82"/>
      <c r="O47" s="6" t="s">
        <v>1236</v>
      </c>
    </row>
    <row r="48" spans="1:26" ht="23.85" customHeight="1" x14ac:dyDescent="0.3">
      <c r="A48" s="81" t="s">
        <v>444</v>
      </c>
      <c r="B48" s="81"/>
      <c r="C48" s="83"/>
      <c r="D48" s="83"/>
      <c r="E48" s="83"/>
      <c r="F48" s="83"/>
      <c r="G48" s="83"/>
      <c r="H48" s="83"/>
      <c r="I48" s="83"/>
      <c r="J48" s="83"/>
      <c r="K48" s="83"/>
      <c r="L48" s="83"/>
      <c r="M48" s="83"/>
      <c r="N48" s="34" t="str">
        <f>HYPERLINK("#N"&amp;ROW(N53),"_x0005_`BDCOD|X00072_x0007_`POSS|"&amp;ROW(N50)&amp;"_x0007_`POSE|"&amp;ROW(N53)&amp;"_x0007_`")</f>
        <v>_x0005_`BDCOD|X00072_x0007_`POSS|50_x0007_`POSE|53_x0007_`</v>
      </c>
    </row>
    <row r="49" spans="1:26" ht="23.85" customHeight="1" x14ac:dyDescent="0.3">
      <c r="A49" s="43" t="s">
        <v>446</v>
      </c>
      <c r="B49" s="43" t="s">
        <v>430</v>
      </c>
      <c r="C49" s="84"/>
      <c r="D49" s="86" t="s">
        <v>422</v>
      </c>
      <c r="E49" s="84"/>
      <c r="F49" s="84"/>
      <c r="G49" s="84"/>
      <c r="H49" s="84"/>
      <c r="I49" s="84"/>
      <c r="J49" s="84"/>
      <c r="K49" s="84"/>
      <c r="L49" s="84"/>
      <c r="M49" s="86" t="s">
        <v>447</v>
      </c>
      <c r="O49" s="6" t="s">
        <v>447</v>
      </c>
    </row>
    <row r="50" spans="1:26" ht="23.85" customHeight="1" x14ac:dyDescent="0.3">
      <c r="A50" s="9" t="s">
        <v>446</v>
      </c>
      <c r="B50" s="9" t="s">
        <v>430</v>
      </c>
      <c r="C50" s="85">
        <v>0.22789999999999999</v>
      </c>
      <c r="D50" s="32" t="s">
        <v>837</v>
      </c>
      <c r="E50" s="59">
        <f t="shared" ref="E50:F53" si="6">G50+I50+K50</f>
        <v>112684</v>
      </c>
      <c r="F50" s="87">
        <f t="shared" si="6"/>
        <v>25680.6</v>
      </c>
      <c r="G50" s="56">
        <v>0</v>
      </c>
      <c r="H50" s="87">
        <f>IF(C50=0,0,ROUNDDOWN(G50*C50,1))</f>
        <v>0</v>
      </c>
      <c r="I50" s="56">
        <v>0</v>
      </c>
      <c r="J50" s="88">
        <f>IF(C50=0,0,ROUNDDOWN(I50*C50,1))</f>
        <v>0</v>
      </c>
      <c r="K50" s="89">
        <f>경비목록표!E8</f>
        <v>112684</v>
      </c>
      <c r="L50" s="92">
        <f>IF(C50=0,0,ROUNDDOWN(K50*C50,1))</f>
        <v>25680.6</v>
      </c>
      <c r="M50" s="23" t="s">
        <v>1938</v>
      </c>
      <c r="N50" s="16" t="s">
        <v>1936</v>
      </c>
      <c r="O50" s="6" t="s">
        <v>1937</v>
      </c>
      <c r="P50" s="6" t="s">
        <v>1236</v>
      </c>
      <c r="Z50" s="19" t="str">
        <f ca="1">HYPERLINK("#"&amp;경비목록표!G2&amp;"!A"&amp;ROW(경비목록표!A8),"S00072 →")</f>
        <v>S00072 →</v>
      </c>
    </row>
    <row r="51" spans="1:26" ht="23.85" customHeight="1" x14ac:dyDescent="0.3">
      <c r="A51" s="9" t="s">
        <v>790</v>
      </c>
      <c r="B51" s="9"/>
      <c r="C51" s="85">
        <v>1</v>
      </c>
      <c r="D51" s="32" t="s">
        <v>791</v>
      </c>
      <c r="E51" s="59">
        <f t="shared" si="6"/>
        <v>55700</v>
      </c>
      <c r="F51" s="87">
        <f t="shared" si="6"/>
        <v>55700</v>
      </c>
      <c r="G51" s="56">
        <v>0</v>
      </c>
      <c r="H51" s="88">
        <f>IF(C51=0,0,ROUNDDOWN(G51*C51,1))</f>
        <v>0</v>
      </c>
      <c r="I51" s="89">
        <f>환율및기초자료!G6</f>
        <v>55700</v>
      </c>
      <c r="J51" s="91">
        <f>IF(C51=0,0,ROUNDDOWN(I51*C51,1))</f>
        <v>55700</v>
      </c>
      <c r="K51" s="56">
        <v>0</v>
      </c>
      <c r="L51" s="88">
        <f>IF(C51=0,0,ROUNDDOWN(K51*C51,1))</f>
        <v>0</v>
      </c>
      <c r="M51" s="23" t="s">
        <v>1918</v>
      </c>
      <c r="N51" s="16" t="s">
        <v>1916</v>
      </c>
      <c r="O51" s="6" t="s">
        <v>1917</v>
      </c>
      <c r="P51" s="6" t="s">
        <v>1236</v>
      </c>
      <c r="Z51" s="19" t="str">
        <f ca="1">HYPERLINK("#"&amp;환율및기초자료!I2&amp;"!A"&amp;ROW(환율및기초자료!A6),"L00048 →")</f>
        <v>L00048 →</v>
      </c>
    </row>
    <row r="52" spans="1:26" ht="23.85" customHeight="1" x14ac:dyDescent="0.3">
      <c r="A52" s="9" t="s">
        <v>518</v>
      </c>
      <c r="B52" s="9" t="s">
        <v>519</v>
      </c>
      <c r="C52" s="85">
        <v>11.6</v>
      </c>
      <c r="D52" s="32" t="s">
        <v>520</v>
      </c>
      <c r="E52" s="59">
        <f t="shared" si="6"/>
        <v>1273</v>
      </c>
      <c r="F52" s="88">
        <f t="shared" si="6"/>
        <v>14766.8</v>
      </c>
      <c r="G52" s="89">
        <f>재료비목록표!E11</f>
        <v>1273</v>
      </c>
      <c r="H52" s="91">
        <f>IF(C52=0,0,ROUNDDOWN(G52*C52,1))</f>
        <v>14766.8</v>
      </c>
      <c r="I52" s="56">
        <v>0</v>
      </c>
      <c r="J52" s="87">
        <f>IF(C52=0,0,ROUNDDOWN(I52*C52,1))</f>
        <v>0</v>
      </c>
      <c r="K52" s="56">
        <v>0</v>
      </c>
      <c r="L52" s="88">
        <f>IF(C52=0,0,ROUNDDOWN(K52*C52,1))</f>
        <v>0</v>
      </c>
      <c r="M52" s="23" t="s">
        <v>1921</v>
      </c>
      <c r="N52" s="16" t="s">
        <v>1919</v>
      </c>
      <c r="O52" s="6" t="s">
        <v>1920</v>
      </c>
      <c r="P52" s="6" t="s">
        <v>1236</v>
      </c>
      <c r="Q52" s="6" t="s">
        <v>1222</v>
      </c>
      <c r="Z52" s="19" t="str">
        <f ca="1">HYPERLINK("#"&amp;재료비목록표!G2&amp;"!A"&amp;ROW(재료비목록표!A11),"M00001 →")</f>
        <v>M00001 →</v>
      </c>
    </row>
    <row r="53" spans="1:26" ht="23.85" customHeight="1" x14ac:dyDescent="0.3">
      <c r="A53" s="9" t="s">
        <v>1922</v>
      </c>
      <c r="B53" s="9" t="s">
        <v>1923</v>
      </c>
      <c r="C53" s="85">
        <v>24</v>
      </c>
      <c r="D53" s="32" t="s">
        <v>870</v>
      </c>
      <c r="E53" s="59">
        <f t="shared" si="6"/>
        <v>14766.8</v>
      </c>
      <c r="F53" s="87">
        <f t="shared" si="6"/>
        <v>3544</v>
      </c>
      <c r="G53" s="90">
        <f>H52</f>
        <v>14766.8</v>
      </c>
      <c r="H53" s="88">
        <f>IF(C53=0,0,ROUNDDOWN(G53*C53/100,1))</f>
        <v>3544</v>
      </c>
      <c r="I53" s="12">
        <v>0</v>
      </c>
      <c r="J53" s="88">
        <f>IF(C53=0,0,ROUNDDOWN(I53*C53/100,1))</f>
        <v>0</v>
      </c>
      <c r="K53" s="12">
        <v>0</v>
      </c>
      <c r="L53" s="88">
        <f>IF(C53=0,0,ROUNDDOWN(K53*C53/100,1))</f>
        <v>0</v>
      </c>
      <c r="M53" s="23"/>
      <c r="N53" s="16" t="s">
        <v>1443</v>
      </c>
      <c r="O53" s="6" t="s">
        <v>1232</v>
      </c>
      <c r="P53" s="6" t="s">
        <v>1236</v>
      </c>
    </row>
    <row r="54" spans="1:26" ht="23.85" customHeight="1" x14ac:dyDescent="0.3">
      <c r="A54" s="23" t="s">
        <v>6</v>
      </c>
      <c r="B54" s="82"/>
      <c r="C54" s="82"/>
      <c r="D54" s="82"/>
      <c r="E54" s="82"/>
      <c r="F54" s="53">
        <f>H54+J54+L54</f>
        <v>99690</v>
      </c>
      <c r="G54" s="82"/>
      <c r="H54" s="53">
        <f>ROUNDDOWN(SUMIF(P50:P53,O54,H50:H53),0)</f>
        <v>18310</v>
      </c>
      <c r="I54" s="82"/>
      <c r="J54" s="53">
        <f>ROUNDDOWN(SUMIF(P50:P53,O54,J50:J53),0)</f>
        <v>55700</v>
      </c>
      <c r="K54" s="82"/>
      <c r="L54" s="53">
        <f>ROUNDDOWN(SUMIF(P50:P53,O54,L50:L53),0)</f>
        <v>25680</v>
      </c>
      <c r="M54" s="82"/>
      <c r="O54" s="6" t="s">
        <v>1236</v>
      </c>
    </row>
    <row r="55" spans="1:26" ht="23.85" customHeight="1" x14ac:dyDescent="0.3">
      <c r="A55" s="81" t="s">
        <v>448</v>
      </c>
      <c r="B55" s="81"/>
      <c r="C55" s="83"/>
      <c r="D55" s="83"/>
      <c r="E55" s="83"/>
      <c r="F55" s="83"/>
      <c r="G55" s="83"/>
      <c r="H55" s="83"/>
      <c r="I55" s="83"/>
      <c r="J55" s="83"/>
      <c r="K55" s="83"/>
      <c r="L55" s="83"/>
      <c r="M55" s="83"/>
      <c r="N55" s="34" t="str">
        <f>HYPERLINK("#N"&amp;ROW(N60),"_x0005_`BDCOD|X00150_x0007_`POSS|"&amp;ROW(N57)&amp;"_x0007_`POSE|"&amp;ROW(N60)&amp;"_x0007_`")</f>
        <v>_x0005_`BDCOD|X00150_x0007_`POSS|57_x0007_`POSE|60_x0007_`</v>
      </c>
    </row>
    <row r="56" spans="1:26" ht="23.85" customHeight="1" x14ac:dyDescent="0.3">
      <c r="A56" s="43" t="s">
        <v>450</v>
      </c>
      <c r="B56" s="43" t="s">
        <v>451</v>
      </c>
      <c r="C56" s="84"/>
      <c r="D56" s="86" t="s">
        <v>422</v>
      </c>
      <c r="E56" s="84"/>
      <c r="F56" s="84"/>
      <c r="G56" s="84"/>
      <c r="H56" s="84"/>
      <c r="I56" s="84"/>
      <c r="J56" s="84"/>
      <c r="K56" s="84"/>
      <c r="L56" s="84"/>
      <c r="M56" s="86" t="s">
        <v>452</v>
      </c>
      <c r="O56" s="6" t="s">
        <v>452</v>
      </c>
    </row>
    <row r="57" spans="1:26" ht="23.85" customHeight="1" x14ac:dyDescent="0.3">
      <c r="A57" s="9" t="s">
        <v>450</v>
      </c>
      <c r="B57" s="9" t="s">
        <v>451</v>
      </c>
      <c r="C57" s="85">
        <v>0.22789999999999999</v>
      </c>
      <c r="D57" s="32" t="s">
        <v>837</v>
      </c>
      <c r="E57" s="59">
        <f t="shared" ref="E57:F60" si="7">G57+I57+K57</f>
        <v>49355</v>
      </c>
      <c r="F57" s="87">
        <f t="shared" si="7"/>
        <v>11248</v>
      </c>
      <c r="G57" s="56">
        <v>0</v>
      </c>
      <c r="H57" s="87">
        <f>IF(C57=0,0,ROUNDDOWN(G57*C57,1))</f>
        <v>0</v>
      </c>
      <c r="I57" s="56">
        <v>0</v>
      </c>
      <c r="J57" s="88">
        <f>IF(C57=0,0,ROUNDDOWN(I57*C57,1))</f>
        <v>0</v>
      </c>
      <c r="K57" s="89">
        <f>경비목록표!E10</f>
        <v>49355</v>
      </c>
      <c r="L57" s="92">
        <f>IF(C57=0,0,ROUNDDOWN(K57*C57,1))</f>
        <v>11248</v>
      </c>
      <c r="M57" s="23" t="s">
        <v>1941</v>
      </c>
      <c r="N57" s="16" t="s">
        <v>1939</v>
      </c>
      <c r="O57" s="6" t="s">
        <v>1940</v>
      </c>
      <c r="P57" s="6" t="s">
        <v>1236</v>
      </c>
      <c r="Z57" s="19" t="str">
        <f ca="1">HYPERLINK("#"&amp;경비목록표!G2&amp;"!A"&amp;ROW(경비목록표!A10),"S00150 →")</f>
        <v>S00150 →</v>
      </c>
    </row>
    <row r="58" spans="1:26" ht="23.85" customHeight="1" x14ac:dyDescent="0.3">
      <c r="A58" s="9" t="s">
        <v>833</v>
      </c>
      <c r="B58" s="9"/>
      <c r="C58" s="85">
        <v>1</v>
      </c>
      <c r="D58" s="32" t="s">
        <v>791</v>
      </c>
      <c r="E58" s="59">
        <f t="shared" si="7"/>
        <v>47231</v>
      </c>
      <c r="F58" s="87">
        <f t="shared" si="7"/>
        <v>47231</v>
      </c>
      <c r="G58" s="56">
        <v>0</v>
      </c>
      <c r="H58" s="88">
        <f>IF(C58=0,0,ROUNDDOWN(G58*C58,1))</f>
        <v>0</v>
      </c>
      <c r="I58" s="89">
        <f>환율및기초자료!G7</f>
        <v>47231</v>
      </c>
      <c r="J58" s="91">
        <f>IF(C58=0,0,ROUNDDOWN(I58*C58,1))</f>
        <v>47231</v>
      </c>
      <c r="K58" s="56">
        <v>0</v>
      </c>
      <c r="L58" s="88">
        <f>IF(C58=0,0,ROUNDDOWN(K58*C58,1))</f>
        <v>0</v>
      </c>
      <c r="M58" s="23" t="s">
        <v>1944</v>
      </c>
      <c r="N58" s="16" t="s">
        <v>1942</v>
      </c>
      <c r="O58" s="6" t="s">
        <v>1943</v>
      </c>
      <c r="P58" s="6" t="s">
        <v>1236</v>
      </c>
      <c r="Z58" s="19" t="str">
        <f ca="1">HYPERLINK("#"&amp;환율및기초자료!I2&amp;"!A"&amp;ROW(환율및기초자료!A7),"L00049 →")</f>
        <v>L00049 →</v>
      </c>
    </row>
    <row r="59" spans="1:26" ht="23.85" customHeight="1" x14ac:dyDescent="0.3">
      <c r="A59" s="9" t="s">
        <v>518</v>
      </c>
      <c r="B59" s="9" t="s">
        <v>519</v>
      </c>
      <c r="C59" s="85">
        <v>14.1</v>
      </c>
      <c r="D59" s="32" t="s">
        <v>520</v>
      </c>
      <c r="E59" s="59">
        <f t="shared" si="7"/>
        <v>1273</v>
      </c>
      <c r="F59" s="88">
        <f t="shared" si="7"/>
        <v>17949.3</v>
      </c>
      <c r="G59" s="89">
        <f>재료비목록표!E11</f>
        <v>1273</v>
      </c>
      <c r="H59" s="91">
        <f>IF(C59=0,0,ROUNDDOWN(G59*C59,1))</f>
        <v>17949.3</v>
      </c>
      <c r="I59" s="56">
        <v>0</v>
      </c>
      <c r="J59" s="87">
        <f>IF(C59=0,0,ROUNDDOWN(I59*C59,1))</f>
        <v>0</v>
      </c>
      <c r="K59" s="56">
        <v>0</v>
      </c>
      <c r="L59" s="88">
        <f>IF(C59=0,0,ROUNDDOWN(K59*C59,1))</f>
        <v>0</v>
      </c>
      <c r="M59" s="23" t="s">
        <v>1921</v>
      </c>
      <c r="N59" s="16" t="s">
        <v>1919</v>
      </c>
      <c r="O59" s="6" t="s">
        <v>1920</v>
      </c>
      <c r="P59" s="6" t="s">
        <v>1236</v>
      </c>
      <c r="Q59" s="6" t="s">
        <v>1222</v>
      </c>
      <c r="Z59" s="19" t="str">
        <f ca="1">HYPERLINK("#"&amp;재료비목록표!G2&amp;"!A"&amp;ROW(재료비목록표!A11),"M00001 →")</f>
        <v>M00001 →</v>
      </c>
    </row>
    <row r="60" spans="1:26" ht="23.85" customHeight="1" x14ac:dyDescent="0.3">
      <c r="A60" s="9" t="s">
        <v>1922</v>
      </c>
      <c r="B60" s="9" t="s">
        <v>1923</v>
      </c>
      <c r="C60" s="85">
        <v>38</v>
      </c>
      <c r="D60" s="32" t="s">
        <v>870</v>
      </c>
      <c r="E60" s="59">
        <f t="shared" si="7"/>
        <v>17949.3</v>
      </c>
      <c r="F60" s="87">
        <f t="shared" si="7"/>
        <v>6820.7</v>
      </c>
      <c r="G60" s="90">
        <f>H59</f>
        <v>17949.3</v>
      </c>
      <c r="H60" s="88">
        <f>IF(C60=0,0,ROUNDDOWN(G60*C60/100,1))</f>
        <v>6820.7</v>
      </c>
      <c r="I60" s="12">
        <v>0</v>
      </c>
      <c r="J60" s="88">
        <f>IF(C60=0,0,ROUNDDOWN(I60*C60/100,1))</f>
        <v>0</v>
      </c>
      <c r="K60" s="12">
        <v>0</v>
      </c>
      <c r="L60" s="88">
        <f>IF(C60=0,0,ROUNDDOWN(K60*C60/100,1))</f>
        <v>0</v>
      </c>
      <c r="M60" s="23"/>
      <c r="N60" s="16" t="s">
        <v>1443</v>
      </c>
      <c r="O60" s="6" t="s">
        <v>1232</v>
      </c>
      <c r="P60" s="6" t="s">
        <v>1236</v>
      </c>
    </row>
    <row r="61" spans="1:26" ht="23.85" customHeight="1" x14ac:dyDescent="0.3">
      <c r="A61" s="23" t="s">
        <v>6</v>
      </c>
      <c r="B61" s="82"/>
      <c r="C61" s="82"/>
      <c r="D61" s="82"/>
      <c r="E61" s="82"/>
      <c r="F61" s="53">
        <f>H61+J61+L61</f>
        <v>83249</v>
      </c>
      <c r="G61" s="82"/>
      <c r="H61" s="53">
        <f>ROUNDDOWN(SUMIF(P57:P60,O61,H57:H60),0)</f>
        <v>24770</v>
      </c>
      <c r="I61" s="82"/>
      <c r="J61" s="53">
        <f>ROUNDDOWN(SUMIF(P57:P60,O61,J57:J60),0)</f>
        <v>47231</v>
      </c>
      <c r="K61" s="82"/>
      <c r="L61" s="53">
        <f>ROUNDDOWN(SUMIF(P57:P60,O61,L57:L60),0)</f>
        <v>11248</v>
      </c>
      <c r="M61" s="82"/>
      <c r="O61" s="6" t="s">
        <v>1236</v>
      </c>
    </row>
    <row r="62" spans="1:26" ht="23.85" customHeight="1" x14ac:dyDescent="0.3">
      <c r="A62" s="81" t="s">
        <v>453</v>
      </c>
      <c r="B62" s="81"/>
      <c r="C62" s="83"/>
      <c r="D62" s="83"/>
      <c r="E62" s="83"/>
      <c r="F62" s="83"/>
      <c r="G62" s="83"/>
      <c r="H62" s="83"/>
      <c r="I62" s="83"/>
      <c r="J62" s="83"/>
      <c r="K62" s="83"/>
      <c r="L62" s="83"/>
      <c r="M62" s="83"/>
      <c r="N62" s="34" t="str">
        <f>HYPERLINK("#N"&amp;ROW(N67),"_x0005_`BDCOD|X00138_x0007_`POSS|"&amp;ROW(N64)&amp;"_x0007_`POSE|"&amp;ROW(N67)&amp;"_x0007_`")</f>
        <v>_x0005_`BDCOD|X00138_x0007_`POSS|64_x0007_`POSE|67_x0007_`</v>
      </c>
    </row>
    <row r="63" spans="1:26" ht="23.85" customHeight="1" x14ac:dyDescent="0.3">
      <c r="A63" s="43" t="s">
        <v>450</v>
      </c>
      <c r="B63" s="43" t="s">
        <v>455</v>
      </c>
      <c r="C63" s="84"/>
      <c r="D63" s="86" t="s">
        <v>422</v>
      </c>
      <c r="E63" s="84"/>
      <c r="F63" s="84"/>
      <c r="G63" s="84"/>
      <c r="H63" s="84"/>
      <c r="I63" s="84"/>
      <c r="J63" s="84"/>
      <c r="K63" s="84"/>
      <c r="L63" s="84"/>
      <c r="M63" s="86" t="s">
        <v>456</v>
      </c>
      <c r="O63" s="6" t="s">
        <v>456</v>
      </c>
    </row>
    <row r="64" spans="1:26" ht="23.85" customHeight="1" x14ac:dyDescent="0.3">
      <c r="A64" s="9" t="s">
        <v>450</v>
      </c>
      <c r="B64" s="9" t="s">
        <v>455</v>
      </c>
      <c r="C64" s="85">
        <v>0.29670000000000002</v>
      </c>
      <c r="D64" s="32" t="s">
        <v>837</v>
      </c>
      <c r="E64" s="59">
        <f t="shared" ref="E64:F67" si="8">G64+I64+K64</f>
        <v>20793</v>
      </c>
      <c r="F64" s="87">
        <f t="shared" si="8"/>
        <v>6169.2</v>
      </c>
      <c r="G64" s="56">
        <v>0</v>
      </c>
      <c r="H64" s="87">
        <f>IF(C64=0,0,ROUNDDOWN(G64*C64,1))</f>
        <v>0</v>
      </c>
      <c r="I64" s="56">
        <v>0</v>
      </c>
      <c r="J64" s="88">
        <f>IF(C64=0,0,ROUNDDOWN(I64*C64,1))</f>
        <v>0</v>
      </c>
      <c r="K64" s="89">
        <f>경비목록표!E11</f>
        <v>20793</v>
      </c>
      <c r="L64" s="92">
        <f>IF(C64=0,0,ROUNDDOWN(K64*C64,1))</f>
        <v>6169.2</v>
      </c>
      <c r="M64" s="23" t="s">
        <v>1947</v>
      </c>
      <c r="N64" s="16" t="s">
        <v>1945</v>
      </c>
      <c r="O64" s="6" t="s">
        <v>1946</v>
      </c>
      <c r="P64" s="6" t="s">
        <v>1236</v>
      </c>
      <c r="Z64" s="19" t="str">
        <f ca="1">HYPERLINK("#"&amp;경비목록표!G2&amp;"!A"&amp;ROW(경비목록표!A11),"S00138 →")</f>
        <v>S00138 →</v>
      </c>
    </row>
    <row r="65" spans="1:26" ht="23.85" customHeight="1" x14ac:dyDescent="0.3">
      <c r="A65" s="9" t="s">
        <v>833</v>
      </c>
      <c r="B65" s="9"/>
      <c r="C65" s="85">
        <v>1</v>
      </c>
      <c r="D65" s="32" t="s">
        <v>791</v>
      </c>
      <c r="E65" s="59">
        <f t="shared" si="8"/>
        <v>47231</v>
      </c>
      <c r="F65" s="87">
        <f t="shared" si="8"/>
        <v>47231</v>
      </c>
      <c r="G65" s="56">
        <v>0</v>
      </c>
      <c r="H65" s="88">
        <f>IF(C65=0,0,ROUNDDOWN(G65*C65,1))</f>
        <v>0</v>
      </c>
      <c r="I65" s="89">
        <f>환율및기초자료!G7</f>
        <v>47231</v>
      </c>
      <c r="J65" s="91">
        <f>IF(C65=0,0,ROUNDDOWN(I65*C65,1))</f>
        <v>47231</v>
      </c>
      <c r="K65" s="56">
        <v>0</v>
      </c>
      <c r="L65" s="88">
        <f>IF(C65=0,0,ROUNDDOWN(K65*C65,1))</f>
        <v>0</v>
      </c>
      <c r="M65" s="23" t="s">
        <v>1944</v>
      </c>
      <c r="N65" s="16" t="s">
        <v>1942</v>
      </c>
      <c r="O65" s="6" t="s">
        <v>1943</v>
      </c>
      <c r="P65" s="6" t="s">
        <v>1236</v>
      </c>
      <c r="Z65" s="19" t="str">
        <f ca="1">HYPERLINK("#"&amp;환율및기초자료!I2&amp;"!A"&amp;ROW(환율및기초자료!A7),"L00049 →")</f>
        <v>L00049 →</v>
      </c>
    </row>
    <row r="66" spans="1:26" ht="23.85" customHeight="1" x14ac:dyDescent="0.3">
      <c r="A66" s="9" t="s">
        <v>518</v>
      </c>
      <c r="B66" s="9" t="s">
        <v>519</v>
      </c>
      <c r="C66" s="85">
        <v>2.9</v>
      </c>
      <c r="D66" s="32" t="s">
        <v>520</v>
      </c>
      <c r="E66" s="59">
        <f t="shared" si="8"/>
        <v>1273</v>
      </c>
      <c r="F66" s="88">
        <f t="shared" si="8"/>
        <v>3691.7</v>
      </c>
      <c r="G66" s="89">
        <f>재료비목록표!E11</f>
        <v>1273</v>
      </c>
      <c r="H66" s="91">
        <f>IF(C66=0,0,ROUNDDOWN(G66*C66,1))</f>
        <v>3691.7</v>
      </c>
      <c r="I66" s="56">
        <v>0</v>
      </c>
      <c r="J66" s="87">
        <f>IF(C66=0,0,ROUNDDOWN(I66*C66,1))</f>
        <v>0</v>
      </c>
      <c r="K66" s="56">
        <v>0</v>
      </c>
      <c r="L66" s="88">
        <f>IF(C66=0,0,ROUNDDOWN(K66*C66,1))</f>
        <v>0</v>
      </c>
      <c r="M66" s="23" t="s">
        <v>1921</v>
      </c>
      <c r="N66" s="16" t="s">
        <v>1919</v>
      </c>
      <c r="O66" s="6" t="s">
        <v>1920</v>
      </c>
      <c r="P66" s="6" t="s">
        <v>1236</v>
      </c>
      <c r="Q66" s="6" t="s">
        <v>1222</v>
      </c>
      <c r="Z66" s="19" t="str">
        <f ca="1">HYPERLINK("#"&amp;재료비목록표!G2&amp;"!A"&amp;ROW(재료비목록표!A11),"M00001 →")</f>
        <v>M00001 →</v>
      </c>
    </row>
    <row r="67" spans="1:26" ht="23.85" customHeight="1" x14ac:dyDescent="0.3">
      <c r="A67" s="9" t="s">
        <v>1922</v>
      </c>
      <c r="B67" s="9" t="s">
        <v>1923</v>
      </c>
      <c r="C67" s="85">
        <v>38</v>
      </c>
      <c r="D67" s="32" t="s">
        <v>870</v>
      </c>
      <c r="E67" s="59">
        <f t="shared" si="8"/>
        <v>3691.7</v>
      </c>
      <c r="F67" s="87">
        <f t="shared" si="8"/>
        <v>1402.8</v>
      </c>
      <c r="G67" s="90">
        <f>H66</f>
        <v>3691.7</v>
      </c>
      <c r="H67" s="88">
        <f>IF(C67=0,0,ROUNDDOWN(G67*C67/100,1))</f>
        <v>1402.8</v>
      </c>
      <c r="I67" s="12">
        <v>0</v>
      </c>
      <c r="J67" s="88">
        <f>IF(C67=0,0,ROUNDDOWN(I67*C67/100,1))</f>
        <v>0</v>
      </c>
      <c r="K67" s="12">
        <v>0</v>
      </c>
      <c r="L67" s="88">
        <f>IF(C67=0,0,ROUNDDOWN(K67*C67/100,1))</f>
        <v>0</v>
      </c>
      <c r="M67" s="23"/>
      <c r="N67" s="16" t="s">
        <v>1443</v>
      </c>
      <c r="O67" s="6" t="s">
        <v>1232</v>
      </c>
      <c r="P67" s="6" t="s">
        <v>1236</v>
      </c>
    </row>
    <row r="68" spans="1:26" ht="23.85" customHeight="1" x14ac:dyDescent="0.3">
      <c r="A68" s="23" t="s">
        <v>6</v>
      </c>
      <c r="B68" s="82"/>
      <c r="C68" s="82"/>
      <c r="D68" s="82"/>
      <c r="E68" s="82"/>
      <c r="F68" s="53">
        <f>H68+J68+L68</f>
        <v>58494</v>
      </c>
      <c r="G68" s="82"/>
      <c r="H68" s="53">
        <f>ROUNDDOWN(SUMIF(P64:P67,O68,H64:H67),0)</f>
        <v>5094</v>
      </c>
      <c r="I68" s="82"/>
      <c r="J68" s="53">
        <f>ROUNDDOWN(SUMIF(P64:P67,O68,J64:J67),0)</f>
        <v>47231</v>
      </c>
      <c r="K68" s="82"/>
      <c r="L68" s="53">
        <f>ROUNDDOWN(SUMIF(P64:P67,O68,L64:L67),0)</f>
        <v>6169</v>
      </c>
      <c r="M68" s="82"/>
      <c r="O68" s="6" t="s">
        <v>1236</v>
      </c>
    </row>
    <row r="69" spans="1:26" ht="23.85" customHeight="1" x14ac:dyDescent="0.3">
      <c r="A69" s="81" t="s">
        <v>457</v>
      </c>
      <c r="B69" s="81"/>
      <c r="C69" s="83"/>
      <c r="D69" s="83"/>
      <c r="E69" s="83"/>
      <c r="F69" s="83"/>
      <c r="G69" s="83"/>
      <c r="H69" s="83"/>
      <c r="I69" s="83"/>
      <c r="J69" s="83"/>
      <c r="K69" s="83"/>
      <c r="L69" s="83"/>
      <c r="M69" s="83"/>
      <c r="N69" s="34" t="str">
        <f>HYPERLINK("#N"&amp;ROW(N75),"_x0005_`BDCOD|X00160_x0007_`POSS|"&amp;ROW(N71)&amp;"_x0007_`POSE|"&amp;ROW(N75)&amp;"_x0007_`")</f>
        <v>_x0005_`BDCOD|X00160_x0007_`POSS|71_x0007_`POSE|75_x0007_`</v>
      </c>
    </row>
    <row r="70" spans="1:26" ht="23.85" customHeight="1" x14ac:dyDescent="0.3">
      <c r="A70" s="43" t="s">
        <v>450</v>
      </c>
      <c r="B70" s="43" t="s">
        <v>459</v>
      </c>
      <c r="C70" s="84"/>
      <c r="D70" s="86" t="s">
        <v>422</v>
      </c>
      <c r="E70" s="84"/>
      <c r="F70" s="84"/>
      <c r="G70" s="84"/>
      <c r="H70" s="84"/>
      <c r="I70" s="84"/>
      <c r="J70" s="84"/>
      <c r="K70" s="84"/>
      <c r="L70" s="84"/>
      <c r="M70" s="86" t="s">
        <v>460</v>
      </c>
      <c r="O70" s="6" t="s">
        <v>460</v>
      </c>
    </row>
    <row r="71" spans="1:26" ht="23.85" customHeight="1" x14ac:dyDescent="0.3">
      <c r="A71" s="9" t="s">
        <v>450</v>
      </c>
      <c r="B71" s="9" t="s">
        <v>855</v>
      </c>
      <c r="C71" s="85">
        <v>0.22289999999999999</v>
      </c>
      <c r="D71" s="32" t="s">
        <v>837</v>
      </c>
      <c r="E71" s="59">
        <f t="shared" ref="E71:F75" si="9">G71+I71+K71</f>
        <v>120448</v>
      </c>
      <c r="F71" s="87">
        <f t="shared" si="9"/>
        <v>26847.8</v>
      </c>
      <c r="G71" s="56">
        <v>0</v>
      </c>
      <c r="H71" s="87">
        <f>IF(C71=0,0,ROUNDDOWN(G71*C71,1))</f>
        <v>0</v>
      </c>
      <c r="I71" s="56">
        <v>0</v>
      </c>
      <c r="J71" s="88">
        <f>IF(C71=0,0,ROUNDDOWN(I71*C71,1))</f>
        <v>0</v>
      </c>
      <c r="K71" s="89">
        <f>경비목록표!E12</f>
        <v>120448</v>
      </c>
      <c r="L71" s="92">
        <f>IF(C71=0,0,ROUNDDOWN(K71*C71,1))</f>
        <v>26847.8</v>
      </c>
      <c r="M71" s="23" t="s">
        <v>1950</v>
      </c>
      <c r="N71" s="16" t="s">
        <v>1948</v>
      </c>
      <c r="O71" s="6" t="s">
        <v>1949</v>
      </c>
      <c r="P71" s="6" t="s">
        <v>1236</v>
      </c>
      <c r="Z71" s="19" t="str">
        <f ca="1">HYPERLINK("#"&amp;경비목록표!G2&amp;"!A"&amp;ROW(경비목록표!A12),"S00159 →")</f>
        <v>S00159 →</v>
      </c>
    </row>
    <row r="72" spans="1:26" ht="23.85" customHeight="1" x14ac:dyDescent="0.3">
      <c r="A72" s="9" t="s">
        <v>790</v>
      </c>
      <c r="B72" s="9"/>
      <c r="C72" s="85">
        <v>1</v>
      </c>
      <c r="D72" s="32" t="s">
        <v>791</v>
      </c>
      <c r="E72" s="59">
        <f t="shared" si="9"/>
        <v>55700</v>
      </c>
      <c r="F72" s="87">
        <f t="shared" si="9"/>
        <v>55700</v>
      </c>
      <c r="G72" s="56">
        <v>0</v>
      </c>
      <c r="H72" s="88">
        <f>IF(C72=0,0,ROUNDDOWN(G72*C72,1))</f>
        <v>0</v>
      </c>
      <c r="I72" s="89">
        <f>환율및기초자료!G6</f>
        <v>55700</v>
      </c>
      <c r="J72" s="91">
        <f>IF(C72=0,0,ROUNDDOWN(I72*C72,1))</f>
        <v>55700</v>
      </c>
      <c r="K72" s="56">
        <v>0</v>
      </c>
      <c r="L72" s="88">
        <f>IF(C72=0,0,ROUNDDOWN(K72*C72,1))</f>
        <v>0</v>
      </c>
      <c r="M72" s="23" t="s">
        <v>1918</v>
      </c>
      <c r="N72" s="16" t="s">
        <v>1916</v>
      </c>
      <c r="O72" s="6" t="s">
        <v>1917</v>
      </c>
      <c r="P72" s="6" t="s">
        <v>1236</v>
      </c>
      <c r="Z72" s="19" t="str">
        <f ca="1">HYPERLINK("#"&amp;환율및기초자료!I2&amp;"!A"&amp;ROW(환율및기초자료!A6),"L00048 →")</f>
        <v>L00048 →</v>
      </c>
    </row>
    <row r="73" spans="1:26" ht="23.85" customHeight="1" x14ac:dyDescent="0.3">
      <c r="A73" s="9" t="s">
        <v>518</v>
      </c>
      <c r="B73" s="9" t="s">
        <v>519</v>
      </c>
      <c r="C73" s="85">
        <v>20</v>
      </c>
      <c r="D73" s="32" t="s">
        <v>520</v>
      </c>
      <c r="E73" s="59">
        <f t="shared" si="9"/>
        <v>1273</v>
      </c>
      <c r="F73" s="88">
        <f t="shared" si="9"/>
        <v>25460</v>
      </c>
      <c r="G73" s="89">
        <f>재료비목록표!E11</f>
        <v>1273</v>
      </c>
      <c r="H73" s="91">
        <f>IF(C73=0,0,ROUNDDOWN(G73*C73,1))</f>
        <v>25460</v>
      </c>
      <c r="I73" s="56">
        <v>0</v>
      </c>
      <c r="J73" s="87">
        <f>IF(C73=0,0,ROUNDDOWN(I73*C73,1))</f>
        <v>0</v>
      </c>
      <c r="K73" s="56">
        <v>0</v>
      </c>
      <c r="L73" s="88">
        <f>IF(C73=0,0,ROUNDDOWN(K73*C73,1))</f>
        <v>0</v>
      </c>
      <c r="M73" s="23" t="s">
        <v>1921</v>
      </c>
      <c r="N73" s="16" t="s">
        <v>1919</v>
      </c>
      <c r="O73" s="6" t="s">
        <v>1920</v>
      </c>
      <c r="P73" s="6" t="s">
        <v>1236</v>
      </c>
      <c r="Q73" s="6" t="s">
        <v>1222</v>
      </c>
      <c r="Z73" s="19" t="str">
        <f ca="1">HYPERLINK("#"&amp;재료비목록표!G2&amp;"!A"&amp;ROW(재료비목록표!A11),"M00001 →")</f>
        <v>M00001 →</v>
      </c>
    </row>
    <row r="74" spans="1:26" ht="23.85" customHeight="1" x14ac:dyDescent="0.3">
      <c r="A74" s="9" t="s">
        <v>1922</v>
      </c>
      <c r="B74" s="9" t="s">
        <v>1923</v>
      </c>
      <c r="C74" s="85">
        <v>38</v>
      </c>
      <c r="D74" s="32" t="s">
        <v>870</v>
      </c>
      <c r="E74" s="59">
        <f t="shared" si="9"/>
        <v>25460</v>
      </c>
      <c r="F74" s="87">
        <f t="shared" si="9"/>
        <v>9674.7999999999993</v>
      </c>
      <c r="G74" s="90">
        <f>H73</f>
        <v>25460</v>
      </c>
      <c r="H74" s="88">
        <f>IF(C74=0,0,ROUNDDOWN(G74*C74/100,1))</f>
        <v>9674.7999999999993</v>
      </c>
      <c r="I74" s="12">
        <v>0</v>
      </c>
      <c r="J74" s="88">
        <f>IF(C74=0,0,ROUNDDOWN(I74*C74/100,1))</f>
        <v>0</v>
      </c>
      <c r="K74" s="12">
        <v>0</v>
      </c>
      <c r="L74" s="88">
        <f>IF(C74=0,0,ROUNDDOWN(K74*C74/100,1))</f>
        <v>0</v>
      </c>
      <c r="M74" s="23"/>
      <c r="N74" s="16" t="s">
        <v>1443</v>
      </c>
      <c r="O74" s="6" t="s">
        <v>1232</v>
      </c>
      <c r="P74" s="6" t="s">
        <v>1236</v>
      </c>
    </row>
    <row r="75" spans="1:26" ht="23.85" customHeight="1" x14ac:dyDescent="0.3">
      <c r="A75" s="9" t="s">
        <v>858</v>
      </c>
      <c r="B75" s="9" t="s">
        <v>859</v>
      </c>
      <c r="C75" s="85">
        <v>0.26840000000000003</v>
      </c>
      <c r="D75" s="32" t="s">
        <v>837</v>
      </c>
      <c r="E75" s="59">
        <f t="shared" si="9"/>
        <v>1670</v>
      </c>
      <c r="F75" s="87">
        <f t="shared" si="9"/>
        <v>448.2</v>
      </c>
      <c r="G75" s="56">
        <v>0</v>
      </c>
      <c r="H75" s="87">
        <f>IF(C75=0,0,ROUNDDOWN(G75*C75,1))</f>
        <v>0</v>
      </c>
      <c r="I75" s="56">
        <v>0</v>
      </c>
      <c r="J75" s="88">
        <f>IF(C75=0,0,ROUNDDOWN(I75*C75,1))</f>
        <v>0</v>
      </c>
      <c r="K75" s="89">
        <f>경비목록표!E13</f>
        <v>1670</v>
      </c>
      <c r="L75" s="92">
        <f>IF(C75=0,0,ROUNDDOWN(K75*C75,1))</f>
        <v>448.2</v>
      </c>
      <c r="M75" s="23" t="s">
        <v>1953</v>
      </c>
      <c r="N75" s="16" t="s">
        <v>1951</v>
      </c>
      <c r="O75" s="6" t="s">
        <v>1952</v>
      </c>
      <c r="P75" s="6" t="s">
        <v>1236</v>
      </c>
      <c r="Z75" s="19" t="str">
        <f ca="1">HYPERLINK("#"&amp;경비목록표!G2&amp;"!A"&amp;ROW(경비목록표!A13),"S00165 →")</f>
        <v>S00165 →</v>
      </c>
    </row>
    <row r="76" spans="1:26" ht="23.85" customHeight="1" x14ac:dyDescent="0.3">
      <c r="A76" s="23" t="s">
        <v>6</v>
      </c>
      <c r="B76" s="82"/>
      <c r="C76" s="82"/>
      <c r="D76" s="82"/>
      <c r="E76" s="82"/>
      <c r="F76" s="53">
        <f>H76+J76+L76</f>
        <v>118130</v>
      </c>
      <c r="G76" s="82"/>
      <c r="H76" s="53">
        <f>ROUNDDOWN(SUMIF(P71:P75,O76,H71:H75),0)</f>
        <v>35134</v>
      </c>
      <c r="I76" s="82"/>
      <c r="J76" s="53">
        <f>ROUNDDOWN(SUMIF(P71:P75,O76,J71:J75),0)</f>
        <v>55700</v>
      </c>
      <c r="K76" s="82"/>
      <c r="L76" s="53">
        <f>ROUNDDOWN(SUMIF(P71:P75,O76,L71:L75),0)</f>
        <v>27296</v>
      </c>
      <c r="M76" s="82"/>
      <c r="O76" s="6" t="s">
        <v>1236</v>
      </c>
    </row>
    <row r="77" spans="1:26" ht="23.85" customHeight="1" x14ac:dyDescent="0.3">
      <c r="A77" s="81" t="s">
        <v>461</v>
      </c>
      <c r="B77" s="81"/>
      <c r="C77" s="83"/>
      <c r="D77" s="83"/>
      <c r="E77" s="83"/>
      <c r="F77" s="83"/>
      <c r="G77" s="83"/>
      <c r="H77" s="83"/>
      <c r="I77" s="83"/>
      <c r="J77" s="83"/>
      <c r="K77" s="83"/>
      <c r="L77" s="83"/>
      <c r="M77" s="83"/>
      <c r="N77" s="34" t="str">
        <f>HYPERLINK("#N"&amp;ROW(N81),"_x0005_`BDCOD|X00603_x0007_`POSS|"&amp;ROW(N79)&amp;"_x0007_`POSE|"&amp;ROW(N81)&amp;"_x0007_`")</f>
        <v>_x0005_`BDCOD|X00603_x0007_`POSS|79_x0007_`POSE|81_x0007_`</v>
      </c>
    </row>
    <row r="78" spans="1:26" ht="23.85" customHeight="1" x14ac:dyDescent="0.3">
      <c r="A78" s="43" t="s">
        <v>463</v>
      </c>
      <c r="B78" s="43" t="s">
        <v>464</v>
      </c>
      <c r="C78" s="84"/>
      <c r="D78" s="86" t="s">
        <v>422</v>
      </c>
      <c r="E78" s="84"/>
      <c r="F78" s="84"/>
      <c r="G78" s="84"/>
      <c r="H78" s="84"/>
      <c r="I78" s="84"/>
      <c r="J78" s="84"/>
      <c r="K78" s="84"/>
      <c r="L78" s="84"/>
      <c r="M78" s="86" t="s">
        <v>465</v>
      </c>
      <c r="O78" s="6" t="s">
        <v>465</v>
      </c>
    </row>
    <row r="79" spans="1:26" ht="23.85" customHeight="1" x14ac:dyDescent="0.3">
      <c r="A79" s="9" t="s">
        <v>463</v>
      </c>
      <c r="B79" s="9" t="s">
        <v>464</v>
      </c>
      <c r="C79" s="85">
        <v>0.27989999999999998</v>
      </c>
      <c r="D79" s="32" t="s">
        <v>837</v>
      </c>
      <c r="E79" s="59">
        <f t="shared" ref="E79:F81" si="10">G79+I79+K79</f>
        <v>875</v>
      </c>
      <c r="F79" s="87">
        <f t="shared" si="10"/>
        <v>244.9</v>
      </c>
      <c r="G79" s="56">
        <v>0</v>
      </c>
      <c r="H79" s="87">
        <f>IF(C79=0,0,ROUNDDOWN(G79*C79,1))</f>
        <v>0</v>
      </c>
      <c r="I79" s="56">
        <v>0</v>
      </c>
      <c r="J79" s="88">
        <f>IF(C79=0,0,ROUNDDOWN(I79*C79,1))</f>
        <v>0</v>
      </c>
      <c r="K79" s="89">
        <f>경비목록표!E14</f>
        <v>875</v>
      </c>
      <c r="L79" s="92">
        <f>IF(C79=0,0,ROUNDDOWN(K79*C79,1))</f>
        <v>244.9</v>
      </c>
      <c r="M79" s="23" t="s">
        <v>1956</v>
      </c>
      <c r="N79" s="16" t="s">
        <v>1954</v>
      </c>
      <c r="O79" s="6" t="s">
        <v>1955</v>
      </c>
      <c r="P79" s="6" t="s">
        <v>1236</v>
      </c>
      <c r="Z79" s="19" t="str">
        <f ca="1">HYPERLINK("#"&amp;경비목록표!G2&amp;"!A"&amp;ROW(경비목록표!A14),"S00603 →")</f>
        <v>S00603 →</v>
      </c>
    </row>
    <row r="80" spans="1:26" ht="23.85" customHeight="1" x14ac:dyDescent="0.3">
      <c r="A80" s="9" t="s">
        <v>782</v>
      </c>
      <c r="B80" s="9" t="s">
        <v>783</v>
      </c>
      <c r="C80" s="85">
        <v>1.3</v>
      </c>
      <c r="D80" s="32" t="s">
        <v>520</v>
      </c>
      <c r="E80" s="59">
        <f t="shared" si="10"/>
        <v>1319</v>
      </c>
      <c r="F80" s="88">
        <f t="shared" si="10"/>
        <v>1714.7</v>
      </c>
      <c r="G80" s="89">
        <f>재료비목록표!E72</f>
        <v>1319</v>
      </c>
      <c r="H80" s="91">
        <f>IF(C80=0,0,ROUNDDOWN(G80*C80,1))</f>
        <v>1714.7</v>
      </c>
      <c r="I80" s="56">
        <v>0</v>
      </c>
      <c r="J80" s="87">
        <f>IF(C80=0,0,ROUNDDOWN(I80*C80,1))</f>
        <v>0</v>
      </c>
      <c r="K80" s="56">
        <v>0</v>
      </c>
      <c r="L80" s="88">
        <f>IF(C80=0,0,ROUNDDOWN(K80*C80,1))</f>
        <v>0</v>
      </c>
      <c r="M80" s="23" t="s">
        <v>1959</v>
      </c>
      <c r="N80" s="16" t="s">
        <v>1957</v>
      </c>
      <c r="O80" s="6" t="s">
        <v>1958</v>
      </c>
      <c r="P80" s="6" t="s">
        <v>1236</v>
      </c>
      <c r="Q80" s="6" t="s">
        <v>1222</v>
      </c>
      <c r="Z80" s="19" t="str">
        <f ca="1">HYPERLINK("#"&amp;재료비목록표!G2&amp;"!A"&amp;ROW(재료비목록표!A72),"M00002 →")</f>
        <v>M00002 →</v>
      </c>
    </row>
    <row r="81" spans="1:26" ht="23.85" customHeight="1" x14ac:dyDescent="0.3">
      <c r="A81" s="9" t="s">
        <v>1960</v>
      </c>
      <c r="B81" s="9" t="s">
        <v>1961</v>
      </c>
      <c r="C81" s="85">
        <v>20</v>
      </c>
      <c r="D81" s="32" t="s">
        <v>870</v>
      </c>
      <c r="E81" s="59">
        <f t="shared" si="10"/>
        <v>1714.7</v>
      </c>
      <c r="F81" s="87">
        <f t="shared" si="10"/>
        <v>342.9</v>
      </c>
      <c r="G81" s="90">
        <f>H80</f>
        <v>1714.7</v>
      </c>
      <c r="H81" s="88">
        <f>IF(C81=0,0,ROUNDDOWN(G81*C81/100,1))</f>
        <v>342.9</v>
      </c>
      <c r="I81" s="12">
        <v>0</v>
      </c>
      <c r="J81" s="88">
        <f>IF(C81=0,0,ROUNDDOWN(I81*C81/100,1))</f>
        <v>0</v>
      </c>
      <c r="K81" s="12">
        <v>0</v>
      </c>
      <c r="L81" s="88">
        <f>IF(C81=0,0,ROUNDDOWN(K81*C81/100,1))</f>
        <v>0</v>
      </c>
      <c r="M81" s="23"/>
      <c r="N81" s="16" t="s">
        <v>1443</v>
      </c>
      <c r="O81" s="6" t="s">
        <v>1232</v>
      </c>
      <c r="P81" s="6" t="s">
        <v>1236</v>
      </c>
    </row>
    <row r="82" spans="1:26" ht="23.85" customHeight="1" x14ac:dyDescent="0.3">
      <c r="A82" s="23" t="s">
        <v>6</v>
      </c>
      <c r="B82" s="82"/>
      <c r="C82" s="82"/>
      <c r="D82" s="82"/>
      <c r="E82" s="82"/>
      <c r="F82" s="53">
        <f>H82+J82+L82</f>
        <v>2301</v>
      </c>
      <c r="G82" s="82"/>
      <c r="H82" s="53">
        <f>ROUNDDOWN(SUMIF(P79:P81,O82,H79:H81),0)</f>
        <v>2057</v>
      </c>
      <c r="I82" s="82"/>
      <c r="J82" s="53">
        <f>ROUNDDOWN(SUMIF(P79:P81,O82,J79:J81),0)</f>
        <v>0</v>
      </c>
      <c r="K82" s="82"/>
      <c r="L82" s="53">
        <f>ROUNDDOWN(SUMIF(P79:P81,O82,L79:L81),0)</f>
        <v>244</v>
      </c>
      <c r="M82" s="82"/>
      <c r="O82" s="6" t="s">
        <v>1236</v>
      </c>
    </row>
    <row r="83" spans="1:26" ht="23.85" customHeight="1" x14ac:dyDescent="0.3">
      <c r="A83" s="81" t="s">
        <v>466</v>
      </c>
      <c r="B83" s="81"/>
      <c r="C83" s="83"/>
      <c r="D83" s="83"/>
      <c r="E83" s="83"/>
      <c r="F83" s="83"/>
      <c r="G83" s="83"/>
      <c r="H83" s="83"/>
      <c r="I83" s="83"/>
      <c r="J83" s="83"/>
      <c r="K83" s="83"/>
      <c r="L83" s="83"/>
      <c r="M83" s="83"/>
      <c r="N83" s="34" t="str">
        <f>HYPERLINK("#N"&amp;ROW(N88),"_x0005_`BDCOD|X00595_x0007_`POSS|"&amp;ROW(N85)&amp;"_x0007_`POSE|"&amp;ROW(N88)&amp;"_x0007_`")</f>
        <v>_x0005_`BDCOD|X00595_x0007_`POSS|85_x0007_`POSE|88_x0007_`</v>
      </c>
    </row>
    <row r="84" spans="1:26" ht="23.85" customHeight="1" x14ac:dyDescent="0.3">
      <c r="A84" s="43" t="s">
        <v>468</v>
      </c>
      <c r="B84" s="43" t="s">
        <v>469</v>
      </c>
      <c r="C84" s="84"/>
      <c r="D84" s="86" t="s">
        <v>422</v>
      </c>
      <c r="E84" s="84"/>
      <c r="F84" s="84"/>
      <c r="G84" s="84"/>
      <c r="H84" s="84"/>
      <c r="I84" s="84"/>
      <c r="J84" s="84"/>
      <c r="K84" s="84"/>
      <c r="L84" s="84"/>
      <c r="M84" s="86" t="s">
        <v>470</v>
      </c>
      <c r="O84" s="6" t="s">
        <v>470</v>
      </c>
    </row>
    <row r="85" spans="1:26" ht="23.85" customHeight="1" x14ac:dyDescent="0.3">
      <c r="A85" s="9" t="s">
        <v>468</v>
      </c>
      <c r="B85" s="9" t="s">
        <v>469</v>
      </c>
      <c r="C85" s="85">
        <v>0.21129999999999999</v>
      </c>
      <c r="D85" s="32" t="s">
        <v>837</v>
      </c>
      <c r="E85" s="59">
        <f t="shared" ref="E85:F88" si="11">G85+I85+K85</f>
        <v>44820</v>
      </c>
      <c r="F85" s="87">
        <f t="shared" si="11"/>
        <v>9470.4</v>
      </c>
      <c r="G85" s="56">
        <v>0</v>
      </c>
      <c r="H85" s="87">
        <f>IF(C85=0,0,ROUNDDOWN(G85*C85,1))</f>
        <v>0</v>
      </c>
      <c r="I85" s="56">
        <v>0</v>
      </c>
      <c r="J85" s="88">
        <f>IF(C85=0,0,ROUNDDOWN(I85*C85,1))</f>
        <v>0</v>
      </c>
      <c r="K85" s="89">
        <f>경비목록표!E15</f>
        <v>44820</v>
      </c>
      <c r="L85" s="92">
        <f>IF(C85=0,0,ROUNDDOWN(K85*C85,1))</f>
        <v>9470.4</v>
      </c>
      <c r="M85" s="23" t="s">
        <v>1964</v>
      </c>
      <c r="N85" s="16" t="s">
        <v>1962</v>
      </c>
      <c r="O85" s="6" t="s">
        <v>1963</v>
      </c>
      <c r="P85" s="6" t="s">
        <v>1236</v>
      </c>
      <c r="Z85" s="19" t="str">
        <f ca="1">HYPERLINK("#"&amp;경비목록표!G2&amp;"!A"&amp;ROW(경비목록표!A15),"S00595 →")</f>
        <v>S00595 →</v>
      </c>
    </row>
    <row r="86" spans="1:26" ht="23.85" customHeight="1" x14ac:dyDescent="0.3">
      <c r="A86" s="9" t="s">
        <v>833</v>
      </c>
      <c r="B86" s="9"/>
      <c r="C86" s="85">
        <v>1</v>
      </c>
      <c r="D86" s="32" t="s">
        <v>791</v>
      </c>
      <c r="E86" s="59">
        <f t="shared" si="11"/>
        <v>47231</v>
      </c>
      <c r="F86" s="87">
        <f t="shared" si="11"/>
        <v>47231</v>
      </c>
      <c r="G86" s="56">
        <v>0</v>
      </c>
      <c r="H86" s="88">
        <f>IF(C86=0,0,ROUNDDOWN(G86*C86,1))</f>
        <v>0</v>
      </c>
      <c r="I86" s="89">
        <f>환율및기초자료!G7</f>
        <v>47231</v>
      </c>
      <c r="J86" s="91">
        <f>IF(C86=0,0,ROUNDDOWN(I86*C86,1))</f>
        <v>47231</v>
      </c>
      <c r="K86" s="56">
        <v>0</v>
      </c>
      <c r="L86" s="88">
        <f>IF(C86=0,0,ROUNDDOWN(K86*C86,1))</f>
        <v>0</v>
      </c>
      <c r="M86" s="23" t="s">
        <v>1944</v>
      </c>
      <c r="N86" s="16" t="s">
        <v>1942</v>
      </c>
      <c r="O86" s="6" t="s">
        <v>1943</v>
      </c>
      <c r="P86" s="6" t="s">
        <v>1236</v>
      </c>
      <c r="Z86" s="19" t="str">
        <f ca="1">HYPERLINK("#"&amp;환율및기초자료!I2&amp;"!A"&amp;ROW(환율및기초자료!A7),"L00049 →")</f>
        <v>L00049 →</v>
      </c>
    </row>
    <row r="87" spans="1:26" ht="23.85" customHeight="1" x14ac:dyDescent="0.3">
      <c r="A87" s="9" t="s">
        <v>518</v>
      </c>
      <c r="B87" s="9" t="s">
        <v>519</v>
      </c>
      <c r="C87" s="85">
        <v>9.3000000000000007</v>
      </c>
      <c r="D87" s="32" t="s">
        <v>520</v>
      </c>
      <c r="E87" s="59">
        <f t="shared" si="11"/>
        <v>1273</v>
      </c>
      <c r="F87" s="88">
        <f t="shared" si="11"/>
        <v>11838.9</v>
      </c>
      <c r="G87" s="89">
        <f>재료비목록표!E11</f>
        <v>1273</v>
      </c>
      <c r="H87" s="91">
        <f>IF(C87=0,0,ROUNDDOWN(G87*C87,1))</f>
        <v>11838.9</v>
      </c>
      <c r="I87" s="56">
        <v>0</v>
      </c>
      <c r="J87" s="87">
        <f>IF(C87=0,0,ROUNDDOWN(I87*C87,1))</f>
        <v>0</v>
      </c>
      <c r="K87" s="56">
        <v>0</v>
      </c>
      <c r="L87" s="88">
        <f>IF(C87=0,0,ROUNDDOWN(K87*C87,1))</f>
        <v>0</v>
      </c>
      <c r="M87" s="23" t="s">
        <v>1921</v>
      </c>
      <c r="N87" s="16" t="s">
        <v>1919</v>
      </c>
      <c r="O87" s="6" t="s">
        <v>1920</v>
      </c>
      <c r="P87" s="6" t="s">
        <v>1236</v>
      </c>
      <c r="Q87" s="6" t="s">
        <v>1222</v>
      </c>
      <c r="Z87" s="19" t="str">
        <f ca="1">HYPERLINK("#"&amp;재료비목록표!G2&amp;"!A"&amp;ROW(재료비목록표!A11),"M00001 →")</f>
        <v>M00001 →</v>
      </c>
    </row>
    <row r="88" spans="1:26" ht="23.85" customHeight="1" x14ac:dyDescent="0.3">
      <c r="A88" s="9" t="s">
        <v>1922</v>
      </c>
      <c r="B88" s="9" t="s">
        <v>1923</v>
      </c>
      <c r="C88" s="85">
        <v>30</v>
      </c>
      <c r="D88" s="32" t="s">
        <v>870</v>
      </c>
      <c r="E88" s="59">
        <f t="shared" si="11"/>
        <v>11838.9</v>
      </c>
      <c r="F88" s="87">
        <f t="shared" si="11"/>
        <v>3551.6</v>
      </c>
      <c r="G88" s="90">
        <f>H87</f>
        <v>11838.9</v>
      </c>
      <c r="H88" s="88">
        <f>IF(C88=0,0,ROUNDDOWN(G88*C88/100,1))</f>
        <v>3551.6</v>
      </c>
      <c r="I88" s="12">
        <v>0</v>
      </c>
      <c r="J88" s="88">
        <f>IF(C88=0,0,ROUNDDOWN(I88*C88/100,1))</f>
        <v>0</v>
      </c>
      <c r="K88" s="12">
        <v>0</v>
      </c>
      <c r="L88" s="88">
        <f>IF(C88=0,0,ROUNDDOWN(K88*C88/100,1))</f>
        <v>0</v>
      </c>
      <c r="M88" s="23"/>
      <c r="N88" s="16" t="s">
        <v>1443</v>
      </c>
      <c r="O88" s="6" t="s">
        <v>1232</v>
      </c>
      <c r="P88" s="6" t="s">
        <v>1236</v>
      </c>
    </row>
    <row r="89" spans="1:26" ht="23.85" customHeight="1" x14ac:dyDescent="0.3">
      <c r="A89" s="23" t="s">
        <v>6</v>
      </c>
      <c r="B89" s="82"/>
      <c r="C89" s="82"/>
      <c r="D89" s="82"/>
      <c r="E89" s="82"/>
      <c r="F89" s="53">
        <f>H89+J89+L89</f>
        <v>72091</v>
      </c>
      <c r="G89" s="82"/>
      <c r="H89" s="53">
        <f>ROUNDDOWN(SUMIF(P85:P88,O89,H85:H88),0)</f>
        <v>15390</v>
      </c>
      <c r="I89" s="82"/>
      <c r="J89" s="53">
        <f>ROUNDDOWN(SUMIF(P85:P88,O89,J85:J88),0)</f>
        <v>47231</v>
      </c>
      <c r="K89" s="82"/>
      <c r="L89" s="53">
        <f>ROUNDDOWN(SUMIF(P85:P88,O89,L85:L88),0)</f>
        <v>9470</v>
      </c>
      <c r="M89" s="82"/>
      <c r="O89" s="6" t="s">
        <v>1236</v>
      </c>
    </row>
    <row r="90" spans="1:26" ht="23.85" customHeight="1" x14ac:dyDescent="0.3">
      <c r="A90" s="81" t="s">
        <v>471</v>
      </c>
      <c r="B90" s="81"/>
      <c r="C90" s="83"/>
      <c r="D90" s="83"/>
      <c r="E90" s="83"/>
      <c r="F90" s="83"/>
      <c r="G90" s="83"/>
      <c r="H90" s="83"/>
      <c r="I90" s="83"/>
      <c r="J90" s="83"/>
      <c r="K90" s="83"/>
      <c r="L90" s="83"/>
      <c r="M90" s="83"/>
      <c r="N90" s="34" t="str">
        <f>HYPERLINK("#N"&amp;ROW(N95),"_x0005_`BDCOD|X00013_x0007_`POSS|"&amp;ROW(N92)&amp;"_x0007_`POSE|"&amp;ROW(N95)&amp;"_x0007_`")</f>
        <v>_x0005_`BDCOD|X00013_x0007_`POSS|92_x0007_`POSE|95_x0007_`</v>
      </c>
    </row>
    <row r="91" spans="1:26" ht="23.85" customHeight="1" x14ac:dyDescent="0.3">
      <c r="A91" s="43" t="s">
        <v>473</v>
      </c>
      <c r="B91" s="43" t="s">
        <v>474</v>
      </c>
      <c r="C91" s="84"/>
      <c r="D91" s="86" t="s">
        <v>422</v>
      </c>
      <c r="E91" s="84"/>
      <c r="F91" s="84"/>
      <c r="G91" s="84"/>
      <c r="H91" s="84"/>
      <c r="I91" s="84"/>
      <c r="J91" s="84"/>
      <c r="K91" s="84"/>
      <c r="L91" s="84"/>
      <c r="M91" s="86" t="s">
        <v>475</v>
      </c>
      <c r="O91" s="6" t="s">
        <v>475</v>
      </c>
    </row>
    <row r="92" spans="1:26" ht="23.85" customHeight="1" x14ac:dyDescent="0.3">
      <c r="A92" s="9" t="s">
        <v>473</v>
      </c>
      <c r="B92" s="9" t="s">
        <v>474</v>
      </c>
      <c r="C92" s="85">
        <v>0.18110000000000001</v>
      </c>
      <c r="D92" s="32" t="s">
        <v>837</v>
      </c>
      <c r="E92" s="59">
        <f t="shared" ref="E92:F95" si="12">G92+I92+K92</f>
        <v>248388</v>
      </c>
      <c r="F92" s="87">
        <f t="shared" si="12"/>
        <v>44983</v>
      </c>
      <c r="G92" s="56">
        <v>0</v>
      </c>
      <c r="H92" s="87">
        <f>IF(C92=0,0,ROUNDDOWN(G92*C92,1))</f>
        <v>0</v>
      </c>
      <c r="I92" s="56">
        <v>0</v>
      </c>
      <c r="J92" s="88">
        <f>IF(C92=0,0,ROUNDDOWN(I92*C92,1))</f>
        <v>0</v>
      </c>
      <c r="K92" s="89">
        <f>경비목록표!E16</f>
        <v>248388</v>
      </c>
      <c r="L92" s="92">
        <f>IF(C92=0,0,ROUNDDOWN(K92*C92,1))</f>
        <v>44983</v>
      </c>
      <c r="M92" s="23" t="s">
        <v>1967</v>
      </c>
      <c r="N92" s="16" t="s">
        <v>1965</v>
      </c>
      <c r="O92" s="6" t="s">
        <v>1966</v>
      </c>
      <c r="P92" s="6" t="s">
        <v>1236</v>
      </c>
      <c r="Z92" s="19" t="str">
        <f ca="1">HYPERLINK("#"&amp;경비목록표!G2&amp;"!A"&amp;ROW(경비목록표!A16),"S00013 →")</f>
        <v>S00013 →</v>
      </c>
    </row>
    <row r="93" spans="1:26" ht="23.85" customHeight="1" x14ac:dyDescent="0.3">
      <c r="A93" s="9" t="s">
        <v>790</v>
      </c>
      <c r="B93" s="9"/>
      <c r="C93" s="85">
        <v>1</v>
      </c>
      <c r="D93" s="32" t="s">
        <v>791</v>
      </c>
      <c r="E93" s="59">
        <f t="shared" si="12"/>
        <v>55700</v>
      </c>
      <c r="F93" s="87">
        <f t="shared" si="12"/>
        <v>55700</v>
      </c>
      <c r="G93" s="56">
        <v>0</v>
      </c>
      <c r="H93" s="88">
        <f>IF(C93=0,0,ROUNDDOWN(G93*C93,1))</f>
        <v>0</v>
      </c>
      <c r="I93" s="89">
        <f>환율및기초자료!G6</f>
        <v>55700</v>
      </c>
      <c r="J93" s="91">
        <f>IF(C93=0,0,ROUNDDOWN(I93*C93,1))</f>
        <v>55700</v>
      </c>
      <c r="K93" s="56">
        <v>0</v>
      </c>
      <c r="L93" s="88">
        <f>IF(C93=0,0,ROUNDDOWN(K93*C93,1))</f>
        <v>0</v>
      </c>
      <c r="M93" s="23" t="s">
        <v>1918</v>
      </c>
      <c r="N93" s="16" t="s">
        <v>1916</v>
      </c>
      <c r="O93" s="6" t="s">
        <v>1917</v>
      </c>
      <c r="P93" s="6" t="s">
        <v>1236</v>
      </c>
      <c r="Z93" s="19" t="str">
        <f ca="1">HYPERLINK("#"&amp;환율및기초자료!I2&amp;"!A"&amp;ROW(환율및기초자료!A6),"L00048 →")</f>
        <v>L00048 →</v>
      </c>
    </row>
    <row r="94" spans="1:26" ht="23.85" customHeight="1" x14ac:dyDescent="0.3">
      <c r="A94" s="9" t="s">
        <v>518</v>
      </c>
      <c r="B94" s="9" t="s">
        <v>519</v>
      </c>
      <c r="C94" s="85">
        <v>41.6</v>
      </c>
      <c r="D94" s="32" t="s">
        <v>520</v>
      </c>
      <c r="E94" s="59">
        <f t="shared" si="12"/>
        <v>1273</v>
      </c>
      <c r="F94" s="88">
        <f t="shared" si="12"/>
        <v>52956.800000000003</v>
      </c>
      <c r="G94" s="89">
        <f>재료비목록표!E11</f>
        <v>1273</v>
      </c>
      <c r="H94" s="91">
        <f>IF(C94=0,0,ROUNDDOWN(G94*C94,1))</f>
        <v>52956.800000000003</v>
      </c>
      <c r="I94" s="56">
        <v>0</v>
      </c>
      <c r="J94" s="87">
        <f>IF(C94=0,0,ROUNDDOWN(I94*C94,1))</f>
        <v>0</v>
      </c>
      <c r="K94" s="56">
        <v>0</v>
      </c>
      <c r="L94" s="88">
        <f>IF(C94=0,0,ROUNDDOWN(K94*C94,1))</f>
        <v>0</v>
      </c>
      <c r="M94" s="23" t="s">
        <v>1921</v>
      </c>
      <c r="N94" s="16" t="s">
        <v>1919</v>
      </c>
      <c r="O94" s="6" t="s">
        <v>1920</v>
      </c>
      <c r="P94" s="6" t="s">
        <v>1236</v>
      </c>
      <c r="Q94" s="6" t="s">
        <v>1222</v>
      </c>
      <c r="Z94" s="19" t="str">
        <f ca="1">HYPERLINK("#"&amp;재료비목록표!G2&amp;"!A"&amp;ROW(재료비목록표!A11),"M00001 →")</f>
        <v>M00001 →</v>
      </c>
    </row>
    <row r="95" spans="1:26" ht="23.85" customHeight="1" x14ac:dyDescent="0.3">
      <c r="A95" s="9" t="s">
        <v>1922</v>
      </c>
      <c r="B95" s="9" t="s">
        <v>1923</v>
      </c>
      <c r="C95" s="85">
        <v>16</v>
      </c>
      <c r="D95" s="32" t="s">
        <v>870</v>
      </c>
      <c r="E95" s="59">
        <f t="shared" si="12"/>
        <v>52956.800000000003</v>
      </c>
      <c r="F95" s="87">
        <f t="shared" si="12"/>
        <v>8473</v>
      </c>
      <c r="G95" s="90">
        <f>H94</f>
        <v>52956.800000000003</v>
      </c>
      <c r="H95" s="88">
        <f>IF(C95=0,0,ROUNDDOWN(G95*C95/100,1))</f>
        <v>8473</v>
      </c>
      <c r="I95" s="12">
        <v>0</v>
      </c>
      <c r="J95" s="88">
        <f>IF(C95=0,0,ROUNDDOWN(I95*C95/100,1))</f>
        <v>0</v>
      </c>
      <c r="K95" s="12">
        <v>0</v>
      </c>
      <c r="L95" s="88">
        <f>IF(C95=0,0,ROUNDDOWN(K95*C95/100,1))</f>
        <v>0</v>
      </c>
      <c r="M95" s="23"/>
      <c r="N95" s="16" t="s">
        <v>1443</v>
      </c>
      <c r="O95" s="6" t="s">
        <v>1232</v>
      </c>
      <c r="P95" s="6" t="s">
        <v>1236</v>
      </c>
    </row>
    <row r="96" spans="1:26" ht="23.85" customHeight="1" x14ac:dyDescent="0.3">
      <c r="A96" s="23" t="s">
        <v>6</v>
      </c>
      <c r="B96" s="82"/>
      <c r="C96" s="82"/>
      <c r="D96" s="82"/>
      <c r="E96" s="82"/>
      <c r="F96" s="53">
        <f>H96+J96+L96</f>
        <v>162112</v>
      </c>
      <c r="G96" s="82"/>
      <c r="H96" s="53">
        <f>ROUNDDOWN(SUMIF(P92:P95,O96,H92:H95),0)</f>
        <v>61429</v>
      </c>
      <c r="I96" s="82"/>
      <c r="J96" s="53">
        <f>ROUNDDOWN(SUMIF(P92:P95,O96,J92:J95),0)</f>
        <v>55700</v>
      </c>
      <c r="K96" s="82"/>
      <c r="L96" s="53">
        <f>ROUNDDOWN(SUMIF(P92:P95,O96,L92:L95),0)</f>
        <v>44983</v>
      </c>
      <c r="M96" s="82"/>
      <c r="O96" s="6" t="s">
        <v>1236</v>
      </c>
    </row>
    <row r="97" spans="1:26" ht="23.85" customHeight="1" x14ac:dyDescent="0.3">
      <c r="A97" s="81" t="s">
        <v>476</v>
      </c>
      <c r="B97" s="81"/>
      <c r="C97" s="83"/>
      <c r="D97" s="83"/>
      <c r="E97" s="83"/>
      <c r="F97" s="83"/>
      <c r="G97" s="83"/>
      <c r="H97" s="83"/>
      <c r="I97" s="83"/>
      <c r="J97" s="83"/>
      <c r="K97" s="83"/>
      <c r="L97" s="83"/>
      <c r="M97" s="83"/>
      <c r="N97" s="34" t="str">
        <f>HYPERLINK("#N"&amp;ROW(N102),"_x0005_`BDCOD|X00180_x0007_`POSS|"&amp;ROW(N99)&amp;"_x0007_`POSE|"&amp;ROW(N102)&amp;"_x0007_`")</f>
        <v>_x0005_`BDCOD|X00180_x0007_`POSS|99_x0007_`POSE|102_x0007_`</v>
      </c>
    </row>
    <row r="98" spans="1:26" ht="23.85" customHeight="1" x14ac:dyDescent="0.3">
      <c r="A98" s="43" t="s">
        <v>478</v>
      </c>
      <c r="B98" s="43" t="s">
        <v>479</v>
      </c>
      <c r="C98" s="84"/>
      <c r="D98" s="86" t="s">
        <v>422</v>
      </c>
      <c r="E98" s="84"/>
      <c r="F98" s="84"/>
      <c r="G98" s="84"/>
      <c r="H98" s="84"/>
      <c r="I98" s="84"/>
      <c r="J98" s="84"/>
      <c r="K98" s="84"/>
      <c r="L98" s="84"/>
      <c r="M98" s="86" t="s">
        <v>480</v>
      </c>
      <c r="O98" s="6" t="s">
        <v>480</v>
      </c>
    </row>
    <row r="99" spans="1:26" ht="23.85" customHeight="1" x14ac:dyDescent="0.3">
      <c r="A99" s="9" t="s">
        <v>478</v>
      </c>
      <c r="B99" s="9" t="s">
        <v>479</v>
      </c>
      <c r="C99" s="85">
        <v>0.28249999999999997</v>
      </c>
      <c r="D99" s="32" t="s">
        <v>837</v>
      </c>
      <c r="E99" s="59">
        <f t="shared" ref="E99:F102" si="13">G99+I99+K99</f>
        <v>6537</v>
      </c>
      <c r="F99" s="87">
        <f t="shared" si="13"/>
        <v>1846.7</v>
      </c>
      <c r="G99" s="56">
        <v>0</v>
      </c>
      <c r="H99" s="87">
        <f>IF(C99=0,0,ROUNDDOWN(G99*C99,1))</f>
        <v>0</v>
      </c>
      <c r="I99" s="56">
        <v>0</v>
      </c>
      <c r="J99" s="88">
        <f>IF(C99=0,0,ROUNDDOWN(I99*C99,1))</f>
        <v>0</v>
      </c>
      <c r="K99" s="89">
        <f>경비목록표!E18</f>
        <v>6537</v>
      </c>
      <c r="L99" s="92">
        <f>IF(C99=0,0,ROUNDDOWN(K99*C99,1))</f>
        <v>1846.7</v>
      </c>
      <c r="M99" s="23" t="s">
        <v>1970</v>
      </c>
      <c r="N99" s="16" t="s">
        <v>1968</v>
      </c>
      <c r="O99" s="6" t="s">
        <v>1969</v>
      </c>
      <c r="P99" s="6" t="s">
        <v>1236</v>
      </c>
      <c r="Z99" s="19" t="str">
        <f ca="1">HYPERLINK("#"&amp;경비목록표!G2&amp;"!A"&amp;ROW(경비목록표!A18),"S00180 →")</f>
        <v>S00180 →</v>
      </c>
    </row>
    <row r="100" spans="1:26" ht="23.85" customHeight="1" x14ac:dyDescent="0.3">
      <c r="A100" s="9" t="s">
        <v>806</v>
      </c>
      <c r="B100" s="9"/>
      <c r="C100" s="85">
        <v>1</v>
      </c>
      <c r="D100" s="32" t="s">
        <v>791</v>
      </c>
      <c r="E100" s="59">
        <f t="shared" si="13"/>
        <v>33571.199999999997</v>
      </c>
      <c r="F100" s="87">
        <f t="shared" si="13"/>
        <v>33571.199999999997</v>
      </c>
      <c r="G100" s="56">
        <v>0</v>
      </c>
      <c r="H100" s="88">
        <f>IF(C100=0,0,ROUNDDOWN(G100*C100,1))</f>
        <v>0</v>
      </c>
      <c r="I100" s="89">
        <f>환율및기초자료!G8</f>
        <v>33571.199999999997</v>
      </c>
      <c r="J100" s="91">
        <f>IF(C100=0,0,ROUNDDOWN(I100*C100,1))</f>
        <v>33571.199999999997</v>
      </c>
      <c r="K100" s="56">
        <v>0</v>
      </c>
      <c r="L100" s="88">
        <f>IF(C100=0,0,ROUNDDOWN(K100*C100,1))</f>
        <v>0</v>
      </c>
      <c r="M100" s="23" t="s">
        <v>1973</v>
      </c>
      <c r="N100" s="16" t="s">
        <v>1971</v>
      </c>
      <c r="O100" s="6" t="s">
        <v>1972</v>
      </c>
      <c r="P100" s="6" t="s">
        <v>1236</v>
      </c>
      <c r="Z100" s="19" t="str">
        <f ca="1">HYPERLINK("#"&amp;환율및기초자료!I2&amp;"!A"&amp;ROW(환율및기초자료!A8),"L00050 →")</f>
        <v>L00050 →</v>
      </c>
    </row>
    <row r="101" spans="1:26" ht="23.85" customHeight="1" x14ac:dyDescent="0.3">
      <c r="A101" s="9" t="s">
        <v>518</v>
      </c>
      <c r="B101" s="9" t="s">
        <v>519</v>
      </c>
      <c r="C101" s="85">
        <v>2.2000000000000002</v>
      </c>
      <c r="D101" s="32" t="s">
        <v>520</v>
      </c>
      <c r="E101" s="59">
        <f t="shared" si="13"/>
        <v>1273</v>
      </c>
      <c r="F101" s="88">
        <f t="shared" si="13"/>
        <v>2800.6</v>
      </c>
      <c r="G101" s="89">
        <f>재료비목록표!E11</f>
        <v>1273</v>
      </c>
      <c r="H101" s="91">
        <f>IF(C101=0,0,ROUNDDOWN(G101*C101,1))</f>
        <v>2800.6</v>
      </c>
      <c r="I101" s="56">
        <v>0</v>
      </c>
      <c r="J101" s="87">
        <f>IF(C101=0,0,ROUNDDOWN(I101*C101,1))</f>
        <v>0</v>
      </c>
      <c r="K101" s="56">
        <v>0</v>
      </c>
      <c r="L101" s="88">
        <f>IF(C101=0,0,ROUNDDOWN(K101*C101,1))</f>
        <v>0</v>
      </c>
      <c r="M101" s="23" t="s">
        <v>1921</v>
      </c>
      <c r="N101" s="16" t="s">
        <v>1919</v>
      </c>
      <c r="O101" s="6" t="s">
        <v>1920</v>
      </c>
      <c r="P101" s="6" t="s">
        <v>1236</v>
      </c>
      <c r="Q101" s="6" t="s">
        <v>1222</v>
      </c>
      <c r="Z101" s="19" t="str">
        <f ca="1">HYPERLINK("#"&amp;재료비목록표!G2&amp;"!A"&amp;ROW(재료비목록표!A11),"M00001 →")</f>
        <v>M00001 →</v>
      </c>
    </row>
    <row r="102" spans="1:26" ht="23.85" customHeight="1" x14ac:dyDescent="0.3">
      <c r="A102" s="9" t="s">
        <v>1922</v>
      </c>
      <c r="B102" s="9" t="s">
        <v>1923</v>
      </c>
      <c r="C102" s="85">
        <v>13</v>
      </c>
      <c r="D102" s="32" t="s">
        <v>870</v>
      </c>
      <c r="E102" s="59">
        <f t="shared" si="13"/>
        <v>2800.6</v>
      </c>
      <c r="F102" s="87">
        <f t="shared" si="13"/>
        <v>364</v>
      </c>
      <c r="G102" s="90">
        <f>H101</f>
        <v>2800.6</v>
      </c>
      <c r="H102" s="88">
        <f>IF(C102=0,0,ROUNDDOWN(G102*C102/100,1))</f>
        <v>364</v>
      </c>
      <c r="I102" s="12">
        <v>0</v>
      </c>
      <c r="J102" s="88">
        <f>IF(C102=0,0,ROUNDDOWN(I102*C102/100,1))</f>
        <v>0</v>
      </c>
      <c r="K102" s="12">
        <v>0</v>
      </c>
      <c r="L102" s="88">
        <f>IF(C102=0,0,ROUNDDOWN(K102*C102/100,1))</f>
        <v>0</v>
      </c>
      <c r="M102" s="23"/>
      <c r="N102" s="16" t="s">
        <v>1443</v>
      </c>
      <c r="O102" s="6" t="s">
        <v>1232</v>
      </c>
      <c r="P102" s="6" t="s">
        <v>1236</v>
      </c>
    </row>
    <row r="103" spans="1:26" ht="23.85" customHeight="1" x14ac:dyDescent="0.3">
      <c r="A103" s="23" t="s">
        <v>6</v>
      </c>
      <c r="B103" s="82"/>
      <c r="C103" s="82"/>
      <c r="D103" s="82"/>
      <c r="E103" s="82"/>
      <c r="F103" s="53">
        <f>H103+J103+L103</f>
        <v>38581</v>
      </c>
      <c r="G103" s="82"/>
      <c r="H103" s="53">
        <f>ROUNDDOWN(SUMIF(P99:P102,O103,H99:H102),0)</f>
        <v>3164</v>
      </c>
      <c r="I103" s="82"/>
      <c r="J103" s="53">
        <f>ROUNDDOWN(SUMIF(P99:P102,O103,J99:J102),0)</f>
        <v>33571</v>
      </c>
      <c r="K103" s="82"/>
      <c r="L103" s="53">
        <f>ROUNDDOWN(SUMIF(P99:P102,O103,L99:L102),0)</f>
        <v>1846</v>
      </c>
      <c r="M103" s="82"/>
      <c r="O103" s="6" t="s">
        <v>1236</v>
      </c>
    </row>
    <row r="104" spans="1:26" ht="23.85" customHeight="1" x14ac:dyDescent="0.3">
      <c r="A104" s="81" t="s">
        <v>481</v>
      </c>
      <c r="B104" s="81"/>
      <c r="C104" s="83"/>
      <c r="D104" s="83"/>
      <c r="E104" s="83"/>
      <c r="F104" s="83"/>
      <c r="G104" s="83"/>
      <c r="H104" s="83"/>
      <c r="I104" s="83"/>
      <c r="J104" s="83"/>
      <c r="K104" s="83"/>
      <c r="L104" s="83"/>
      <c r="M104" s="83"/>
      <c r="N104" s="34" t="str">
        <f>HYPERLINK("#N"&amp;ROW(N109),"_x0005_`BDCOD|X00387_x0007_`POSS|"&amp;ROW(N106)&amp;"_x0007_`POSE|"&amp;ROW(N109)&amp;"_x0007_`")</f>
        <v>_x0005_`BDCOD|X00387_x0007_`POSS|106_x0007_`POSE|109_x0007_`</v>
      </c>
    </row>
    <row r="105" spans="1:26" ht="23.85" customHeight="1" x14ac:dyDescent="0.3">
      <c r="A105" s="43" t="s">
        <v>483</v>
      </c>
      <c r="B105" s="43" t="s">
        <v>484</v>
      </c>
      <c r="C105" s="84"/>
      <c r="D105" s="86" t="s">
        <v>422</v>
      </c>
      <c r="E105" s="84"/>
      <c r="F105" s="84"/>
      <c r="G105" s="84"/>
      <c r="H105" s="84"/>
      <c r="I105" s="84"/>
      <c r="J105" s="84"/>
      <c r="K105" s="84"/>
      <c r="L105" s="84"/>
      <c r="M105" s="86" t="s">
        <v>485</v>
      </c>
      <c r="O105" s="6" t="s">
        <v>485</v>
      </c>
    </row>
    <row r="106" spans="1:26" ht="23.85" customHeight="1" x14ac:dyDescent="0.3">
      <c r="A106" s="9" t="s">
        <v>483</v>
      </c>
      <c r="B106" s="9" t="s">
        <v>484</v>
      </c>
      <c r="C106" s="85">
        <v>0.63539999999999996</v>
      </c>
      <c r="D106" s="32" t="s">
        <v>837</v>
      </c>
      <c r="E106" s="59">
        <f t="shared" ref="E106:F109" si="14">G106+I106+K106</f>
        <v>2954</v>
      </c>
      <c r="F106" s="87">
        <f t="shared" si="14"/>
        <v>1876.9</v>
      </c>
      <c r="G106" s="56">
        <v>0</v>
      </c>
      <c r="H106" s="87">
        <f>IF(C106=0,0,ROUNDDOWN(G106*C106,1))</f>
        <v>0</v>
      </c>
      <c r="I106" s="56">
        <v>0</v>
      </c>
      <c r="J106" s="88">
        <f>IF(C106=0,0,ROUNDDOWN(I106*C106,1))</f>
        <v>0</v>
      </c>
      <c r="K106" s="89">
        <f>경비목록표!E19</f>
        <v>2954</v>
      </c>
      <c r="L106" s="92">
        <f>IF(C106=0,0,ROUNDDOWN(K106*C106,1))</f>
        <v>1876.9</v>
      </c>
      <c r="M106" s="23" t="s">
        <v>1976</v>
      </c>
      <c r="N106" s="16" t="s">
        <v>1974</v>
      </c>
      <c r="O106" s="6" t="s">
        <v>1975</v>
      </c>
      <c r="P106" s="6" t="s">
        <v>1236</v>
      </c>
      <c r="Z106" s="19" t="str">
        <f ca="1">HYPERLINK("#"&amp;경비목록표!G2&amp;"!A"&amp;ROW(경비목록표!A19),"S00387 →")</f>
        <v>S00387 →</v>
      </c>
    </row>
    <row r="107" spans="1:26" ht="23.85" customHeight="1" x14ac:dyDescent="0.3">
      <c r="A107" s="9" t="s">
        <v>806</v>
      </c>
      <c r="B107" s="9"/>
      <c r="C107" s="85">
        <v>1</v>
      </c>
      <c r="D107" s="32" t="s">
        <v>791</v>
      </c>
      <c r="E107" s="59">
        <f t="shared" si="14"/>
        <v>33571.199999999997</v>
      </c>
      <c r="F107" s="87">
        <f t="shared" si="14"/>
        <v>33571.199999999997</v>
      </c>
      <c r="G107" s="56">
        <v>0</v>
      </c>
      <c r="H107" s="88">
        <f>IF(C107=0,0,ROUNDDOWN(G107*C107,1))</f>
        <v>0</v>
      </c>
      <c r="I107" s="89">
        <f>환율및기초자료!G8</f>
        <v>33571.199999999997</v>
      </c>
      <c r="J107" s="91">
        <f>IF(C107=0,0,ROUNDDOWN(I107*C107,1))</f>
        <v>33571.199999999997</v>
      </c>
      <c r="K107" s="56">
        <v>0</v>
      </c>
      <c r="L107" s="88">
        <f>IF(C107=0,0,ROUNDDOWN(K107*C107,1))</f>
        <v>0</v>
      </c>
      <c r="M107" s="23" t="s">
        <v>1973</v>
      </c>
      <c r="N107" s="16" t="s">
        <v>1971</v>
      </c>
      <c r="O107" s="6" t="s">
        <v>1972</v>
      </c>
      <c r="P107" s="6" t="s">
        <v>1236</v>
      </c>
      <c r="Z107" s="19" t="str">
        <f ca="1">HYPERLINK("#"&amp;환율및기초자료!I2&amp;"!A"&amp;ROW(환율및기초자료!A8),"L00050 →")</f>
        <v>L00050 →</v>
      </c>
    </row>
    <row r="108" spans="1:26" ht="23.85" customHeight="1" x14ac:dyDescent="0.3">
      <c r="A108" s="9" t="s">
        <v>782</v>
      </c>
      <c r="B108" s="9" t="s">
        <v>783</v>
      </c>
      <c r="C108" s="85">
        <v>5.6</v>
      </c>
      <c r="D108" s="32" t="s">
        <v>520</v>
      </c>
      <c r="E108" s="59">
        <f t="shared" si="14"/>
        <v>1319</v>
      </c>
      <c r="F108" s="88">
        <f t="shared" si="14"/>
        <v>7386.4</v>
      </c>
      <c r="G108" s="89">
        <f>재료비목록표!E72</f>
        <v>1319</v>
      </c>
      <c r="H108" s="91">
        <f>IF(C108=0,0,ROUNDDOWN(G108*C108,1))</f>
        <v>7386.4</v>
      </c>
      <c r="I108" s="56">
        <v>0</v>
      </c>
      <c r="J108" s="87">
        <f>IF(C108=0,0,ROUNDDOWN(I108*C108,1))</f>
        <v>0</v>
      </c>
      <c r="K108" s="56">
        <v>0</v>
      </c>
      <c r="L108" s="88">
        <f>IF(C108=0,0,ROUNDDOWN(K108*C108,1))</f>
        <v>0</v>
      </c>
      <c r="M108" s="23" t="s">
        <v>1959</v>
      </c>
      <c r="N108" s="16" t="s">
        <v>1957</v>
      </c>
      <c r="O108" s="6" t="s">
        <v>1958</v>
      </c>
      <c r="P108" s="6" t="s">
        <v>1236</v>
      </c>
      <c r="Q108" s="6" t="s">
        <v>1222</v>
      </c>
      <c r="Z108" s="19" t="str">
        <f ca="1">HYPERLINK("#"&amp;재료비목록표!G2&amp;"!A"&amp;ROW(재료비목록표!A72),"M00002 →")</f>
        <v>M00002 →</v>
      </c>
    </row>
    <row r="109" spans="1:26" ht="23.85" customHeight="1" x14ac:dyDescent="0.3">
      <c r="A109" s="9" t="s">
        <v>1922</v>
      </c>
      <c r="B109" s="9" t="s">
        <v>1923</v>
      </c>
      <c r="C109" s="85">
        <v>20</v>
      </c>
      <c r="D109" s="32" t="s">
        <v>870</v>
      </c>
      <c r="E109" s="59">
        <f t="shared" si="14"/>
        <v>7386.4</v>
      </c>
      <c r="F109" s="87">
        <f t="shared" si="14"/>
        <v>1477.2</v>
      </c>
      <c r="G109" s="90">
        <f>H108</f>
        <v>7386.4</v>
      </c>
      <c r="H109" s="88">
        <f>IF(C109=0,0,ROUNDDOWN(G109*C109/100,1))</f>
        <v>1477.2</v>
      </c>
      <c r="I109" s="12">
        <v>0</v>
      </c>
      <c r="J109" s="88">
        <f>IF(C109=0,0,ROUNDDOWN(I109*C109/100,1))</f>
        <v>0</v>
      </c>
      <c r="K109" s="12">
        <v>0</v>
      </c>
      <c r="L109" s="88">
        <f>IF(C109=0,0,ROUNDDOWN(K109*C109/100,1))</f>
        <v>0</v>
      </c>
      <c r="M109" s="23"/>
      <c r="N109" s="16" t="s">
        <v>1443</v>
      </c>
      <c r="O109" s="6" t="s">
        <v>1232</v>
      </c>
      <c r="P109" s="6" t="s">
        <v>1236</v>
      </c>
    </row>
    <row r="110" spans="1:26" ht="23.85" customHeight="1" x14ac:dyDescent="0.3">
      <c r="A110" s="23" t="s">
        <v>6</v>
      </c>
      <c r="B110" s="82"/>
      <c r="C110" s="82"/>
      <c r="D110" s="82"/>
      <c r="E110" s="82"/>
      <c r="F110" s="53">
        <f>H110+J110+L110</f>
        <v>44310</v>
      </c>
      <c r="G110" s="82"/>
      <c r="H110" s="53">
        <f>ROUNDDOWN(SUMIF(P106:P109,O110,H106:H109),0)</f>
        <v>8863</v>
      </c>
      <c r="I110" s="82"/>
      <c r="J110" s="53">
        <f>ROUNDDOWN(SUMIF(P106:P109,O110,J106:J109),0)</f>
        <v>33571</v>
      </c>
      <c r="K110" s="82"/>
      <c r="L110" s="53">
        <f>ROUNDDOWN(SUMIF(P106:P109,O110,L106:L109),0)</f>
        <v>1876</v>
      </c>
      <c r="M110" s="82"/>
      <c r="O110" s="6" t="s">
        <v>1236</v>
      </c>
    </row>
    <row r="111" spans="1:26" ht="23.85" customHeight="1" x14ac:dyDescent="0.3">
      <c r="A111" s="81" t="s">
        <v>486</v>
      </c>
      <c r="B111" s="81"/>
      <c r="C111" s="83"/>
      <c r="D111" s="83"/>
      <c r="E111" s="83"/>
      <c r="F111" s="83"/>
      <c r="G111" s="83"/>
      <c r="H111" s="83"/>
      <c r="I111" s="83"/>
      <c r="J111" s="83"/>
      <c r="K111" s="83"/>
      <c r="L111" s="83"/>
      <c r="M111" s="83"/>
      <c r="N111" s="34" t="str">
        <f>HYPERLINK("#N"&amp;ROW(N116),"_x0005_`BDCOD|X00247_x0007_`POSS|"&amp;ROW(N113)&amp;"_x0007_`POSE|"&amp;ROW(N116)&amp;"_x0007_`")</f>
        <v>_x0005_`BDCOD|X00247_x0007_`POSS|113_x0007_`POSE|116_x0007_`</v>
      </c>
    </row>
    <row r="112" spans="1:26" ht="23.85" customHeight="1" x14ac:dyDescent="0.3">
      <c r="A112" s="43" t="s">
        <v>488</v>
      </c>
      <c r="B112" s="43" t="s">
        <v>489</v>
      </c>
      <c r="C112" s="84"/>
      <c r="D112" s="86" t="s">
        <v>422</v>
      </c>
      <c r="E112" s="84"/>
      <c r="F112" s="84"/>
      <c r="G112" s="84"/>
      <c r="H112" s="84"/>
      <c r="I112" s="84"/>
      <c r="J112" s="84"/>
      <c r="K112" s="84"/>
      <c r="L112" s="84"/>
      <c r="M112" s="86" t="s">
        <v>490</v>
      </c>
      <c r="O112" s="6" t="s">
        <v>490</v>
      </c>
    </row>
    <row r="113" spans="1:26" ht="23.85" customHeight="1" x14ac:dyDescent="0.3">
      <c r="A113" s="9" t="s">
        <v>488</v>
      </c>
      <c r="B113" s="9" t="s">
        <v>489</v>
      </c>
      <c r="C113" s="85">
        <v>0.2298</v>
      </c>
      <c r="D113" s="32" t="s">
        <v>837</v>
      </c>
      <c r="E113" s="59">
        <f t="shared" ref="E113:F116" si="15">G113+I113+K113</f>
        <v>131000</v>
      </c>
      <c r="F113" s="87">
        <f t="shared" si="15"/>
        <v>30103.8</v>
      </c>
      <c r="G113" s="56">
        <v>0</v>
      </c>
      <c r="H113" s="87">
        <f>IF(C113=0,0,ROUNDDOWN(G113*C113,1))</f>
        <v>0</v>
      </c>
      <c r="I113" s="56">
        <v>0</v>
      </c>
      <c r="J113" s="88">
        <f>IF(C113=0,0,ROUNDDOWN(I113*C113,1))</f>
        <v>0</v>
      </c>
      <c r="K113" s="89">
        <f>경비목록표!E20</f>
        <v>131000</v>
      </c>
      <c r="L113" s="92">
        <f>IF(C113=0,0,ROUNDDOWN(K113*C113,1))</f>
        <v>30103.8</v>
      </c>
      <c r="M113" s="23" t="s">
        <v>1979</v>
      </c>
      <c r="N113" s="16" t="s">
        <v>1977</v>
      </c>
      <c r="O113" s="6" t="s">
        <v>1978</v>
      </c>
      <c r="P113" s="6" t="s">
        <v>1236</v>
      </c>
      <c r="Z113" s="19" t="str">
        <f ca="1">HYPERLINK("#"&amp;경비목록표!G2&amp;"!A"&amp;ROW(경비목록표!A20),"S00247 →")</f>
        <v>S00247 →</v>
      </c>
    </row>
    <row r="114" spans="1:26" ht="23.85" customHeight="1" x14ac:dyDescent="0.3">
      <c r="A114" s="9" t="s">
        <v>790</v>
      </c>
      <c r="B114" s="9"/>
      <c r="C114" s="85">
        <v>1</v>
      </c>
      <c r="D114" s="32" t="s">
        <v>791</v>
      </c>
      <c r="E114" s="59">
        <f t="shared" si="15"/>
        <v>55700</v>
      </c>
      <c r="F114" s="87">
        <f t="shared" si="15"/>
        <v>55700</v>
      </c>
      <c r="G114" s="56">
        <v>0</v>
      </c>
      <c r="H114" s="88">
        <f>IF(C114=0,0,ROUNDDOWN(G114*C114,1))</f>
        <v>0</v>
      </c>
      <c r="I114" s="89">
        <f>환율및기초자료!G6</f>
        <v>55700</v>
      </c>
      <c r="J114" s="91">
        <f>IF(C114=0,0,ROUNDDOWN(I114*C114,1))</f>
        <v>55700</v>
      </c>
      <c r="K114" s="56">
        <v>0</v>
      </c>
      <c r="L114" s="88">
        <f>IF(C114=0,0,ROUNDDOWN(K114*C114,1))</f>
        <v>0</v>
      </c>
      <c r="M114" s="23" t="s">
        <v>1918</v>
      </c>
      <c r="N114" s="16" t="s">
        <v>1916</v>
      </c>
      <c r="O114" s="6" t="s">
        <v>1917</v>
      </c>
      <c r="P114" s="6" t="s">
        <v>1236</v>
      </c>
      <c r="Z114" s="19" t="str">
        <f ca="1">HYPERLINK("#"&amp;환율및기초자료!I2&amp;"!A"&amp;ROW(환율및기초자료!A6),"L00048 →")</f>
        <v>L00048 →</v>
      </c>
    </row>
    <row r="115" spans="1:26" ht="23.85" customHeight="1" x14ac:dyDescent="0.3">
      <c r="A115" s="9" t="s">
        <v>518</v>
      </c>
      <c r="B115" s="9" t="s">
        <v>519</v>
      </c>
      <c r="C115" s="85">
        <v>3.8</v>
      </c>
      <c r="D115" s="32" t="s">
        <v>520</v>
      </c>
      <c r="E115" s="59">
        <f t="shared" si="15"/>
        <v>1273</v>
      </c>
      <c r="F115" s="88">
        <f t="shared" si="15"/>
        <v>4837.3999999999996</v>
      </c>
      <c r="G115" s="89">
        <f>재료비목록표!E11</f>
        <v>1273</v>
      </c>
      <c r="H115" s="91">
        <f>IF(C115=0,0,ROUNDDOWN(G115*C115,1))</f>
        <v>4837.3999999999996</v>
      </c>
      <c r="I115" s="56">
        <v>0</v>
      </c>
      <c r="J115" s="87">
        <f>IF(C115=0,0,ROUNDDOWN(I115*C115,1))</f>
        <v>0</v>
      </c>
      <c r="K115" s="56">
        <v>0</v>
      </c>
      <c r="L115" s="88">
        <f>IF(C115=0,0,ROUNDDOWN(K115*C115,1))</f>
        <v>0</v>
      </c>
      <c r="M115" s="23" t="s">
        <v>1921</v>
      </c>
      <c r="N115" s="16" t="s">
        <v>1919</v>
      </c>
      <c r="O115" s="6" t="s">
        <v>1920</v>
      </c>
      <c r="P115" s="6" t="s">
        <v>1236</v>
      </c>
      <c r="Q115" s="6" t="s">
        <v>1222</v>
      </c>
      <c r="Z115" s="19" t="str">
        <f ca="1">HYPERLINK("#"&amp;재료비목록표!G2&amp;"!A"&amp;ROW(재료비목록표!A11),"M00001 →")</f>
        <v>M00001 →</v>
      </c>
    </row>
    <row r="116" spans="1:26" ht="23.85" customHeight="1" x14ac:dyDescent="0.3">
      <c r="A116" s="9" t="s">
        <v>1922</v>
      </c>
      <c r="B116" s="9" t="s">
        <v>1923</v>
      </c>
      <c r="C116" s="85">
        <v>39</v>
      </c>
      <c r="D116" s="32" t="s">
        <v>870</v>
      </c>
      <c r="E116" s="59">
        <f t="shared" si="15"/>
        <v>4837.3999999999996</v>
      </c>
      <c r="F116" s="87">
        <f t="shared" si="15"/>
        <v>1886.5</v>
      </c>
      <c r="G116" s="90">
        <f>H115</f>
        <v>4837.3999999999996</v>
      </c>
      <c r="H116" s="88">
        <f>IF(C116=0,0,ROUNDDOWN(G116*C116/100,1))</f>
        <v>1886.5</v>
      </c>
      <c r="I116" s="12">
        <v>0</v>
      </c>
      <c r="J116" s="88">
        <f>IF(C116=0,0,ROUNDDOWN(I116*C116/100,1))</f>
        <v>0</v>
      </c>
      <c r="K116" s="12">
        <v>0</v>
      </c>
      <c r="L116" s="88">
        <f>IF(C116=0,0,ROUNDDOWN(K116*C116/100,1))</f>
        <v>0</v>
      </c>
      <c r="M116" s="23"/>
      <c r="N116" s="16" t="s">
        <v>1443</v>
      </c>
      <c r="O116" s="6" t="s">
        <v>1232</v>
      </c>
      <c r="P116" s="6" t="s">
        <v>1236</v>
      </c>
    </row>
    <row r="117" spans="1:26" ht="23.85" customHeight="1" x14ac:dyDescent="0.3">
      <c r="A117" s="23" t="s">
        <v>6</v>
      </c>
      <c r="B117" s="82"/>
      <c r="C117" s="82"/>
      <c r="D117" s="82"/>
      <c r="E117" s="82"/>
      <c r="F117" s="53">
        <f>H117+J117+L117</f>
        <v>92526</v>
      </c>
      <c r="G117" s="82"/>
      <c r="H117" s="53">
        <f>ROUNDDOWN(SUMIF(P113:P116,O117,H113:H116),0)</f>
        <v>6723</v>
      </c>
      <c r="I117" s="82"/>
      <c r="J117" s="53">
        <f>ROUNDDOWN(SUMIF(P113:P116,O117,J113:J116),0)</f>
        <v>55700</v>
      </c>
      <c r="K117" s="82"/>
      <c r="L117" s="53">
        <f>ROUNDDOWN(SUMIF(P113:P116,O117,L113:L116),0)</f>
        <v>30103</v>
      </c>
      <c r="M117" s="82"/>
      <c r="O117" s="6" t="s">
        <v>1236</v>
      </c>
    </row>
    <row r="118" spans="1:26" ht="23.85" customHeight="1" x14ac:dyDescent="0.3">
      <c r="A118" s="81" t="s">
        <v>491</v>
      </c>
      <c r="B118" s="81"/>
      <c r="C118" s="83"/>
      <c r="D118" s="83"/>
      <c r="E118" s="83"/>
      <c r="F118" s="83"/>
      <c r="G118" s="83"/>
      <c r="H118" s="83"/>
      <c r="I118" s="83"/>
      <c r="J118" s="83"/>
      <c r="K118" s="83"/>
      <c r="L118" s="83"/>
      <c r="M118" s="83"/>
      <c r="N118" s="34" t="str">
        <f>HYPERLINK("#N"&amp;ROW(N123),"_x0005_`BDCOD|X00231_x0007_`POSS|"&amp;ROW(N120)&amp;"_x0007_`POSE|"&amp;ROW(N123)&amp;"_x0007_`")</f>
        <v>_x0005_`BDCOD|X00231_x0007_`POSS|120_x0007_`POSE|123_x0007_`</v>
      </c>
    </row>
    <row r="119" spans="1:26" ht="23.85" customHeight="1" x14ac:dyDescent="0.3">
      <c r="A119" s="43" t="s">
        <v>493</v>
      </c>
      <c r="B119" s="43" t="s">
        <v>494</v>
      </c>
      <c r="C119" s="84"/>
      <c r="D119" s="86" t="s">
        <v>422</v>
      </c>
      <c r="E119" s="84"/>
      <c r="F119" s="84"/>
      <c r="G119" s="84"/>
      <c r="H119" s="84"/>
      <c r="I119" s="84"/>
      <c r="J119" s="84"/>
      <c r="K119" s="84"/>
      <c r="L119" s="84"/>
      <c r="M119" s="86" t="s">
        <v>495</v>
      </c>
      <c r="O119" s="6" t="s">
        <v>495</v>
      </c>
    </row>
    <row r="120" spans="1:26" ht="23.85" customHeight="1" x14ac:dyDescent="0.3">
      <c r="A120" s="9" t="s">
        <v>493</v>
      </c>
      <c r="B120" s="9" t="s">
        <v>494</v>
      </c>
      <c r="C120" s="85">
        <v>0.37080000000000002</v>
      </c>
      <c r="D120" s="32" t="s">
        <v>837</v>
      </c>
      <c r="E120" s="59">
        <f t="shared" ref="E120:F123" si="16">G120+I120+K120</f>
        <v>1570</v>
      </c>
      <c r="F120" s="87">
        <f t="shared" si="16"/>
        <v>582.1</v>
      </c>
      <c r="G120" s="56">
        <v>0</v>
      </c>
      <c r="H120" s="87">
        <f>IF(C120=0,0,ROUNDDOWN(G120*C120,1))</f>
        <v>0</v>
      </c>
      <c r="I120" s="56">
        <v>0</v>
      </c>
      <c r="J120" s="88">
        <f>IF(C120=0,0,ROUNDDOWN(I120*C120,1))</f>
        <v>0</v>
      </c>
      <c r="K120" s="89">
        <f>경비목록표!E21</f>
        <v>1570</v>
      </c>
      <c r="L120" s="92">
        <f>IF(C120=0,0,ROUNDDOWN(K120*C120,1))</f>
        <v>582.1</v>
      </c>
      <c r="M120" s="23" t="s">
        <v>1982</v>
      </c>
      <c r="N120" s="16" t="s">
        <v>1980</v>
      </c>
      <c r="O120" s="6" t="s">
        <v>1981</v>
      </c>
      <c r="P120" s="6" t="s">
        <v>1236</v>
      </c>
      <c r="Z120" s="19" t="str">
        <f ca="1">HYPERLINK("#"&amp;경비목록표!G2&amp;"!A"&amp;ROW(경비목록표!A21),"S00231 →")</f>
        <v>S00231 →</v>
      </c>
    </row>
    <row r="121" spans="1:26" ht="23.85" customHeight="1" x14ac:dyDescent="0.3">
      <c r="A121" s="9" t="s">
        <v>806</v>
      </c>
      <c r="B121" s="9"/>
      <c r="C121" s="85">
        <v>1</v>
      </c>
      <c r="D121" s="32" t="s">
        <v>791</v>
      </c>
      <c r="E121" s="59">
        <f t="shared" si="16"/>
        <v>33571.199999999997</v>
      </c>
      <c r="F121" s="87">
        <f t="shared" si="16"/>
        <v>33571.199999999997</v>
      </c>
      <c r="G121" s="56">
        <v>0</v>
      </c>
      <c r="H121" s="88">
        <f>IF(C121=0,0,ROUNDDOWN(G121*C121,1))</f>
        <v>0</v>
      </c>
      <c r="I121" s="89">
        <f>환율및기초자료!G8</f>
        <v>33571.199999999997</v>
      </c>
      <c r="J121" s="91">
        <f>IF(C121=0,0,ROUNDDOWN(I121*C121,1))</f>
        <v>33571.199999999997</v>
      </c>
      <c r="K121" s="56">
        <v>0</v>
      </c>
      <c r="L121" s="88">
        <f>IF(C121=0,0,ROUNDDOWN(K121*C121,1))</f>
        <v>0</v>
      </c>
      <c r="M121" s="23" t="s">
        <v>1973</v>
      </c>
      <c r="N121" s="16" t="s">
        <v>1971</v>
      </c>
      <c r="O121" s="6" t="s">
        <v>1972</v>
      </c>
      <c r="P121" s="6" t="s">
        <v>1236</v>
      </c>
      <c r="Z121" s="19" t="str">
        <f ca="1">HYPERLINK("#"&amp;환율및기초자료!I2&amp;"!A"&amp;ROW(환율및기초자료!A8),"L00050 →")</f>
        <v>L00050 →</v>
      </c>
    </row>
    <row r="122" spans="1:26" ht="23.85" customHeight="1" x14ac:dyDescent="0.3">
      <c r="A122" s="9" t="s">
        <v>782</v>
      </c>
      <c r="B122" s="9" t="s">
        <v>783</v>
      </c>
      <c r="C122" s="85">
        <v>1</v>
      </c>
      <c r="D122" s="32" t="s">
        <v>520</v>
      </c>
      <c r="E122" s="59">
        <f t="shared" si="16"/>
        <v>1319</v>
      </c>
      <c r="F122" s="88">
        <f t="shared" si="16"/>
        <v>1319</v>
      </c>
      <c r="G122" s="89">
        <f>재료비목록표!E72</f>
        <v>1319</v>
      </c>
      <c r="H122" s="91">
        <f>IF(C122=0,0,ROUNDDOWN(G122*C122,1))</f>
        <v>1319</v>
      </c>
      <c r="I122" s="56">
        <v>0</v>
      </c>
      <c r="J122" s="87">
        <f>IF(C122=0,0,ROUNDDOWN(I122*C122,1))</f>
        <v>0</v>
      </c>
      <c r="K122" s="56">
        <v>0</v>
      </c>
      <c r="L122" s="88">
        <f>IF(C122=0,0,ROUNDDOWN(K122*C122,1))</f>
        <v>0</v>
      </c>
      <c r="M122" s="23" t="s">
        <v>1959</v>
      </c>
      <c r="N122" s="16" t="s">
        <v>1957</v>
      </c>
      <c r="O122" s="6" t="s">
        <v>1958</v>
      </c>
      <c r="P122" s="6" t="s">
        <v>1236</v>
      </c>
      <c r="Q122" s="6" t="s">
        <v>1222</v>
      </c>
      <c r="Z122" s="19" t="str">
        <f ca="1">HYPERLINK("#"&amp;재료비목록표!G2&amp;"!A"&amp;ROW(재료비목록표!A72),"M00002 →")</f>
        <v>M00002 →</v>
      </c>
    </row>
    <row r="123" spans="1:26" ht="23.85" customHeight="1" x14ac:dyDescent="0.3">
      <c r="A123" s="9" t="s">
        <v>1922</v>
      </c>
      <c r="B123" s="9" t="s">
        <v>1923</v>
      </c>
      <c r="C123" s="85">
        <v>20</v>
      </c>
      <c r="D123" s="32" t="s">
        <v>870</v>
      </c>
      <c r="E123" s="59">
        <f t="shared" si="16"/>
        <v>1319</v>
      </c>
      <c r="F123" s="87">
        <f t="shared" si="16"/>
        <v>263.8</v>
      </c>
      <c r="G123" s="90">
        <f>H122</f>
        <v>1319</v>
      </c>
      <c r="H123" s="88">
        <f>IF(C123=0,0,ROUNDDOWN(G123*C123/100,1))</f>
        <v>263.8</v>
      </c>
      <c r="I123" s="12">
        <v>0</v>
      </c>
      <c r="J123" s="88">
        <f>IF(C123=0,0,ROUNDDOWN(I123*C123/100,1))</f>
        <v>0</v>
      </c>
      <c r="K123" s="12">
        <v>0</v>
      </c>
      <c r="L123" s="88">
        <f>IF(C123=0,0,ROUNDDOWN(K123*C123/100,1))</f>
        <v>0</v>
      </c>
      <c r="M123" s="23"/>
      <c r="N123" s="16" t="s">
        <v>1443</v>
      </c>
      <c r="O123" s="6" t="s">
        <v>1232</v>
      </c>
      <c r="P123" s="6" t="s">
        <v>1236</v>
      </c>
    </row>
    <row r="124" spans="1:26" ht="23.85" customHeight="1" x14ac:dyDescent="0.3">
      <c r="A124" s="23" t="s">
        <v>6</v>
      </c>
      <c r="B124" s="82"/>
      <c r="C124" s="82"/>
      <c r="D124" s="82"/>
      <c r="E124" s="82"/>
      <c r="F124" s="53">
        <f>H124+J124+L124</f>
        <v>35735</v>
      </c>
      <c r="G124" s="82"/>
      <c r="H124" s="53">
        <f>ROUNDDOWN(SUMIF(P120:P123,O124,H120:H123),0)</f>
        <v>1582</v>
      </c>
      <c r="I124" s="82"/>
      <c r="J124" s="53">
        <f>ROUNDDOWN(SUMIF(P120:P123,O124,J120:J123),0)</f>
        <v>33571</v>
      </c>
      <c r="K124" s="82"/>
      <c r="L124" s="53">
        <f>ROUNDDOWN(SUMIF(P120:P123,O124,L120:L123),0)</f>
        <v>582</v>
      </c>
      <c r="M124" s="82"/>
      <c r="O124" s="6" t="s">
        <v>1236</v>
      </c>
    </row>
  </sheetData>
  <mergeCells count="10">
    <mergeCell ref="A1:M1"/>
    <mergeCell ref="A3:A4"/>
    <mergeCell ref="B3:B4"/>
    <mergeCell ref="C3:C4"/>
    <mergeCell ref="D3:D4"/>
    <mergeCell ref="E3:F3"/>
    <mergeCell ref="G3:H3"/>
    <mergeCell ref="I3:J3"/>
    <mergeCell ref="K3:L3"/>
    <mergeCell ref="M3:M4"/>
  </mergeCells>
  <phoneticPr fontId="26" type="noConversion"/>
  <conditionalFormatting sqref="C5:M124">
    <cfRule type="expression" dxfId="1" priority="1" stopIfTrue="1">
      <formula>AND(C5&lt;&gt;0,INT(C5)=C5)</formula>
    </cfRule>
  </conditionalFormatting>
  <hyperlinks>
    <hyperlink ref="Z1" r:id="rId1" tooltip="설계예산시스템(STmate w24.06)으로 작성 하였으며,_x000a_엑셀 인쇄품질 600 dpi에 최적화 되어 있습니다._x000a_경영정보(주) http://www.stma.co.kr_x000a_Tel) 070-4350-0040_x000a_Fax) 0505-300-3948"/>
    <hyperlink ref="N1" r:id="rId2" tooltip="설계예산시스템(STmate w24.06)으로 작성 하였으며,_x000a_엑셀 인쇄품질 600 dpi에 최적화 되어 있습니다._x000a_경영정보(주) http://www.stma.co.kr_x000a_Tel) 070-4350-0040_x000a_Fax) 0505-300-3948"/>
  </hyperlinks>
  <printOptions horizontalCentered="1"/>
  <pageMargins left="0.78740157480314965" right="0.78740157480314965" top="0.59055118110236215" bottom="0.55118110236220474" header="0" footer="0.35433070866141736"/>
  <pageSetup paperSize="9" scale="73" fitToWidth="0" fitToHeight="0" orientation="landscape" r:id="rId3"/>
  <headerFooter alignWithMargins="0">
    <oddFooter xml:space="preserve">&amp;C&amp;"굴림체,"&amp;9 - &amp;P -&amp;R&amp;"굴림체,"&amp;9 </oddFooter>
  </headerFooter>
  <legacy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73"/>
  <sheetViews>
    <sheetView workbookViewId="0">
      <pane ySplit="3" topLeftCell="A4" activePane="bottomLeft" state="frozenSplit"/>
      <selection pane="bottomLeft" activeCell="A4" sqref="A4"/>
    </sheetView>
  </sheetViews>
  <sheetFormatPr defaultColWidth="9.125" defaultRowHeight="16.5" x14ac:dyDescent="0.3"/>
  <cols>
    <col min="1" max="1" width="10" style="5" customWidth="1"/>
    <col min="2" max="3" width="24.25" style="5" customWidth="1"/>
    <col min="4" max="4" width="5.5" style="5" customWidth="1"/>
    <col min="5" max="5" width="13.75" style="5" customWidth="1"/>
    <col min="6" max="6" width="10" style="5" customWidth="1"/>
    <col min="7" max="7" width="9.125" style="15" hidden="1" customWidth="1"/>
    <col min="8" max="8" width="9.125" style="17" customWidth="1"/>
    <col min="9" max="16384" width="9.125" style="5"/>
  </cols>
  <sheetData>
    <row r="1" spans="1:8" ht="24.95" customHeight="1" x14ac:dyDescent="0.3">
      <c r="A1" s="239" t="s">
        <v>497</v>
      </c>
      <c r="B1" s="231"/>
      <c r="C1" s="231"/>
      <c r="D1" s="231"/>
      <c r="E1" s="231"/>
      <c r="F1" s="231"/>
      <c r="G1" s="4" t="s">
        <v>361</v>
      </c>
      <c r="H1" s="18" t="s">
        <v>361</v>
      </c>
    </row>
    <row r="2" spans="1:8" ht="17.45" customHeight="1" x14ac:dyDescent="0.3">
      <c r="A2" s="1" t="s">
        <v>1</v>
      </c>
      <c r="G2" s="21" t="str">
        <f ca="1">MID(CELL("filename",$A$1),FIND("]",CELL("filename",$A$1))+1,LEN(CELL("filename",$A$1)))</f>
        <v>재료비목록표</v>
      </c>
    </row>
    <row r="3" spans="1:8" ht="17.45" customHeight="1" x14ac:dyDescent="0.3">
      <c r="A3" s="7" t="s">
        <v>2</v>
      </c>
      <c r="B3" s="7" t="s">
        <v>3</v>
      </c>
      <c r="C3" s="7" t="s">
        <v>4</v>
      </c>
      <c r="D3" s="7" t="s">
        <v>5</v>
      </c>
      <c r="E3" s="7" t="s">
        <v>498</v>
      </c>
      <c r="F3" s="13" t="s">
        <v>10</v>
      </c>
      <c r="H3" s="19" t="str">
        <f>HYPERLINK("#'〓 목 차 〓'!B2","목차 →")</f>
        <v>목차 →</v>
      </c>
    </row>
    <row r="4" spans="1:8" ht="17.45" customHeight="1" x14ac:dyDescent="0.3">
      <c r="A4" s="8" t="s">
        <v>419</v>
      </c>
      <c r="B4" s="9" t="s">
        <v>499</v>
      </c>
      <c r="C4" s="9" t="s">
        <v>22</v>
      </c>
      <c r="D4" s="8" t="s">
        <v>237</v>
      </c>
      <c r="E4" s="33">
        <f>자재단가대비표!O5</f>
        <v>36600</v>
      </c>
      <c r="F4" s="23" t="s">
        <v>419</v>
      </c>
      <c r="G4" s="34" t="str">
        <f>"_x0007_`COD|M21145_x0005_`QTY1|1_x0005_`BQC|_x0005_`EQC|_x0005_`JDC|_x0005_`WQC|_x0005_`EDT|_x0005_`DET|"&amp;ROW(자재단가대비표!A5)&amp;"_x0005_`"</f>
        <v>_x0007_`COD|M21145_x0005_`QTY1|1_x0005_`BQC|_x0005_`EQC|_x0005_`JDC|_x0005_`WQC|_x0005_`EDT|_x0005_`DET|5_x0005_`</v>
      </c>
      <c r="H4" s="19" t="str">
        <f ca="1">HYPERLINK("#"&amp;자재단가대비표!R2&amp;"!A"&amp;ROW(자재단가대비표!A5),"M21145 →")</f>
        <v>M21145 →</v>
      </c>
    </row>
    <row r="5" spans="1:8" ht="17.45" customHeight="1" x14ac:dyDescent="0.3">
      <c r="A5" s="8" t="s">
        <v>425</v>
      </c>
      <c r="B5" s="9" t="s">
        <v>502</v>
      </c>
      <c r="C5" s="9"/>
      <c r="D5" s="8" t="s">
        <v>503</v>
      </c>
      <c r="E5" s="33">
        <f>자재단가대비표!O6</f>
        <v>2833.31</v>
      </c>
      <c r="F5" s="23" t="s">
        <v>425</v>
      </c>
      <c r="G5" s="34" t="str">
        <f>"_x0007_`COD|M03218_x0005_`QTY1|1_x0005_`BQC|_x0005_`EQC|_x0005_`JDC|_x0005_`WQC|_x0005_`EDT|2020-01-01_x0005_`DET|"&amp;ROW(자재단가대비표!A6)&amp;"_x0005_`"</f>
        <v>_x0007_`COD|M03218_x0005_`QTY1|1_x0005_`BQC|_x0005_`EQC|_x0005_`JDC|_x0005_`WQC|_x0005_`EDT|2020-01-01_x0005_`DET|6_x0005_`</v>
      </c>
      <c r="H5" s="19" t="str">
        <f ca="1">HYPERLINK("#"&amp;자재단가대비표!R2&amp;"!A"&amp;ROW(자재단가대비표!A6),"M03218 →")</f>
        <v>M03218 →</v>
      </c>
    </row>
    <row r="6" spans="1:8" ht="17.45" customHeight="1" x14ac:dyDescent="0.3">
      <c r="A6" s="8" t="s">
        <v>429</v>
      </c>
      <c r="B6" s="9" t="s">
        <v>22</v>
      </c>
      <c r="C6" s="9" t="s">
        <v>23</v>
      </c>
      <c r="D6" s="8" t="s">
        <v>24</v>
      </c>
      <c r="E6" s="33">
        <f>자재단가대비표!O7</f>
        <v>23300</v>
      </c>
      <c r="F6" s="23" t="s">
        <v>429</v>
      </c>
      <c r="G6" s="34" t="str">
        <f>"_x0007_`COD|M20239_x0005_`QTY1|1_x0005_`BQC|_x0005_`EQC|_x0005_`JDC|_x0005_`WQC|_x0005_`EDT|_x0005_`DET|"&amp;ROW(자재단가대비표!A7)&amp;"_x0005_`"</f>
        <v>_x0007_`COD|M20239_x0005_`QTY1|1_x0005_`BQC|_x0005_`EQC|_x0005_`JDC|_x0005_`WQC|_x0005_`EDT|_x0005_`DET|7_x0005_`</v>
      </c>
      <c r="H6" s="19" t="str">
        <f ca="1">HYPERLINK("#"&amp;자재단가대비표!R2&amp;"!A"&amp;ROW(자재단가대비표!A7),"M20239 →")</f>
        <v>M20239 →</v>
      </c>
    </row>
    <row r="7" spans="1:8" ht="17.45" customHeight="1" x14ac:dyDescent="0.3">
      <c r="A7" s="8" t="s">
        <v>433</v>
      </c>
      <c r="B7" s="9" t="s">
        <v>22</v>
      </c>
      <c r="C7" s="9" t="s">
        <v>28</v>
      </c>
      <c r="D7" s="8" t="s">
        <v>24</v>
      </c>
      <c r="E7" s="33">
        <f>자재단가대비표!O8</f>
        <v>40300</v>
      </c>
      <c r="F7" s="23" t="s">
        <v>433</v>
      </c>
      <c r="G7" s="34" t="str">
        <f>"_x0007_`COD|M19969_x0005_`QTY1|1_x0005_`BQC|_x0005_`EQC|_x0005_`JDC|_x0005_`WQC|_x0005_`EDT|_x0005_`DET|"&amp;ROW(자재단가대비표!A8)&amp;"_x0005_`"</f>
        <v>_x0007_`COD|M19969_x0005_`QTY1|1_x0005_`BQC|_x0005_`EQC|_x0005_`JDC|_x0005_`WQC|_x0005_`EDT|_x0005_`DET|8_x0005_`</v>
      </c>
      <c r="H7" s="19" t="str">
        <f ca="1">HYPERLINK("#"&amp;자재단가대비표!R2&amp;"!A"&amp;ROW(자재단가대비표!A8),"M19969 →")</f>
        <v>M19969 →</v>
      </c>
    </row>
    <row r="8" spans="1:8" ht="17.45" customHeight="1" x14ac:dyDescent="0.3">
      <c r="A8" s="8" t="s">
        <v>437</v>
      </c>
      <c r="B8" s="9" t="s">
        <v>510</v>
      </c>
      <c r="C8" s="9" t="s">
        <v>23</v>
      </c>
      <c r="D8" s="8" t="s">
        <v>237</v>
      </c>
      <c r="E8" s="33">
        <f>자재단가대비표!O9</f>
        <v>29100</v>
      </c>
      <c r="F8" s="23" t="s">
        <v>437</v>
      </c>
      <c r="G8" s="34" t="str">
        <f>"_x0007_`COD|M20574_x0005_`QTY1|1_x0005_`BQC|_x0005_`EQC|_x0005_`JDC|_x0005_`WQC|_x0005_`EDT|_x0005_`DET|"&amp;ROW(자재단가대비표!A9)&amp;"_x0005_`"</f>
        <v>_x0007_`COD|M20574_x0005_`QTY1|1_x0005_`BQC|_x0005_`EQC|_x0005_`JDC|_x0005_`WQC|_x0005_`EDT|_x0005_`DET|9_x0005_`</v>
      </c>
      <c r="H8" s="19" t="str">
        <f ca="1">HYPERLINK("#"&amp;자재단가대비표!R2&amp;"!A"&amp;ROW(자재단가대비표!A9),"M20574 →")</f>
        <v>M20574 →</v>
      </c>
    </row>
    <row r="9" spans="1:8" ht="17.45" customHeight="1" x14ac:dyDescent="0.3">
      <c r="A9" s="8" t="s">
        <v>441</v>
      </c>
      <c r="B9" s="9" t="s">
        <v>510</v>
      </c>
      <c r="C9" s="9" t="s">
        <v>28</v>
      </c>
      <c r="D9" s="8" t="s">
        <v>237</v>
      </c>
      <c r="E9" s="33">
        <f>자재단가대비표!O10</f>
        <v>36750</v>
      </c>
      <c r="F9" s="23" t="s">
        <v>441</v>
      </c>
      <c r="G9" s="34" t="str">
        <f>"_x0007_`COD|M20471_x0005_`QTY1|1_x0005_`BQC|_x0005_`EQC|_x0005_`JDC|_x0005_`WQC|_x0005_`EDT|_x0005_`DET|"&amp;ROW(자재단가대비표!A10)&amp;"_x0005_`"</f>
        <v>_x0007_`COD|M20471_x0005_`QTY1|1_x0005_`BQC|_x0005_`EQC|_x0005_`JDC|_x0005_`WQC|_x0005_`EDT|_x0005_`DET|10_x0005_`</v>
      </c>
      <c r="H9" s="19" t="str">
        <f ca="1">HYPERLINK("#"&amp;자재단가대비표!R2&amp;"!A"&amp;ROW(자재단가대비표!A10),"M20471 →")</f>
        <v>M20471 →</v>
      </c>
    </row>
    <row r="10" spans="1:8" ht="17.45" customHeight="1" x14ac:dyDescent="0.3">
      <c r="A10" s="8" t="s">
        <v>445</v>
      </c>
      <c r="B10" s="9" t="s">
        <v>32</v>
      </c>
      <c r="C10" s="9" t="s">
        <v>515</v>
      </c>
      <c r="D10" s="8" t="s">
        <v>24</v>
      </c>
      <c r="E10" s="33">
        <f>자재단가대비표!O11</f>
        <v>480000</v>
      </c>
      <c r="F10" s="23" t="s">
        <v>445</v>
      </c>
      <c r="G10" s="34" t="str">
        <f>"_x0007_`COD|M21154_x0005_`QTY1|1_x0005_`BQC|_x0005_`EQC|_x0005_`JDC|_x0005_`WQC|_x0005_`EDT|_x0005_`DET|"&amp;ROW(자재단가대비표!A11)&amp;"_x0005_`"</f>
        <v>_x0007_`COD|M21154_x0005_`QTY1|1_x0005_`BQC|_x0005_`EQC|_x0005_`JDC|_x0005_`WQC|_x0005_`EDT|_x0005_`DET|11_x0005_`</v>
      </c>
      <c r="H10" s="19" t="str">
        <f ca="1">HYPERLINK("#"&amp;자재단가대비표!R2&amp;"!A"&amp;ROW(자재단가대비표!A11),"M21154 →")</f>
        <v>M21154 →</v>
      </c>
    </row>
    <row r="11" spans="1:8" ht="17.45" customHeight="1" x14ac:dyDescent="0.3">
      <c r="A11" s="8" t="s">
        <v>449</v>
      </c>
      <c r="B11" s="9" t="s">
        <v>518</v>
      </c>
      <c r="C11" s="9" t="s">
        <v>519</v>
      </c>
      <c r="D11" s="8" t="s">
        <v>520</v>
      </c>
      <c r="E11" s="33">
        <f>자재단가대비표!O12</f>
        <v>1273</v>
      </c>
      <c r="F11" s="23" t="s">
        <v>449</v>
      </c>
      <c r="G11" s="34" t="str">
        <f>"_x0007_`COD|M00001_x0005_`QTY1|1_x0005_`BQC|_x0005_`EQC|_x0005_`JDC|1510150520282163_x0005_`WQC|_x0005_`EDT|2024.01.02_x0005_`DET|"&amp;ROW(자재단가대비표!A12)&amp;"_x0005_`"</f>
        <v>_x0007_`COD|M00001_x0005_`QTY1|1_x0005_`BQC|_x0005_`EQC|_x0005_`JDC|1510150520282163_x0005_`WQC|_x0005_`EDT|2024.01.02_x0005_`DET|12_x0005_`</v>
      </c>
      <c r="H11" s="19" t="str">
        <f ca="1">HYPERLINK("#"&amp;자재단가대비표!R2&amp;"!A"&amp;ROW(자재단가대비표!A12),"M00001 →")</f>
        <v>M00001 →</v>
      </c>
    </row>
    <row r="12" spans="1:8" ht="17.45" customHeight="1" x14ac:dyDescent="0.3">
      <c r="A12" s="8" t="s">
        <v>454</v>
      </c>
      <c r="B12" s="9" t="s">
        <v>523</v>
      </c>
      <c r="C12" s="9" t="s">
        <v>524</v>
      </c>
      <c r="D12" s="8" t="s">
        <v>503</v>
      </c>
      <c r="E12" s="33">
        <f>자재단가대비표!O13</f>
        <v>300</v>
      </c>
      <c r="F12" s="23" t="s">
        <v>454</v>
      </c>
      <c r="G12" s="34" t="str">
        <f>"_x0007_`COD|M21072_x0005_`QTY1|1_x0005_`BQC|_x0005_`EQC|_x0005_`JDC|_x0005_`WQC|_x0005_`EDT|_x0005_`DET|"&amp;ROW(자재단가대비표!A13)&amp;"_x0005_`"</f>
        <v>_x0007_`COD|M21072_x0005_`QTY1|1_x0005_`BQC|_x0005_`EQC|_x0005_`JDC|_x0005_`WQC|_x0005_`EDT|_x0005_`DET|13_x0005_`</v>
      </c>
      <c r="H12" s="19" t="str">
        <f ca="1">HYPERLINK("#"&amp;자재단가대비표!R2&amp;"!A"&amp;ROW(자재단가대비표!A13),"M21072 →")</f>
        <v>M21072 →</v>
      </c>
    </row>
    <row r="13" spans="1:8" ht="17.45" customHeight="1" x14ac:dyDescent="0.3">
      <c r="A13" s="8" t="s">
        <v>458</v>
      </c>
      <c r="B13" s="9" t="s">
        <v>527</v>
      </c>
      <c r="C13" s="9" t="s">
        <v>528</v>
      </c>
      <c r="D13" s="8" t="s">
        <v>237</v>
      </c>
      <c r="E13" s="33">
        <f>자재단가대비표!O14</f>
        <v>16500</v>
      </c>
      <c r="F13" s="23" t="s">
        <v>458</v>
      </c>
      <c r="G13" s="34" t="str">
        <f>"_x0007_`COD|M21104_x0005_`QTY1|1_x0005_`BQC|_x0005_`EQC|_x0005_`JDC|_x0005_`WQC|_x0005_`EDT|_x0005_`DET|"&amp;ROW(자재단가대비표!A14)&amp;"_x0005_`"</f>
        <v>_x0007_`COD|M21104_x0005_`QTY1|1_x0005_`BQC|_x0005_`EQC|_x0005_`JDC|_x0005_`WQC|_x0005_`EDT|_x0005_`DET|14_x0005_`</v>
      </c>
      <c r="H13" s="19" t="str">
        <f ca="1">HYPERLINK("#"&amp;자재단가대비표!R2&amp;"!A"&amp;ROW(자재단가대비표!A14),"M21104 →")</f>
        <v>M21104 →</v>
      </c>
    </row>
    <row r="14" spans="1:8" ht="17.45" customHeight="1" x14ac:dyDescent="0.3">
      <c r="A14" s="8" t="s">
        <v>462</v>
      </c>
      <c r="B14" s="9" t="s">
        <v>43</v>
      </c>
      <c r="C14" s="9" t="s">
        <v>531</v>
      </c>
      <c r="D14" s="8" t="s">
        <v>237</v>
      </c>
      <c r="E14" s="33">
        <f>자재단가대비표!O15</f>
        <v>333000</v>
      </c>
      <c r="F14" s="23" t="s">
        <v>462</v>
      </c>
      <c r="G14" s="34" t="str">
        <f>"_x0007_`COD|M21149_x0005_`QTY1|1_x0005_`BQC|_x0005_`EQC|_x0005_`JDC|_x0005_`WQC|_x0005_`EDT|_x0005_`DET|"&amp;ROW(자재단가대비표!A15)&amp;"_x0005_`"</f>
        <v>_x0007_`COD|M21149_x0005_`QTY1|1_x0005_`BQC|_x0005_`EQC|_x0005_`JDC|_x0005_`WQC|_x0005_`EDT|_x0005_`DET|15_x0005_`</v>
      </c>
      <c r="H14" s="19" t="str">
        <f ca="1">HYPERLINK("#"&amp;자재단가대비표!R2&amp;"!A"&amp;ROW(자재단가대비표!A15),"M21149 →")</f>
        <v>M21149 →</v>
      </c>
    </row>
    <row r="15" spans="1:8" ht="17.45" customHeight="1" x14ac:dyDescent="0.3">
      <c r="A15" s="8" t="s">
        <v>467</v>
      </c>
      <c r="B15" s="9" t="s">
        <v>534</v>
      </c>
      <c r="C15" s="9" t="s">
        <v>535</v>
      </c>
      <c r="D15" s="8" t="s">
        <v>536</v>
      </c>
      <c r="E15" s="33">
        <f>자재단가대비표!O16</f>
        <v>18700</v>
      </c>
      <c r="F15" s="23" t="s">
        <v>467</v>
      </c>
      <c r="G15" s="34" t="str">
        <f>"_x0007_`COD|M00541_x0005_`QTY1|1_x0005_`BQC|_x0005_`EQC|_x0005_`JDC|_x0005_`WQC|_x0005_`EDT|2020-01-01_x0005_`DET|"&amp;ROW(자재단가대비표!A16)&amp;"_x0005_`"</f>
        <v>_x0007_`COD|M00541_x0005_`QTY1|1_x0005_`BQC|_x0005_`EQC|_x0005_`JDC|_x0005_`WQC|_x0005_`EDT|2020-01-01_x0005_`DET|16_x0005_`</v>
      </c>
      <c r="H15" s="19" t="str">
        <f ca="1">HYPERLINK("#"&amp;자재단가대비표!R2&amp;"!A"&amp;ROW(자재단가대비표!A16),"M00541 →")</f>
        <v>M00541 →</v>
      </c>
    </row>
    <row r="16" spans="1:8" ht="17.45" customHeight="1" x14ac:dyDescent="0.3">
      <c r="A16" s="8" t="s">
        <v>472</v>
      </c>
      <c r="B16" s="9" t="s">
        <v>48</v>
      </c>
      <c r="C16" s="9" t="s">
        <v>49</v>
      </c>
      <c r="D16" s="8" t="s">
        <v>39</v>
      </c>
      <c r="E16" s="33">
        <f>자재단가대비표!O17</f>
        <v>11000</v>
      </c>
      <c r="F16" s="23" t="s">
        <v>472</v>
      </c>
      <c r="G16" s="34" t="str">
        <f>"_x0007_`COD|M21159_x0005_`QTY1|1_x0005_`BQC|_x0005_`EQC|_x0005_`JDC|_x0005_`WQC|_x0005_`EDT|_x0005_`DET|"&amp;ROW(자재단가대비표!A17)&amp;"_x0005_`"</f>
        <v>_x0007_`COD|M21159_x0005_`QTY1|1_x0005_`BQC|_x0005_`EQC|_x0005_`JDC|_x0005_`WQC|_x0005_`EDT|_x0005_`DET|17_x0005_`</v>
      </c>
      <c r="H16" s="19" t="str">
        <f ca="1">HYPERLINK("#"&amp;자재단가대비표!R2&amp;"!A"&amp;ROW(자재단가대비표!A17),"M21159 →")</f>
        <v>M21159 →</v>
      </c>
    </row>
    <row r="17" spans="1:8" ht="17.45" customHeight="1" x14ac:dyDescent="0.3">
      <c r="A17" s="8" t="s">
        <v>477</v>
      </c>
      <c r="B17" s="9" t="s">
        <v>53</v>
      </c>
      <c r="C17" s="9" t="s">
        <v>54</v>
      </c>
      <c r="D17" s="8" t="s">
        <v>39</v>
      </c>
      <c r="E17" s="33">
        <f>자재단가대비표!O18</f>
        <v>450000</v>
      </c>
      <c r="F17" s="23" t="s">
        <v>477</v>
      </c>
      <c r="G17" s="34" t="str">
        <f>"_x0007_`COD|M20041_x0005_`QTY1|1_x0005_`BQC|_x0005_`EQC|_x0005_`JDC|_x0005_`WQC|_x0005_`EDT|_x0005_`DET|"&amp;ROW(자재단가대비표!A18)&amp;"_x0005_`"</f>
        <v>_x0007_`COD|M20041_x0005_`QTY1|1_x0005_`BQC|_x0005_`EQC|_x0005_`JDC|_x0005_`WQC|_x0005_`EDT|_x0005_`DET|18_x0005_`</v>
      </c>
      <c r="H17" s="19" t="str">
        <f ca="1">HYPERLINK("#"&amp;자재단가대비표!R2&amp;"!A"&amp;ROW(자재단가대비표!A18),"M20041 →")</f>
        <v>M20041 →</v>
      </c>
    </row>
    <row r="18" spans="1:8" ht="17.45" customHeight="1" x14ac:dyDescent="0.3">
      <c r="A18" s="8" t="s">
        <v>482</v>
      </c>
      <c r="B18" s="9" t="s">
        <v>543</v>
      </c>
      <c r="C18" s="9" t="s">
        <v>544</v>
      </c>
      <c r="D18" s="8" t="s">
        <v>237</v>
      </c>
      <c r="E18" s="33">
        <f>자재단가대비표!O19</f>
        <v>107000</v>
      </c>
      <c r="F18" s="23" t="s">
        <v>482</v>
      </c>
      <c r="G18" s="34" t="str">
        <f>"_x0007_`COD|M21144_x0005_`QTY1|1_x0005_`BQC|_x0005_`EQC|_x0005_`JDC|_x0005_`WQC|_x0005_`EDT|_x0005_`DET|"&amp;ROW(자재단가대비표!A19)&amp;"_x0005_`"</f>
        <v>_x0007_`COD|M21144_x0005_`QTY1|1_x0005_`BQC|_x0005_`EQC|_x0005_`JDC|_x0005_`WQC|_x0005_`EDT|_x0005_`DET|19_x0005_`</v>
      </c>
      <c r="H18" s="19" t="str">
        <f ca="1">HYPERLINK("#"&amp;자재단가대비표!R2&amp;"!A"&amp;ROW(자재단가대비표!A19),"M21144 →")</f>
        <v>M21144 →</v>
      </c>
    </row>
    <row r="19" spans="1:8" ht="17.45" customHeight="1" x14ac:dyDescent="0.3">
      <c r="A19" s="8" t="s">
        <v>487</v>
      </c>
      <c r="B19" s="9" t="s">
        <v>547</v>
      </c>
      <c r="C19" s="9" t="s">
        <v>548</v>
      </c>
      <c r="D19" s="8" t="s">
        <v>70</v>
      </c>
      <c r="E19" s="33">
        <f>자재단가대비표!O20</f>
        <v>90240</v>
      </c>
      <c r="F19" s="23" t="s">
        <v>487</v>
      </c>
      <c r="G19" s="34" t="str">
        <f>"_x0007_`COD|M20246_x0005_`QTY1|1_x0005_`BQC|_x0005_`EQC|_x0005_`JDC|_x0005_`WQC|_x0005_`EDT|_x0005_`DET|"&amp;ROW(자재단가대비표!A20)&amp;"_x0005_`"</f>
        <v>_x0007_`COD|M20246_x0005_`QTY1|1_x0005_`BQC|_x0005_`EQC|_x0005_`JDC|_x0005_`WQC|_x0005_`EDT|_x0005_`DET|20_x0005_`</v>
      </c>
      <c r="H19" s="19" t="str">
        <f ca="1">HYPERLINK("#"&amp;자재단가대비표!R2&amp;"!A"&amp;ROW(자재단가대비표!A20),"M20246 →")</f>
        <v>M20246 →</v>
      </c>
    </row>
    <row r="20" spans="1:8" ht="17.45" customHeight="1" x14ac:dyDescent="0.3">
      <c r="A20" s="8" t="s">
        <v>492</v>
      </c>
      <c r="B20" s="9" t="s">
        <v>551</v>
      </c>
      <c r="C20" s="9" t="s">
        <v>552</v>
      </c>
      <c r="D20" s="8" t="s">
        <v>70</v>
      </c>
      <c r="E20" s="33">
        <f>자재단가대비표!O21</f>
        <v>18000</v>
      </c>
      <c r="F20" s="23" t="s">
        <v>492</v>
      </c>
      <c r="G20" s="34" t="str">
        <f>"_x0007_`COD|M03977_x0005_`QTY1|1_x0005_`BQC|_x0005_`EQC|_x0005_`JDC|_x0005_`WQC|_x0005_`EDT|2020-01-01_x0005_`DET|"&amp;ROW(자재단가대비표!A21)&amp;"_x0005_`"</f>
        <v>_x0007_`COD|M03977_x0005_`QTY1|1_x0005_`BQC|_x0005_`EQC|_x0005_`JDC|_x0005_`WQC|_x0005_`EDT|2020-01-01_x0005_`DET|21_x0005_`</v>
      </c>
      <c r="H20" s="19" t="str">
        <f ca="1">HYPERLINK("#"&amp;자재단가대비표!R2&amp;"!A"&amp;ROW(자재단가대비표!A21),"M03977 →")</f>
        <v>M03977 →</v>
      </c>
    </row>
    <row r="21" spans="1:8" ht="17.45" customHeight="1" x14ac:dyDescent="0.3">
      <c r="A21" s="8" t="s">
        <v>555</v>
      </c>
      <c r="B21" s="9" t="s">
        <v>78</v>
      </c>
      <c r="C21" s="9" t="s">
        <v>79</v>
      </c>
      <c r="D21" s="8" t="s">
        <v>80</v>
      </c>
      <c r="E21" s="33">
        <f>자재단가대비표!O22</f>
        <v>1200</v>
      </c>
      <c r="F21" s="23" t="s">
        <v>555</v>
      </c>
      <c r="G21" s="34" t="str">
        <f>"_x0007_`COD|M21162_x0005_`QTY1|1_x0005_`BQC|_x0005_`EQC|_x0005_`JDC|_x0005_`WQC|_x0005_`EDT|_x0005_`DET|"&amp;ROW(자재단가대비표!A22)&amp;"_x0005_`"</f>
        <v>_x0007_`COD|M21162_x0005_`QTY1|1_x0005_`BQC|_x0005_`EQC|_x0005_`JDC|_x0005_`WQC|_x0005_`EDT|_x0005_`DET|22_x0005_`</v>
      </c>
      <c r="H21" s="19" t="str">
        <f ca="1">HYPERLINK("#"&amp;자재단가대비표!R2&amp;"!A"&amp;ROW(자재단가대비표!A22),"M21162 →")</f>
        <v>M21162 →</v>
      </c>
    </row>
    <row r="22" spans="1:8" ht="17.45" customHeight="1" x14ac:dyDescent="0.3">
      <c r="A22" s="8" t="s">
        <v>558</v>
      </c>
      <c r="B22" s="9" t="s">
        <v>559</v>
      </c>
      <c r="C22" s="9" t="s">
        <v>560</v>
      </c>
      <c r="D22" s="8" t="s">
        <v>70</v>
      </c>
      <c r="E22" s="33">
        <f>자재단가대비표!O23</f>
        <v>37000</v>
      </c>
      <c r="F22" s="23" t="s">
        <v>558</v>
      </c>
      <c r="G22" s="34" t="str">
        <f>"_x0007_`COD|M03747_x0005_`QTY1|1_x0005_`BQC|_x0005_`EQC|_x0005_`JDC|_x0005_`WQC|_x0005_`EDT|2020-01-01_x0005_`DET|"&amp;ROW(자재단가대비표!A23)&amp;"_x0005_`"</f>
        <v>_x0007_`COD|M03747_x0005_`QTY1|1_x0005_`BQC|_x0005_`EQC|_x0005_`JDC|_x0005_`WQC|_x0005_`EDT|2020-01-01_x0005_`DET|23_x0005_`</v>
      </c>
      <c r="H22" s="19" t="str">
        <f ca="1">HYPERLINK("#"&amp;자재단가대비표!R2&amp;"!A"&amp;ROW(자재단가대비표!A23),"M03747 →")</f>
        <v>M03747 →</v>
      </c>
    </row>
    <row r="23" spans="1:8" ht="17.45" customHeight="1" x14ac:dyDescent="0.3">
      <c r="A23" s="8" t="s">
        <v>563</v>
      </c>
      <c r="B23" s="9" t="s">
        <v>564</v>
      </c>
      <c r="C23" s="9" t="s">
        <v>565</v>
      </c>
      <c r="D23" s="8" t="s">
        <v>91</v>
      </c>
      <c r="E23" s="33">
        <f>자재단가대비표!O24</f>
        <v>380590</v>
      </c>
      <c r="F23" s="23" t="s">
        <v>563</v>
      </c>
      <c r="G23" s="34" t="str">
        <f>"_x0007_`COD|M21150_x0005_`QTY1|1_x0005_`BQC|_x0005_`EQC|_x0005_`JDC|_x0005_`WQC|_x0005_`EDT|_x0005_`DET|"&amp;ROW(자재단가대비표!A24)&amp;"_x0005_`"</f>
        <v>_x0007_`COD|M21150_x0005_`QTY1|1_x0005_`BQC|_x0005_`EQC|_x0005_`JDC|_x0005_`WQC|_x0005_`EDT|_x0005_`DET|24_x0005_`</v>
      </c>
      <c r="H23" s="19" t="str">
        <f ca="1">HYPERLINK("#"&amp;자재단가대비표!R2&amp;"!A"&amp;ROW(자재단가대비표!A24),"M21150 →")</f>
        <v>M21150 →</v>
      </c>
    </row>
    <row r="24" spans="1:8" ht="17.45" customHeight="1" x14ac:dyDescent="0.3">
      <c r="A24" s="8" t="s">
        <v>568</v>
      </c>
      <c r="B24" s="9" t="s">
        <v>569</v>
      </c>
      <c r="C24" s="9"/>
      <c r="D24" s="8" t="s">
        <v>570</v>
      </c>
      <c r="E24" s="33">
        <f>자재단가대비표!O25</f>
        <v>1.33</v>
      </c>
      <c r="F24" s="23" t="s">
        <v>568</v>
      </c>
      <c r="G24" s="34" t="str">
        <f>"_x0007_`COD|M04987_x0005_`QTY1|1_x0005_`BQC|_x0005_`EQC|_x0005_`JDC|_x0005_`WQC|_x0005_`EDT|2020-01-01_x0005_`DET|"&amp;ROW(자재단가대비표!A25)&amp;"_x0005_`"</f>
        <v>_x0007_`COD|M04987_x0005_`QTY1|1_x0005_`BQC|_x0005_`EQC|_x0005_`JDC|_x0005_`WQC|_x0005_`EDT|2020-01-01_x0005_`DET|25_x0005_`</v>
      </c>
      <c r="H24" s="19" t="str">
        <f ca="1">HYPERLINK("#"&amp;자재단가대비표!R2&amp;"!A"&amp;ROW(자재단가대비표!A25),"M04987 →")</f>
        <v>M04987 →</v>
      </c>
    </row>
    <row r="25" spans="1:8" ht="17.45" customHeight="1" x14ac:dyDescent="0.3">
      <c r="A25" s="8" t="s">
        <v>573</v>
      </c>
      <c r="B25" s="9" t="s">
        <v>574</v>
      </c>
      <c r="C25" s="9" t="s">
        <v>575</v>
      </c>
      <c r="D25" s="8" t="s">
        <v>24</v>
      </c>
      <c r="E25" s="33">
        <f>자재단가대비표!O26</f>
        <v>3140</v>
      </c>
      <c r="F25" s="23" t="s">
        <v>573</v>
      </c>
      <c r="G25" s="34" t="str">
        <f>"_x0007_`COD|M21137_x0005_`QTY1|1_x0005_`BQC|_x0005_`EQC|_x0005_`JDC|_x0005_`WQC|_x0005_`EDT|_x0005_`DET|"&amp;ROW(자재단가대비표!A26)&amp;"_x0005_`"</f>
        <v>_x0007_`COD|M21137_x0005_`QTY1|1_x0005_`BQC|_x0005_`EQC|_x0005_`JDC|_x0005_`WQC|_x0005_`EDT|_x0005_`DET|26_x0005_`</v>
      </c>
      <c r="H25" s="19" t="str">
        <f ca="1">HYPERLINK("#"&amp;자재단가대비표!R2&amp;"!A"&amp;ROW(자재단가대비표!A26),"M21137 →")</f>
        <v>M21137 →</v>
      </c>
    </row>
    <row r="26" spans="1:8" ht="17.45" customHeight="1" x14ac:dyDescent="0.3">
      <c r="A26" s="8" t="s">
        <v>578</v>
      </c>
      <c r="B26" s="9" t="s">
        <v>579</v>
      </c>
      <c r="C26" s="9" t="s">
        <v>580</v>
      </c>
      <c r="D26" s="8" t="s">
        <v>70</v>
      </c>
      <c r="E26" s="33">
        <f>자재단가대비표!O27</f>
        <v>180000</v>
      </c>
      <c r="F26" s="23" t="s">
        <v>578</v>
      </c>
      <c r="G26" s="34" t="str">
        <f>"_x0007_`COD|M20136_x0005_`QTY1|1_x0005_`BQC|_x0005_`EQC|_x0005_`JDC|_x0005_`WQC|_x0005_`EDT|_x0005_`DET|"&amp;ROW(자재단가대비표!A27)&amp;"_x0005_`"</f>
        <v>_x0007_`COD|M20136_x0005_`QTY1|1_x0005_`BQC|_x0005_`EQC|_x0005_`JDC|_x0005_`WQC|_x0005_`EDT|_x0005_`DET|27_x0005_`</v>
      </c>
      <c r="H26" s="19" t="str">
        <f ca="1">HYPERLINK("#"&amp;자재단가대비표!R2&amp;"!A"&amp;ROW(자재단가대비표!A27),"M20136 →")</f>
        <v>M20136 →</v>
      </c>
    </row>
    <row r="27" spans="1:8" ht="17.45" customHeight="1" x14ac:dyDescent="0.3">
      <c r="A27" s="8" t="s">
        <v>583</v>
      </c>
      <c r="B27" s="9" t="s">
        <v>135</v>
      </c>
      <c r="C27" s="9" t="s">
        <v>49</v>
      </c>
      <c r="D27" s="8" t="s">
        <v>39</v>
      </c>
      <c r="E27" s="33">
        <f>자재단가대비표!O28</f>
        <v>13000</v>
      </c>
      <c r="F27" s="23" t="s">
        <v>583</v>
      </c>
      <c r="G27" s="34" t="str">
        <f>"_x0007_`COD|M21160_x0005_`QTY1|1_x0005_`BQC|_x0005_`EQC|_x0005_`JDC|_x0005_`WQC|_x0005_`EDT|_x0005_`DET|"&amp;ROW(자재단가대비표!A28)&amp;"_x0005_`"</f>
        <v>_x0007_`COD|M21160_x0005_`QTY1|1_x0005_`BQC|_x0005_`EQC|_x0005_`JDC|_x0005_`WQC|_x0005_`EDT|_x0005_`DET|28_x0005_`</v>
      </c>
      <c r="H27" s="19" t="str">
        <f ca="1">HYPERLINK("#"&amp;자재단가대비표!R2&amp;"!A"&amp;ROW(자재단가대비표!A28),"M21160 →")</f>
        <v>M21160 →</v>
      </c>
    </row>
    <row r="28" spans="1:8" ht="17.45" customHeight="1" x14ac:dyDescent="0.3">
      <c r="A28" s="8" t="s">
        <v>586</v>
      </c>
      <c r="B28" s="9" t="s">
        <v>587</v>
      </c>
      <c r="C28" s="9" t="s">
        <v>588</v>
      </c>
      <c r="D28" s="8" t="s">
        <v>503</v>
      </c>
      <c r="E28" s="33">
        <f>자재단가대비표!O29</f>
        <v>400</v>
      </c>
      <c r="F28" s="23" t="s">
        <v>586</v>
      </c>
      <c r="G28" s="34" t="str">
        <f>"_x0007_`COD|M19937_x0005_`QTY1|1_x0005_`BQC|_x0005_`EQC|_x0005_`JDC|_x0005_`WQC|_x0005_`EDT|_x0005_`DET|"&amp;ROW(자재단가대비표!A29)&amp;"_x0005_`"</f>
        <v>_x0007_`COD|M19937_x0005_`QTY1|1_x0005_`BQC|_x0005_`EQC|_x0005_`JDC|_x0005_`WQC|_x0005_`EDT|_x0005_`DET|29_x0005_`</v>
      </c>
      <c r="H28" s="19" t="str">
        <f ca="1">HYPERLINK("#"&amp;자재단가대비표!R2&amp;"!A"&amp;ROW(자재단가대비표!A29),"M19937 →")</f>
        <v>M19937 →</v>
      </c>
    </row>
    <row r="29" spans="1:8" ht="17.45" customHeight="1" x14ac:dyDescent="0.3">
      <c r="A29" s="8" t="s">
        <v>591</v>
      </c>
      <c r="B29" s="9" t="s">
        <v>592</v>
      </c>
      <c r="C29" s="9" t="s">
        <v>593</v>
      </c>
      <c r="D29" s="8" t="s">
        <v>91</v>
      </c>
      <c r="E29" s="33">
        <f>자재단가대비표!O30</f>
        <v>900</v>
      </c>
      <c r="F29" s="23" t="s">
        <v>591</v>
      </c>
      <c r="G29" s="34" t="str">
        <f>"_x0007_`COD|M05842_x0005_`QTY1|1_x0005_`BQC|_x0005_`EQC|_x0005_`JDC|_x0005_`WQC|_x0005_`EDT|2020-01-01_x0005_`DET|"&amp;ROW(자재단가대비표!A30)&amp;"_x0005_`"</f>
        <v>_x0007_`COD|M05842_x0005_`QTY1|1_x0005_`BQC|_x0005_`EQC|_x0005_`JDC|_x0005_`WQC|_x0005_`EDT|2020-01-01_x0005_`DET|30_x0005_`</v>
      </c>
      <c r="H29" s="19" t="str">
        <f ca="1">HYPERLINK("#"&amp;자재단가대비표!R2&amp;"!A"&amp;ROW(자재단가대비표!A30),"M05842 →")</f>
        <v>M05842 →</v>
      </c>
    </row>
    <row r="30" spans="1:8" ht="17.45" customHeight="1" x14ac:dyDescent="0.3">
      <c r="A30" s="8" t="s">
        <v>596</v>
      </c>
      <c r="B30" s="9" t="s">
        <v>597</v>
      </c>
      <c r="C30" s="9" t="s">
        <v>598</v>
      </c>
      <c r="D30" s="8" t="s">
        <v>237</v>
      </c>
      <c r="E30" s="33">
        <f>자재단가대비표!O31</f>
        <v>145000</v>
      </c>
      <c r="F30" s="23" t="s">
        <v>596</v>
      </c>
      <c r="G30" s="34" t="str">
        <f>"_x0007_`COD|M20378_x0005_`QTY1|1_x0005_`BQC|_x0005_`EQC|_x0005_`JDC|_x0005_`WQC|_x0005_`EDT|_x0005_`DET|"&amp;ROW(자재단가대비표!A31)&amp;"_x0005_`"</f>
        <v>_x0007_`COD|M20378_x0005_`QTY1|1_x0005_`BQC|_x0005_`EQC|_x0005_`JDC|_x0005_`WQC|_x0005_`EDT|_x0005_`DET|31_x0005_`</v>
      </c>
      <c r="H30" s="19" t="str">
        <f ca="1">HYPERLINK("#"&amp;자재단가대비표!R2&amp;"!A"&amp;ROW(자재단가대비표!A31),"M20378 →")</f>
        <v>M20378 →</v>
      </c>
    </row>
    <row r="31" spans="1:8" ht="17.45" customHeight="1" x14ac:dyDescent="0.3">
      <c r="A31" s="8" t="s">
        <v>601</v>
      </c>
      <c r="B31" s="9" t="s">
        <v>602</v>
      </c>
      <c r="C31" s="9" t="s">
        <v>603</v>
      </c>
      <c r="D31" s="8" t="s">
        <v>237</v>
      </c>
      <c r="E31" s="33">
        <f>자재단가대비표!O32</f>
        <v>210000</v>
      </c>
      <c r="F31" s="23" t="s">
        <v>601</v>
      </c>
      <c r="G31" s="34" t="str">
        <f>"_x0007_`COD|M04983_x0005_`QTY1|1_x0005_`BQC|_x0005_`EQC|_x0005_`JDC|_x0005_`WQC|_x0005_`EDT|2020-01-01_x0005_`DET|"&amp;ROW(자재단가대비표!A32)&amp;"_x0005_`"</f>
        <v>_x0007_`COD|M04983_x0005_`QTY1|1_x0005_`BQC|_x0005_`EQC|_x0005_`JDC|_x0005_`WQC|_x0005_`EDT|2020-01-01_x0005_`DET|32_x0005_`</v>
      </c>
      <c r="H31" s="19" t="str">
        <f ca="1">HYPERLINK("#"&amp;자재단가대비표!R2&amp;"!A"&amp;ROW(자재단가대비표!A32),"M04983 →")</f>
        <v>M04983 →</v>
      </c>
    </row>
    <row r="32" spans="1:8" ht="17.45" customHeight="1" x14ac:dyDescent="0.3">
      <c r="A32" s="8" t="s">
        <v>606</v>
      </c>
      <c r="B32" s="9" t="s">
        <v>156</v>
      </c>
      <c r="C32" s="9" t="s">
        <v>157</v>
      </c>
      <c r="D32" s="8" t="s">
        <v>39</v>
      </c>
      <c r="E32" s="33">
        <f>자재단가대비표!O33</f>
        <v>200000</v>
      </c>
      <c r="F32" s="23" t="s">
        <v>606</v>
      </c>
      <c r="G32" s="34" t="str">
        <f>"_x0007_`COD|M20358_x0005_`QTY1|1_x0005_`BQC|_x0005_`EQC|_x0005_`JDC|_x0005_`WQC|_x0005_`EDT|_x0005_`DET|"&amp;ROW(자재단가대비표!A33)&amp;"_x0005_`"</f>
        <v>_x0007_`COD|M20358_x0005_`QTY1|1_x0005_`BQC|_x0005_`EQC|_x0005_`JDC|_x0005_`WQC|_x0005_`EDT|_x0005_`DET|33_x0005_`</v>
      </c>
      <c r="H32" s="19" t="str">
        <f ca="1">HYPERLINK("#"&amp;자재단가대비표!R2&amp;"!A"&amp;ROW(자재단가대비표!A33),"M20358 →")</f>
        <v>M20358 →</v>
      </c>
    </row>
    <row r="33" spans="1:8" ht="17.45" customHeight="1" x14ac:dyDescent="0.3">
      <c r="A33" s="8" t="s">
        <v>609</v>
      </c>
      <c r="B33" s="9" t="s">
        <v>610</v>
      </c>
      <c r="C33" s="9" t="s">
        <v>611</v>
      </c>
      <c r="D33" s="8" t="s">
        <v>237</v>
      </c>
      <c r="E33" s="33">
        <f>자재단가대비표!O34</f>
        <v>2400000</v>
      </c>
      <c r="F33" s="23" t="s">
        <v>609</v>
      </c>
      <c r="G33" s="34" t="str">
        <f>"_x0007_`COD|M21151_x0005_`QTY1|1_x0005_`BQC|_x0005_`EQC|_x0005_`JDC|_x0005_`WQC|_x0005_`EDT|_x0005_`DET|"&amp;ROW(자재단가대비표!A34)&amp;"_x0005_`"</f>
        <v>_x0007_`COD|M21151_x0005_`QTY1|1_x0005_`BQC|_x0005_`EQC|_x0005_`JDC|_x0005_`WQC|_x0005_`EDT|_x0005_`DET|34_x0005_`</v>
      </c>
      <c r="H33" s="19" t="str">
        <f ca="1">HYPERLINK("#"&amp;자재단가대비표!R2&amp;"!A"&amp;ROW(자재단가대비표!A34),"M21151 →")</f>
        <v>M21151 →</v>
      </c>
    </row>
    <row r="34" spans="1:8" ht="17.45" customHeight="1" x14ac:dyDescent="0.3">
      <c r="A34" s="8" t="s">
        <v>614</v>
      </c>
      <c r="B34" s="9" t="s">
        <v>615</v>
      </c>
      <c r="C34" s="9" t="s">
        <v>616</v>
      </c>
      <c r="D34" s="8" t="s">
        <v>237</v>
      </c>
      <c r="E34" s="33">
        <f>자재단가대비표!O35</f>
        <v>1780000</v>
      </c>
      <c r="F34" s="23" t="s">
        <v>614</v>
      </c>
      <c r="G34" s="34" t="str">
        <f>"_x0007_`COD|M21152_x0005_`QTY1|1_x0005_`BQC|_x0005_`EQC|_x0005_`JDC|_x0005_`WQC|_x0005_`EDT|_x0005_`DET|"&amp;ROW(자재단가대비표!A35)&amp;"_x0005_`"</f>
        <v>_x0007_`COD|M21152_x0005_`QTY1|1_x0005_`BQC|_x0005_`EQC|_x0005_`JDC|_x0005_`WQC|_x0005_`EDT|_x0005_`DET|35_x0005_`</v>
      </c>
      <c r="H34" s="19" t="str">
        <f ca="1">HYPERLINK("#"&amp;자재단가대비표!R2&amp;"!A"&amp;ROW(자재단가대비표!A35),"M21152 →")</f>
        <v>M21152 →</v>
      </c>
    </row>
    <row r="35" spans="1:8" ht="17.45" customHeight="1" x14ac:dyDescent="0.3">
      <c r="A35" s="8" t="s">
        <v>619</v>
      </c>
      <c r="B35" s="9" t="s">
        <v>620</v>
      </c>
      <c r="C35" s="9" t="s">
        <v>621</v>
      </c>
      <c r="D35" s="8" t="s">
        <v>570</v>
      </c>
      <c r="E35" s="33">
        <f>자재단가대비표!O36</f>
        <v>4.17</v>
      </c>
      <c r="F35" s="23" t="s">
        <v>619</v>
      </c>
      <c r="G35" s="34" t="str">
        <f>"_x0007_`COD|M03207_x0005_`QTY1|1_x0005_`BQC|_x0005_`EQC|_x0005_`JDC|_x0005_`WQC|_x0005_`EDT|2020-01-01_x0005_`DET|"&amp;ROW(자재단가대비표!A36)&amp;"_x0005_`"</f>
        <v>_x0007_`COD|M03207_x0005_`QTY1|1_x0005_`BQC|_x0005_`EQC|_x0005_`JDC|_x0005_`WQC|_x0005_`EDT|2020-01-01_x0005_`DET|36_x0005_`</v>
      </c>
      <c r="H35" s="19" t="str">
        <f ca="1">HYPERLINK("#"&amp;자재단가대비표!R2&amp;"!A"&amp;ROW(자재단가대비표!A36),"M03207 →")</f>
        <v>M03207 →</v>
      </c>
    </row>
    <row r="36" spans="1:8" ht="17.45" customHeight="1" x14ac:dyDescent="0.3">
      <c r="A36" s="8" t="s">
        <v>624</v>
      </c>
      <c r="B36" s="9" t="s">
        <v>161</v>
      </c>
      <c r="C36" s="9" t="s">
        <v>49</v>
      </c>
      <c r="D36" s="8" t="s">
        <v>39</v>
      </c>
      <c r="E36" s="33">
        <f>자재단가대비표!O37</f>
        <v>13000</v>
      </c>
      <c r="F36" s="23" t="s">
        <v>624</v>
      </c>
      <c r="G36" s="34" t="str">
        <f>"_x0007_`COD|M21161_x0005_`QTY1|1_x0005_`BQC|_x0005_`EQC|_x0005_`JDC|_x0005_`WQC|_x0005_`EDT|_x0005_`DET|"&amp;ROW(자재단가대비표!A37)&amp;"_x0005_`"</f>
        <v>_x0007_`COD|M21161_x0005_`QTY1|1_x0005_`BQC|_x0005_`EQC|_x0005_`JDC|_x0005_`WQC|_x0005_`EDT|_x0005_`DET|37_x0005_`</v>
      </c>
      <c r="H36" s="19" t="str">
        <f ca="1">HYPERLINK("#"&amp;자재단가대비표!R2&amp;"!A"&amp;ROW(자재단가대비표!A37),"M21161 →")</f>
        <v>M21161 →</v>
      </c>
    </row>
    <row r="37" spans="1:8" ht="17.45" customHeight="1" x14ac:dyDescent="0.3">
      <c r="A37" s="8" t="s">
        <v>627</v>
      </c>
      <c r="B37" s="9" t="s">
        <v>165</v>
      </c>
      <c r="C37" s="9" t="s">
        <v>166</v>
      </c>
      <c r="D37" s="8" t="s">
        <v>39</v>
      </c>
      <c r="E37" s="33">
        <f>자재단가대비표!O38</f>
        <v>14000</v>
      </c>
      <c r="F37" s="23" t="s">
        <v>627</v>
      </c>
      <c r="G37" s="34" t="str">
        <f>"_x0007_`COD|M21139_x0005_`QTY1|1_x0005_`BQC|_x0005_`EQC|_x0005_`JDC|_x0005_`WQC|_x0005_`EDT|_x0005_`DET|"&amp;ROW(자재단가대비표!A38)&amp;"_x0005_`"</f>
        <v>_x0007_`COD|M21139_x0005_`QTY1|1_x0005_`BQC|_x0005_`EQC|_x0005_`JDC|_x0005_`WQC|_x0005_`EDT|_x0005_`DET|38_x0005_`</v>
      </c>
      <c r="H37" s="19" t="str">
        <f ca="1">HYPERLINK("#"&amp;자재단가대비표!R2&amp;"!A"&amp;ROW(자재단가대비표!A38),"M21139 →")</f>
        <v>M21139 →</v>
      </c>
    </row>
    <row r="38" spans="1:8" ht="17.45" customHeight="1" x14ac:dyDescent="0.3">
      <c r="A38" s="8" t="s">
        <v>630</v>
      </c>
      <c r="B38" s="9" t="s">
        <v>175</v>
      </c>
      <c r="C38" s="9" t="s">
        <v>176</v>
      </c>
      <c r="D38" s="8" t="s">
        <v>39</v>
      </c>
      <c r="E38" s="33">
        <f>자재단가대비표!O39</f>
        <v>30000</v>
      </c>
      <c r="F38" s="23" t="s">
        <v>630</v>
      </c>
      <c r="G38" s="34" t="str">
        <f>"_x0007_`COD|M21140_x0005_`QTY1|1_x0005_`BQC|_x0005_`EQC|_x0005_`JDC|_x0005_`WQC|_x0005_`EDT|_x0005_`DET|"&amp;ROW(자재단가대비표!A39)&amp;"_x0005_`"</f>
        <v>_x0007_`COD|M21140_x0005_`QTY1|1_x0005_`BQC|_x0005_`EQC|_x0005_`JDC|_x0005_`WQC|_x0005_`EDT|_x0005_`DET|39_x0005_`</v>
      </c>
      <c r="H38" s="19" t="str">
        <f ca="1">HYPERLINK("#"&amp;자재단가대비표!R2&amp;"!A"&amp;ROW(자재단가대비표!A39),"M21140 →")</f>
        <v>M21140 →</v>
      </c>
    </row>
    <row r="39" spans="1:8" ht="17.45" customHeight="1" x14ac:dyDescent="0.3">
      <c r="A39" s="8" t="s">
        <v>633</v>
      </c>
      <c r="B39" s="9" t="s">
        <v>634</v>
      </c>
      <c r="C39" s="9" t="s">
        <v>635</v>
      </c>
      <c r="D39" s="8" t="s">
        <v>237</v>
      </c>
      <c r="E39" s="33">
        <f>자재단가대비표!O40</f>
        <v>550</v>
      </c>
      <c r="F39" s="23" t="s">
        <v>633</v>
      </c>
      <c r="G39" s="34" t="str">
        <f>"_x0007_`COD|M20354_x0005_`QTY1|1_x0005_`BQC|_x0005_`EQC|_x0005_`JDC|_x0005_`WQC|_x0005_`EDT|_x0005_`DET|"&amp;ROW(자재단가대비표!A40)&amp;"_x0005_`"</f>
        <v>_x0007_`COD|M20354_x0005_`QTY1|1_x0005_`BQC|_x0005_`EQC|_x0005_`JDC|_x0005_`WQC|_x0005_`EDT|_x0005_`DET|40_x0005_`</v>
      </c>
      <c r="H39" s="19" t="str">
        <f ca="1">HYPERLINK("#"&amp;자재단가대비표!R2&amp;"!A"&amp;ROW(자재단가대비표!A40),"M20354 →")</f>
        <v>M20354 →</v>
      </c>
    </row>
    <row r="40" spans="1:8" ht="17.45" customHeight="1" x14ac:dyDescent="0.3">
      <c r="A40" s="8" t="s">
        <v>638</v>
      </c>
      <c r="B40" s="9" t="s">
        <v>639</v>
      </c>
      <c r="C40" s="9" t="s">
        <v>640</v>
      </c>
      <c r="D40" s="8" t="s">
        <v>237</v>
      </c>
      <c r="E40" s="33">
        <f>자재단가대비표!O41</f>
        <v>137000</v>
      </c>
      <c r="F40" s="23" t="s">
        <v>638</v>
      </c>
      <c r="G40" s="34" t="str">
        <f>"_x0007_`COD|M20283_x0005_`QTY1|1_x0005_`BQC|_x0005_`EQC|_x0005_`JDC|_x0005_`WQC|_x0005_`EDT|_x0005_`DET|"&amp;ROW(자재단가대비표!A41)&amp;"_x0005_`"</f>
        <v>_x0007_`COD|M20283_x0005_`QTY1|1_x0005_`BQC|_x0005_`EQC|_x0005_`JDC|_x0005_`WQC|_x0005_`EDT|_x0005_`DET|41_x0005_`</v>
      </c>
      <c r="H40" s="19" t="str">
        <f ca="1">HYPERLINK("#"&amp;자재단가대비표!R2&amp;"!A"&amp;ROW(자재단가대비표!A41),"M20283 →")</f>
        <v>M20283 →</v>
      </c>
    </row>
    <row r="41" spans="1:8" ht="17.45" customHeight="1" x14ac:dyDescent="0.3">
      <c r="A41" s="8" t="s">
        <v>643</v>
      </c>
      <c r="B41" s="9" t="s">
        <v>644</v>
      </c>
      <c r="C41" s="9"/>
      <c r="D41" s="8" t="s">
        <v>503</v>
      </c>
      <c r="E41" s="33">
        <f>자재단가대비표!O42</f>
        <v>185</v>
      </c>
      <c r="F41" s="23" t="s">
        <v>643</v>
      </c>
      <c r="G41" s="34" t="str">
        <f>"_x0007_`COD|M04017_x0005_`QTY1|1_x0005_`BQC|_x0005_`EQC|_x0005_`JDC|_x0005_`WQC|_x0005_`EDT|2020-01-01_x0005_`DET|"&amp;ROW(자재단가대비표!A42)&amp;"_x0005_`"</f>
        <v>_x0007_`COD|M04017_x0005_`QTY1|1_x0005_`BQC|_x0005_`EQC|_x0005_`JDC|_x0005_`WQC|_x0005_`EDT|2020-01-01_x0005_`DET|42_x0005_`</v>
      </c>
      <c r="H41" s="19" t="str">
        <f ca="1">HYPERLINK("#"&amp;자재단가대비표!R2&amp;"!A"&amp;ROW(자재단가대비표!A42),"M04017 →")</f>
        <v>M04017 →</v>
      </c>
    </row>
    <row r="42" spans="1:8" ht="17.45" customHeight="1" x14ac:dyDescent="0.3">
      <c r="A42" s="8" t="s">
        <v>647</v>
      </c>
      <c r="B42" s="9" t="s">
        <v>648</v>
      </c>
      <c r="C42" s="9" t="s">
        <v>649</v>
      </c>
      <c r="D42" s="8" t="s">
        <v>503</v>
      </c>
      <c r="E42" s="33">
        <f>자재단가대비표!O43</f>
        <v>27300</v>
      </c>
      <c r="F42" s="23" t="s">
        <v>647</v>
      </c>
      <c r="G42" s="34" t="str">
        <f>"_x0007_`COD|M03205_x0005_`QTY1|1_x0005_`BQC|_x0005_`EQC|_x0005_`JDC|_x0005_`WQC|_x0005_`EDT|2020-01-01_x0005_`DET|"&amp;ROW(자재단가대비표!A43)&amp;"_x0005_`"</f>
        <v>_x0007_`COD|M03205_x0005_`QTY1|1_x0005_`BQC|_x0005_`EQC|_x0005_`JDC|_x0005_`WQC|_x0005_`EDT|2020-01-01_x0005_`DET|43_x0005_`</v>
      </c>
      <c r="H42" s="19" t="str">
        <f ca="1">HYPERLINK("#"&amp;자재단가대비표!R2&amp;"!A"&amp;ROW(자재단가대비표!A43),"M03205 →")</f>
        <v>M03205 →</v>
      </c>
    </row>
    <row r="43" spans="1:8" ht="17.45" customHeight="1" x14ac:dyDescent="0.3">
      <c r="A43" s="8" t="s">
        <v>652</v>
      </c>
      <c r="B43" s="9" t="s">
        <v>653</v>
      </c>
      <c r="C43" s="9" t="s">
        <v>654</v>
      </c>
      <c r="D43" s="8" t="s">
        <v>237</v>
      </c>
      <c r="E43" s="33">
        <f>자재단가대비표!O44</f>
        <v>468</v>
      </c>
      <c r="F43" s="23" t="s">
        <v>652</v>
      </c>
      <c r="G43" s="34" t="str">
        <f>"_x0007_`COD|M20353_x0005_`QTY1|1_x0005_`BQC|_x0005_`EQC|_x0005_`JDC|_x0005_`WQC|_x0005_`EDT|_x0005_`DET|"&amp;ROW(자재단가대비표!A44)&amp;"_x0005_`"</f>
        <v>_x0007_`COD|M20353_x0005_`QTY1|1_x0005_`BQC|_x0005_`EQC|_x0005_`JDC|_x0005_`WQC|_x0005_`EDT|_x0005_`DET|44_x0005_`</v>
      </c>
      <c r="H43" s="19" t="str">
        <f ca="1">HYPERLINK("#"&amp;자재단가대비표!R2&amp;"!A"&amp;ROW(자재단가대비표!A44),"M20353 →")</f>
        <v>M20353 →</v>
      </c>
    </row>
    <row r="44" spans="1:8" ht="17.45" customHeight="1" x14ac:dyDescent="0.3">
      <c r="A44" s="8" t="s">
        <v>657</v>
      </c>
      <c r="B44" s="9" t="s">
        <v>658</v>
      </c>
      <c r="C44" s="9"/>
      <c r="D44" s="8" t="s">
        <v>503</v>
      </c>
      <c r="E44" s="33">
        <f>자재단가대비표!O45</f>
        <v>2750</v>
      </c>
      <c r="F44" s="23" t="s">
        <v>657</v>
      </c>
      <c r="G44" s="34" t="str">
        <f>"_x0007_`COD|M19903_x0005_`QTY1|1_x0005_`BQC|_x0005_`EQC|_x0005_`JDC|_x0005_`WQC|_x0005_`EDT|_x0005_`DET|"&amp;ROW(자재단가대비표!A45)&amp;"_x0005_`"</f>
        <v>_x0007_`COD|M19903_x0005_`QTY1|1_x0005_`BQC|_x0005_`EQC|_x0005_`JDC|_x0005_`WQC|_x0005_`EDT|_x0005_`DET|45_x0005_`</v>
      </c>
      <c r="H44" s="19" t="str">
        <f ca="1">HYPERLINK("#"&amp;자재단가대비표!R2&amp;"!A"&amp;ROW(자재단가대비표!A45),"M19903 →")</f>
        <v>M19903 →</v>
      </c>
    </row>
    <row r="45" spans="1:8" ht="17.45" customHeight="1" x14ac:dyDescent="0.3">
      <c r="A45" s="8" t="s">
        <v>661</v>
      </c>
      <c r="B45" s="9" t="s">
        <v>662</v>
      </c>
      <c r="C45" s="9" t="s">
        <v>663</v>
      </c>
      <c r="D45" s="8" t="s">
        <v>91</v>
      </c>
      <c r="E45" s="33">
        <f>자재단가대비표!O46</f>
        <v>2280</v>
      </c>
      <c r="F45" s="23" t="s">
        <v>661</v>
      </c>
      <c r="G45" s="34" t="str">
        <f>"_x0007_`COD|M06537_x0005_`QTY1|1_x0005_`BQC|_x0005_`EQC|_x0005_`JDC|_x0005_`WQC|_x0005_`EDT|2020-01-01_x0005_`DET|"&amp;ROW(자재단가대비표!A46)&amp;"_x0005_`"</f>
        <v>_x0007_`COD|M06537_x0005_`QTY1|1_x0005_`BQC|_x0005_`EQC|_x0005_`JDC|_x0005_`WQC|_x0005_`EDT|2020-01-01_x0005_`DET|46_x0005_`</v>
      </c>
      <c r="H45" s="19" t="str">
        <f ca="1">HYPERLINK("#"&amp;자재단가대비표!R2&amp;"!A"&amp;ROW(자재단가대비표!A46),"M06537 →")</f>
        <v>M06537 →</v>
      </c>
    </row>
    <row r="46" spans="1:8" ht="17.45" customHeight="1" x14ac:dyDescent="0.3">
      <c r="A46" s="8" t="s">
        <v>666</v>
      </c>
      <c r="B46" s="9" t="s">
        <v>667</v>
      </c>
      <c r="C46" s="9" t="s">
        <v>668</v>
      </c>
      <c r="D46" s="8" t="s">
        <v>536</v>
      </c>
      <c r="E46" s="33">
        <f>자재단가대비표!O47</f>
        <v>31500</v>
      </c>
      <c r="F46" s="23" t="s">
        <v>666</v>
      </c>
      <c r="G46" s="34" t="str">
        <f>"_x0007_`COD|M00536_x0005_`QTY1|1_x0005_`BQC|_x0005_`EQC|_x0005_`JDC|_x0005_`WQC|_x0005_`EDT|2020-01-01_x0005_`DET|"&amp;ROW(자재단가대비표!A47)&amp;"_x0005_`"</f>
        <v>_x0007_`COD|M00536_x0005_`QTY1|1_x0005_`BQC|_x0005_`EQC|_x0005_`JDC|_x0005_`WQC|_x0005_`EDT|2020-01-01_x0005_`DET|47_x0005_`</v>
      </c>
      <c r="H46" s="19" t="str">
        <f ca="1">HYPERLINK("#"&amp;자재단가대비표!R2&amp;"!A"&amp;ROW(자재단가대비표!A47),"M00536 →")</f>
        <v>M00536 →</v>
      </c>
    </row>
    <row r="47" spans="1:8" ht="17.45" customHeight="1" x14ac:dyDescent="0.3">
      <c r="A47" s="8" t="s">
        <v>671</v>
      </c>
      <c r="B47" s="9" t="s">
        <v>205</v>
      </c>
      <c r="C47" s="9" t="s">
        <v>206</v>
      </c>
      <c r="D47" s="8" t="s">
        <v>80</v>
      </c>
      <c r="E47" s="33">
        <f>자재단가대비표!O48</f>
        <v>30000</v>
      </c>
      <c r="F47" s="23" t="s">
        <v>671</v>
      </c>
      <c r="G47" s="34" t="str">
        <f>"_x0007_`COD|M20273_x0005_`QTY1|1_x0005_`BQC|_x0005_`EQC|_x0005_`JDC|_x0005_`WQC|_x0005_`EDT|_x0005_`DET|"&amp;ROW(자재단가대비표!A48)&amp;"_x0005_`"</f>
        <v>_x0007_`COD|M20273_x0005_`QTY1|1_x0005_`BQC|_x0005_`EQC|_x0005_`JDC|_x0005_`WQC|_x0005_`EDT|_x0005_`DET|48_x0005_`</v>
      </c>
      <c r="H47" s="19" t="str">
        <f ca="1">HYPERLINK("#"&amp;자재단가대비표!R2&amp;"!A"&amp;ROW(자재단가대비표!A48),"M20273 →")</f>
        <v>M20273 →</v>
      </c>
    </row>
    <row r="48" spans="1:8" ht="17.45" customHeight="1" x14ac:dyDescent="0.3">
      <c r="A48" s="8" t="s">
        <v>674</v>
      </c>
      <c r="B48" s="9" t="s">
        <v>675</v>
      </c>
      <c r="C48" s="9" t="s">
        <v>252</v>
      </c>
      <c r="D48" s="8" t="s">
        <v>237</v>
      </c>
      <c r="E48" s="33">
        <f>자재단가대비표!O49</f>
        <v>105000</v>
      </c>
      <c r="F48" s="23" t="s">
        <v>674</v>
      </c>
      <c r="G48" s="34" t="str">
        <f>"_x0007_`COD|M21103_x0005_`QTY1|1_x0005_`BQC|_x0005_`EQC|_x0005_`JDC|_x0005_`WQC|_x0005_`EDT|_x0005_`DET|"&amp;ROW(자재단가대비표!A49)&amp;"_x0005_`"</f>
        <v>_x0007_`COD|M21103_x0005_`QTY1|1_x0005_`BQC|_x0005_`EQC|_x0005_`JDC|_x0005_`WQC|_x0005_`EDT|_x0005_`DET|49_x0005_`</v>
      </c>
      <c r="H48" s="19" t="str">
        <f ca="1">HYPERLINK("#"&amp;자재단가대비표!R2&amp;"!A"&amp;ROW(자재단가대비표!A49),"M21103 →")</f>
        <v>M21103 →</v>
      </c>
    </row>
    <row r="49" spans="1:8" ht="17.45" customHeight="1" x14ac:dyDescent="0.3">
      <c r="A49" s="8" t="s">
        <v>678</v>
      </c>
      <c r="B49" s="9" t="s">
        <v>679</v>
      </c>
      <c r="C49" s="9" t="s">
        <v>680</v>
      </c>
      <c r="D49" s="8" t="s">
        <v>91</v>
      </c>
      <c r="E49" s="33">
        <f>자재단가대비표!O50</f>
        <v>55300</v>
      </c>
      <c r="F49" s="23" t="s">
        <v>678</v>
      </c>
      <c r="G49" s="34" t="str">
        <f>"_x0007_`COD|M21155_x0005_`QTY1|1_x0005_`BQC|_x0005_`EQC|_x0005_`JDC|_x0005_`WQC|_x0005_`EDT|_x0005_`DET|"&amp;ROW(자재단가대비표!A50)&amp;"_x0005_`"</f>
        <v>_x0007_`COD|M21155_x0005_`QTY1|1_x0005_`BQC|_x0005_`EQC|_x0005_`JDC|_x0005_`WQC|_x0005_`EDT|_x0005_`DET|50_x0005_`</v>
      </c>
      <c r="H49" s="19" t="str">
        <f ca="1">HYPERLINK("#"&amp;자재단가대비표!R2&amp;"!A"&amp;ROW(자재단가대비표!A50),"M21155 →")</f>
        <v>M21155 →</v>
      </c>
    </row>
    <row r="50" spans="1:8" ht="17.45" customHeight="1" x14ac:dyDescent="0.3">
      <c r="A50" s="8" t="s">
        <v>683</v>
      </c>
      <c r="B50" s="9" t="s">
        <v>684</v>
      </c>
      <c r="C50" s="9" t="s">
        <v>685</v>
      </c>
      <c r="D50" s="8" t="s">
        <v>91</v>
      </c>
      <c r="E50" s="33">
        <f>자재단가대비표!O51</f>
        <v>30500</v>
      </c>
      <c r="F50" s="23" t="s">
        <v>683</v>
      </c>
      <c r="G50" s="34" t="str">
        <f>"_x0007_`COD|M21156_x0005_`QTY1|1_x0005_`BQC|_x0005_`EQC|_x0005_`JDC|_x0005_`WQC|_x0005_`EDT|_x0005_`DET|"&amp;ROW(자재단가대비표!A51)&amp;"_x0005_`"</f>
        <v>_x0007_`COD|M21156_x0005_`QTY1|1_x0005_`BQC|_x0005_`EQC|_x0005_`JDC|_x0005_`WQC|_x0005_`EDT|_x0005_`DET|51_x0005_`</v>
      </c>
      <c r="H50" s="19" t="str">
        <f ca="1">HYPERLINK("#"&amp;자재단가대비표!R2&amp;"!A"&amp;ROW(자재단가대비표!A51),"M21156 →")</f>
        <v>M21156 →</v>
      </c>
    </row>
    <row r="51" spans="1:8" ht="17.45" customHeight="1" x14ac:dyDescent="0.3">
      <c r="A51" s="8" t="s">
        <v>688</v>
      </c>
      <c r="B51" s="9" t="s">
        <v>689</v>
      </c>
      <c r="C51" s="9" t="s">
        <v>690</v>
      </c>
      <c r="D51" s="8" t="s">
        <v>70</v>
      </c>
      <c r="E51" s="33">
        <f>자재단가대비표!O52</f>
        <v>31000</v>
      </c>
      <c r="F51" s="23" t="s">
        <v>688</v>
      </c>
      <c r="G51" s="34" t="str">
        <f>"_x0007_`COD|M21146_x0005_`QTY1|1_x0005_`BQC|_x0005_`EQC|_x0005_`JDC|_x0005_`WQC|_x0005_`EDT|_x0005_`DET|"&amp;ROW(자재단가대비표!A52)&amp;"_x0005_`"</f>
        <v>_x0007_`COD|M21146_x0005_`QTY1|1_x0005_`BQC|_x0005_`EQC|_x0005_`JDC|_x0005_`WQC|_x0005_`EDT|_x0005_`DET|52_x0005_`</v>
      </c>
      <c r="H51" s="19" t="str">
        <f ca="1">HYPERLINK("#"&amp;자재단가대비표!R2&amp;"!A"&amp;ROW(자재단가대비표!A52),"M21146 →")</f>
        <v>M21146 →</v>
      </c>
    </row>
    <row r="52" spans="1:8" ht="17.45" customHeight="1" x14ac:dyDescent="0.3">
      <c r="A52" s="8" t="s">
        <v>693</v>
      </c>
      <c r="B52" s="9" t="s">
        <v>689</v>
      </c>
      <c r="C52" s="9" t="s">
        <v>694</v>
      </c>
      <c r="D52" s="8" t="s">
        <v>70</v>
      </c>
      <c r="E52" s="33">
        <f>자재단가대비표!O53</f>
        <v>31000</v>
      </c>
      <c r="F52" s="23" t="s">
        <v>693</v>
      </c>
      <c r="G52" s="34" t="str">
        <f>"_x0007_`COD|M19902_x0005_`QTY1|1_x0005_`BQC|_x0005_`EQC|_x0005_`JDC|_x0005_`WQC|_x0005_`EDT|_x0005_`DET|"&amp;ROW(자재단가대비표!A53)&amp;"_x0005_`"</f>
        <v>_x0007_`COD|M19902_x0005_`QTY1|1_x0005_`BQC|_x0005_`EQC|_x0005_`JDC|_x0005_`WQC|_x0005_`EDT|_x0005_`DET|53_x0005_`</v>
      </c>
      <c r="H52" s="19" t="str">
        <f ca="1">HYPERLINK("#"&amp;자재단가대비표!R2&amp;"!A"&amp;ROW(자재단가대비표!A53),"M19902 →")</f>
        <v>M19902 →</v>
      </c>
    </row>
    <row r="53" spans="1:8" ht="17.45" customHeight="1" x14ac:dyDescent="0.3">
      <c r="A53" s="8" t="s">
        <v>697</v>
      </c>
      <c r="B53" s="9" t="s">
        <v>698</v>
      </c>
      <c r="C53" s="9" t="s">
        <v>699</v>
      </c>
      <c r="D53" s="8" t="s">
        <v>700</v>
      </c>
      <c r="E53" s="33">
        <f>자재단가대비표!O54</f>
        <v>16800</v>
      </c>
      <c r="F53" s="23" t="s">
        <v>697</v>
      </c>
      <c r="G53" s="34" t="str">
        <f>"_x0007_`COD|M19939_x0005_`QTY1|1_x0005_`BQC|_x0005_`EQC|_x0005_`JDC|_x0005_`WQC|_x0005_`EDT|_x0005_`DET|"&amp;ROW(자재단가대비표!A54)&amp;"_x0005_`"</f>
        <v>_x0007_`COD|M19939_x0005_`QTY1|1_x0005_`BQC|_x0005_`EQC|_x0005_`JDC|_x0005_`WQC|_x0005_`EDT|_x0005_`DET|54_x0005_`</v>
      </c>
      <c r="H53" s="19" t="str">
        <f ca="1">HYPERLINK("#"&amp;자재단가대비표!R2&amp;"!A"&amp;ROW(자재단가대비표!A54),"M19939 →")</f>
        <v>M19939 →</v>
      </c>
    </row>
    <row r="54" spans="1:8" ht="17.45" customHeight="1" x14ac:dyDescent="0.3">
      <c r="A54" s="8" t="s">
        <v>703</v>
      </c>
      <c r="B54" s="9" t="s">
        <v>260</v>
      </c>
      <c r="C54" s="9" t="s">
        <v>261</v>
      </c>
      <c r="D54" s="8" t="s">
        <v>80</v>
      </c>
      <c r="E54" s="33">
        <f>자재단가대비표!O55</f>
        <v>4000</v>
      </c>
      <c r="F54" s="23" t="s">
        <v>703</v>
      </c>
      <c r="G54" s="34" t="str">
        <f>"_x0007_`COD|M21163_x0005_`QTY1|1_x0005_`BQC|_x0005_`EQC|_x0005_`JDC|_x0005_`WQC|_x0005_`EDT|_x0005_`DET|"&amp;ROW(자재단가대비표!A55)&amp;"_x0005_`"</f>
        <v>_x0007_`COD|M21163_x0005_`QTY1|1_x0005_`BQC|_x0005_`EQC|_x0005_`JDC|_x0005_`WQC|_x0005_`EDT|_x0005_`DET|55_x0005_`</v>
      </c>
      <c r="H54" s="19" t="str">
        <f ca="1">HYPERLINK("#"&amp;자재단가대비표!R2&amp;"!A"&amp;ROW(자재단가대비표!A55),"M21163 →")</f>
        <v>M21163 →</v>
      </c>
    </row>
    <row r="55" spans="1:8" ht="17.45" customHeight="1" x14ac:dyDescent="0.3">
      <c r="A55" s="8" t="s">
        <v>706</v>
      </c>
      <c r="B55" s="9" t="s">
        <v>707</v>
      </c>
      <c r="C55" s="9" t="s">
        <v>708</v>
      </c>
      <c r="D55" s="8" t="s">
        <v>91</v>
      </c>
      <c r="E55" s="33">
        <f>자재단가대비표!O56</f>
        <v>52300</v>
      </c>
      <c r="F55" s="23" t="s">
        <v>706</v>
      </c>
      <c r="G55" s="34" t="str">
        <f>"_x0007_`COD|M21135_x0005_`QTY1|1_x0005_`BQC|_x0005_`EQC|_x0005_`JDC|_x0005_`WQC|_x0005_`EDT|_x0005_`DET|"&amp;ROW(자재단가대비표!A56)&amp;"_x0005_`"</f>
        <v>_x0007_`COD|M21135_x0005_`QTY1|1_x0005_`BQC|_x0005_`EQC|_x0005_`JDC|_x0005_`WQC|_x0005_`EDT|_x0005_`DET|56_x0005_`</v>
      </c>
      <c r="H55" s="19" t="str">
        <f ca="1">HYPERLINK("#"&amp;자재단가대비표!R2&amp;"!A"&amp;ROW(자재단가대비표!A56),"M21135 →")</f>
        <v>M21135 →</v>
      </c>
    </row>
    <row r="56" spans="1:8" ht="17.45" customHeight="1" x14ac:dyDescent="0.3">
      <c r="A56" s="8" t="s">
        <v>711</v>
      </c>
      <c r="B56" s="9" t="s">
        <v>712</v>
      </c>
      <c r="C56" s="9" t="s">
        <v>713</v>
      </c>
      <c r="D56" s="8" t="s">
        <v>237</v>
      </c>
      <c r="E56" s="33">
        <f>자재단가대비표!O57</f>
        <v>5000000</v>
      </c>
      <c r="F56" s="23" t="s">
        <v>711</v>
      </c>
      <c r="G56" s="34" t="str">
        <f>"_x0007_`COD|M21166_x0005_`QTY1|1_x0005_`BQC|_x0005_`EQC|_x0005_`JDC|_x0005_`WQC|_x0005_`EDT|_x0005_`DET|"&amp;ROW(자재단가대비표!A57)&amp;"_x0005_`"</f>
        <v>_x0007_`COD|M21166_x0005_`QTY1|1_x0005_`BQC|_x0005_`EQC|_x0005_`JDC|_x0005_`WQC|_x0005_`EDT|_x0005_`DET|57_x0005_`</v>
      </c>
      <c r="H56" s="19" t="str">
        <f ca="1">HYPERLINK("#"&amp;자재단가대비표!R2&amp;"!A"&amp;ROW(자재단가대비표!A57),"M21166 →")</f>
        <v>M21166 →</v>
      </c>
    </row>
    <row r="57" spans="1:8" ht="17.45" customHeight="1" x14ac:dyDescent="0.3">
      <c r="A57" s="8" t="s">
        <v>716</v>
      </c>
      <c r="B57" s="9" t="s">
        <v>270</v>
      </c>
      <c r="C57" s="9" t="s">
        <v>717</v>
      </c>
      <c r="D57" s="8" t="s">
        <v>80</v>
      </c>
      <c r="E57" s="33">
        <f>자재단가대비표!O58</f>
        <v>95000</v>
      </c>
      <c r="F57" s="23" t="s">
        <v>716</v>
      </c>
      <c r="G57" s="34" t="str">
        <f>"_x0007_`COD|M21143_x0005_`QTY1|1_x0005_`BQC|_x0005_`EQC|_x0005_`JDC|_x0005_`WQC|_x0005_`EDT|_x0005_`DET|"&amp;ROW(자재단가대비표!A58)&amp;"_x0005_`"</f>
        <v>_x0007_`COD|M21143_x0005_`QTY1|1_x0005_`BQC|_x0005_`EQC|_x0005_`JDC|_x0005_`WQC|_x0005_`EDT|_x0005_`DET|58_x0005_`</v>
      </c>
      <c r="H57" s="19" t="str">
        <f ca="1">HYPERLINK("#"&amp;자재단가대비표!R2&amp;"!A"&amp;ROW(자재단가대비표!A58),"M21143 →")</f>
        <v>M21143 →</v>
      </c>
    </row>
    <row r="58" spans="1:8" ht="17.45" customHeight="1" x14ac:dyDescent="0.3">
      <c r="A58" s="8" t="s">
        <v>720</v>
      </c>
      <c r="B58" s="9" t="s">
        <v>721</v>
      </c>
      <c r="C58" s="9"/>
      <c r="D58" s="8" t="s">
        <v>237</v>
      </c>
      <c r="E58" s="33">
        <f>자재단가대비표!O59</f>
        <v>220000</v>
      </c>
      <c r="F58" s="23" t="s">
        <v>720</v>
      </c>
      <c r="G58" s="34" t="str">
        <f>"_x0007_`COD|M00010_x0005_`QTY1|1_x0005_`BQC|_x0005_`EQC|_x0005_`JDC|_x0005_`WQC|_x0005_`EDT|_x0005_`DET|"&amp;ROW(자재단가대비표!A59)&amp;"_x0005_`"</f>
        <v>_x0007_`COD|M00010_x0005_`QTY1|1_x0005_`BQC|_x0005_`EQC|_x0005_`JDC|_x0005_`WQC|_x0005_`EDT|_x0005_`DET|59_x0005_`</v>
      </c>
      <c r="H58" s="19" t="str">
        <f ca="1">HYPERLINK("#"&amp;자재단가대비표!R2&amp;"!A"&amp;ROW(자재단가대비표!A59),"M00010 →")</f>
        <v>M00010 →</v>
      </c>
    </row>
    <row r="59" spans="1:8" ht="17.45" customHeight="1" x14ac:dyDescent="0.3">
      <c r="A59" s="8" t="s">
        <v>724</v>
      </c>
      <c r="B59" s="9" t="s">
        <v>275</v>
      </c>
      <c r="C59" s="9" t="s">
        <v>261</v>
      </c>
      <c r="D59" s="8" t="s">
        <v>80</v>
      </c>
      <c r="E59" s="33">
        <f>자재단가대비표!O60</f>
        <v>5000</v>
      </c>
      <c r="F59" s="23" t="s">
        <v>724</v>
      </c>
      <c r="G59" s="34" t="str">
        <f>"_x0007_`COD|M21164_x0005_`QTY1|1_x0005_`BQC|_x0005_`EQC|_x0005_`JDC|_x0005_`WQC|_x0005_`EDT|_x0005_`DET|"&amp;ROW(자재단가대비표!A60)&amp;"_x0005_`"</f>
        <v>_x0007_`COD|M21164_x0005_`QTY1|1_x0005_`BQC|_x0005_`EQC|_x0005_`JDC|_x0005_`WQC|_x0005_`EDT|_x0005_`DET|60_x0005_`</v>
      </c>
      <c r="H59" s="19" t="str">
        <f ca="1">HYPERLINK("#"&amp;자재단가대비표!R2&amp;"!A"&amp;ROW(자재단가대비표!A60),"M21164 →")</f>
        <v>M21164 →</v>
      </c>
    </row>
    <row r="60" spans="1:8" ht="17.45" customHeight="1" x14ac:dyDescent="0.3">
      <c r="A60" s="8" t="s">
        <v>727</v>
      </c>
      <c r="B60" s="9" t="s">
        <v>728</v>
      </c>
      <c r="C60" s="9" t="s">
        <v>729</v>
      </c>
      <c r="D60" s="8" t="s">
        <v>237</v>
      </c>
      <c r="E60" s="33">
        <f>자재단가대비표!O61</f>
        <v>50000</v>
      </c>
      <c r="F60" s="23" t="s">
        <v>727</v>
      </c>
      <c r="G60" s="34" t="str">
        <f>"_x0007_`COD|M21147_x0005_`QTY1|1_x0005_`BQC|_x0005_`EQC|_x0005_`JDC|_x0005_`WQC|_x0005_`EDT|_x0005_`DET|"&amp;ROW(자재단가대비표!A61)&amp;"_x0005_`"</f>
        <v>_x0007_`COD|M21147_x0005_`QTY1|1_x0005_`BQC|_x0005_`EQC|_x0005_`JDC|_x0005_`WQC|_x0005_`EDT|_x0005_`DET|61_x0005_`</v>
      </c>
      <c r="H60" s="19" t="str">
        <f ca="1">HYPERLINK("#"&amp;자재단가대비표!R2&amp;"!A"&amp;ROW(자재단가대비표!A61),"M21147 →")</f>
        <v>M21147 →</v>
      </c>
    </row>
    <row r="61" spans="1:8" ht="17.45" customHeight="1" x14ac:dyDescent="0.3">
      <c r="A61" s="8" t="s">
        <v>732</v>
      </c>
      <c r="B61" s="9" t="s">
        <v>733</v>
      </c>
      <c r="C61" s="9" t="s">
        <v>734</v>
      </c>
      <c r="D61" s="8" t="s">
        <v>91</v>
      </c>
      <c r="E61" s="33">
        <f>자재단가대비표!O62</f>
        <v>459.7</v>
      </c>
      <c r="F61" s="23" t="s">
        <v>732</v>
      </c>
      <c r="G61" s="34" t="str">
        <f>"_x0007_`COD|M19895_x0005_`QTY1|1_x0005_`BQC|_x0005_`EQC|_x0005_`JDC|_x0005_`WQC|_x0005_`EDT|_x0005_`DET|"&amp;ROW(자재단가대비표!A62)&amp;"_x0005_`"</f>
        <v>_x0007_`COD|M19895_x0005_`QTY1|1_x0005_`BQC|_x0005_`EQC|_x0005_`JDC|_x0005_`WQC|_x0005_`EDT|_x0005_`DET|62_x0005_`</v>
      </c>
      <c r="H61" s="19" t="str">
        <f ca="1">HYPERLINK("#"&amp;자재단가대비표!R2&amp;"!A"&amp;ROW(자재단가대비표!A62),"M19895 →")</f>
        <v>M19895 →</v>
      </c>
    </row>
    <row r="62" spans="1:8" ht="17.45" customHeight="1" x14ac:dyDescent="0.3">
      <c r="A62" s="8" t="s">
        <v>737</v>
      </c>
      <c r="B62" s="9" t="s">
        <v>738</v>
      </c>
      <c r="C62" s="9" t="s">
        <v>739</v>
      </c>
      <c r="D62" s="8" t="s">
        <v>91</v>
      </c>
      <c r="E62" s="33">
        <f>자재단가대비표!O63</f>
        <v>138600</v>
      </c>
      <c r="F62" s="23" t="s">
        <v>737</v>
      </c>
      <c r="G62" s="34" t="str">
        <f>"_x0007_`COD|M20652_x0005_`QTY1|1_x0005_`BQC|_x0005_`EQC|_x0005_`JDC|_x0005_`WQC|_x0005_`EDT|_x0005_`DET|"&amp;ROW(자재단가대비표!A63)&amp;"_x0005_`"</f>
        <v>_x0007_`COD|M20652_x0005_`QTY1|1_x0005_`BQC|_x0005_`EQC|_x0005_`JDC|_x0005_`WQC|_x0005_`EDT|_x0005_`DET|63_x0005_`</v>
      </c>
      <c r="H62" s="19" t="str">
        <f ca="1">HYPERLINK("#"&amp;자재단가대비표!R2&amp;"!A"&amp;ROW(자재단가대비표!A63),"M20652 →")</f>
        <v>M20652 →</v>
      </c>
    </row>
    <row r="63" spans="1:8" ht="17.45" customHeight="1" x14ac:dyDescent="0.3">
      <c r="A63" s="8" t="s">
        <v>742</v>
      </c>
      <c r="B63" s="9" t="s">
        <v>743</v>
      </c>
      <c r="C63" s="9" t="s">
        <v>744</v>
      </c>
      <c r="D63" s="8" t="s">
        <v>24</v>
      </c>
      <c r="E63" s="33">
        <f>자재단가대비표!O64</f>
        <v>17300</v>
      </c>
      <c r="F63" s="23" t="s">
        <v>742</v>
      </c>
      <c r="G63" s="34" t="str">
        <f>"_x0007_`COD|M21119_x0005_`QTY1|1_x0005_`BQC|_x0005_`EQC|_x0005_`JDC|_x0005_`WQC|_x0005_`EDT|_x0005_`DET|"&amp;ROW(자재단가대비표!A64)&amp;"_x0005_`"</f>
        <v>_x0007_`COD|M21119_x0005_`QTY1|1_x0005_`BQC|_x0005_`EQC|_x0005_`JDC|_x0005_`WQC|_x0005_`EDT|_x0005_`DET|64_x0005_`</v>
      </c>
      <c r="H63" s="19" t="str">
        <f ca="1">HYPERLINK("#"&amp;자재단가대비표!R2&amp;"!A"&amp;ROW(자재단가대비표!A64),"M21119 →")</f>
        <v>M21119 →</v>
      </c>
    </row>
    <row r="64" spans="1:8" ht="17.45" customHeight="1" x14ac:dyDescent="0.3">
      <c r="A64" s="8" t="s">
        <v>747</v>
      </c>
      <c r="B64" s="9" t="s">
        <v>748</v>
      </c>
      <c r="C64" s="9" t="s">
        <v>749</v>
      </c>
      <c r="D64" s="8" t="s">
        <v>237</v>
      </c>
      <c r="E64" s="33">
        <f>자재단가대비표!O65</f>
        <v>2600000</v>
      </c>
      <c r="F64" s="23" t="s">
        <v>747</v>
      </c>
      <c r="G64" s="34" t="str">
        <f>"_x0007_`COD|M21158_x0005_`QTY1|1_x0005_`BQC|_x0005_`EQC|_x0005_`JDC|_x0005_`WQC|_x0005_`EDT|_x0005_`DET|"&amp;ROW(자재단가대비표!A65)&amp;"_x0005_`"</f>
        <v>_x0007_`COD|M21158_x0005_`QTY1|1_x0005_`BQC|_x0005_`EQC|_x0005_`JDC|_x0005_`WQC|_x0005_`EDT|_x0005_`DET|65_x0005_`</v>
      </c>
      <c r="H64" s="19" t="str">
        <f ca="1">HYPERLINK("#"&amp;자재단가대비표!R2&amp;"!A"&amp;ROW(자재단가대비표!A65),"M21158 →")</f>
        <v>M21158 →</v>
      </c>
    </row>
    <row r="65" spans="1:8" ht="17.45" customHeight="1" x14ac:dyDescent="0.3">
      <c r="A65" s="8" t="s">
        <v>752</v>
      </c>
      <c r="B65" s="9" t="s">
        <v>753</v>
      </c>
      <c r="C65" s="9" t="s">
        <v>754</v>
      </c>
      <c r="D65" s="8" t="s">
        <v>237</v>
      </c>
      <c r="E65" s="33">
        <f>자재단가대비표!O66</f>
        <v>2750000</v>
      </c>
      <c r="F65" s="23" t="s">
        <v>752</v>
      </c>
      <c r="G65" s="34" t="str">
        <f>"_x0007_`COD|M21153_x0005_`QTY1|1_x0005_`BQC|_x0005_`EQC|_x0005_`JDC|_x0005_`WQC|_x0005_`EDT|_x0005_`DET|"&amp;ROW(자재단가대비표!A66)&amp;"_x0005_`"</f>
        <v>_x0007_`COD|M21153_x0005_`QTY1|1_x0005_`BQC|_x0005_`EQC|_x0005_`JDC|_x0005_`WQC|_x0005_`EDT|_x0005_`DET|66_x0005_`</v>
      </c>
      <c r="H65" s="19" t="str">
        <f ca="1">HYPERLINK("#"&amp;자재단가대비표!R2&amp;"!A"&amp;ROW(자재단가대비표!A66),"M21153 →")</f>
        <v>M21153 →</v>
      </c>
    </row>
    <row r="66" spans="1:8" ht="17.45" customHeight="1" x14ac:dyDescent="0.3">
      <c r="A66" s="8" t="s">
        <v>757</v>
      </c>
      <c r="B66" s="9" t="s">
        <v>758</v>
      </c>
      <c r="C66" s="9" t="s">
        <v>759</v>
      </c>
      <c r="D66" s="8" t="s">
        <v>70</v>
      </c>
      <c r="E66" s="33">
        <f>자재단가대비표!O67</f>
        <v>25000</v>
      </c>
      <c r="F66" s="23" t="s">
        <v>757</v>
      </c>
      <c r="G66" s="34" t="str">
        <f>"_x0007_`COD|M19894_x0005_`QTY1|1_x0005_`BQC|_x0005_`EQC|_x0005_`JDC|_x0005_`WQC|_x0005_`EDT|_x0005_`DET|"&amp;ROW(자재단가대비표!A67)&amp;"_x0005_`"</f>
        <v>_x0007_`COD|M19894_x0005_`QTY1|1_x0005_`BQC|_x0005_`EQC|_x0005_`JDC|_x0005_`WQC|_x0005_`EDT|_x0005_`DET|67_x0005_`</v>
      </c>
      <c r="H66" s="19" t="str">
        <f ca="1">HYPERLINK("#"&amp;자재단가대비표!R2&amp;"!A"&amp;ROW(자재단가대비표!A67),"M19894 →")</f>
        <v>M19894 →</v>
      </c>
    </row>
    <row r="67" spans="1:8" ht="17.45" customHeight="1" x14ac:dyDescent="0.3">
      <c r="A67" s="8" t="s">
        <v>762</v>
      </c>
      <c r="B67" s="9" t="s">
        <v>763</v>
      </c>
      <c r="C67" s="9" t="s">
        <v>764</v>
      </c>
      <c r="D67" s="8" t="s">
        <v>91</v>
      </c>
      <c r="E67" s="33">
        <f>자재단가대비표!O68</f>
        <v>37000</v>
      </c>
      <c r="F67" s="23" t="s">
        <v>762</v>
      </c>
      <c r="G67" s="34" t="str">
        <f>"_x0007_`COD|M19919_x0005_`QTY1|1_x0005_`BQC|_x0005_`EQC|_x0005_`JDC|_x0005_`WQC|_x0005_`EDT|_x0005_`DET|"&amp;ROW(자재단가대비표!A68)&amp;"_x0005_`"</f>
        <v>_x0007_`COD|M19919_x0005_`QTY1|1_x0005_`BQC|_x0005_`EQC|_x0005_`JDC|_x0005_`WQC|_x0005_`EDT|_x0005_`DET|68_x0005_`</v>
      </c>
      <c r="H67" s="19" t="str">
        <f ca="1">HYPERLINK("#"&amp;자재단가대비표!R2&amp;"!A"&amp;ROW(자재단가대비표!A68),"M19919 →")</f>
        <v>M19919 →</v>
      </c>
    </row>
    <row r="68" spans="1:8" ht="17.45" customHeight="1" x14ac:dyDescent="0.3">
      <c r="A68" s="8" t="s">
        <v>767</v>
      </c>
      <c r="B68" s="9" t="s">
        <v>768</v>
      </c>
      <c r="C68" s="9" t="s">
        <v>769</v>
      </c>
      <c r="D68" s="8" t="s">
        <v>24</v>
      </c>
      <c r="E68" s="33">
        <f>자재단가대비표!O69</f>
        <v>17190</v>
      </c>
      <c r="F68" s="23" t="s">
        <v>767</v>
      </c>
      <c r="G68" s="34" t="str">
        <f>"_x0007_`COD|M21138_x0005_`QTY1|1_x0005_`BQC|_x0005_`EQC|_x0005_`JDC|_x0005_`WQC|_x0005_`EDT|_x0005_`DET|"&amp;ROW(자재단가대비표!A69)&amp;"_x0005_`"</f>
        <v>_x0007_`COD|M21138_x0005_`QTY1|1_x0005_`BQC|_x0005_`EQC|_x0005_`JDC|_x0005_`WQC|_x0005_`EDT|_x0005_`DET|69_x0005_`</v>
      </c>
      <c r="H68" s="19" t="str">
        <f ca="1">HYPERLINK("#"&amp;자재단가대비표!R2&amp;"!A"&amp;ROW(자재단가대비표!A69),"M21138 →")</f>
        <v>M21138 →</v>
      </c>
    </row>
    <row r="69" spans="1:8" ht="17.45" customHeight="1" x14ac:dyDescent="0.3">
      <c r="A69" s="8" t="s">
        <v>772</v>
      </c>
      <c r="B69" s="9" t="s">
        <v>768</v>
      </c>
      <c r="C69" s="9" t="s">
        <v>773</v>
      </c>
      <c r="D69" s="8" t="s">
        <v>24</v>
      </c>
      <c r="E69" s="33">
        <f>자재단가대비표!O70</f>
        <v>9190</v>
      </c>
      <c r="F69" s="23" t="s">
        <v>772</v>
      </c>
      <c r="G69" s="34" t="str">
        <f>"_x0007_`COD|M21136_x0005_`QTY1|1_x0005_`BQC|_x0005_`EQC|_x0005_`JDC|_x0005_`WQC|_x0005_`EDT|_x0005_`DET|"&amp;ROW(자재단가대비표!A70)&amp;"_x0005_`"</f>
        <v>_x0007_`COD|M21136_x0005_`QTY1|1_x0005_`BQC|_x0005_`EQC|_x0005_`JDC|_x0005_`WQC|_x0005_`EDT|_x0005_`DET|70_x0005_`</v>
      </c>
      <c r="H69" s="19" t="str">
        <f ca="1">HYPERLINK("#"&amp;자재단가대비표!R2&amp;"!A"&amp;ROW(자재단가대비표!A70),"M21136 →")</f>
        <v>M21136 →</v>
      </c>
    </row>
    <row r="70" spans="1:8" ht="17.45" customHeight="1" x14ac:dyDescent="0.3">
      <c r="A70" s="8" t="s">
        <v>775</v>
      </c>
      <c r="B70" s="9" t="s">
        <v>343</v>
      </c>
      <c r="C70" s="9" t="s">
        <v>166</v>
      </c>
      <c r="D70" s="8" t="s">
        <v>39</v>
      </c>
      <c r="E70" s="33">
        <f>자재단가대비표!O71</f>
        <v>14000</v>
      </c>
      <c r="F70" s="23" t="s">
        <v>775</v>
      </c>
      <c r="G70" s="34" t="str">
        <f>"_x0007_`COD|M21141_x0005_`QTY1|1_x0005_`BQC|_x0005_`EQC|_x0005_`JDC|_x0005_`WQC|_x0005_`EDT|_x0005_`DET|"&amp;ROW(자재단가대비표!A71)&amp;"_x0005_`"</f>
        <v>_x0007_`COD|M21141_x0005_`QTY1|1_x0005_`BQC|_x0005_`EQC|_x0005_`JDC|_x0005_`WQC|_x0005_`EDT|_x0005_`DET|71_x0005_`</v>
      </c>
      <c r="H70" s="19" t="str">
        <f ca="1">HYPERLINK("#"&amp;자재단가대비표!R2&amp;"!A"&amp;ROW(자재단가대비표!A71),"M21141 →")</f>
        <v>M21141 →</v>
      </c>
    </row>
    <row r="71" spans="1:8" ht="17.45" customHeight="1" x14ac:dyDescent="0.3">
      <c r="A71" s="8" t="s">
        <v>778</v>
      </c>
      <c r="B71" s="9" t="s">
        <v>347</v>
      </c>
      <c r="C71" s="9" t="s">
        <v>348</v>
      </c>
      <c r="D71" s="8" t="s">
        <v>80</v>
      </c>
      <c r="E71" s="33">
        <f>자재단가대비표!O72</f>
        <v>25000</v>
      </c>
      <c r="F71" s="23" t="s">
        <v>778</v>
      </c>
      <c r="G71" s="34" t="str">
        <f>"_x0007_`COD|M21142_x0005_`QTY1|1_x0005_`BQC|_x0005_`EQC|_x0005_`JDC|_x0005_`WQC|_x0005_`EDT|_x0005_`DET|"&amp;ROW(자재단가대비표!A72)&amp;"_x0005_`"</f>
        <v>_x0007_`COD|M21142_x0005_`QTY1|1_x0005_`BQC|_x0005_`EQC|_x0005_`JDC|_x0005_`WQC|_x0005_`EDT|_x0005_`DET|72_x0005_`</v>
      </c>
      <c r="H71" s="19" t="str">
        <f ca="1">HYPERLINK("#"&amp;자재단가대비표!R2&amp;"!A"&amp;ROW(자재단가대비표!A72),"M21142 →")</f>
        <v>M21142 →</v>
      </c>
    </row>
    <row r="72" spans="1:8" ht="17.45" customHeight="1" x14ac:dyDescent="0.3">
      <c r="A72" s="8" t="s">
        <v>781</v>
      </c>
      <c r="B72" s="9" t="s">
        <v>782</v>
      </c>
      <c r="C72" s="9" t="s">
        <v>783</v>
      </c>
      <c r="D72" s="8" t="s">
        <v>520</v>
      </c>
      <c r="E72" s="33">
        <f>자재단가대비표!O73</f>
        <v>1319</v>
      </c>
      <c r="F72" s="23" t="s">
        <v>781</v>
      </c>
      <c r="G72" s="34" t="str">
        <f>"_x0007_`COD|M00002_x0005_`QTY1|1_x0005_`BQC|_x0005_`EQC|_x0005_`JDC|1510150620282203_x0005_`WQC|_x0005_`EDT|2024.01.02_x0005_`DET|"&amp;ROW(자재단가대비표!A73)&amp;"_x0005_`"</f>
        <v>_x0007_`COD|M00002_x0005_`QTY1|1_x0005_`BQC|_x0005_`EQC|_x0005_`JDC|1510150620282203_x0005_`WQC|_x0005_`EDT|2024.01.02_x0005_`DET|73_x0005_`</v>
      </c>
      <c r="H72" s="19" t="str">
        <f ca="1">HYPERLINK("#"&amp;자재단가대비표!R2&amp;"!A"&amp;ROW(자재단가대비표!A73),"M00002 →")</f>
        <v>M00002 →</v>
      </c>
    </row>
    <row r="73" spans="1:8" ht="17.45" customHeight="1" x14ac:dyDescent="0.3">
      <c r="A73" s="8" t="s">
        <v>786</v>
      </c>
      <c r="B73" s="9" t="s">
        <v>352</v>
      </c>
      <c r="C73" s="9" t="s">
        <v>353</v>
      </c>
      <c r="D73" s="8" t="s">
        <v>80</v>
      </c>
      <c r="E73" s="33">
        <f>자재단가대비표!O74</f>
        <v>15000</v>
      </c>
      <c r="F73" s="23" t="s">
        <v>786</v>
      </c>
      <c r="G73" s="34" t="str">
        <f>"_x0007_`COD|M21165_x0005_`QTY1|1_x0005_`BQC|_x0005_`EQC|_x0005_`JDC|_x0005_`WQC|_x0005_`EDT|_x0005_`DET|"&amp;ROW(자재단가대비표!A74)&amp;"_x0005_`"</f>
        <v>_x0007_`COD|M21165_x0005_`QTY1|1_x0005_`BQC|_x0005_`EQC|_x0005_`JDC|_x0005_`WQC|_x0005_`EDT|_x0005_`DET|74_x0005_`</v>
      </c>
      <c r="H73" s="19" t="str">
        <f ca="1">HYPERLINK("#"&amp;자재단가대비표!R2&amp;"!A"&amp;ROW(자재단가대비표!A74),"M21165 →")</f>
        <v>M21165 →</v>
      </c>
    </row>
  </sheetData>
  <mergeCells count="1">
    <mergeCell ref="A1:F1"/>
  </mergeCells>
  <phoneticPr fontId="26" type="noConversion"/>
  <hyperlinks>
    <hyperlink ref="H1" r:id="rId1" tooltip="설계예산시스템(STmate w24.06)으로 작성 하였으며,_x000a_엑셀 인쇄품질 600 dpi에 최적화 되어 있습니다._x000a_경영정보(주) http://www.stma.co.kr_x000a_Tel) 070-4350-0040_x000a_Fax) 0505-300-3948"/>
    <hyperlink ref="G1" r:id="rId2" tooltip="설계예산시스템(STmate w24.06)으로 작성 하였으며,_x000a_엑셀 인쇄품질 600 dpi에 최적화 되어 있습니다._x000a_경영정보(주) http://www.stma.co.kr_x000a_Tel) 070-4350-0040_x000a_Fax) 0505-300-3948"/>
  </hyperlinks>
  <printOptions horizontalCentered="1"/>
  <pageMargins left="0.59055118110236215" right="0.59055118110236215" top="0.78740157480314965" bottom="0.78740157480314965" header="0" footer="0.59055118110236227"/>
  <pageSetup paperSize="9" scale="94" fitToWidth="0" fitToHeight="0" orientation="portrait" r:id="rId3"/>
  <headerFooter alignWithMargins="0">
    <oddFooter xml:space="preserve">&amp;C&amp;"굴림체,"&amp;9 - &amp;P -&amp;R&amp;"굴림체,"&amp;9 </oddFooter>
  </headerFooter>
  <legacy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8"/>
  <sheetViews>
    <sheetView workbookViewId="0">
      <pane ySplit="3" topLeftCell="A4" activePane="bottomLeft" state="frozenSplit"/>
      <selection pane="bottomLeft" activeCell="A4" sqref="A4"/>
    </sheetView>
  </sheetViews>
  <sheetFormatPr defaultColWidth="9.125" defaultRowHeight="16.5" x14ac:dyDescent="0.3"/>
  <cols>
    <col min="1" max="1" width="10" style="5" customWidth="1"/>
    <col min="2" max="3" width="24.25" style="5" customWidth="1"/>
    <col min="4" max="4" width="5.5" style="5" customWidth="1"/>
    <col min="5" max="5" width="13.75" style="5" customWidth="1"/>
    <col min="6" max="6" width="10" style="5" customWidth="1"/>
    <col min="7" max="7" width="9.125" style="15" hidden="1" customWidth="1"/>
    <col min="8" max="8" width="9.125" style="17" customWidth="1"/>
    <col min="9" max="16384" width="9.125" style="5"/>
  </cols>
  <sheetData>
    <row r="1" spans="1:8" ht="24.95" customHeight="1" x14ac:dyDescent="0.3">
      <c r="A1" s="239" t="s">
        <v>789</v>
      </c>
      <c r="B1" s="231"/>
      <c r="C1" s="231"/>
      <c r="D1" s="231"/>
      <c r="E1" s="231"/>
      <c r="F1" s="231"/>
      <c r="G1" s="4" t="s">
        <v>361</v>
      </c>
      <c r="H1" s="18" t="s">
        <v>361</v>
      </c>
    </row>
    <row r="2" spans="1:8" ht="17.45" customHeight="1" x14ac:dyDescent="0.3">
      <c r="A2" s="1" t="s">
        <v>1</v>
      </c>
      <c r="G2" s="21" t="str">
        <f ca="1">MID(CELL("filename",$A$1),FIND("]",CELL("filename",$A$1))+1,LEN(CELL("filename",$A$1)))</f>
        <v>노무비목록표</v>
      </c>
    </row>
    <row r="3" spans="1:8" ht="17.45" customHeight="1" x14ac:dyDescent="0.3">
      <c r="A3" s="7" t="s">
        <v>2</v>
      </c>
      <c r="B3" s="7" t="s">
        <v>3</v>
      </c>
      <c r="C3" s="7" t="s">
        <v>4</v>
      </c>
      <c r="D3" s="7" t="s">
        <v>5</v>
      </c>
      <c r="E3" s="7" t="s">
        <v>498</v>
      </c>
      <c r="F3" s="13" t="s">
        <v>10</v>
      </c>
      <c r="H3" s="19" t="str">
        <f>HYPERLINK("#'〓 목 차 〓'!B2","목차 →")</f>
        <v>목차 →</v>
      </c>
    </row>
    <row r="4" spans="1:8" ht="17.45" customHeight="1" x14ac:dyDescent="0.3">
      <c r="A4" s="8" t="s">
        <v>419</v>
      </c>
      <c r="B4" s="9" t="s">
        <v>790</v>
      </c>
      <c r="C4" s="9"/>
      <c r="D4" s="8" t="s">
        <v>791</v>
      </c>
      <c r="E4" s="22">
        <v>267360</v>
      </c>
      <c r="F4" s="23" t="s">
        <v>419</v>
      </c>
      <c r="G4" s="16" t="s">
        <v>793</v>
      </c>
      <c r="H4" s="20" t="s">
        <v>792</v>
      </c>
    </row>
    <row r="5" spans="1:8" ht="17.45" customHeight="1" x14ac:dyDescent="0.3">
      <c r="A5" s="8" t="s">
        <v>425</v>
      </c>
      <c r="B5" s="9" t="s">
        <v>794</v>
      </c>
      <c r="C5" s="9"/>
      <c r="D5" s="8" t="s">
        <v>791</v>
      </c>
      <c r="E5" s="22">
        <v>243168</v>
      </c>
      <c r="F5" s="23" t="s">
        <v>425</v>
      </c>
      <c r="G5" s="16" t="s">
        <v>796</v>
      </c>
      <c r="H5" s="20" t="s">
        <v>795</v>
      </c>
    </row>
    <row r="6" spans="1:8" ht="17.45" customHeight="1" x14ac:dyDescent="0.3">
      <c r="A6" s="8" t="s">
        <v>429</v>
      </c>
      <c r="B6" s="9" t="s">
        <v>797</v>
      </c>
      <c r="C6" s="9"/>
      <c r="D6" s="8" t="s">
        <v>791</v>
      </c>
      <c r="E6" s="22">
        <v>165545</v>
      </c>
      <c r="F6" s="23" t="s">
        <v>429</v>
      </c>
      <c r="G6" s="16" t="s">
        <v>799</v>
      </c>
      <c r="H6" s="20" t="s">
        <v>798</v>
      </c>
    </row>
    <row r="7" spans="1:8" ht="17.45" customHeight="1" x14ac:dyDescent="0.3">
      <c r="A7" s="8" t="s">
        <v>433</v>
      </c>
      <c r="B7" s="9" t="s">
        <v>800</v>
      </c>
      <c r="C7" s="9"/>
      <c r="D7" s="8" t="s">
        <v>791</v>
      </c>
      <c r="E7" s="22">
        <v>258935</v>
      </c>
      <c r="F7" s="23" t="s">
        <v>433</v>
      </c>
      <c r="G7" s="16" t="s">
        <v>802</v>
      </c>
      <c r="H7" s="20" t="s">
        <v>801</v>
      </c>
    </row>
    <row r="8" spans="1:8" ht="17.45" customHeight="1" x14ac:dyDescent="0.3">
      <c r="A8" s="8" t="s">
        <v>437</v>
      </c>
      <c r="B8" s="9" t="s">
        <v>803</v>
      </c>
      <c r="C8" s="9"/>
      <c r="D8" s="8" t="s">
        <v>791</v>
      </c>
      <c r="E8" s="22">
        <v>267021</v>
      </c>
      <c r="F8" s="23" t="s">
        <v>437</v>
      </c>
      <c r="G8" s="16" t="s">
        <v>805</v>
      </c>
      <c r="H8" s="20" t="s">
        <v>804</v>
      </c>
    </row>
    <row r="9" spans="1:8" ht="17.45" customHeight="1" x14ac:dyDescent="0.3">
      <c r="A9" s="8" t="s">
        <v>441</v>
      </c>
      <c r="B9" s="9" t="s">
        <v>806</v>
      </c>
      <c r="C9" s="9"/>
      <c r="D9" s="8" t="s">
        <v>791</v>
      </c>
      <c r="E9" s="22">
        <v>161142</v>
      </c>
      <c r="F9" s="23" t="s">
        <v>441</v>
      </c>
      <c r="G9" s="16" t="s">
        <v>808</v>
      </c>
      <c r="H9" s="20" t="s">
        <v>807</v>
      </c>
    </row>
    <row r="10" spans="1:8" ht="17.45" customHeight="1" x14ac:dyDescent="0.3">
      <c r="A10" s="8" t="s">
        <v>445</v>
      </c>
      <c r="B10" s="9" t="s">
        <v>809</v>
      </c>
      <c r="C10" s="9"/>
      <c r="D10" s="8" t="s">
        <v>791</v>
      </c>
      <c r="E10" s="22">
        <v>219533</v>
      </c>
      <c r="F10" s="23" t="s">
        <v>445</v>
      </c>
      <c r="G10" s="16" t="s">
        <v>811</v>
      </c>
      <c r="H10" s="20" t="s">
        <v>810</v>
      </c>
    </row>
    <row r="11" spans="1:8" ht="17.45" customHeight="1" x14ac:dyDescent="0.3">
      <c r="A11" s="8" t="s">
        <v>449</v>
      </c>
      <c r="B11" s="9" t="s">
        <v>812</v>
      </c>
      <c r="C11" s="9"/>
      <c r="D11" s="8" t="s">
        <v>791</v>
      </c>
      <c r="E11" s="22">
        <v>243126</v>
      </c>
      <c r="F11" s="23" t="s">
        <v>449</v>
      </c>
      <c r="G11" s="16" t="s">
        <v>814</v>
      </c>
      <c r="H11" s="20" t="s">
        <v>813</v>
      </c>
    </row>
    <row r="12" spans="1:8" ht="17.45" customHeight="1" x14ac:dyDescent="0.3">
      <c r="A12" s="8" t="s">
        <v>454</v>
      </c>
      <c r="B12" s="9" t="s">
        <v>815</v>
      </c>
      <c r="C12" s="9"/>
      <c r="D12" s="8" t="s">
        <v>791</v>
      </c>
      <c r="E12" s="22">
        <v>233754</v>
      </c>
      <c r="F12" s="23" t="s">
        <v>454</v>
      </c>
      <c r="G12" s="16" t="s">
        <v>817</v>
      </c>
      <c r="H12" s="20" t="s">
        <v>816</v>
      </c>
    </row>
    <row r="13" spans="1:8" ht="17.45" customHeight="1" x14ac:dyDescent="0.3">
      <c r="A13" s="8" t="s">
        <v>458</v>
      </c>
      <c r="B13" s="9" t="s">
        <v>818</v>
      </c>
      <c r="C13" s="9"/>
      <c r="D13" s="8" t="s">
        <v>791</v>
      </c>
      <c r="E13" s="22">
        <v>261283</v>
      </c>
      <c r="F13" s="23" t="s">
        <v>458</v>
      </c>
      <c r="G13" s="16" t="s">
        <v>820</v>
      </c>
      <c r="H13" s="20" t="s">
        <v>819</v>
      </c>
    </row>
    <row r="14" spans="1:8" ht="17.45" customHeight="1" x14ac:dyDescent="0.3">
      <c r="A14" s="8" t="s">
        <v>462</v>
      </c>
      <c r="B14" s="9" t="s">
        <v>821</v>
      </c>
      <c r="C14" s="9"/>
      <c r="D14" s="8" t="s">
        <v>791</v>
      </c>
      <c r="E14" s="22">
        <v>214222</v>
      </c>
      <c r="F14" s="23" t="s">
        <v>462</v>
      </c>
      <c r="G14" s="16" t="s">
        <v>823</v>
      </c>
      <c r="H14" s="20" t="s">
        <v>822</v>
      </c>
    </row>
    <row r="15" spans="1:8" ht="17.45" customHeight="1" x14ac:dyDescent="0.3">
      <c r="A15" s="8" t="s">
        <v>467</v>
      </c>
      <c r="B15" s="9" t="s">
        <v>824</v>
      </c>
      <c r="C15" s="9"/>
      <c r="D15" s="8" t="s">
        <v>791</v>
      </c>
      <c r="E15" s="22">
        <v>205982</v>
      </c>
      <c r="F15" s="23" t="s">
        <v>467</v>
      </c>
      <c r="G15" s="16" t="s">
        <v>826</v>
      </c>
      <c r="H15" s="20" t="s">
        <v>825</v>
      </c>
    </row>
    <row r="16" spans="1:8" ht="17.45" customHeight="1" x14ac:dyDescent="0.3">
      <c r="A16" s="8" t="s">
        <v>472</v>
      </c>
      <c r="B16" s="9" t="s">
        <v>827</v>
      </c>
      <c r="C16" s="9"/>
      <c r="D16" s="8" t="s">
        <v>791</v>
      </c>
      <c r="E16" s="22">
        <v>258360</v>
      </c>
      <c r="F16" s="23" t="s">
        <v>472</v>
      </c>
      <c r="G16" s="16" t="s">
        <v>829</v>
      </c>
      <c r="H16" s="20" t="s">
        <v>828</v>
      </c>
    </row>
    <row r="17" spans="1:8" ht="17.45" customHeight="1" x14ac:dyDescent="0.3">
      <c r="A17" s="8" t="s">
        <v>477</v>
      </c>
      <c r="B17" s="9" t="s">
        <v>830</v>
      </c>
      <c r="C17" s="9"/>
      <c r="D17" s="8" t="s">
        <v>791</v>
      </c>
      <c r="E17" s="22">
        <v>274978</v>
      </c>
      <c r="F17" s="23" t="s">
        <v>477</v>
      </c>
      <c r="G17" s="16" t="s">
        <v>832</v>
      </c>
      <c r="H17" s="20" t="s">
        <v>831</v>
      </c>
    </row>
    <row r="18" spans="1:8" ht="17.45" customHeight="1" x14ac:dyDescent="0.3">
      <c r="A18" s="8" t="s">
        <v>482</v>
      </c>
      <c r="B18" s="9" t="s">
        <v>833</v>
      </c>
      <c r="C18" s="9"/>
      <c r="D18" s="8" t="s">
        <v>791</v>
      </c>
      <c r="E18" s="22">
        <v>226709</v>
      </c>
      <c r="F18" s="23" t="s">
        <v>482</v>
      </c>
      <c r="G18" s="16" t="s">
        <v>835</v>
      </c>
      <c r="H18" s="20" t="s">
        <v>834</v>
      </c>
    </row>
  </sheetData>
  <mergeCells count="1">
    <mergeCell ref="A1:F1"/>
  </mergeCells>
  <phoneticPr fontId="26" type="noConversion"/>
  <hyperlinks>
    <hyperlink ref="H1" r:id="rId1" tooltip="설계예산시스템(STmate w24.06)으로 작성 하였으며,_x000a_엑셀 인쇄품질 600 dpi에 최적화 되어 있습니다._x000a_경영정보(주) http://www.stma.co.kr_x000a_Tel) 070-4350-0040_x000a_Fax) 0505-300-3948"/>
    <hyperlink ref="G1" r:id="rId2" tooltip="설계예산시스템(STmate w24.06)으로 작성 하였으며,_x000a_엑셀 인쇄품질 600 dpi에 최적화 되어 있습니다._x000a_경영정보(주) http://www.stma.co.kr_x000a_Tel) 070-4350-0040_x000a_Fax) 0505-300-3948"/>
  </hyperlinks>
  <printOptions horizontalCentered="1"/>
  <pageMargins left="0.59055118110236215" right="0.59055118110236215" top="0.78740157480314965" bottom="0.78740157480314965" header="0" footer="0.59055118110236227"/>
  <pageSetup paperSize="9" scale="94" fitToWidth="0" fitToHeight="0" orientation="portrait" r:id="rId3"/>
  <headerFooter alignWithMargins="0">
    <oddFooter xml:space="preserve">&amp;C&amp;"굴림체,"&amp;9 - &amp;P -&amp;R&amp;"굴림체,"&amp;9 </oddFooter>
  </headerFooter>
  <legacyDrawing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1"/>
  <sheetViews>
    <sheetView workbookViewId="0">
      <pane ySplit="3" topLeftCell="A4" activePane="bottomLeft" state="frozenSplit"/>
      <selection pane="bottomLeft" activeCell="A4" sqref="A4"/>
    </sheetView>
  </sheetViews>
  <sheetFormatPr defaultColWidth="9.125" defaultRowHeight="16.5" x14ac:dyDescent="0.3"/>
  <cols>
    <col min="1" max="1" width="10" style="5" customWidth="1"/>
    <col min="2" max="3" width="24.25" style="5" customWidth="1"/>
    <col min="4" max="4" width="5.5" style="5" customWidth="1"/>
    <col min="5" max="5" width="13.75" style="5" customWidth="1"/>
    <col min="6" max="6" width="10" style="5" customWidth="1"/>
    <col min="7" max="7" width="9.125" style="15" hidden="1" customWidth="1"/>
    <col min="8" max="8" width="9.125" style="17" customWidth="1"/>
    <col min="9" max="16384" width="9.125" style="5"/>
  </cols>
  <sheetData>
    <row r="1" spans="1:8" ht="24.95" customHeight="1" x14ac:dyDescent="0.3">
      <c r="A1" s="239" t="s">
        <v>836</v>
      </c>
      <c r="B1" s="231"/>
      <c r="C1" s="231"/>
      <c r="D1" s="231"/>
      <c r="E1" s="231"/>
      <c r="F1" s="231"/>
      <c r="G1" s="4" t="s">
        <v>361</v>
      </c>
      <c r="H1" s="18" t="s">
        <v>361</v>
      </c>
    </row>
    <row r="2" spans="1:8" ht="17.45" customHeight="1" x14ac:dyDescent="0.3">
      <c r="A2" s="1" t="s">
        <v>1</v>
      </c>
      <c r="G2" s="21" t="str">
        <f ca="1">MID(CELL("filename",$A$1),FIND("]",CELL("filename",$A$1))+1,LEN(CELL("filename",$A$1)))</f>
        <v>경비목록표</v>
      </c>
    </row>
    <row r="3" spans="1:8" ht="17.45" customHeight="1" x14ac:dyDescent="0.3">
      <c r="A3" s="7" t="s">
        <v>2</v>
      </c>
      <c r="B3" s="7" t="s">
        <v>3</v>
      </c>
      <c r="C3" s="7" t="s">
        <v>4</v>
      </c>
      <c r="D3" s="7" t="s">
        <v>5</v>
      </c>
      <c r="E3" s="7" t="s">
        <v>498</v>
      </c>
      <c r="F3" s="13" t="s">
        <v>10</v>
      </c>
      <c r="H3" s="19" t="str">
        <f>HYPERLINK("#'〓 목 차 〓'!B2","목차 →")</f>
        <v>목차 →</v>
      </c>
    </row>
    <row r="4" spans="1:8" ht="17.45" customHeight="1" x14ac:dyDescent="0.3">
      <c r="A4" s="8" t="s">
        <v>419</v>
      </c>
      <c r="B4" s="9" t="s">
        <v>420</v>
      </c>
      <c r="C4" s="9" t="s">
        <v>421</v>
      </c>
      <c r="D4" s="8" t="s">
        <v>837</v>
      </c>
      <c r="E4" s="22">
        <v>62550</v>
      </c>
      <c r="F4" s="23" t="s">
        <v>419</v>
      </c>
      <c r="G4" s="16" t="s">
        <v>839</v>
      </c>
      <c r="H4" s="20" t="s">
        <v>838</v>
      </c>
    </row>
    <row r="5" spans="1:8" ht="17.45" customHeight="1" x14ac:dyDescent="0.3">
      <c r="A5" s="8" t="s">
        <v>425</v>
      </c>
      <c r="B5" s="9" t="s">
        <v>420</v>
      </c>
      <c r="C5" s="9" t="s">
        <v>426</v>
      </c>
      <c r="D5" s="8" t="s">
        <v>837</v>
      </c>
      <c r="E5" s="22">
        <v>78556</v>
      </c>
      <c r="F5" s="23" t="s">
        <v>425</v>
      </c>
      <c r="G5" s="16" t="s">
        <v>841</v>
      </c>
      <c r="H5" s="20" t="s">
        <v>840</v>
      </c>
    </row>
    <row r="6" spans="1:8" ht="17.45" customHeight="1" x14ac:dyDescent="0.3">
      <c r="A6" s="8" t="s">
        <v>429</v>
      </c>
      <c r="B6" s="9" t="s">
        <v>420</v>
      </c>
      <c r="C6" s="9" t="s">
        <v>430</v>
      </c>
      <c r="D6" s="8" t="s">
        <v>837</v>
      </c>
      <c r="E6" s="22">
        <v>105310</v>
      </c>
      <c r="F6" s="23" t="s">
        <v>429</v>
      </c>
      <c r="G6" s="16" t="s">
        <v>843</v>
      </c>
      <c r="H6" s="20" t="s">
        <v>842</v>
      </c>
    </row>
    <row r="7" spans="1:8" ht="17.45" customHeight="1" x14ac:dyDescent="0.3">
      <c r="A7" s="8" t="s">
        <v>433</v>
      </c>
      <c r="B7" s="9" t="s">
        <v>420</v>
      </c>
      <c r="C7" s="9" t="s">
        <v>434</v>
      </c>
      <c r="D7" s="8" t="s">
        <v>837</v>
      </c>
      <c r="E7" s="22">
        <v>110926</v>
      </c>
      <c r="F7" s="23" t="s">
        <v>433</v>
      </c>
      <c r="G7" s="16" t="s">
        <v>845</v>
      </c>
      <c r="H7" s="20" t="s">
        <v>844</v>
      </c>
    </row>
    <row r="8" spans="1:8" ht="17.45" customHeight="1" x14ac:dyDescent="0.3">
      <c r="A8" s="8" t="s">
        <v>437</v>
      </c>
      <c r="B8" s="9" t="s">
        <v>446</v>
      </c>
      <c r="C8" s="9" t="s">
        <v>430</v>
      </c>
      <c r="D8" s="8" t="s">
        <v>837</v>
      </c>
      <c r="E8" s="22">
        <v>112684</v>
      </c>
      <c r="F8" s="23" t="s">
        <v>437</v>
      </c>
      <c r="G8" s="16" t="s">
        <v>847</v>
      </c>
      <c r="H8" s="20" t="s">
        <v>846</v>
      </c>
    </row>
    <row r="9" spans="1:8" ht="17.45" customHeight="1" x14ac:dyDescent="0.3">
      <c r="A9" s="8" t="s">
        <v>441</v>
      </c>
      <c r="B9" s="9" t="s">
        <v>848</v>
      </c>
      <c r="C9" s="9" t="s">
        <v>434</v>
      </c>
      <c r="D9" s="8" t="s">
        <v>837</v>
      </c>
      <c r="E9" s="22">
        <v>16315</v>
      </c>
      <c r="F9" s="23" t="s">
        <v>441</v>
      </c>
      <c r="G9" s="16" t="s">
        <v>850</v>
      </c>
      <c r="H9" s="20" t="s">
        <v>849</v>
      </c>
    </row>
    <row r="10" spans="1:8" ht="17.45" customHeight="1" x14ac:dyDescent="0.3">
      <c r="A10" s="8" t="s">
        <v>445</v>
      </c>
      <c r="B10" s="9" t="s">
        <v>450</v>
      </c>
      <c r="C10" s="9" t="s">
        <v>451</v>
      </c>
      <c r="D10" s="8" t="s">
        <v>837</v>
      </c>
      <c r="E10" s="22">
        <v>49355</v>
      </c>
      <c r="F10" s="23" t="s">
        <v>445</v>
      </c>
      <c r="G10" s="16" t="s">
        <v>852</v>
      </c>
      <c r="H10" s="20" t="s">
        <v>851</v>
      </c>
    </row>
    <row r="11" spans="1:8" ht="17.45" customHeight="1" x14ac:dyDescent="0.3">
      <c r="A11" s="8" t="s">
        <v>449</v>
      </c>
      <c r="B11" s="9" t="s">
        <v>450</v>
      </c>
      <c r="C11" s="9" t="s">
        <v>455</v>
      </c>
      <c r="D11" s="8" t="s">
        <v>837</v>
      </c>
      <c r="E11" s="22">
        <v>20793</v>
      </c>
      <c r="F11" s="23" t="s">
        <v>449</v>
      </c>
      <c r="G11" s="16" t="s">
        <v>854</v>
      </c>
      <c r="H11" s="20" t="s">
        <v>853</v>
      </c>
    </row>
    <row r="12" spans="1:8" ht="17.45" customHeight="1" x14ac:dyDescent="0.3">
      <c r="A12" s="8" t="s">
        <v>454</v>
      </c>
      <c r="B12" s="9" t="s">
        <v>450</v>
      </c>
      <c r="C12" s="9" t="s">
        <v>855</v>
      </c>
      <c r="D12" s="8" t="s">
        <v>837</v>
      </c>
      <c r="E12" s="22">
        <v>120448</v>
      </c>
      <c r="F12" s="23" t="s">
        <v>454</v>
      </c>
      <c r="G12" s="16" t="s">
        <v>857</v>
      </c>
      <c r="H12" s="20" t="s">
        <v>856</v>
      </c>
    </row>
    <row r="13" spans="1:8" ht="17.45" customHeight="1" x14ac:dyDescent="0.3">
      <c r="A13" s="8" t="s">
        <v>458</v>
      </c>
      <c r="B13" s="9" t="s">
        <v>858</v>
      </c>
      <c r="C13" s="9" t="s">
        <v>859</v>
      </c>
      <c r="D13" s="8" t="s">
        <v>837</v>
      </c>
      <c r="E13" s="22">
        <v>1670</v>
      </c>
      <c r="F13" s="23" t="s">
        <v>458</v>
      </c>
      <c r="G13" s="16" t="s">
        <v>861</v>
      </c>
      <c r="H13" s="20" t="s">
        <v>860</v>
      </c>
    </row>
    <row r="14" spans="1:8" ht="17.45" customHeight="1" x14ac:dyDescent="0.3">
      <c r="A14" s="8" t="s">
        <v>462</v>
      </c>
      <c r="B14" s="9" t="s">
        <v>463</v>
      </c>
      <c r="C14" s="9" t="s">
        <v>464</v>
      </c>
      <c r="D14" s="8" t="s">
        <v>837</v>
      </c>
      <c r="E14" s="22">
        <v>875</v>
      </c>
      <c r="F14" s="23" t="s">
        <v>462</v>
      </c>
      <c r="G14" s="16" t="s">
        <v>863</v>
      </c>
      <c r="H14" s="20" t="s">
        <v>862</v>
      </c>
    </row>
    <row r="15" spans="1:8" ht="17.45" customHeight="1" x14ac:dyDescent="0.3">
      <c r="A15" s="8" t="s">
        <v>467</v>
      </c>
      <c r="B15" s="9" t="s">
        <v>468</v>
      </c>
      <c r="C15" s="9" t="s">
        <v>469</v>
      </c>
      <c r="D15" s="8" t="s">
        <v>837</v>
      </c>
      <c r="E15" s="22">
        <v>44820</v>
      </c>
      <c r="F15" s="23" t="s">
        <v>467</v>
      </c>
      <c r="G15" s="16" t="s">
        <v>865</v>
      </c>
      <c r="H15" s="20" t="s">
        <v>864</v>
      </c>
    </row>
    <row r="16" spans="1:8" ht="17.45" customHeight="1" x14ac:dyDescent="0.3">
      <c r="A16" s="8" t="s">
        <v>472</v>
      </c>
      <c r="B16" s="9" t="s">
        <v>473</v>
      </c>
      <c r="C16" s="9" t="s">
        <v>474</v>
      </c>
      <c r="D16" s="8" t="s">
        <v>837</v>
      </c>
      <c r="E16" s="22">
        <v>248388</v>
      </c>
      <c r="F16" s="23" t="s">
        <v>472</v>
      </c>
      <c r="G16" s="16" t="s">
        <v>867</v>
      </c>
      <c r="H16" s="20" t="s">
        <v>866</v>
      </c>
    </row>
    <row r="17" spans="1:8" ht="17.45" customHeight="1" x14ac:dyDescent="0.3">
      <c r="A17" s="8" t="s">
        <v>477</v>
      </c>
      <c r="B17" s="9" t="s">
        <v>868</v>
      </c>
      <c r="C17" s="9" t="s">
        <v>869</v>
      </c>
      <c r="D17" s="8" t="s">
        <v>870</v>
      </c>
      <c r="E17" s="12">
        <v>0</v>
      </c>
      <c r="F17" s="23" t="s">
        <v>477</v>
      </c>
      <c r="G17" s="16" t="s">
        <v>872</v>
      </c>
      <c r="H17" s="20" t="s">
        <v>871</v>
      </c>
    </row>
    <row r="18" spans="1:8" ht="17.45" customHeight="1" x14ac:dyDescent="0.3">
      <c r="A18" s="8" t="s">
        <v>482</v>
      </c>
      <c r="B18" s="9" t="s">
        <v>478</v>
      </c>
      <c r="C18" s="9" t="s">
        <v>479</v>
      </c>
      <c r="D18" s="8" t="s">
        <v>837</v>
      </c>
      <c r="E18" s="22">
        <v>6537</v>
      </c>
      <c r="F18" s="23" t="s">
        <v>482</v>
      </c>
      <c r="G18" s="16" t="s">
        <v>874</v>
      </c>
      <c r="H18" s="20" t="s">
        <v>873</v>
      </c>
    </row>
    <row r="19" spans="1:8" ht="17.45" customHeight="1" x14ac:dyDescent="0.3">
      <c r="A19" s="8" t="s">
        <v>487</v>
      </c>
      <c r="B19" s="9" t="s">
        <v>483</v>
      </c>
      <c r="C19" s="9" t="s">
        <v>484</v>
      </c>
      <c r="D19" s="8" t="s">
        <v>837</v>
      </c>
      <c r="E19" s="22">
        <v>2954</v>
      </c>
      <c r="F19" s="23" t="s">
        <v>487</v>
      </c>
      <c r="G19" s="16" t="s">
        <v>876</v>
      </c>
      <c r="H19" s="20" t="s">
        <v>875</v>
      </c>
    </row>
    <row r="20" spans="1:8" ht="17.45" customHeight="1" x14ac:dyDescent="0.3">
      <c r="A20" s="8" t="s">
        <v>492</v>
      </c>
      <c r="B20" s="9" t="s">
        <v>488</v>
      </c>
      <c r="C20" s="9" t="s">
        <v>489</v>
      </c>
      <c r="D20" s="8" t="s">
        <v>837</v>
      </c>
      <c r="E20" s="22">
        <v>131000</v>
      </c>
      <c r="F20" s="23" t="s">
        <v>492</v>
      </c>
      <c r="G20" s="16" t="s">
        <v>878</v>
      </c>
      <c r="H20" s="20" t="s">
        <v>877</v>
      </c>
    </row>
    <row r="21" spans="1:8" ht="17.45" customHeight="1" x14ac:dyDescent="0.3">
      <c r="A21" s="8" t="s">
        <v>555</v>
      </c>
      <c r="B21" s="9" t="s">
        <v>493</v>
      </c>
      <c r="C21" s="9" t="s">
        <v>494</v>
      </c>
      <c r="D21" s="8" t="s">
        <v>837</v>
      </c>
      <c r="E21" s="22">
        <v>1570</v>
      </c>
      <c r="F21" s="23" t="s">
        <v>555</v>
      </c>
      <c r="G21" s="16" t="s">
        <v>880</v>
      </c>
      <c r="H21" s="20" t="s">
        <v>879</v>
      </c>
    </row>
  </sheetData>
  <mergeCells count="1">
    <mergeCell ref="A1:F1"/>
  </mergeCells>
  <phoneticPr fontId="26" type="noConversion"/>
  <hyperlinks>
    <hyperlink ref="H1" r:id="rId1" tooltip="설계예산시스템(STmate w24.06)으로 작성 하였으며,_x000a_엑셀 인쇄품질 600 dpi에 최적화 되어 있습니다._x000a_경영정보(주) http://www.stma.co.kr_x000a_Tel) 070-4350-0040_x000a_Fax) 0505-300-3948"/>
    <hyperlink ref="G1" r:id="rId2" tooltip="설계예산시스템(STmate w24.06)으로 작성 하였으며,_x000a_엑셀 인쇄품질 600 dpi에 최적화 되어 있습니다._x000a_경영정보(주) http://www.stma.co.kr_x000a_Tel) 070-4350-0040_x000a_Fax) 0505-300-3948"/>
  </hyperlinks>
  <printOptions horizontalCentered="1"/>
  <pageMargins left="0.59055118110236215" right="0.59055118110236215" top="0.78740157480314965" bottom="0.78740157480314965" header="0" footer="0.59055118110236227"/>
  <pageSetup paperSize="9" scale="94" fitToWidth="0" fitToHeight="0" orientation="portrait" r:id="rId3"/>
  <headerFooter alignWithMargins="0">
    <oddFooter xml:space="preserve">&amp;C&amp;"굴림체,"&amp;9 - &amp;P -&amp;R&amp;"굴림체,"&amp;9 </oddFooter>
  </headerFooter>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74"/>
  <sheetViews>
    <sheetView workbookViewId="0">
      <pane ySplit="4" topLeftCell="A5" activePane="bottomLeft" state="frozenSplit"/>
      <selection pane="bottomLeft" activeCell="A5" sqref="A5"/>
    </sheetView>
  </sheetViews>
  <sheetFormatPr defaultColWidth="9.125" defaultRowHeight="16.5" x14ac:dyDescent="0.3"/>
  <cols>
    <col min="1" max="1" width="10" style="5" customWidth="1"/>
    <col min="2" max="3" width="24.25" style="5" customWidth="1"/>
    <col min="4" max="4" width="5.5" style="5" customWidth="1"/>
    <col min="5" max="17" width="10" style="5" customWidth="1"/>
    <col min="18" max="18" width="9.125" style="15" hidden="1" customWidth="1"/>
    <col min="19" max="19" width="9.125" style="17" customWidth="1"/>
    <col min="20" max="20" width="10" style="5" customWidth="1"/>
    <col min="21" max="21" width="2.5" style="5" customWidth="1"/>
    <col min="22" max="22" width="10" style="5" customWidth="1"/>
    <col min="23" max="23" width="8.5" style="5" customWidth="1"/>
    <col min="24" max="16384" width="9.125" style="5"/>
  </cols>
  <sheetData>
    <row r="1" spans="1:25" ht="24.95" customHeight="1" x14ac:dyDescent="0.3">
      <c r="A1" s="239" t="s">
        <v>893</v>
      </c>
      <c r="B1" s="231"/>
      <c r="C1" s="231"/>
      <c r="D1" s="231"/>
      <c r="E1" s="231"/>
      <c r="F1" s="231"/>
      <c r="G1" s="231"/>
      <c r="H1" s="231"/>
      <c r="I1" s="231"/>
      <c r="J1" s="231"/>
      <c r="K1" s="231"/>
      <c r="L1" s="231"/>
      <c r="M1" s="231"/>
      <c r="N1" s="231"/>
      <c r="O1" s="231"/>
      <c r="P1" s="231"/>
      <c r="Q1" s="231"/>
      <c r="R1" s="4" t="s">
        <v>361</v>
      </c>
      <c r="S1" s="18" t="s">
        <v>361</v>
      </c>
    </row>
    <row r="2" spans="1:25" ht="28.5" customHeight="1" x14ac:dyDescent="0.3">
      <c r="A2" s="1" t="s">
        <v>1</v>
      </c>
      <c r="R2" s="21" t="str">
        <f ca="1">MID(CELL("filename",$A$1),FIND("]",CELL("filename",$A$1))+1,LEN(CELL("filename",$A$1)))</f>
        <v>자재단가대비표</v>
      </c>
    </row>
    <row r="3" spans="1:25" ht="28.5" customHeight="1" x14ac:dyDescent="0.3">
      <c r="A3" s="259" t="s">
        <v>2</v>
      </c>
      <c r="B3" s="259" t="s">
        <v>3</v>
      </c>
      <c r="C3" s="259" t="s">
        <v>4</v>
      </c>
      <c r="D3" s="259" t="s">
        <v>5</v>
      </c>
      <c r="E3" s="242" t="s">
        <v>894</v>
      </c>
      <c r="F3" s="258"/>
      <c r="G3" s="242" t="s">
        <v>896</v>
      </c>
      <c r="H3" s="258"/>
      <c r="I3" s="242" t="s">
        <v>897</v>
      </c>
      <c r="J3" s="258"/>
      <c r="K3" s="242" t="s">
        <v>898</v>
      </c>
      <c r="L3" s="258"/>
      <c r="M3" s="242" t="s">
        <v>899</v>
      </c>
      <c r="N3" s="258"/>
      <c r="O3" s="242" t="s">
        <v>900</v>
      </c>
      <c r="P3" s="258"/>
      <c r="Q3" s="242" t="s">
        <v>10</v>
      </c>
      <c r="U3" s="270" t="s">
        <v>902</v>
      </c>
      <c r="V3" s="231"/>
      <c r="W3" s="231"/>
    </row>
    <row r="4" spans="1:25" ht="28.5" customHeight="1" x14ac:dyDescent="0.3">
      <c r="A4" s="258"/>
      <c r="B4" s="258"/>
      <c r="C4" s="258"/>
      <c r="D4" s="258"/>
      <c r="E4" s="8" t="s">
        <v>498</v>
      </c>
      <c r="F4" s="8" t="s">
        <v>895</v>
      </c>
      <c r="G4" s="8" t="s">
        <v>498</v>
      </c>
      <c r="H4" s="8" t="s">
        <v>895</v>
      </c>
      <c r="I4" s="8" t="s">
        <v>498</v>
      </c>
      <c r="J4" s="8" t="s">
        <v>895</v>
      </c>
      <c r="K4" s="8" t="s">
        <v>498</v>
      </c>
      <c r="L4" s="8" t="s">
        <v>895</v>
      </c>
      <c r="M4" s="8" t="s">
        <v>498</v>
      </c>
      <c r="N4" s="8" t="s">
        <v>895</v>
      </c>
      <c r="O4" s="8" t="s">
        <v>498</v>
      </c>
      <c r="P4" s="8" t="s">
        <v>895</v>
      </c>
      <c r="Q4" s="243"/>
      <c r="S4" s="19" t="str">
        <f>HYPERLINK("#'〓 목 차 〓'!B2","목차 →")</f>
        <v>목차 →</v>
      </c>
      <c r="T4" s="20" t="s">
        <v>901</v>
      </c>
      <c r="U4" s="20" t="s">
        <v>903</v>
      </c>
      <c r="V4" s="20" t="s">
        <v>498</v>
      </c>
      <c r="W4" s="20" t="s">
        <v>895</v>
      </c>
      <c r="X4" s="20" t="s">
        <v>904</v>
      </c>
      <c r="Y4" s="20" t="s">
        <v>905</v>
      </c>
    </row>
    <row r="5" spans="1:25" ht="28.5" customHeight="1" x14ac:dyDescent="0.3">
      <c r="A5" s="8" t="s">
        <v>419</v>
      </c>
      <c r="B5" s="9" t="s">
        <v>499</v>
      </c>
      <c r="C5" s="9" t="s">
        <v>22</v>
      </c>
      <c r="D5" s="8" t="s">
        <v>237</v>
      </c>
      <c r="E5" s="12">
        <v>0</v>
      </c>
      <c r="F5" s="8"/>
      <c r="G5" s="12">
        <v>58500</v>
      </c>
      <c r="H5" s="8" t="s">
        <v>911</v>
      </c>
      <c r="I5" s="12">
        <v>36600</v>
      </c>
      <c r="J5" s="8" t="s">
        <v>912</v>
      </c>
      <c r="K5" s="12">
        <v>0</v>
      </c>
      <c r="L5" s="8"/>
      <c r="M5" s="12">
        <v>0</v>
      </c>
      <c r="N5" s="8"/>
      <c r="O5" s="12">
        <v>36600</v>
      </c>
      <c r="P5" s="23" t="s">
        <v>908</v>
      </c>
      <c r="Q5" s="14" t="s">
        <v>419</v>
      </c>
      <c r="R5" s="16" t="s">
        <v>501</v>
      </c>
      <c r="S5" s="19" t="str">
        <f ca="1">HYPERLINK("#"&amp;재료비목록표!G2&amp;"!A"&amp;ROW(재료비목록표!A4),"M21145 →")</f>
        <v>M21145 →</v>
      </c>
      <c r="T5" s="36">
        <v>36600</v>
      </c>
      <c r="U5" s="38">
        <f t="shared" ref="U5:U36" si="0">IF(OR(V5=0,ISERROR(MATCH(V5,E5:M5,0))),"",CHOOSE(TRUNC((MATCH(V5,E5:M5,0)/2+1)),1,2,3,4,5))</f>
        <v>3</v>
      </c>
      <c r="V5" s="39">
        <f t="shared" ref="V5:V36" si="1">IF(AND(E5=0,G5=0,I5=0,K5=0,M5=0),T5,MIN(IF(E5=0,MAX(E5:M5),E5),IF(G5=0,MAX(E5:M5),G5),IF(I5=0,MAX(E5:M5),I5),IF(K5=0,MAX(E5:M5),K5),IF(M5=0,MAX(E5:M5),M5)))</f>
        <v>36600</v>
      </c>
      <c r="W5" s="40" t="str">
        <f t="shared" ref="W5:W36" si="2">IF(OR(O5=0,U5=""),"",CHOOSE(U5,Y$5,Y$6,Y$7,Y$8,Y$9))</f>
        <v>물.정</v>
      </c>
      <c r="X5" s="20" t="s">
        <v>894</v>
      </c>
      <c r="Y5" s="20" t="s">
        <v>906</v>
      </c>
    </row>
    <row r="6" spans="1:25" ht="28.5" customHeight="1" x14ac:dyDescent="0.3">
      <c r="A6" s="8" t="s">
        <v>425</v>
      </c>
      <c r="B6" s="9" t="s">
        <v>502</v>
      </c>
      <c r="C6" s="9"/>
      <c r="D6" s="8" t="s">
        <v>503</v>
      </c>
      <c r="E6" s="12">
        <v>0</v>
      </c>
      <c r="F6" s="8"/>
      <c r="G6" s="35">
        <v>2833.31</v>
      </c>
      <c r="H6" s="8" t="s">
        <v>500</v>
      </c>
      <c r="I6" s="35">
        <v>2878.78</v>
      </c>
      <c r="J6" s="8" t="s">
        <v>913</v>
      </c>
      <c r="K6" s="12">
        <v>0</v>
      </c>
      <c r="L6" s="8"/>
      <c r="M6" s="12">
        <v>0</v>
      </c>
      <c r="N6" s="8"/>
      <c r="O6" s="35">
        <v>2833.31</v>
      </c>
      <c r="P6" s="23" t="s">
        <v>907</v>
      </c>
      <c r="Q6" s="14" t="s">
        <v>425</v>
      </c>
      <c r="R6" s="16" t="s">
        <v>505</v>
      </c>
      <c r="S6" s="19" t="str">
        <f ca="1">HYPERLINK("#"&amp;재료비목록표!G2&amp;"!A"&amp;ROW(재료비목록표!A5),"M03218 →")</f>
        <v>M03218 →</v>
      </c>
      <c r="T6" s="37">
        <v>2833.31</v>
      </c>
      <c r="U6" s="38">
        <f t="shared" si="0"/>
        <v>2</v>
      </c>
      <c r="V6" s="39">
        <f t="shared" si="1"/>
        <v>2833.31</v>
      </c>
      <c r="W6" s="40" t="str">
        <f t="shared" si="2"/>
        <v>물.자</v>
      </c>
      <c r="X6" s="20" t="s">
        <v>896</v>
      </c>
      <c r="Y6" s="20" t="s">
        <v>907</v>
      </c>
    </row>
    <row r="7" spans="1:25" ht="28.5" customHeight="1" x14ac:dyDescent="0.3">
      <c r="A7" s="8" t="s">
        <v>429</v>
      </c>
      <c r="B7" s="9" t="s">
        <v>22</v>
      </c>
      <c r="C7" s="9" t="s">
        <v>23</v>
      </c>
      <c r="D7" s="8" t="s">
        <v>24</v>
      </c>
      <c r="E7" s="12">
        <v>0</v>
      </c>
      <c r="F7" s="8"/>
      <c r="G7" s="12">
        <v>23300</v>
      </c>
      <c r="H7" s="8" t="s">
        <v>504</v>
      </c>
      <c r="I7" s="12">
        <v>0</v>
      </c>
      <c r="J7" s="8"/>
      <c r="K7" s="12">
        <v>0</v>
      </c>
      <c r="L7" s="8"/>
      <c r="M7" s="12">
        <v>0</v>
      </c>
      <c r="N7" s="8"/>
      <c r="O7" s="12">
        <v>23300</v>
      </c>
      <c r="P7" s="23" t="s">
        <v>907</v>
      </c>
      <c r="Q7" s="14" t="s">
        <v>429</v>
      </c>
      <c r="R7" s="16" t="s">
        <v>507</v>
      </c>
      <c r="S7" s="19" t="str">
        <f ca="1">HYPERLINK("#"&amp;재료비목록표!G2&amp;"!A"&amp;ROW(재료비목록표!A6),"M20239 →")</f>
        <v>M20239 →</v>
      </c>
      <c r="T7" s="36">
        <v>23300</v>
      </c>
      <c r="U7" s="38">
        <f t="shared" si="0"/>
        <v>2</v>
      </c>
      <c r="V7" s="39">
        <f t="shared" si="1"/>
        <v>23300</v>
      </c>
      <c r="W7" s="40" t="str">
        <f t="shared" si="2"/>
        <v>물.자</v>
      </c>
      <c r="X7" s="20" t="s">
        <v>897</v>
      </c>
      <c r="Y7" s="20" t="s">
        <v>908</v>
      </c>
    </row>
    <row r="8" spans="1:25" ht="28.5" customHeight="1" x14ac:dyDescent="0.3">
      <c r="A8" s="8" t="s">
        <v>433</v>
      </c>
      <c r="B8" s="9" t="s">
        <v>22</v>
      </c>
      <c r="C8" s="9" t="s">
        <v>28</v>
      </c>
      <c r="D8" s="8" t="s">
        <v>24</v>
      </c>
      <c r="E8" s="12">
        <v>0</v>
      </c>
      <c r="F8" s="8"/>
      <c r="G8" s="12">
        <v>40300</v>
      </c>
      <c r="H8" s="8" t="s">
        <v>504</v>
      </c>
      <c r="I8" s="12">
        <v>0</v>
      </c>
      <c r="J8" s="8"/>
      <c r="K8" s="12">
        <v>0</v>
      </c>
      <c r="L8" s="8"/>
      <c r="M8" s="12">
        <v>0</v>
      </c>
      <c r="N8" s="8"/>
      <c r="O8" s="12">
        <v>40300</v>
      </c>
      <c r="P8" s="23" t="s">
        <v>907</v>
      </c>
      <c r="Q8" s="14" t="s">
        <v>433</v>
      </c>
      <c r="R8" s="16" t="s">
        <v>509</v>
      </c>
      <c r="S8" s="19" t="str">
        <f ca="1">HYPERLINK("#"&amp;재료비목록표!G2&amp;"!A"&amp;ROW(재료비목록표!A7),"M19969 →")</f>
        <v>M19969 →</v>
      </c>
      <c r="T8" s="36">
        <v>40300</v>
      </c>
      <c r="U8" s="38">
        <f t="shared" si="0"/>
        <v>2</v>
      </c>
      <c r="V8" s="39">
        <f t="shared" si="1"/>
        <v>40300</v>
      </c>
      <c r="W8" s="40" t="str">
        <f t="shared" si="2"/>
        <v>물.자</v>
      </c>
      <c r="X8" s="20" t="s">
        <v>898</v>
      </c>
      <c r="Y8" s="20" t="s">
        <v>909</v>
      </c>
    </row>
    <row r="9" spans="1:25" ht="28.5" customHeight="1" x14ac:dyDescent="0.3">
      <c r="A9" s="8" t="s">
        <v>437</v>
      </c>
      <c r="B9" s="9" t="s">
        <v>510</v>
      </c>
      <c r="C9" s="9" t="s">
        <v>23</v>
      </c>
      <c r="D9" s="8" t="s">
        <v>237</v>
      </c>
      <c r="E9" s="12">
        <v>0</v>
      </c>
      <c r="F9" s="8"/>
      <c r="G9" s="12">
        <v>46800</v>
      </c>
      <c r="H9" s="8" t="s">
        <v>508</v>
      </c>
      <c r="I9" s="12">
        <v>29100</v>
      </c>
      <c r="J9" s="8" t="s">
        <v>506</v>
      </c>
      <c r="K9" s="12">
        <v>0</v>
      </c>
      <c r="L9" s="8"/>
      <c r="M9" s="12">
        <v>0</v>
      </c>
      <c r="N9" s="8"/>
      <c r="O9" s="12">
        <v>29100</v>
      </c>
      <c r="P9" s="23" t="s">
        <v>908</v>
      </c>
      <c r="Q9" s="14" t="s">
        <v>437</v>
      </c>
      <c r="R9" s="16" t="s">
        <v>512</v>
      </c>
      <c r="S9" s="19" t="str">
        <f ca="1">HYPERLINK("#"&amp;재료비목록표!G2&amp;"!A"&amp;ROW(재료비목록표!A8),"M20574 →")</f>
        <v>M20574 →</v>
      </c>
      <c r="T9" s="36">
        <v>29100</v>
      </c>
      <c r="U9" s="38">
        <f t="shared" si="0"/>
        <v>3</v>
      </c>
      <c r="V9" s="39">
        <f t="shared" si="1"/>
        <v>29100</v>
      </c>
      <c r="W9" s="40" t="str">
        <f t="shared" si="2"/>
        <v>물.정</v>
      </c>
      <c r="X9" s="20" t="s">
        <v>899</v>
      </c>
      <c r="Y9" s="20" t="s">
        <v>910</v>
      </c>
    </row>
    <row r="10" spans="1:25" ht="28.5" customHeight="1" x14ac:dyDescent="0.3">
      <c r="A10" s="8" t="s">
        <v>441</v>
      </c>
      <c r="B10" s="9" t="s">
        <v>510</v>
      </c>
      <c r="C10" s="9" t="s">
        <v>28</v>
      </c>
      <c r="D10" s="8" t="s">
        <v>237</v>
      </c>
      <c r="E10" s="12">
        <v>0</v>
      </c>
      <c r="F10" s="8"/>
      <c r="G10" s="12">
        <v>67600</v>
      </c>
      <c r="H10" s="8" t="s">
        <v>508</v>
      </c>
      <c r="I10" s="12">
        <v>36750</v>
      </c>
      <c r="J10" s="8" t="s">
        <v>506</v>
      </c>
      <c r="K10" s="12">
        <v>0</v>
      </c>
      <c r="L10" s="8"/>
      <c r="M10" s="12">
        <v>0</v>
      </c>
      <c r="N10" s="8"/>
      <c r="O10" s="12">
        <v>36750</v>
      </c>
      <c r="P10" s="23" t="s">
        <v>908</v>
      </c>
      <c r="Q10" s="14" t="s">
        <v>441</v>
      </c>
      <c r="R10" s="16" t="s">
        <v>514</v>
      </c>
      <c r="S10" s="19" t="str">
        <f ca="1">HYPERLINK("#"&amp;재료비목록표!G2&amp;"!A"&amp;ROW(재료비목록표!A9),"M20471 →")</f>
        <v>M20471 →</v>
      </c>
      <c r="T10" s="36">
        <v>36750</v>
      </c>
      <c r="U10" s="38">
        <f t="shared" si="0"/>
        <v>3</v>
      </c>
      <c r="V10" s="39">
        <f t="shared" si="1"/>
        <v>36750</v>
      </c>
      <c r="W10" s="40" t="str">
        <f t="shared" si="2"/>
        <v>물.정</v>
      </c>
      <c r="X10" s="20" t="s">
        <v>900</v>
      </c>
      <c r="Y10" s="20"/>
    </row>
    <row r="11" spans="1:25" ht="28.5" customHeight="1" x14ac:dyDescent="0.3">
      <c r="A11" s="8" t="s">
        <v>445</v>
      </c>
      <c r="B11" s="9" t="s">
        <v>32</v>
      </c>
      <c r="C11" s="9" t="s">
        <v>515</v>
      </c>
      <c r="D11" s="8" t="s">
        <v>24</v>
      </c>
      <c r="E11" s="12">
        <v>480000</v>
      </c>
      <c r="F11" s="8" t="s">
        <v>513</v>
      </c>
      <c r="G11" s="12">
        <v>0</v>
      </c>
      <c r="H11" s="8"/>
      <c r="I11" s="12">
        <v>0</v>
      </c>
      <c r="J11" s="8"/>
      <c r="K11" s="12">
        <v>0</v>
      </c>
      <c r="L11" s="8"/>
      <c r="M11" s="12">
        <v>0</v>
      </c>
      <c r="N11" s="8"/>
      <c r="O11" s="12">
        <v>480000</v>
      </c>
      <c r="P11" s="23" t="s">
        <v>906</v>
      </c>
      <c r="Q11" s="14" t="s">
        <v>445</v>
      </c>
      <c r="R11" s="16" t="s">
        <v>517</v>
      </c>
      <c r="S11" s="19" t="str">
        <f ca="1">HYPERLINK("#"&amp;재료비목록표!G2&amp;"!A"&amp;ROW(재료비목록표!A10),"M21154 →")</f>
        <v>M21154 →</v>
      </c>
      <c r="T11" s="36">
        <v>480000</v>
      </c>
      <c r="U11" s="38">
        <f t="shared" si="0"/>
        <v>1</v>
      </c>
      <c r="V11" s="39">
        <f t="shared" si="1"/>
        <v>480000</v>
      </c>
      <c r="W11" s="40" t="str">
        <f t="shared" si="2"/>
        <v>가.정</v>
      </c>
    </row>
    <row r="12" spans="1:25" ht="28.5" customHeight="1" x14ac:dyDescent="0.3">
      <c r="A12" s="8" t="s">
        <v>449</v>
      </c>
      <c r="B12" s="9" t="s">
        <v>518</v>
      </c>
      <c r="C12" s="9" t="s">
        <v>519</v>
      </c>
      <c r="D12" s="8" t="s">
        <v>520</v>
      </c>
      <c r="E12" s="12">
        <v>0</v>
      </c>
      <c r="F12" s="8"/>
      <c r="G12" s="12">
        <v>0</v>
      </c>
      <c r="H12" s="8"/>
      <c r="I12" s="12">
        <v>0</v>
      </c>
      <c r="J12" s="8"/>
      <c r="K12" s="12">
        <v>0</v>
      </c>
      <c r="L12" s="8"/>
      <c r="M12" s="12">
        <v>0</v>
      </c>
      <c r="N12" s="8"/>
      <c r="O12" s="12">
        <v>1273</v>
      </c>
      <c r="P12" s="23"/>
      <c r="Q12" s="14" t="s">
        <v>449</v>
      </c>
      <c r="R12" s="16" t="s">
        <v>522</v>
      </c>
      <c r="S12" s="19" t="str">
        <f ca="1">HYPERLINK("#"&amp;재료비목록표!G2&amp;"!A"&amp;ROW(재료비목록표!A11),"M00001 →")</f>
        <v>M00001 →</v>
      </c>
      <c r="T12" s="36">
        <v>1273</v>
      </c>
      <c r="U12" s="38" t="str">
        <f t="shared" si="0"/>
        <v/>
      </c>
      <c r="V12" s="39">
        <f t="shared" si="1"/>
        <v>1273</v>
      </c>
      <c r="W12" s="40" t="str">
        <f t="shared" si="2"/>
        <v/>
      </c>
    </row>
    <row r="13" spans="1:25" ht="28.5" customHeight="1" x14ac:dyDescent="0.3">
      <c r="A13" s="8" t="s">
        <v>454</v>
      </c>
      <c r="B13" s="9" t="s">
        <v>523</v>
      </c>
      <c r="C13" s="9" t="s">
        <v>524</v>
      </c>
      <c r="D13" s="8" t="s">
        <v>503</v>
      </c>
      <c r="E13" s="12">
        <v>0</v>
      </c>
      <c r="F13" s="8"/>
      <c r="G13" s="12">
        <v>405</v>
      </c>
      <c r="H13" s="8" t="s">
        <v>516</v>
      </c>
      <c r="I13" s="12">
        <v>300</v>
      </c>
      <c r="J13" s="8" t="s">
        <v>511</v>
      </c>
      <c r="K13" s="12">
        <v>0</v>
      </c>
      <c r="L13" s="8"/>
      <c r="M13" s="12">
        <v>0</v>
      </c>
      <c r="N13" s="8"/>
      <c r="O13" s="12">
        <v>300</v>
      </c>
      <c r="P13" s="23" t="s">
        <v>908</v>
      </c>
      <c r="Q13" s="14" t="s">
        <v>454</v>
      </c>
      <c r="R13" s="16" t="s">
        <v>526</v>
      </c>
      <c r="S13" s="19" t="str">
        <f ca="1">HYPERLINK("#"&amp;재료비목록표!G2&amp;"!A"&amp;ROW(재료비목록표!A12),"M21072 →")</f>
        <v>M21072 →</v>
      </c>
      <c r="T13" s="36">
        <v>300</v>
      </c>
      <c r="U13" s="38">
        <f t="shared" si="0"/>
        <v>3</v>
      </c>
      <c r="V13" s="39">
        <f t="shared" si="1"/>
        <v>300</v>
      </c>
      <c r="W13" s="40" t="str">
        <f t="shared" si="2"/>
        <v>물.정</v>
      </c>
    </row>
    <row r="14" spans="1:25" ht="28.5" customHeight="1" x14ac:dyDescent="0.3">
      <c r="A14" s="8" t="s">
        <v>458</v>
      </c>
      <c r="B14" s="9" t="s">
        <v>527</v>
      </c>
      <c r="C14" s="9" t="s">
        <v>528</v>
      </c>
      <c r="D14" s="8" t="s">
        <v>237</v>
      </c>
      <c r="E14" s="12">
        <v>0</v>
      </c>
      <c r="F14" s="8"/>
      <c r="G14" s="12">
        <v>16500</v>
      </c>
      <c r="H14" s="8" t="s">
        <v>525</v>
      </c>
      <c r="I14" s="12">
        <v>24000</v>
      </c>
      <c r="J14" s="8" t="s">
        <v>914</v>
      </c>
      <c r="K14" s="12">
        <v>0</v>
      </c>
      <c r="L14" s="8"/>
      <c r="M14" s="12">
        <v>0</v>
      </c>
      <c r="N14" s="8"/>
      <c r="O14" s="12">
        <v>16500</v>
      </c>
      <c r="P14" s="23" t="s">
        <v>907</v>
      </c>
      <c r="Q14" s="14" t="s">
        <v>458</v>
      </c>
      <c r="R14" s="16" t="s">
        <v>530</v>
      </c>
      <c r="S14" s="19" t="str">
        <f ca="1">HYPERLINK("#"&amp;재료비목록표!G2&amp;"!A"&amp;ROW(재료비목록표!A13),"M21104 →")</f>
        <v>M21104 →</v>
      </c>
      <c r="T14" s="36">
        <v>16500</v>
      </c>
      <c r="U14" s="38">
        <f t="shared" si="0"/>
        <v>2</v>
      </c>
      <c r="V14" s="39">
        <f t="shared" si="1"/>
        <v>16500</v>
      </c>
      <c r="W14" s="40" t="str">
        <f t="shared" si="2"/>
        <v>물.자</v>
      </c>
    </row>
    <row r="15" spans="1:25" ht="28.5" customHeight="1" x14ac:dyDescent="0.3">
      <c r="A15" s="8" t="s">
        <v>462</v>
      </c>
      <c r="B15" s="9" t="s">
        <v>43</v>
      </c>
      <c r="C15" s="9" t="s">
        <v>531</v>
      </c>
      <c r="D15" s="8" t="s">
        <v>237</v>
      </c>
      <c r="E15" s="12">
        <v>0</v>
      </c>
      <c r="F15" s="8"/>
      <c r="G15" s="12">
        <v>333000</v>
      </c>
      <c r="H15" s="8" t="s">
        <v>529</v>
      </c>
      <c r="I15" s="12">
        <v>0</v>
      </c>
      <c r="J15" s="8"/>
      <c r="K15" s="12">
        <v>0</v>
      </c>
      <c r="L15" s="8"/>
      <c r="M15" s="12">
        <v>0</v>
      </c>
      <c r="N15" s="8"/>
      <c r="O15" s="12">
        <v>333000</v>
      </c>
      <c r="P15" s="23" t="s">
        <v>907</v>
      </c>
      <c r="Q15" s="14" t="s">
        <v>462</v>
      </c>
      <c r="R15" s="16" t="s">
        <v>533</v>
      </c>
      <c r="S15" s="19" t="str">
        <f ca="1">HYPERLINK("#"&amp;재료비목록표!G2&amp;"!A"&amp;ROW(재료비목록표!A14),"M21149 →")</f>
        <v>M21149 →</v>
      </c>
      <c r="T15" s="36">
        <v>333000</v>
      </c>
      <c r="U15" s="38">
        <f t="shared" si="0"/>
        <v>2</v>
      </c>
      <c r="V15" s="39">
        <f t="shared" si="1"/>
        <v>333000</v>
      </c>
      <c r="W15" s="40" t="str">
        <f t="shared" si="2"/>
        <v>물.자</v>
      </c>
    </row>
    <row r="16" spans="1:25" ht="28.5" customHeight="1" x14ac:dyDescent="0.3">
      <c r="A16" s="8" t="s">
        <v>467</v>
      </c>
      <c r="B16" s="9" t="s">
        <v>534</v>
      </c>
      <c r="C16" s="9" t="s">
        <v>535</v>
      </c>
      <c r="D16" s="8" t="s">
        <v>536</v>
      </c>
      <c r="E16" s="12">
        <v>0</v>
      </c>
      <c r="F16" s="8"/>
      <c r="G16" s="12">
        <v>18700</v>
      </c>
      <c r="H16" s="8" t="s">
        <v>532</v>
      </c>
      <c r="I16" s="12">
        <v>24000</v>
      </c>
      <c r="J16" s="8" t="s">
        <v>915</v>
      </c>
      <c r="K16" s="12">
        <v>0</v>
      </c>
      <c r="L16" s="8"/>
      <c r="M16" s="12">
        <v>0</v>
      </c>
      <c r="N16" s="8"/>
      <c r="O16" s="12">
        <v>18700</v>
      </c>
      <c r="P16" s="23" t="s">
        <v>907</v>
      </c>
      <c r="Q16" s="14" t="s">
        <v>467</v>
      </c>
      <c r="R16" s="16" t="s">
        <v>538</v>
      </c>
      <c r="S16" s="19" t="str">
        <f ca="1">HYPERLINK("#"&amp;재료비목록표!G2&amp;"!A"&amp;ROW(재료비목록표!A15),"M00541 →")</f>
        <v>M00541 →</v>
      </c>
      <c r="T16" s="36">
        <v>18700</v>
      </c>
      <c r="U16" s="38">
        <f t="shared" si="0"/>
        <v>2</v>
      </c>
      <c r="V16" s="39">
        <f t="shared" si="1"/>
        <v>18700</v>
      </c>
      <c r="W16" s="40" t="str">
        <f t="shared" si="2"/>
        <v>물.자</v>
      </c>
    </row>
    <row r="17" spans="1:23" ht="28.5" customHeight="1" x14ac:dyDescent="0.3">
      <c r="A17" s="8" t="s">
        <v>472</v>
      </c>
      <c r="B17" s="9" t="s">
        <v>48</v>
      </c>
      <c r="C17" s="9" t="s">
        <v>49</v>
      </c>
      <c r="D17" s="8" t="s">
        <v>39</v>
      </c>
      <c r="E17" s="12">
        <v>0</v>
      </c>
      <c r="F17" s="8"/>
      <c r="G17" s="12">
        <v>11000</v>
      </c>
      <c r="H17" s="8" t="s">
        <v>537</v>
      </c>
      <c r="I17" s="12">
        <v>0</v>
      </c>
      <c r="J17" s="8"/>
      <c r="K17" s="12">
        <v>0</v>
      </c>
      <c r="L17" s="8"/>
      <c r="M17" s="12">
        <v>0</v>
      </c>
      <c r="N17" s="8"/>
      <c r="O17" s="12">
        <v>11000</v>
      </c>
      <c r="P17" s="23" t="s">
        <v>907</v>
      </c>
      <c r="Q17" s="14" t="s">
        <v>472</v>
      </c>
      <c r="R17" s="16" t="s">
        <v>540</v>
      </c>
      <c r="S17" s="19" t="str">
        <f ca="1">HYPERLINK("#"&amp;재료비목록표!G2&amp;"!A"&amp;ROW(재료비목록표!A16),"M21159 →")</f>
        <v>M21159 →</v>
      </c>
      <c r="T17" s="36">
        <v>11000</v>
      </c>
      <c r="U17" s="38">
        <f t="shared" si="0"/>
        <v>2</v>
      </c>
      <c r="V17" s="39">
        <f t="shared" si="1"/>
        <v>11000</v>
      </c>
      <c r="W17" s="40" t="str">
        <f t="shared" si="2"/>
        <v>물.자</v>
      </c>
    </row>
    <row r="18" spans="1:23" ht="28.5" customHeight="1" x14ac:dyDescent="0.3">
      <c r="A18" s="8" t="s">
        <v>477</v>
      </c>
      <c r="B18" s="9" t="s">
        <v>53</v>
      </c>
      <c r="C18" s="9" t="s">
        <v>54</v>
      </c>
      <c r="D18" s="8" t="s">
        <v>39</v>
      </c>
      <c r="E18" s="12">
        <v>450000</v>
      </c>
      <c r="F18" s="8" t="s">
        <v>539</v>
      </c>
      <c r="G18" s="12">
        <v>0</v>
      </c>
      <c r="H18" s="8"/>
      <c r="I18" s="12">
        <v>0</v>
      </c>
      <c r="J18" s="8"/>
      <c r="K18" s="12">
        <v>0</v>
      </c>
      <c r="L18" s="8"/>
      <c r="M18" s="12">
        <v>0</v>
      </c>
      <c r="N18" s="8"/>
      <c r="O18" s="12">
        <v>450000</v>
      </c>
      <c r="P18" s="23" t="s">
        <v>906</v>
      </c>
      <c r="Q18" s="14" t="s">
        <v>477</v>
      </c>
      <c r="R18" s="16" t="s">
        <v>542</v>
      </c>
      <c r="S18" s="19" t="str">
        <f ca="1">HYPERLINK("#"&amp;재료비목록표!G2&amp;"!A"&amp;ROW(재료비목록표!A17),"M20041 →")</f>
        <v>M20041 →</v>
      </c>
      <c r="T18" s="36">
        <v>450000</v>
      </c>
      <c r="U18" s="38">
        <f t="shared" si="0"/>
        <v>1</v>
      </c>
      <c r="V18" s="39">
        <f t="shared" si="1"/>
        <v>450000</v>
      </c>
      <c r="W18" s="40" t="str">
        <f t="shared" si="2"/>
        <v>가.정</v>
      </c>
    </row>
    <row r="19" spans="1:23" ht="28.5" customHeight="1" x14ac:dyDescent="0.3">
      <c r="A19" s="8" t="s">
        <v>482</v>
      </c>
      <c r="B19" s="9" t="s">
        <v>543</v>
      </c>
      <c r="C19" s="9" t="s">
        <v>544</v>
      </c>
      <c r="D19" s="8" t="s">
        <v>237</v>
      </c>
      <c r="E19" s="12">
        <v>0</v>
      </c>
      <c r="F19" s="8"/>
      <c r="G19" s="12">
        <v>107000</v>
      </c>
      <c r="H19" s="8" t="s">
        <v>541</v>
      </c>
      <c r="I19" s="12">
        <v>107000</v>
      </c>
      <c r="J19" s="8" t="s">
        <v>914</v>
      </c>
      <c r="K19" s="12">
        <v>0</v>
      </c>
      <c r="L19" s="8"/>
      <c r="M19" s="12">
        <v>0</v>
      </c>
      <c r="N19" s="8"/>
      <c r="O19" s="12">
        <v>107000</v>
      </c>
      <c r="P19" s="23" t="s">
        <v>907</v>
      </c>
      <c r="Q19" s="14" t="s">
        <v>482</v>
      </c>
      <c r="R19" s="16" t="s">
        <v>546</v>
      </c>
      <c r="S19" s="19" t="str">
        <f ca="1">HYPERLINK("#"&amp;재료비목록표!G2&amp;"!A"&amp;ROW(재료비목록표!A18),"M21144 →")</f>
        <v>M21144 →</v>
      </c>
      <c r="T19" s="36">
        <v>107000</v>
      </c>
      <c r="U19" s="38">
        <f t="shared" si="0"/>
        <v>2</v>
      </c>
      <c r="V19" s="39">
        <f t="shared" si="1"/>
        <v>107000</v>
      </c>
      <c r="W19" s="40" t="str">
        <f t="shared" si="2"/>
        <v>물.자</v>
      </c>
    </row>
    <row r="20" spans="1:23" ht="28.5" customHeight="1" x14ac:dyDescent="0.3">
      <c r="A20" s="8" t="s">
        <v>487</v>
      </c>
      <c r="B20" s="9" t="s">
        <v>547</v>
      </c>
      <c r="C20" s="9" t="s">
        <v>548</v>
      </c>
      <c r="D20" s="8" t="s">
        <v>70</v>
      </c>
      <c r="E20" s="12">
        <v>0</v>
      </c>
      <c r="F20" s="8"/>
      <c r="G20" s="12">
        <v>95650</v>
      </c>
      <c r="H20" s="8" t="s">
        <v>545</v>
      </c>
      <c r="I20" s="12">
        <v>90240</v>
      </c>
      <c r="J20" s="8" t="s">
        <v>724</v>
      </c>
      <c r="K20" s="12">
        <v>0</v>
      </c>
      <c r="L20" s="8"/>
      <c r="M20" s="12">
        <v>0</v>
      </c>
      <c r="N20" s="8"/>
      <c r="O20" s="12">
        <v>90240</v>
      </c>
      <c r="P20" s="23" t="s">
        <v>908</v>
      </c>
      <c r="Q20" s="14" t="s">
        <v>487</v>
      </c>
      <c r="R20" s="16" t="s">
        <v>550</v>
      </c>
      <c r="S20" s="19" t="str">
        <f ca="1">HYPERLINK("#"&amp;재료비목록표!G2&amp;"!A"&amp;ROW(재료비목록표!A19),"M20246 →")</f>
        <v>M20246 →</v>
      </c>
      <c r="T20" s="36">
        <v>90240</v>
      </c>
      <c r="U20" s="38">
        <f t="shared" si="0"/>
        <v>3</v>
      </c>
      <c r="V20" s="39">
        <f t="shared" si="1"/>
        <v>90240</v>
      </c>
      <c r="W20" s="40" t="str">
        <f t="shared" si="2"/>
        <v>물.정</v>
      </c>
    </row>
    <row r="21" spans="1:23" ht="28.5" customHeight="1" x14ac:dyDescent="0.3">
      <c r="A21" s="8" t="s">
        <v>492</v>
      </c>
      <c r="B21" s="9" t="s">
        <v>551</v>
      </c>
      <c r="C21" s="9" t="s">
        <v>552</v>
      </c>
      <c r="D21" s="8" t="s">
        <v>70</v>
      </c>
      <c r="E21" s="12">
        <v>0</v>
      </c>
      <c r="F21" s="8"/>
      <c r="G21" s="12">
        <v>18000</v>
      </c>
      <c r="H21" s="8" t="s">
        <v>762</v>
      </c>
      <c r="I21" s="12">
        <v>0</v>
      </c>
      <c r="J21" s="8"/>
      <c r="K21" s="12">
        <v>0</v>
      </c>
      <c r="L21" s="8"/>
      <c r="M21" s="12">
        <v>0</v>
      </c>
      <c r="N21" s="8"/>
      <c r="O21" s="12">
        <v>18000</v>
      </c>
      <c r="P21" s="23" t="s">
        <v>907</v>
      </c>
      <c r="Q21" s="14" t="s">
        <v>492</v>
      </c>
      <c r="R21" s="16" t="s">
        <v>554</v>
      </c>
      <c r="S21" s="19" t="str">
        <f ca="1">HYPERLINK("#"&amp;재료비목록표!G2&amp;"!A"&amp;ROW(재료비목록표!A20),"M03977 →")</f>
        <v>M03977 →</v>
      </c>
      <c r="T21" s="36">
        <v>18000</v>
      </c>
      <c r="U21" s="38">
        <f t="shared" si="0"/>
        <v>2</v>
      </c>
      <c r="V21" s="39">
        <f t="shared" si="1"/>
        <v>18000</v>
      </c>
      <c r="W21" s="40" t="str">
        <f t="shared" si="2"/>
        <v>물.자</v>
      </c>
    </row>
    <row r="22" spans="1:23" ht="28.5" customHeight="1" x14ac:dyDescent="0.3">
      <c r="A22" s="8" t="s">
        <v>555</v>
      </c>
      <c r="B22" s="9" t="s">
        <v>78</v>
      </c>
      <c r="C22" s="9" t="s">
        <v>79</v>
      </c>
      <c r="D22" s="8" t="s">
        <v>80</v>
      </c>
      <c r="E22" s="12">
        <v>0</v>
      </c>
      <c r="F22" s="8"/>
      <c r="G22" s="12">
        <v>1200</v>
      </c>
      <c r="H22" s="8" t="s">
        <v>553</v>
      </c>
      <c r="I22" s="12">
        <v>0</v>
      </c>
      <c r="J22" s="8"/>
      <c r="K22" s="12">
        <v>0</v>
      </c>
      <c r="L22" s="8"/>
      <c r="M22" s="12">
        <v>0</v>
      </c>
      <c r="N22" s="8"/>
      <c r="O22" s="12">
        <v>1200</v>
      </c>
      <c r="P22" s="23" t="s">
        <v>907</v>
      </c>
      <c r="Q22" s="14" t="s">
        <v>555</v>
      </c>
      <c r="R22" s="16" t="s">
        <v>557</v>
      </c>
      <c r="S22" s="19" t="str">
        <f ca="1">HYPERLINK("#"&amp;재료비목록표!G2&amp;"!A"&amp;ROW(재료비목록표!A21),"M21162 →")</f>
        <v>M21162 →</v>
      </c>
      <c r="T22" s="36">
        <v>1200</v>
      </c>
      <c r="U22" s="38">
        <f t="shared" si="0"/>
        <v>2</v>
      </c>
      <c r="V22" s="39">
        <f t="shared" si="1"/>
        <v>1200</v>
      </c>
      <c r="W22" s="40" t="str">
        <f t="shared" si="2"/>
        <v>물.자</v>
      </c>
    </row>
    <row r="23" spans="1:23" ht="28.5" customHeight="1" x14ac:dyDescent="0.3">
      <c r="A23" s="8" t="s">
        <v>558</v>
      </c>
      <c r="B23" s="9" t="s">
        <v>559</v>
      </c>
      <c r="C23" s="9" t="s">
        <v>560</v>
      </c>
      <c r="D23" s="8" t="s">
        <v>70</v>
      </c>
      <c r="E23" s="12">
        <v>0</v>
      </c>
      <c r="F23" s="8"/>
      <c r="G23" s="12">
        <v>42000</v>
      </c>
      <c r="H23" s="8" t="s">
        <v>752</v>
      </c>
      <c r="I23" s="12">
        <v>37000</v>
      </c>
      <c r="J23" s="8" t="s">
        <v>720</v>
      </c>
      <c r="K23" s="12">
        <v>0</v>
      </c>
      <c r="L23" s="8"/>
      <c r="M23" s="12">
        <v>0</v>
      </c>
      <c r="N23" s="8"/>
      <c r="O23" s="12">
        <v>37000</v>
      </c>
      <c r="P23" s="23" t="s">
        <v>908</v>
      </c>
      <c r="Q23" s="14" t="s">
        <v>558</v>
      </c>
      <c r="R23" s="16" t="s">
        <v>562</v>
      </c>
      <c r="S23" s="19" t="str">
        <f ca="1">HYPERLINK("#"&amp;재료비목록표!G2&amp;"!A"&amp;ROW(재료비목록표!A22),"M03747 →")</f>
        <v>M03747 →</v>
      </c>
      <c r="T23" s="36">
        <v>37000</v>
      </c>
      <c r="U23" s="38">
        <f t="shared" si="0"/>
        <v>3</v>
      </c>
      <c r="V23" s="39">
        <f t="shared" si="1"/>
        <v>37000</v>
      </c>
      <c r="W23" s="40" t="str">
        <f t="shared" si="2"/>
        <v>물.정</v>
      </c>
    </row>
    <row r="24" spans="1:23" ht="28.5" customHeight="1" x14ac:dyDescent="0.3">
      <c r="A24" s="8" t="s">
        <v>563</v>
      </c>
      <c r="B24" s="9" t="s">
        <v>564</v>
      </c>
      <c r="C24" s="9" t="s">
        <v>565</v>
      </c>
      <c r="D24" s="8" t="s">
        <v>91</v>
      </c>
      <c r="E24" s="12">
        <v>380590</v>
      </c>
      <c r="F24" s="8" t="s">
        <v>561</v>
      </c>
      <c r="G24" s="12">
        <v>0</v>
      </c>
      <c r="H24" s="8"/>
      <c r="I24" s="12">
        <v>0</v>
      </c>
      <c r="J24" s="8"/>
      <c r="K24" s="12">
        <v>0</v>
      </c>
      <c r="L24" s="8"/>
      <c r="M24" s="12">
        <v>0</v>
      </c>
      <c r="N24" s="8"/>
      <c r="O24" s="12">
        <v>380590</v>
      </c>
      <c r="P24" s="23" t="s">
        <v>906</v>
      </c>
      <c r="Q24" s="14" t="s">
        <v>563</v>
      </c>
      <c r="R24" s="16" t="s">
        <v>567</v>
      </c>
      <c r="S24" s="19" t="str">
        <f ca="1">HYPERLINK("#"&amp;재료비목록표!G2&amp;"!A"&amp;ROW(재료비목록표!A23),"M21150 →")</f>
        <v>M21150 →</v>
      </c>
      <c r="T24" s="36">
        <v>380590</v>
      </c>
      <c r="U24" s="38">
        <f t="shared" si="0"/>
        <v>1</v>
      </c>
      <c r="V24" s="39">
        <f t="shared" si="1"/>
        <v>380590</v>
      </c>
      <c r="W24" s="40" t="str">
        <f t="shared" si="2"/>
        <v>가.정</v>
      </c>
    </row>
    <row r="25" spans="1:23" ht="28.5" customHeight="1" x14ac:dyDescent="0.3">
      <c r="A25" s="8" t="s">
        <v>568</v>
      </c>
      <c r="B25" s="9" t="s">
        <v>569</v>
      </c>
      <c r="C25" s="9"/>
      <c r="D25" s="8" t="s">
        <v>570</v>
      </c>
      <c r="E25" s="35">
        <v>1.33</v>
      </c>
      <c r="F25" s="8"/>
      <c r="G25" s="12">
        <v>0</v>
      </c>
      <c r="H25" s="8"/>
      <c r="I25" s="12">
        <v>0</v>
      </c>
      <c r="J25" s="8"/>
      <c r="K25" s="12">
        <v>0</v>
      </c>
      <c r="L25" s="8"/>
      <c r="M25" s="12">
        <v>0</v>
      </c>
      <c r="N25" s="8"/>
      <c r="O25" s="35">
        <v>1.33</v>
      </c>
      <c r="P25" s="23" t="s">
        <v>906</v>
      </c>
      <c r="Q25" s="14" t="s">
        <v>568</v>
      </c>
      <c r="R25" s="16" t="s">
        <v>572</v>
      </c>
      <c r="S25" s="19" t="str">
        <f ca="1">HYPERLINK("#"&amp;재료비목록표!G2&amp;"!A"&amp;ROW(재료비목록표!A24),"M04987 →")</f>
        <v>M04987 →</v>
      </c>
      <c r="T25" s="37">
        <v>1.33</v>
      </c>
      <c r="U25" s="38">
        <f t="shared" si="0"/>
        <v>1</v>
      </c>
      <c r="V25" s="39">
        <f t="shared" si="1"/>
        <v>1.33</v>
      </c>
      <c r="W25" s="40" t="str">
        <f t="shared" si="2"/>
        <v>가.정</v>
      </c>
    </row>
    <row r="26" spans="1:23" ht="28.5" customHeight="1" x14ac:dyDescent="0.3">
      <c r="A26" s="8" t="s">
        <v>573</v>
      </c>
      <c r="B26" s="9" t="s">
        <v>574</v>
      </c>
      <c r="C26" s="9" t="s">
        <v>575</v>
      </c>
      <c r="D26" s="8" t="s">
        <v>24</v>
      </c>
      <c r="E26" s="12">
        <v>0</v>
      </c>
      <c r="F26" s="8"/>
      <c r="G26" s="12">
        <v>0</v>
      </c>
      <c r="H26" s="8"/>
      <c r="I26" s="12">
        <v>3140</v>
      </c>
      <c r="J26" s="8" t="s">
        <v>571</v>
      </c>
      <c r="K26" s="12">
        <v>0</v>
      </c>
      <c r="L26" s="8"/>
      <c r="M26" s="12">
        <v>0</v>
      </c>
      <c r="N26" s="8"/>
      <c r="O26" s="12">
        <v>3140</v>
      </c>
      <c r="P26" s="23" t="s">
        <v>908</v>
      </c>
      <c r="Q26" s="14" t="s">
        <v>573</v>
      </c>
      <c r="R26" s="16" t="s">
        <v>577</v>
      </c>
      <c r="S26" s="19" t="str">
        <f ca="1">HYPERLINK("#"&amp;재료비목록표!G2&amp;"!A"&amp;ROW(재료비목록표!A25),"M21137 →")</f>
        <v>M21137 →</v>
      </c>
      <c r="T26" s="36">
        <v>3140</v>
      </c>
      <c r="U26" s="38">
        <f t="shared" si="0"/>
        <v>3</v>
      </c>
      <c r="V26" s="39">
        <f t="shared" si="1"/>
        <v>3140</v>
      </c>
      <c r="W26" s="40" t="str">
        <f t="shared" si="2"/>
        <v>물.정</v>
      </c>
    </row>
    <row r="27" spans="1:23" ht="28.5" customHeight="1" x14ac:dyDescent="0.3">
      <c r="A27" s="8" t="s">
        <v>578</v>
      </c>
      <c r="B27" s="9" t="s">
        <v>579</v>
      </c>
      <c r="C27" s="9" t="s">
        <v>580</v>
      </c>
      <c r="D27" s="8" t="s">
        <v>70</v>
      </c>
      <c r="E27" s="12">
        <v>0</v>
      </c>
      <c r="F27" s="8"/>
      <c r="G27" s="12">
        <v>180000</v>
      </c>
      <c r="H27" s="8" t="s">
        <v>576</v>
      </c>
      <c r="I27" s="12">
        <v>0</v>
      </c>
      <c r="J27" s="8"/>
      <c r="K27" s="12">
        <v>0</v>
      </c>
      <c r="L27" s="8"/>
      <c r="M27" s="12">
        <v>0</v>
      </c>
      <c r="N27" s="8"/>
      <c r="O27" s="12">
        <v>180000</v>
      </c>
      <c r="P27" s="23" t="s">
        <v>907</v>
      </c>
      <c r="Q27" s="14" t="s">
        <v>578</v>
      </c>
      <c r="R27" s="16" t="s">
        <v>582</v>
      </c>
      <c r="S27" s="19" t="str">
        <f ca="1">HYPERLINK("#"&amp;재료비목록표!G2&amp;"!A"&amp;ROW(재료비목록표!A26),"M20136 →")</f>
        <v>M20136 →</v>
      </c>
      <c r="T27" s="36">
        <v>180000</v>
      </c>
      <c r="U27" s="38">
        <f t="shared" si="0"/>
        <v>2</v>
      </c>
      <c r="V27" s="39">
        <f t="shared" si="1"/>
        <v>180000</v>
      </c>
      <c r="W27" s="40" t="str">
        <f t="shared" si="2"/>
        <v>물.자</v>
      </c>
    </row>
    <row r="28" spans="1:23" ht="28.5" customHeight="1" x14ac:dyDescent="0.3">
      <c r="A28" s="8" t="s">
        <v>583</v>
      </c>
      <c r="B28" s="9" t="s">
        <v>135</v>
      </c>
      <c r="C28" s="9" t="s">
        <v>49</v>
      </c>
      <c r="D28" s="8" t="s">
        <v>39</v>
      </c>
      <c r="E28" s="12">
        <v>0</v>
      </c>
      <c r="F28" s="8"/>
      <c r="G28" s="12">
        <v>13000</v>
      </c>
      <c r="H28" s="8" t="s">
        <v>537</v>
      </c>
      <c r="I28" s="12">
        <v>0</v>
      </c>
      <c r="J28" s="8"/>
      <c r="K28" s="12">
        <v>0</v>
      </c>
      <c r="L28" s="8"/>
      <c r="M28" s="12">
        <v>0</v>
      </c>
      <c r="N28" s="8"/>
      <c r="O28" s="12">
        <v>13000</v>
      </c>
      <c r="P28" s="23" t="s">
        <v>907</v>
      </c>
      <c r="Q28" s="14" t="s">
        <v>583</v>
      </c>
      <c r="R28" s="16" t="s">
        <v>585</v>
      </c>
      <c r="S28" s="19" t="str">
        <f ca="1">HYPERLINK("#"&amp;재료비목록표!G2&amp;"!A"&amp;ROW(재료비목록표!A27),"M21160 →")</f>
        <v>M21160 →</v>
      </c>
      <c r="T28" s="36">
        <v>13000</v>
      </c>
      <c r="U28" s="38">
        <f t="shared" si="0"/>
        <v>2</v>
      </c>
      <c r="V28" s="39">
        <f t="shared" si="1"/>
        <v>13000</v>
      </c>
      <c r="W28" s="40" t="str">
        <f t="shared" si="2"/>
        <v>물.자</v>
      </c>
    </row>
    <row r="29" spans="1:23" ht="28.5" customHeight="1" x14ac:dyDescent="0.3">
      <c r="A29" s="8" t="s">
        <v>586</v>
      </c>
      <c r="B29" s="9" t="s">
        <v>587</v>
      </c>
      <c r="C29" s="9" t="s">
        <v>588</v>
      </c>
      <c r="D29" s="8" t="s">
        <v>503</v>
      </c>
      <c r="E29" s="12">
        <v>0</v>
      </c>
      <c r="F29" s="8"/>
      <c r="G29" s="12">
        <v>475</v>
      </c>
      <c r="H29" s="8" t="s">
        <v>584</v>
      </c>
      <c r="I29" s="12">
        <v>400</v>
      </c>
      <c r="J29" s="8" t="s">
        <v>581</v>
      </c>
      <c r="K29" s="12">
        <v>0</v>
      </c>
      <c r="L29" s="8"/>
      <c r="M29" s="12">
        <v>0</v>
      </c>
      <c r="N29" s="8"/>
      <c r="O29" s="12">
        <v>400</v>
      </c>
      <c r="P29" s="23" t="s">
        <v>908</v>
      </c>
      <c r="Q29" s="14" t="s">
        <v>586</v>
      </c>
      <c r="R29" s="16" t="s">
        <v>590</v>
      </c>
      <c r="S29" s="19" t="str">
        <f ca="1">HYPERLINK("#"&amp;재료비목록표!G2&amp;"!A"&amp;ROW(재료비목록표!A28),"M19937 →")</f>
        <v>M19937 →</v>
      </c>
      <c r="T29" s="36">
        <v>400</v>
      </c>
      <c r="U29" s="38">
        <f t="shared" si="0"/>
        <v>3</v>
      </c>
      <c r="V29" s="39">
        <f t="shared" si="1"/>
        <v>400</v>
      </c>
      <c r="W29" s="40" t="str">
        <f t="shared" si="2"/>
        <v>물.정</v>
      </c>
    </row>
    <row r="30" spans="1:23" ht="28.5" customHeight="1" x14ac:dyDescent="0.3">
      <c r="A30" s="8" t="s">
        <v>591</v>
      </c>
      <c r="B30" s="9" t="s">
        <v>592</v>
      </c>
      <c r="C30" s="9" t="s">
        <v>593</v>
      </c>
      <c r="D30" s="8" t="s">
        <v>91</v>
      </c>
      <c r="E30" s="12">
        <v>0</v>
      </c>
      <c r="F30" s="8"/>
      <c r="G30" s="12">
        <v>1100</v>
      </c>
      <c r="H30" s="8" t="s">
        <v>589</v>
      </c>
      <c r="I30" s="12">
        <v>900</v>
      </c>
      <c r="J30" s="8" t="s">
        <v>566</v>
      </c>
      <c r="K30" s="12">
        <v>0</v>
      </c>
      <c r="L30" s="8"/>
      <c r="M30" s="12">
        <v>0</v>
      </c>
      <c r="N30" s="8"/>
      <c r="O30" s="12">
        <v>900</v>
      </c>
      <c r="P30" s="23" t="s">
        <v>908</v>
      </c>
      <c r="Q30" s="14" t="s">
        <v>591</v>
      </c>
      <c r="R30" s="16" t="s">
        <v>595</v>
      </c>
      <c r="S30" s="19" t="str">
        <f ca="1">HYPERLINK("#"&amp;재료비목록표!G2&amp;"!A"&amp;ROW(재료비목록표!A29),"M05842 →")</f>
        <v>M05842 →</v>
      </c>
      <c r="T30" s="36">
        <v>900</v>
      </c>
      <c r="U30" s="38">
        <f t="shared" si="0"/>
        <v>3</v>
      </c>
      <c r="V30" s="39">
        <f t="shared" si="1"/>
        <v>900</v>
      </c>
      <c r="W30" s="40" t="str">
        <f t="shared" si="2"/>
        <v>물.정</v>
      </c>
    </row>
    <row r="31" spans="1:23" ht="28.5" customHeight="1" x14ac:dyDescent="0.3">
      <c r="A31" s="8" t="s">
        <v>596</v>
      </c>
      <c r="B31" s="9" t="s">
        <v>597</v>
      </c>
      <c r="C31" s="9" t="s">
        <v>598</v>
      </c>
      <c r="D31" s="8" t="s">
        <v>237</v>
      </c>
      <c r="E31" s="12">
        <v>0</v>
      </c>
      <c r="F31" s="8"/>
      <c r="G31" s="12">
        <v>145000</v>
      </c>
      <c r="H31" s="8" t="s">
        <v>594</v>
      </c>
      <c r="I31" s="12">
        <v>0</v>
      </c>
      <c r="J31" s="8"/>
      <c r="K31" s="12">
        <v>0</v>
      </c>
      <c r="L31" s="8"/>
      <c r="M31" s="12">
        <v>0</v>
      </c>
      <c r="N31" s="8"/>
      <c r="O31" s="12">
        <v>145000</v>
      </c>
      <c r="P31" s="23" t="s">
        <v>907</v>
      </c>
      <c r="Q31" s="14" t="s">
        <v>596</v>
      </c>
      <c r="R31" s="16" t="s">
        <v>600</v>
      </c>
      <c r="S31" s="19" t="str">
        <f ca="1">HYPERLINK("#"&amp;재료비목록표!G2&amp;"!A"&amp;ROW(재료비목록표!A30),"M20378 →")</f>
        <v>M20378 →</v>
      </c>
      <c r="T31" s="36">
        <v>145000</v>
      </c>
      <c r="U31" s="38">
        <f t="shared" si="0"/>
        <v>2</v>
      </c>
      <c r="V31" s="39">
        <f t="shared" si="1"/>
        <v>145000</v>
      </c>
      <c r="W31" s="40" t="str">
        <f t="shared" si="2"/>
        <v>물.자</v>
      </c>
    </row>
    <row r="32" spans="1:23" ht="28.5" customHeight="1" x14ac:dyDescent="0.3">
      <c r="A32" s="8" t="s">
        <v>601</v>
      </c>
      <c r="B32" s="9" t="s">
        <v>602</v>
      </c>
      <c r="C32" s="9" t="s">
        <v>603</v>
      </c>
      <c r="D32" s="8" t="s">
        <v>237</v>
      </c>
      <c r="E32" s="12">
        <v>0</v>
      </c>
      <c r="F32" s="8"/>
      <c r="G32" s="12">
        <v>0</v>
      </c>
      <c r="H32" s="8"/>
      <c r="I32" s="12">
        <v>210000</v>
      </c>
      <c r="J32" s="8" t="s">
        <v>541</v>
      </c>
      <c r="K32" s="12">
        <v>0</v>
      </c>
      <c r="L32" s="8"/>
      <c r="M32" s="12">
        <v>0</v>
      </c>
      <c r="N32" s="8"/>
      <c r="O32" s="12">
        <v>210000</v>
      </c>
      <c r="P32" s="23" t="s">
        <v>908</v>
      </c>
      <c r="Q32" s="14" t="s">
        <v>601</v>
      </c>
      <c r="R32" s="16" t="s">
        <v>605</v>
      </c>
      <c r="S32" s="19" t="str">
        <f ca="1">HYPERLINK("#"&amp;재료비목록표!G2&amp;"!A"&amp;ROW(재료비목록표!A31),"M04983 →")</f>
        <v>M04983 →</v>
      </c>
      <c r="T32" s="36">
        <v>210000</v>
      </c>
      <c r="U32" s="38">
        <f t="shared" si="0"/>
        <v>3</v>
      </c>
      <c r="V32" s="39">
        <f t="shared" si="1"/>
        <v>210000</v>
      </c>
      <c r="W32" s="40" t="str">
        <f t="shared" si="2"/>
        <v>물.정</v>
      </c>
    </row>
    <row r="33" spans="1:23" ht="28.5" customHeight="1" x14ac:dyDescent="0.3">
      <c r="A33" s="8" t="s">
        <v>606</v>
      </c>
      <c r="B33" s="9" t="s">
        <v>156</v>
      </c>
      <c r="C33" s="9" t="s">
        <v>157</v>
      </c>
      <c r="D33" s="8" t="s">
        <v>39</v>
      </c>
      <c r="E33" s="12">
        <v>0</v>
      </c>
      <c r="F33" s="8"/>
      <c r="G33" s="12">
        <v>200000</v>
      </c>
      <c r="H33" s="8" t="s">
        <v>537</v>
      </c>
      <c r="I33" s="12">
        <v>0</v>
      </c>
      <c r="J33" s="8"/>
      <c r="K33" s="12">
        <v>0</v>
      </c>
      <c r="L33" s="8"/>
      <c r="M33" s="12">
        <v>0</v>
      </c>
      <c r="N33" s="8"/>
      <c r="O33" s="12">
        <v>200000</v>
      </c>
      <c r="P33" s="23" t="s">
        <v>907</v>
      </c>
      <c r="Q33" s="14" t="s">
        <v>606</v>
      </c>
      <c r="R33" s="16" t="s">
        <v>608</v>
      </c>
      <c r="S33" s="19" t="str">
        <f ca="1">HYPERLINK("#"&amp;재료비목록표!G2&amp;"!A"&amp;ROW(재료비목록표!A32),"M20358 →")</f>
        <v>M20358 →</v>
      </c>
      <c r="T33" s="36">
        <v>200000</v>
      </c>
      <c r="U33" s="38">
        <f t="shared" si="0"/>
        <v>2</v>
      </c>
      <c r="V33" s="39">
        <f t="shared" si="1"/>
        <v>200000</v>
      </c>
      <c r="W33" s="40" t="str">
        <f t="shared" si="2"/>
        <v>물.자</v>
      </c>
    </row>
    <row r="34" spans="1:23" ht="28.5" customHeight="1" x14ac:dyDescent="0.3">
      <c r="A34" s="8" t="s">
        <v>609</v>
      </c>
      <c r="B34" s="9" t="s">
        <v>610</v>
      </c>
      <c r="C34" s="9" t="s">
        <v>611</v>
      </c>
      <c r="D34" s="8" t="s">
        <v>237</v>
      </c>
      <c r="E34" s="12">
        <v>2400000</v>
      </c>
      <c r="F34" s="8" t="s">
        <v>607</v>
      </c>
      <c r="G34" s="12">
        <v>0</v>
      </c>
      <c r="H34" s="8"/>
      <c r="I34" s="12">
        <v>0</v>
      </c>
      <c r="J34" s="8"/>
      <c r="K34" s="12">
        <v>0</v>
      </c>
      <c r="L34" s="8"/>
      <c r="M34" s="12">
        <v>0</v>
      </c>
      <c r="N34" s="8"/>
      <c r="O34" s="12">
        <v>2400000</v>
      </c>
      <c r="P34" s="23" t="s">
        <v>906</v>
      </c>
      <c r="Q34" s="14" t="s">
        <v>609</v>
      </c>
      <c r="R34" s="16" t="s">
        <v>613</v>
      </c>
      <c r="S34" s="19" t="str">
        <f ca="1">HYPERLINK("#"&amp;재료비목록표!G2&amp;"!A"&amp;ROW(재료비목록표!A33),"M21151 →")</f>
        <v>M21151 →</v>
      </c>
      <c r="T34" s="36">
        <v>2400000</v>
      </c>
      <c r="U34" s="38">
        <f t="shared" si="0"/>
        <v>1</v>
      </c>
      <c r="V34" s="39">
        <f t="shared" si="1"/>
        <v>2400000</v>
      </c>
      <c r="W34" s="40" t="str">
        <f t="shared" si="2"/>
        <v>가.정</v>
      </c>
    </row>
    <row r="35" spans="1:23" ht="28.5" customHeight="1" x14ac:dyDescent="0.3">
      <c r="A35" s="8" t="s">
        <v>614</v>
      </c>
      <c r="B35" s="9" t="s">
        <v>615</v>
      </c>
      <c r="C35" s="9" t="s">
        <v>616</v>
      </c>
      <c r="D35" s="8" t="s">
        <v>237</v>
      </c>
      <c r="E35" s="12">
        <v>1780000</v>
      </c>
      <c r="F35" s="8" t="s">
        <v>612</v>
      </c>
      <c r="G35" s="12">
        <v>0</v>
      </c>
      <c r="H35" s="8"/>
      <c r="I35" s="12">
        <v>0</v>
      </c>
      <c r="J35" s="8"/>
      <c r="K35" s="12">
        <v>0</v>
      </c>
      <c r="L35" s="8"/>
      <c r="M35" s="12">
        <v>0</v>
      </c>
      <c r="N35" s="8"/>
      <c r="O35" s="12">
        <v>1780000</v>
      </c>
      <c r="P35" s="23" t="s">
        <v>906</v>
      </c>
      <c r="Q35" s="14" t="s">
        <v>614</v>
      </c>
      <c r="R35" s="16" t="s">
        <v>618</v>
      </c>
      <c r="S35" s="19" t="str">
        <f ca="1">HYPERLINK("#"&amp;재료비목록표!G2&amp;"!A"&amp;ROW(재료비목록표!A34),"M21152 →")</f>
        <v>M21152 →</v>
      </c>
      <c r="T35" s="36">
        <v>1780000</v>
      </c>
      <c r="U35" s="38">
        <f t="shared" si="0"/>
        <v>1</v>
      </c>
      <c r="V35" s="39">
        <f t="shared" si="1"/>
        <v>1780000</v>
      </c>
      <c r="W35" s="40" t="str">
        <f t="shared" si="2"/>
        <v>가.정</v>
      </c>
    </row>
    <row r="36" spans="1:23" ht="28.5" customHeight="1" x14ac:dyDescent="0.3">
      <c r="A36" s="8" t="s">
        <v>619</v>
      </c>
      <c r="B36" s="9" t="s">
        <v>620</v>
      </c>
      <c r="C36" s="9" t="s">
        <v>621</v>
      </c>
      <c r="D36" s="8" t="s">
        <v>570</v>
      </c>
      <c r="E36" s="12">
        <v>0</v>
      </c>
      <c r="F36" s="8"/>
      <c r="G36" s="12">
        <v>0</v>
      </c>
      <c r="H36" s="8"/>
      <c r="I36" s="35">
        <v>4.17</v>
      </c>
      <c r="J36" s="8" t="s">
        <v>617</v>
      </c>
      <c r="K36" s="12">
        <v>0</v>
      </c>
      <c r="L36" s="8"/>
      <c r="M36" s="12">
        <v>0</v>
      </c>
      <c r="N36" s="8"/>
      <c r="O36" s="35">
        <v>4.17</v>
      </c>
      <c r="P36" s="23" t="s">
        <v>908</v>
      </c>
      <c r="Q36" s="14" t="s">
        <v>619</v>
      </c>
      <c r="R36" s="16" t="s">
        <v>623</v>
      </c>
      <c r="S36" s="19" t="str">
        <f ca="1">HYPERLINK("#"&amp;재료비목록표!G2&amp;"!A"&amp;ROW(재료비목록표!A35),"M03207 →")</f>
        <v>M03207 →</v>
      </c>
      <c r="T36" s="37">
        <v>4.17</v>
      </c>
      <c r="U36" s="38">
        <f t="shared" si="0"/>
        <v>3</v>
      </c>
      <c r="V36" s="39">
        <f t="shared" si="1"/>
        <v>4.17</v>
      </c>
      <c r="W36" s="40" t="str">
        <f t="shared" si="2"/>
        <v>물.정</v>
      </c>
    </row>
    <row r="37" spans="1:23" ht="28.5" customHeight="1" x14ac:dyDescent="0.3">
      <c r="A37" s="8" t="s">
        <v>624</v>
      </c>
      <c r="B37" s="9" t="s">
        <v>161</v>
      </c>
      <c r="C37" s="9" t="s">
        <v>49</v>
      </c>
      <c r="D37" s="8" t="s">
        <v>39</v>
      </c>
      <c r="E37" s="12">
        <v>0</v>
      </c>
      <c r="F37" s="8"/>
      <c r="G37" s="12">
        <v>0</v>
      </c>
      <c r="H37" s="8"/>
      <c r="I37" s="12">
        <v>13000</v>
      </c>
      <c r="J37" s="8" t="s">
        <v>537</v>
      </c>
      <c r="K37" s="12">
        <v>0</v>
      </c>
      <c r="L37" s="8"/>
      <c r="M37" s="12">
        <v>0</v>
      </c>
      <c r="N37" s="8"/>
      <c r="O37" s="12">
        <v>13000</v>
      </c>
      <c r="P37" s="23" t="s">
        <v>908</v>
      </c>
      <c r="Q37" s="14" t="s">
        <v>624</v>
      </c>
      <c r="R37" s="16" t="s">
        <v>626</v>
      </c>
      <c r="S37" s="19" t="str">
        <f ca="1">HYPERLINK("#"&amp;재료비목록표!G2&amp;"!A"&amp;ROW(재료비목록표!A36),"M21161 →")</f>
        <v>M21161 →</v>
      </c>
      <c r="T37" s="36">
        <v>13000</v>
      </c>
      <c r="U37" s="38">
        <f t="shared" ref="U37:U68" si="3">IF(OR(V37=0,ISERROR(MATCH(V37,E37:M37,0))),"",CHOOSE(TRUNC((MATCH(V37,E37:M37,0)/2+1)),1,2,3,4,5))</f>
        <v>3</v>
      </c>
      <c r="V37" s="39">
        <f t="shared" ref="V37:V68" si="4">IF(AND(E37=0,G37=0,I37=0,K37=0,M37=0),T37,MIN(IF(E37=0,MAX(E37:M37),E37),IF(G37=0,MAX(E37:M37),G37),IF(I37=0,MAX(E37:M37),I37),IF(K37=0,MAX(E37:M37),K37),IF(M37=0,MAX(E37:M37),M37)))</f>
        <v>13000</v>
      </c>
      <c r="W37" s="40" t="str">
        <f t="shared" ref="W37:W68" si="5">IF(OR(O37=0,U37=""),"",CHOOSE(U37,Y$5,Y$6,Y$7,Y$8,Y$9))</f>
        <v>물.정</v>
      </c>
    </row>
    <row r="38" spans="1:23" ht="28.5" customHeight="1" x14ac:dyDescent="0.3">
      <c r="A38" s="8" t="s">
        <v>627</v>
      </c>
      <c r="B38" s="9" t="s">
        <v>165</v>
      </c>
      <c r="C38" s="9" t="s">
        <v>166</v>
      </c>
      <c r="D38" s="8" t="s">
        <v>39</v>
      </c>
      <c r="E38" s="12">
        <v>0</v>
      </c>
      <c r="F38" s="8"/>
      <c r="G38" s="12">
        <v>14000</v>
      </c>
      <c r="H38" s="8" t="s">
        <v>537</v>
      </c>
      <c r="I38" s="12">
        <v>0</v>
      </c>
      <c r="J38" s="8"/>
      <c r="K38" s="12">
        <v>0</v>
      </c>
      <c r="L38" s="8"/>
      <c r="M38" s="12">
        <v>0</v>
      </c>
      <c r="N38" s="8"/>
      <c r="O38" s="12">
        <v>14000</v>
      </c>
      <c r="P38" s="23" t="s">
        <v>907</v>
      </c>
      <c r="Q38" s="14" t="s">
        <v>627</v>
      </c>
      <c r="R38" s="16" t="s">
        <v>629</v>
      </c>
      <c r="S38" s="19" t="str">
        <f ca="1">HYPERLINK("#"&amp;재료비목록표!G2&amp;"!A"&amp;ROW(재료비목록표!A37),"M21139 →")</f>
        <v>M21139 →</v>
      </c>
      <c r="T38" s="36">
        <v>14000</v>
      </c>
      <c r="U38" s="38">
        <f t="shared" si="3"/>
        <v>2</v>
      </c>
      <c r="V38" s="39">
        <f t="shared" si="4"/>
        <v>14000</v>
      </c>
      <c r="W38" s="40" t="str">
        <f t="shared" si="5"/>
        <v>물.자</v>
      </c>
    </row>
    <row r="39" spans="1:23" ht="28.5" customHeight="1" x14ac:dyDescent="0.3">
      <c r="A39" s="8" t="s">
        <v>630</v>
      </c>
      <c r="B39" s="9" t="s">
        <v>175</v>
      </c>
      <c r="C39" s="9" t="s">
        <v>176</v>
      </c>
      <c r="D39" s="8" t="s">
        <v>39</v>
      </c>
      <c r="E39" s="12">
        <v>0</v>
      </c>
      <c r="F39" s="8"/>
      <c r="G39" s="12">
        <v>30000</v>
      </c>
      <c r="H39" s="8" t="s">
        <v>537</v>
      </c>
      <c r="I39" s="12">
        <v>0</v>
      </c>
      <c r="J39" s="8"/>
      <c r="K39" s="12">
        <v>0</v>
      </c>
      <c r="L39" s="8"/>
      <c r="M39" s="12">
        <v>0</v>
      </c>
      <c r="N39" s="8"/>
      <c r="O39" s="12">
        <v>30000</v>
      </c>
      <c r="P39" s="23" t="s">
        <v>907</v>
      </c>
      <c r="Q39" s="14" t="s">
        <v>630</v>
      </c>
      <c r="R39" s="16" t="s">
        <v>632</v>
      </c>
      <c r="S39" s="19" t="str">
        <f ca="1">HYPERLINK("#"&amp;재료비목록표!G2&amp;"!A"&amp;ROW(재료비목록표!A38),"M21140 →")</f>
        <v>M21140 →</v>
      </c>
      <c r="T39" s="36">
        <v>30000</v>
      </c>
      <c r="U39" s="38">
        <f t="shared" si="3"/>
        <v>2</v>
      </c>
      <c r="V39" s="39">
        <f t="shared" si="4"/>
        <v>30000</v>
      </c>
      <c r="W39" s="40" t="str">
        <f t="shared" si="5"/>
        <v>물.자</v>
      </c>
    </row>
    <row r="40" spans="1:23" ht="28.5" customHeight="1" x14ac:dyDescent="0.3">
      <c r="A40" s="8" t="s">
        <v>633</v>
      </c>
      <c r="B40" s="9" t="s">
        <v>634</v>
      </c>
      <c r="C40" s="9" t="s">
        <v>635</v>
      </c>
      <c r="D40" s="8" t="s">
        <v>237</v>
      </c>
      <c r="E40" s="12">
        <v>0</v>
      </c>
      <c r="F40" s="8"/>
      <c r="G40" s="12">
        <v>710</v>
      </c>
      <c r="H40" s="8" t="s">
        <v>706</v>
      </c>
      <c r="I40" s="12">
        <v>550</v>
      </c>
      <c r="J40" s="8" t="s">
        <v>688</v>
      </c>
      <c r="K40" s="12">
        <v>0</v>
      </c>
      <c r="L40" s="8"/>
      <c r="M40" s="12">
        <v>0</v>
      </c>
      <c r="N40" s="8"/>
      <c r="O40" s="12">
        <v>550</v>
      </c>
      <c r="P40" s="23" t="s">
        <v>908</v>
      </c>
      <c r="Q40" s="14" t="s">
        <v>633</v>
      </c>
      <c r="R40" s="16" t="s">
        <v>637</v>
      </c>
      <c r="S40" s="19" t="str">
        <f ca="1">HYPERLINK("#"&amp;재료비목록표!G2&amp;"!A"&amp;ROW(재료비목록표!A39),"M20354 →")</f>
        <v>M20354 →</v>
      </c>
      <c r="T40" s="36">
        <v>550</v>
      </c>
      <c r="U40" s="38">
        <f t="shared" si="3"/>
        <v>3</v>
      </c>
      <c r="V40" s="39">
        <f t="shared" si="4"/>
        <v>550</v>
      </c>
      <c r="W40" s="40" t="str">
        <f t="shared" si="5"/>
        <v>물.정</v>
      </c>
    </row>
    <row r="41" spans="1:23" ht="28.5" customHeight="1" x14ac:dyDescent="0.3">
      <c r="A41" s="8" t="s">
        <v>638</v>
      </c>
      <c r="B41" s="9" t="s">
        <v>639</v>
      </c>
      <c r="C41" s="9" t="s">
        <v>640</v>
      </c>
      <c r="D41" s="8" t="s">
        <v>237</v>
      </c>
      <c r="E41" s="12">
        <v>0</v>
      </c>
      <c r="F41" s="8"/>
      <c r="G41" s="12">
        <v>137000</v>
      </c>
      <c r="H41" s="8" t="s">
        <v>541</v>
      </c>
      <c r="I41" s="12">
        <v>137000</v>
      </c>
      <c r="J41" s="8" t="s">
        <v>914</v>
      </c>
      <c r="K41" s="12">
        <v>0</v>
      </c>
      <c r="L41" s="8"/>
      <c r="M41" s="12">
        <v>0</v>
      </c>
      <c r="N41" s="8"/>
      <c r="O41" s="12">
        <v>137000</v>
      </c>
      <c r="P41" s="23" t="s">
        <v>907</v>
      </c>
      <c r="Q41" s="14" t="s">
        <v>638</v>
      </c>
      <c r="R41" s="16" t="s">
        <v>642</v>
      </c>
      <c r="S41" s="19" t="str">
        <f ca="1">HYPERLINK("#"&amp;재료비목록표!G2&amp;"!A"&amp;ROW(재료비목록표!A40),"M20283 →")</f>
        <v>M20283 →</v>
      </c>
      <c r="T41" s="36">
        <v>137000</v>
      </c>
      <c r="U41" s="38">
        <f t="shared" si="3"/>
        <v>2</v>
      </c>
      <c r="V41" s="39">
        <f t="shared" si="4"/>
        <v>137000</v>
      </c>
      <c r="W41" s="40" t="str">
        <f t="shared" si="5"/>
        <v>물.자</v>
      </c>
    </row>
    <row r="42" spans="1:23" ht="28.5" customHeight="1" x14ac:dyDescent="0.3">
      <c r="A42" s="8" t="s">
        <v>643</v>
      </c>
      <c r="B42" s="9" t="s">
        <v>644</v>
      </c>
      <c r="C42" s="9"/>
      <c r="D42" s="8" t="s">
        <v>503</v>
      </c>
      <c r="E42" s="12">
        <v>0</v>
      </c>
      <c r="F42" s="8"/>
      <c r="G42" s="12">
        <v>185</v>
      </c>
      <c r="H42" s="8" t="s">
        <v>767</v>
      </c>
      <c r="I42" s="35">
        <v>207.5</v>
      </c>
      <c r="J42" s="8" t="s">
        <v>732</v>
      </c>
      <c r="K42" s="12">
        <v>0</v>
      </c>
      <c r="L42" s="8"/>
      <c r="M42" s="12">
        <v>0</v>
      </c>
      <c r="N42" s="8"/>
      <c r="O42" s="12">
        <v>185</v>
      </c>
      <c r="P42" s="23" t="s">
        <v>907</v>
      </c>
      <c r="Q42" s="14" t="s">
        <v>643</v>
      </c>
      <c r="R42" s="16" t="s">
        <v>646</v>
      </c>
      <c r="S42" s="19" t="str">
        <f ca="1">HYPERLINK("#"&amp;재료비목록표!G2&amp;"!A"&amp;ROW(재료비목록표!A41),"M04017 →")</f>
        <v>M04017 →</v>
      </c>
      <c r="T42" s="36">
        <v>185</v>
      </c>
      <c r="U42" s="38">
        <f t="shared" si="3"/>
        <v>2</v>
      </c>
      <c r="V42" s="39">
        <f t="shared" si="4"/>
        <v>185</v>
      </c>
      <c r="W42" s="40" t="str">
        <f t="shared" si="5"/>
        <v>물.자</v>
      </c>
    </row>
    <row r="43" spans="1:23" ht="28.5" customHeight="1" x14ac:dyDescent="0.3">
      <c r="A43" s="8" t="s">
        <v>647</v>
      </c>
      <c r="B43" s="9" t="s">
        <v>648</v>
      </c>
      <c r="C43" s="9" t="s">
        <v>649</v>
      </c>
      <c r="D43" s="8" t="s">
        <v>503</v>
      </c>
      <c r="E43" s="12">
        <v>0</v>
      </c>
      <c r="F43" s="8"/>
      <c r="G43" s="12">
        <v>27300</v>
      </c>
      <c r="H43" s="8" t="s">
        <v>645</v>
      </c>
      <c r="I43" s="12">
        <v>42900</v>
      </c>
      <c r="J43" s="8" t="s">
        <v>913</v>
      </c>
      <c r="K43" s="12">
        <v>0</v>
      </c>
      <c r="L43" s="8"/>
      <c r="M43" s="12">
        <v>0</v>
      </c>
      <c r="N43" s="8"/>
      <c r="O43" s="12">
        <v>27300</v>
      </c>
      <c r="P43" s="23" t="s">
        <v>907</v>
      </c>
      <c r="Q43" s="14" t="s">
        <v>647</v>
      </c>
      <c r="R43" s="16" t="s">
        <v>651</v>
      </c>
      <c r="S43" s="19" t="str">
        <f ca="1">HYPERLINK("#"&amp;재료비목록표!G2&amp;"!A"&amp;ROW(재료비목록표!A42),"M03205 →")</f>
        <v>M03205 →</v>
      </c>
      <c r="T43" s="36">
        <v>27300</v>
      </c>
      <c r="U43" s="38">
        <f t="shared" si="3"/>
        <v>2</v>
      </c>
      <c r="V43" s="39">
        <f t="shared" si="4"/>
        <v>27300</v>
      </c>
      <c r="W43" s="40" t="str">
        <f t="shared" si="5"/>
        <v>물.자</v>
      </c>
    </row>
    <row r="44" spans="1:23" ht="28.5" customHeight="1" x14ac:dyDescent="0.3">
      <c r="A44" s="8" t="s">
        <v>652</v>
      </c>
      <c r="B44" s="9" t="s">
        <v>653</v>
      </c>
      <c r="C44" s="9" t="s">
        <v>654</v>
      </c>
      <c r="D44" s="8" t="s">
        <v>237</v>
      </c>
      <c r="E44" s="12">
        <v>0</v>
      </c>
      <c r="F44" s="8"/>
      <c r="G44" s="12">
        <v>468</v>
      </c>
      <c r="H44" s="8" t="s">
        <v>706</v>
      </c>
      <c r="I44" s="12">
        <v>0</v>
      </c>
      <c r="J44" s="8"/>
      <c r="K44" s="12">
        <v>0</v>
      </c>
      <c r="L44" s="8"/>
      <c r="M44" s="12">
        <v>0</v>
      </c>
      <c r="N44" s="8"/>
      <c r="O44" s="12">
        <v>468</v>
      </c>
      <c r="P44" s="23" t="s">
        <v>907</v>
      </c>
      <c r="Q44" s="14" t="s">
        <v>652</v>
      </c>
      <c r="R44" s="16" t="s">
        <v>656</v>
      </c>
      <c r="S44" s="19" t="str">
        <f ca="1">HYPERLINK("#"&amp;재료비목록표!G2&amp;"!A"&amp;ROW(재료비목록표!A43),"M20353 →")</f>
        <v>M20353 →</v>
      </c>
      <c r="T44" s="36">
        <v>468</v>
      </c>
      <c r="U44" s="38">
        <f t="shared" si="3"/>
        <v>2</v>
      </c>
      <c r="V44" s="39">
        <f t="shared" si="4"/>
        <v>468</v>
      </c>
      <c r="W44" s="40" t="str">
        <f t="shared" si="5"/>
        <v>물.자</v>
      </c>
    </row>
    <row r="45" spans="1:23" ht="28.5" customHeight="1" x14ac:dyDescent="0.3">
      <c r="A45" s="8" t="s">
        <v>657</v>
      </c>
      <c r="B45" s="9" t="s">
        <v>658</v>
      </c>
      <c r="C45" s="9"/>
      <c r="D45" s="8" t="s">
        <v>503</v>
      </c>
      <c r="E45" s="12">
        <v>0</v>
      </c>
      <c r="F45" s="8"/>
      <c r="G45" s="12">
        <v>3300</v>
      </c>
      <c r="H45" s="8" t="s">
        <v>786</v>
      </c>
      <c r="I45" s="12">
        <v>2750</v>
      </c>
      <c r="J45" s="8" t="s">
        <v>737</v>
      </c>
      <c r="K45" s="12">
        <v>0</v>
      </c>
      <c r="L45" s="8"/>
      <c r="M45" s="12">
        <v>0</v>
      </c>
      <c r="N45" s="8"/>
      <c r="O45" s="12">
        <v>2750</v>
      </c>
      <c r="P45" s="23" t="s">
        <v>908</v>
      </c>
      <c r="Q45" s="14" t="s">
        <v>657</v>
      </c>
      <c r="R45" s="16" t="s">
        <v>660</v>
      </c>
      <c r="S45" s="19" t="str">
        <f ca="1">HYPERLINK("#"&amp;재료비목록표!G2&amp;"!A"&amp;ROW(재료비목록표!A44),"M19903 →")</f>
        <v>M19903 →</v>
      </c>
      <c r="T45" s="36">
        <v>2750</v>
      </c>
      <c r="U45" s="38">
        <f t="shared" si="3"/>
        <v>3</v>
      </c>
      <c r="V45" s="39">
        <f t="shared" si="4"/>
        <v>2750</v>
      </c>
      <c r="W45" s="40" t="str">
        <f t="shared" si="5"/>
        <v>물.정</v>
      </c>
    </row>
    <row r="46" spans="1:23" ht="28.5" customHeight="1" x14ac:dyDescent="0.3">
      <c r="A46" s="8" t="s">
        <v>661</v>
      </c>
      <c r="B46" s="9" t="s">
        <v>662</v>
      </c>
      <c r="C46" s="9" t="s">
        <v>663</v>
      </c>
      <c r="D46" s="8" t="s">
        <v>91</v>
      </c>
      <c r="E46" s="12">
        <v>0</v>
      </c>
      <c r="F46" s="8"/>
      <c r="G46" s="12">
        <v>2280</v>
      </c>
      <c r="H46" s="8" t="s">
        <v>724</v>
      </c>
      <c r="I46" s="12">
        <v>2490</v>
      </c>
      <c r="J46" s="8" t="s">
        <v>643</v>
      </c>
      <c r="K46" s="12">
        <v>0</v>
      </c>
      <c r="L46" s="8"/>
      <c r="M46" s="12">
        <v>0</v>
      </c>
      <c r="N46" s="8"/>
      <c r="O46" s="12">
        <v>2280</v>
      </c>
      <c r="P46" s="23" t="s">
        <v>907</v>
      </c>
      <c r="Q46" s="14" t="s">
        <v>661</v>
      </c>
      <c r="R46" s="16" t="s">
        <v>665</v>
      </c>
      <c r="S46" s="19" t="str">
        <f ca="1">HYPERLINK("#"&amp;재료비목록표!G2&amp;"!A"&amp;ROW(재료비목록표!A45),"M06537 →")</f>
        <v>M06537 →</v>
      </c>
      <c r="T46" s="36">
        <v>2280</v>
      </c>
      <c r="U46" s="38">
        <f t="shared" si="3"/>
        <v>2</v>
      </c>
      <c r="V46" s="39">
        <f t="shared" si="4"/>
        <v>2280</v>
      </c>
      <c r="W46" s="40" t="str">
        <f t="shared" si="5"/>
        <v>물.자</v>
      </c>
    </row>
    <row r="47" spans="1:23" ht="28.5" customHeight="1" x14ac:dyDescent="0.3">
      <c r="A47" s="8" t="s">
        <v>666</v>
      </c>
      <c r="B47" s="9" t="s">
        <v>667</v>
      </c>
      <c r="C47" s="9" t="s">
        <v>668</v>
      </c>
      <c r="D47" s="8" t="s">
        <v>536</v>
      </c>
      <c r="E47" s="12">
        <v>0</v>
      </c>
      <c r="F47" s="8"/>
      <c r="G47" s="12">
        <v>31500</v>
      </c>
      <c r="H47" s="8" t="s">
        <v>664</v>
      </c>
      <c r="I47" s="12">
        <v>37800</v>
      </c>
      <c r="J47" s="8" t="s">
        <v>915</v>
      </c>
      <c r="K47" s="12">
        <v>0</v>
      </c>
      <c r="L47" s="8"/>
      <c r="M47" s="12">
        <v>0</v>
      </c>
      <c r="N47" s="8"/>
      <c r="O47" s="12">
        <v>31500</v>
      </c>
      <c r="P47" s="23" t="s">
        <v>907</v>
      </c>
      <c r="Q47" s="14" t="s">
        <v>666</v>
      </c>
      <c r="R47" s="16" t="s">
        <v>670</v>
      </c>
      <c r="S47" s="19" t="str">
        <f ca="1">HYPERLINK("#"&amp;재료비목록표!G2&amp;"!A"&amp;ROW(재료비목록표!A46),"M00536 →")</f>
        <v>M00536 →</v>
      </c>
      <c r="T47" s="36">
        <v>31500</v>
      </c>
      <c r="U47" s="38">
        <f t="shared" si="3"/>
        <v>2</v>
      </c>
      <c r="V47" s="39">
        <f t="shared" si="4"/>
        <v>31500</v>
      </c>
      <c r="W47" s="40" t="str">
        <f t="shared" si="5"/>
        <v>물.자</v>
      </c>
    </row>
    <row r="48" spans="1:23" ht="28.5" customHeight="1" x14ac:dyDescent="0.3">
      <c r="A48" s="8" t="s">
        <v>671</v>
      </c>
      <c r="B48" s="9" t="s">
        <v>205</v>
      </c>
      <c r="C48" s="9" t="s">
        <v>206</v>
      </c>
      <c r="D48" s="8" t="s">
        <v>80</v>
      </c>
      <c r="E48" s="12">
        <v>0</v>
      </c>
      <c r="F48" s="8"/>
      <c r="G48" s="12">
        <v>30000</v>
      </c>
      <c r="H48" s="8" t="s">
        <v>669</v>
      </c>
      <c r="I48" s="12">
        <v>0</v>
      </c>
      <c r="J48" s="8"/>
      <c r="K48" s="12">
        <v>0</v>
      </c>
      <c r="L48" s="8"/>
      <c r="M48" s="12">
        <v>0</v>
      </c>
      <c r="N48" s="8"/>
      <c r="O48" s="12">
        <v>30000</v>
      </c>
      <c r="P48" s="23" t="s">
        <v>907</v>
      </c>
      <c r="Q48" s="14" t="s">
        <v>671</v>
      </c>
      <c r="R48" s="16" t="s">
        <v>673</v>
      </c>
      <c r="S48" s="19" t="str">
        <f ca="1">HYPERLINK("#"&amp;재료비목록표!G2&amp;"!A"&amp;ROW(재료비목록표!A47),"M20273 →")</f>
        <v>M20273 →</v>
      </c>
      <c r="T48" s="36">
        <v>30000</v>
      </c>
      <c r="U48" s="38">
        <f t="shared" si="3"/>
        <v>2</v>
      </c>
      <c r="V48" s="39">
        <f t="shared" si="4"/>
        <v>30000</v>
      </c>
      <c r="W48" s="40" t="str">
        <f t="shared" si="5"/>
        <v>물.자</v>
      </c>
    </row>
    <row r="49" spans="1:23" ht="28.5" customHeight="1" x14ac:dyDescent="0.3">
      <c r="A49" s="8" t="s">
        <v>674</v>
      </c>
      <c r="B49" s="9" t="s">
        <v>675</v>
      </c>
      <c r="C49" s="9" t="s">
        <v>252</v>
      </c>
      <c r="D49" s="8" t="s">
        <v>237</v>
      </c>
      <c r="E49" s="12">
        <v>0</v>
      </c>
      <c r="F49" s="8"/>
      <c r="G49" s="12">
        <v>118000</v>
      </c>
      <c r="H49" s="8" t="s">
        <v>672</v>
      </c>
      <c r="I49" s="12">
        <v>105000</v>
      </c>
      <c r="J49" s="8" t="s">
        <v>659</v>
      </c>
      <c r="K49" s="12">
        <v>0</v>
      </c>
      <c r="L49" s="8"/>
      <c r="M49" s="12">
        <v>0</v>
      </c>
      <c r="N49" s="8"/>
      <c r="O49" s="12">
        <v>105000</v>
      </c>
      <c r="P49" s="23" t="s">
        <v>908</v>
      </c>
      <c r="Q49" s="14" t="s">
        <v>674</v>
      </c>
      <c r="R49" s="16" t="s">
        <v>677</v>
      </c>
      <c r="S49" s="19" t="str">
        <f ca="1">HYPERLINK("#"&amp;재료비목록표!G2&amp;"!A"&amp;ROW(재료비목록표!A48),"M21103 →")</f>
        <v>M21103 →</v>
      </c>
      <c r="T49" s="36">
        <v>105000</v>
      </c>
      <c r="U49" s="38">
        <f t="shared" si="3"/>
        <v>3</v>
      </c>
      <c r="V49" s="39">
        <f t="shared" si="4"/>
        <v>105000</v>
      </c>
      <c r="W49" s="40" t="str">
        <f t="shared" si="5"/>
        <v>물.정</v>
      </c>
    </row>
    <row r="50" spans="1:23" ht="28.5" customHeight="1" x14ac:dyDescent="0.3">
      <c r="A50" s="8" t="s">
        <v>678</v>
      </c>
      <c r="B50" s="9" t="s">
        <v>679</v>
      </c>
      <c r="C50" s="9" t="s">
        <v>680</v>
      </c>
      <c r="D50" s="8" t="s">
        <v>91</v>
      </c>
      <c r="E50" s="12">
        <v>55300</v>
      </c>
      <c r="F50" s="8" t="s">
        <v>676</v>
      </c>
      <c r="G50" s="12">
        <v>0</v>
      </c>
      <c r="H50" s="8"/>
      <c r="I50" s="12">
        <v>0</v>
      </c>
      <c r="J50" s="8"/>
      <c r="K50" s="12">
        <v>0</v>
      </c>
      <c r="L50" s="8"/>
      <c r="M50" s="12">
        <v>0</v>
      </c>
      <c r="N50" s="8"/>
      <c r="O50" s="12">
        <v>55300</v>
      </c>
      <c r="P50" s="23" t="s">
        <v>906</v>
      </c>
      <c r="Q50" s="14" t="s">
        <v>678</v>
      </c>
      <c r="R50" s="16" t="s">
        <v>682</v>
      </c>
      <c r="S50" s="19" t="str">
        <f ca="1">HYPERLINK("#"&amp;재료비목록표!G2&amp;"!A"&amp;ROW(재료비목록표!A49),"M21155 →")</f>
        <v>M21155 →</v>
      </c>
      <c r="T50" s="36">
        <v>55300</v>
      </c>
      <c r="U50" s="38">
        <f t="shared" si="3"/>
        <v>1</v>
      </c>
      <c r="V50" s="39">
        <f t="shared" si="4"/>
        <v>55300</v>
      </c>
      <c r="W50" s="40" t="str">
        <f t="shared" si="5"/>
        <v>가.정</v>
      </c>
    </row>
    <row r="51" spans="1:23" ht="28.5" customHeight="1" x14ac:dyDescent="0.3">
      <c r="A51" s="8" t="s">
        <v>683</v>
      </c>
      <c r="B51" s="9" t="s">
        <v>684</v>
      </c>
      <c r="C51" s="9" t="s">
        <v>685</v>
      </c>
      <c r="D51" s="8" t="s">
        <v>91</v>
      </c>
      <c r="E51" s="12">
        <v>30500</v>
      </c>
      <c r="F51" s="8" t="s">
        <v>681</v>
      </c>
      <c r="G51" s="12">
        <v>0</v>
      </c>
      <c r="H51" s="8"/>
      <c r="I51" s="12">
        <v>0</v>
      </c>
      <c r="J51" s="8"/>
      <c r="K51" s="12">
        <v>0</v>
      </c>
      <c r="L51" s="8"/>
      <c r="M51" s="12">
        <v>0</v>
      </c>
      <c r="N51" s="8"/>
      <c r="O51" s="12">
        <v>30500</v>
      </c>
      <c r="P51" s="23" t="s">
        <v>906</v>
      </c>
      <c r="Q51" s="14" t="s">
        <v>683</v>
      </c>
      <c r="R51" s="16" t="s">
        <v>687</v>
      </c>
      <c r="S51" s="19" t="str">
        <f ca="1">HYPERLINK("#"&amp;재료비목록표!G2&amp;"!A"&amp;ROW(재료비목록표!A50),"M21156 →")</f>
        <v>M21156 →</v>
      </c>
      <c r="T51" s="36">
        <v>30500</v>
      </c>
      <c r="U51" s="38">
        <f t="shared" si="3"/>
        <v>1</v>
      </c>
      <c r="V51" s="39">
        <f t="shared" si="4"/>
        <v>30500</v>
      </c>
      <c r="W51" s="40" t="str">
        <f t="shared" si="5"/>
        <v>가.정</v>
      </c>
    </row>
    <row r="52" spans="1:23" ht="28.5" customHeight="1" x14ac:dyDescent="0.3">
      <c r="A52" s="8" t="s">
        <v>688</v>
      </c>
      <c r="B52" s="9" t="s">
        <v>689</v>
      </c>
      <c r="C52" s="9" t="s">
        <v>690</v>
      </c>
      <c r="D52" s="8" t="s">
        <v>70</v>
      </c>
      <c r="E52" s="12">
        <v>0</v>
      </c>
      <c r="F52" s="8"/>
      <c r="G52" s="12">
        <v>31000</v>
      </c>
      <c r="H52" s="8" t="s">
        <v>752</v>
      </c>
      <c r="I52" s="12">
        <v>0</v>
      </c>
      <c r="J52" s="8"/>
      <c r="K52" s="12">
        <v>0</v>
      </c>
      <c r="L52" s="8"/>
      <c r="M52" s="12">
        <v>0</v>
      </c>
      <c r="N52" s="8"/>
      <c r="O52" s="12">
        <v>31000</v>
      </c>
      <c r="P52" s="23" t="s">
        <v>907</v>
      </c>
      <c r="Q52" s="14" t="s">
        <v>688</v>
      </c>
      <c r="R52" s="16" t="s">
        <v>692</v>
      </c>
      <c r="S52" s="19" t="str">
        <f ca="1">HYPERLINK("#"&amp;재료비목록표!G2&amp;"!A"&amp;ROW(재료비목록표!A51),"M21146 →")</f>
        <v>M21146 →</v>
      </c>
      <c r="T52" s="36">
        <v>31000</v>
      </c>
      <c r="U52" s="38">
        <f t="shared" si="3"/>
        <v>2</v>
      </c>
      <c r="V52" s="39">
        <f t="shared" si="4"/>
        <v>31000</v>
      </c>
      <c r="W52" s="40" t="str">
        <f t="shared" si="5"/>
        <v>물.자</v>
      </c>
    </row>
    <row r="53" spans="1:23" ht="28.5" customHeight="1" x14ac:dyDescent="0.3">
      <c r="A53" s="8" t="s">
        <v>693</v>
      </c>
      <c r="B53" s="9" t="s">
        <v>689</v>
      </c>
      <c r="C53" s="9" t="s">
        <v>694</v>
      </c>
      <c r="D53" s="8" t="s">
        <v>70</v>
      </c>
      <c r="E53" s="12">
        <v>0</v>
      </c>
      <c r="F53" s="8"/>
      <c r="G53" s="12">
        <v>31000</v>
      </c>
      <c r="H53" s="8" t="s">
        <v>752</v>
      </c>
      <c r="I53" s="12">
        <v>34000</v>
      </c>
      <c r="J53" s="8" t="s">
        <v>720</v>
      </c>
      <c r="K53" s="12">
        <v>0</v>
      </c>
      <c r="L53" s="8"/>
      <c r="M53" s="12">
        <v>0</v>
      </c>
      <c r="N53" s="8"/>
      <c r="O53" s="12">
        <v>31000</v>
      </c>
      <c r="P53" s="23" t="s">
        <v>907</v>
      </c>
      <c r="Q53" s="14" t="s">
        <v>693</v>
      </c>
      <c r="R53" s="16" t="s">
        <v>696</v>
      </c>
      <c r="S53" s="19" t="str">
        <f ca="1">HYPERLINK("#"&amp;재료비목록표!G2&amp;"!A"&amp;ROW(재료비목록표!A52),"M19902 →")</f>
        <v>M19902 →</v>
      </c>
      <c r="T53" s="36">
        <v>31000</v>
      </c>
      <c r="U53" s="38">
        <f t="shared" si="3"/>
        <v>2</v>
      </c>
      <c r="V53" s="39">
        <f t="shared" si="4"/>
        <v>31000</v>
      </c>
      <c r="W53" s="40" t="str">
        <f t="shared" si="5"/>
        <v>물.자</v>
      </c>
    </row>
    <row r="54" spans="1:23" ht="28.5" customHeight="1" x14ac:dyDescent="0.3">
      <c r="A54" s="8" t="s">
        <v>697</v>
      </c>
      <c r="B54" s="9" t="s">
        <v>698</v>
      </c>
      <c r="C54" s="9" t="s">
        <v>699</v>
      </c>
      <c r="D54" s="8" t="s">
        <v>700</v>
      </c>
      <c r="E54" s="12">
        <v>0</v>
      </c>
      <c r="F54" s="8"/>
      <c r="G54" s="12">
        <v>17700</v>
      </c>
      <c r="H54" s="8" t="s">
        <v>695</v>
      </c>
      <c r="I54" s="12">
        <v>16800</v>
      </c>
      <c r="J54" s="8" t="s">
        <v>691</v>
      </c>
      <c r="K54" s="12">
        <v>0</v>
      </c>
      <c r="L54" s="8"/>
      <c r="M54" s="12">
        <v>0</v>
      </c>
      <c r="N54" s="8"/>
      <c r="O54" s="12">
        <v>16800</v>
      </c>
      <c r="P54" s="23" t="s">
        <v>908</v>
      </c>
      <c r="Q54" s="14" t="s">
        <v>697</v>
      </c>
      <c r="R54" s="16" t="s">
        <v>702</v>
      </c>
      <c r="S54" s="19" t="str">
        <f ca="1">HYPERLINK("#"&amp;재료비목록표!G2&amp;"!A"&amp;ROW(재료비목록표!A53),"M19939 →")</f>
        <v>M19939 →</v>
      </c>
      <c r="T54" s="36">
        <v>16800</v>
      </c>
      <c r="U54" s="38">
        <f t="shared" si="3"/>
        <v>3</v>
      </c>
      <c r="V54" s="39">
        <f t="shared" si="4"/>
        <v>16800</v>
      </c>
      <c r="W54" s="40" t="str">
        <f t="shared" si="5"/>
        <v>물.정</v>
      </c>
    </row>
    <row r="55" spans="1:23" ht="28.5" customHeight="1" x14ac:dyDescent="0.3">
      <c r="A55" s="8" t="s">
        <v>703</v>
      </c>
      <c r="B55" s="9" t="s">
        <v>260</v>
      </c>
      <c r="C55" s="9" t="s">
        <v>261</v>
      </c>
      <c r="D55" s="8" t="s">
        <v>80</v>
      </c>
      <c r="E55" s="12">
        <v>0</v>
      </c>
      <c r="F55" s="8"/>
      <c r="G55" s="12">
        <v>0</v>
      </c>
      <c r="H55" s="8"/>
      <c r="I55" s="12">
        <v>4000</v>
      </c>
      <c r="J55" s="8" t="s">
        <v>669</v>
      </c>
      <c r="K55" s="12">
        <v>0</v>
      </c>
      <c r="L55" s="8"/>
      <c r="M55" s="12">
        <v>0</v>
      </c>
      <c r="N55" s="8"/>
      <c r="O55" s="12">
        <v>4000</v>
      </c>
      <c r="P55" s="23" t="s">
        <v>908</v>
      </c>
      <c r="Q55" s="14" t="s">
        <v>703</v>
      </c>
      <c r="R55" s="16" t="s">
        <v>705</v>
      </c>
      <c r="S55" s="19" t="str">
        <f ca="1">HYPERLINK("#"&amp;재료비목록표!G2&amp;"!A"&amp;ROW(재료비목록표!A54),"M21163 →")</f>
        <v>M21163 →</v>
      </c>
      <c r="T55" s="36">
        <v>4000</v>
      </c>
      <c r="U55" s="38">
        <f t="shared" si="3"/>
        <v>3</v>
      </c>
      <c r="V55" s="39">
        <f t="shared" si="4"/>
        <v>4000</v>
      </c>
      <c r="W55" s="40" t="str">
        <f t="shared" si="5"/>
        <v>물.정</v>
      </c>
    </row>
    <row r="56" spans="1:23" ht="28.5" customHeight="1" x14ac:dyDescent="0.3">
      <c r="A56" s="8" t="s">
        <v>706</v>
      </c>
      <c r="B56" s="9" t="s">
        <v>707</v>
      </c>
      <c r="C56" s="9" t="s">
        <v>708</v>
      </c>
      <c r="D56" s="8" t="s">
        <v>91</v>
      </c>
      <c r="E56" s="12">
        <v>0</v>
      </c>
      <c r="F56" s="8"/>
      <c r="G56" s="12">
        <v>52300</v>
      </c>
      <c r="H56" s="8" t="s">
        <v>704</v>
      </c>
      <c r="I56" s="12">
        <v>80000</v>
      </c>
      <c r="J56" s="8" t="s">
        <v>701</v>
      </c>
      <c r="K56" s="12">
        <v>0</v>
      </c>
      <c r="L56" s="8"/>
      <c r="M56" s="12">
        <v>0</v>
      </c>
      <c r="N56" s="8"/>
      <c r="O56" s="12">
        <v>52300</v>
      </c>
      <c r="P56" s="23" t="s">
        <v>907</v>
      </c>
      <c r="Q56" s="14" t="s">
        <v>706</v>
      </c>
      <c r="R56" s="16" t="s">
        <v>710</v>
      </c>
      <c r="S56" s="19" t="str">
        <f ca="1">HYPERLINK("#"&amp;재료비목록표!G2&amp;"!A"&amp;ROW(재료비목록표!A55),"M21135 →")</f>
        <v>M21135 →</v>
      </c>
      <c r="T56" s="36">
        <v>52300</v>
      </c>
      <c r="U56" s="38">
        <f t="shared" si="3"/>
        <v>2</v>
      </c>
      <c r="V56" s="39">
        <f t="shared" si="4"/>
        <v>52300</v>
      </c>
      <c r="W56" s="40" t="str">
        <f t="shared" si="5"/>
        <v>물.자</v>
      </c>
    </row>
    <row r="57" spans="1:23" ht="28.5" customHeight="1" x14ac:dyDescent="0.3">
      <c r="A57" s="8" t="s">
        <v>711</v>
      </c>
      <c r="B57" s="9" t="s">
        <v>712</v>
      </c>
      <c r="C57" s="9" t="s">
        <v>713</v>
      </c>
      <c r="D57" s="8" t="s">
        <v>237</v>
      </c>
      <c r="E57" s="12">
        <v>0</v>
      </c>
      <c r="F57" s="8"/>
      <c r="G57" s="12">
        <v>0</v>
      </c>
      <c r="H57" s="8"/>
      <c r="I57" s="12">
        <v>0</v>
      </c>
      <c r="J57" s="8"/>
      <c r="K57" s="12">
        <v>5000000</v>
      </c>
      <c r="L57" s="8" t="s">
        <v>709</v>
      </c>
      <c r="M57" s="12">
        <v>0</v>
      </c>
      <c r="N57" s="8"/>
      <c r="O57" s="12">
        <v>5000000</v>
      </c>
      <c r="P57" s="23" t="s">
        <v>909</v>
      </c>
      <c r="Q57" s="14" t="s">
        <v>711</v>
      </c>
      <c r="R57" s="16" t="s">
        <v>715</v>
      </c>
      <c r="S57" s="19" t="str">
        <f ca="1">HYPERLINK("#"&amp;재료비목록표!G2&amp;"!A"&amp;ROW(재료비목록표!A56),"M21166 →")</f>
        <v>M21166 →</v>
      </c>
      <c r="T57" s="36">
        <v>5000000</v>
      </c>
      <c r="U57" s="38">
        <f t="shared" si="3"/>
        <v>4</v>
      </c>
      <c r="V57" s="39">
        <f t="shared" si="4"/>
        <v>5000000</v>
      </c>
      <c r="W57" s="40" t="str">
        <f t="shared" si="5"/>
        <v>견.1</v>
      </c>
    </row>
    <row r="58" spans="1:23" ht="28.5" customHeight="1" x14ac:dyDescent="0.3">
      <c r="A58" s="8" t="s">
        <v>716</v>
      </c>
      <c r="B58" s="9" t="s">
        <v>270</v>
      </c>
      <c r="C58" s="9" t="s">
        <v>717</v>
      </c>
      <c r="D58" s="8" t="s">
        <v>80</v>
      </c>
      <c r="E58" s="12">
        <v>0</v>
      </c>
      <c r="F58" s="8"/>
      <c r="G58" s="12">
        <v>124000</v>
      </c>
      <c r="H58" s="8" t="s">
        <v>714</v>
      </c>
      <c r="I58" s="12">
        <v>95000</v>
      </c>
      <c r="J58" s="8" t="s">
        <v>686</v>
      </c>
      <c r="K58" s="12">
        <v>0</v>
      </c>
      <c r="L58" s="8"/>
      <c r="M58" s="12">
        <v>0</v>
      </c>
      <c r="N58" s="8"/>
      <c r="O58" s="12">
        <v>95000</v>
      </c>
      <c r="P58" s="23" t="s">
        <v>908</v>
      </c>
      <c r="Q58" s="14" t="s">
        <v>716</v>
      </c>
      <c r="R58" s="16" t="s">
        <v>719</v>
      </c>
      <c r="S58" s="19" t="str">
        <f ca="1">HYPERLINK("#"&amp;재료비목록표!G2&amp;"!A"&amp;ROW(재료비목록표!A57),"M21143 →")</f>
        <v>M21143 →</v>
      </c>
      <c r="T58" s="36">
        <v>95000</v>
      </c>
      <c r="U58" s="38">
        <f t="shared" si="3"/>
        <v>3</v>
      </c>
      <c r="V58" s="39">
        <f t="shared" si="4"/>
        <v>95000</v>
      </c>
      <c r="W58" s="40" t="str">
        <f t="shared" si="5"/>
        <v>물.정</v>
      </c>
    </row>
    <row r="59" spans="1:23" ht="28.5" customHeight="1" x14ac:dyDescent="0.3">
      <c r="A59" s="8" t="s">
        <v>720</v>
      </c>
      <c r="B59" s="9" t="s">
        <v>721</v>
      </c>
      <c r="C59" s="9"/>
      <c r="D59" s="8" t="s">
        <v>237</v>
      </c>
      <c r="E59" s="12">
        <v>0</v>
      </c>
      <c r="F59" s="8"/>
      <c r="G59" s="12">
        <v>0</v>
      </c>
      <c r="H59" s="8"/>
      <c r="I59" s="12">
        <v>220000</v>
      </c>
      <c r="J59" s="8" t="s">
        <v>718</v>
      </c>
      <c r="K59" s="12">
        <v>0</v>
      </c>
      <c r="L59" s="8"/>
      <c r="M59" s="12">
        <v>0</v>
      </c>
      <c r="N59" s="8"/>
      <c r="O59" s="12">
        <v>220000</v>
      </c>
      <c r="P59" s="23" t="s">
        <v>908</v>
      </c>
      <c r="Q59" s="14" t="s">
        <v>720</v>
      </c>
      <c r="R59" s="16" t="s">
        <v>723</v>
      </c>
      <c r="S59" s="19" t="str">
        <f ca="1">HYPERLINK("#"&amp;재료비목록표!G2&amp;"!A"&amp;ROW(재료비목록표!A58),"M00010 →")</f>
        <v>M00010 →</v>
      </c>
      <c r="T59" s="36">
        <v>220000</v>
      </c>
      <c r="U59" s="38">
        <f t="shared" si="3"/>
        <v>3</v>
      </c>
      <c r="V59" s="39">
        <f t="shared" si="4"/>
        <v>220000</v>
      </c>
      <c r="W59" s="40" t="str">
        <f t="shared" si="5"/>
        <v>물.정</v>
      </c>
    </row>
    <row r="60" spans="1:23" ht="28.5" customHeight="1" x14ac:dyDescent="0.3">
      <c r="A60" s="8" t="s">
        <v>724</v>
      </c>
      <c r="B60" s="9" t="s">
        <v>275</v>
      </c>
      <c r="C60" s="9" t="s">
        <v>261</v>
      </c>
      <c r="D60" s="8" t="s">
        <v>80</v>
      </c>
      <c r="E60" s="12">
        <v>0</v>
      </c>
      <c r="F60" s="8"/>
      <c r="G60" s="12">
        <v>5000</v>
      </c>
      <c r="H60" s="8" t="s">
        <v>669</v>
      </c>
      <c r="I60" s="12">
        <v>0</v>
      </c>
      <c r="J60" s="8"/>
      <c r="K60" s="12">
        <v>0</v>
      </c>
      <c r="L60" s="8"/>
      <c r="M60" s="12">
        <v>0</v>
      </c>
      <c r="N60" s="8"/>
      <c r="O60" s="12">
        <v>5000</v>
      </c>
      <c r="P60" s="23" t="s">
        <v>907</v>
      </c>
      <c r="Q60" s="14" t="s">
        <v>724</v>
      </c>
      <c r="R60" s="16" t="s">
        <v>726</v>
      </c>
      <c r="S60" s="19" t="str">
        <f ca="1">HYPERLINK("#"&amp;재료비목록표!G2&amp;"!A"&amp;ROW(재료비목록표!A59),"M21164 →")</f>
        <v>M21164 →</v>
      </c>
      <c r="T60" s="36">
        <v>5000</v>
      </c>
      <c r="U60" s="38">
        <f t="shared" si="3"/>
        <v>2</v>
      </c>
      <c r="V60" s="39">
        <f t="shared" si="4"/>
        <v>5000</v>
      </c>
      <c r="W60" s="40" t="str">
        <f t="shared" si="5"/>
        <v>물.자</v>
      </c>
    </row>
    <row r="61" spans="1:23" ht="28.5" customHeight="1" x14ac:dyDescent="0.3">
      <c r="A61" s="8" t="s">
        <v>727</v>
      </c>
      <c r="B61" s="9" t="s">
        <v>728</v>
      </c>
      <c r="C61" s="9" t="s">
        <v>729</v>
      </c>
      <c r="D61" s="8" t="s">
        <v>237</v>
      </c>
      <c r="E61" s="12">
        <v>0</v>
      </c>
      <c r="F61" s="8"/>
      <c r="G61" s="12">
        <v>50000</v>
      </c>
      <c r="H61" s="8" t="s">
        <v>529</v>
      </c>
      <c r="I61" s="12">
        <v>0</v>
      </c>
      <c r="J61" s="8"/>
      <c r="K61" s="12">
        <v>0</v>
      </c>
      <c r="L61" s="8"/>
      <c r="M61" s="12">
        <v>0</v>
      </c>
      <c r="N61" s="8"/>
      <c r="O61" s="12">
        <v>50000</v>
      </c>
      <c r="P61" s="23" t="s">
        <v>907</v>
      </c>
      <c r="Q61" s="14" t="s">
        <v>727</v>
      </c>
      <c r="R61" s="16" t="s">
        <v>731</v>
      </c>
      <c r="S61" s="19" t="str">
        <f ca="1">HYPERLINK("#"&amp;재료비목록표!G2&amp;"!A"&amp;ROW(재료비목록표!A60),"M21147 →")</f>
        <v>M21147 →</v>
      </c>
      <c r="T61" s="36">
        <v>50000</v>
      </c>
      <c r="U61" s="38">
        <f t="shared" si="3"/>
        <v>2</v>
      </c>
      <c r="V61" s="39">
        <f t="shared" si="4"/>
        <v>50000</v>
      </c>
      <c r="W61" s="40" t="str">
        <f t="shared" si="5"/>
        <v>물.자</v>
      </c>
    </row>
    <row r="62" spans="1:23" ht="28.5" customHeight="1" x14ac:dyDescent="0.3">
      <c r="A62" s="8" t="s">
        <v>732</v>
      </c>
      <c r="B62" s="9" t="s">
        <v>733</v>
      </c>
      <c r="C62" s="9" t="s">
        <v>734</v>
      </c>
      <c r="D62" s="8" t="s">
        <v>91</v>
      </c>
      <c r="E62" s="12">
        <v>0</v>
      </c>
      <c r="F62" s="8"/>
      <c r="G62" s="35">
        <v>459.7</v>
      </c>
      <c r="H62" s="8" t="s">
        <v>730</v>
      </c>
      <c r="I62" s="12">
        <v>0</v>
      </c>
      <c r="J62" s="8"/>
      <c r="K62" s="12">
        <v>0</v>
      </c>
      <c r="L62" s="8"/>
      <c r="M62" s="12">
        <v>0</v>
      </c>
      <c r="N62" s="8"/>
      <c r="O62" s="35">
        <v>459.7</v>
      </c>
      <c r="P62" s="23" t="s">
        <v>907</v>
      </c>
      <c r="Q62" s="14" t="s">
        <v>732</v>
      </c>
      <c r="R62" s="16" t="s">
        <v>736</v>
      </c>
      <c r="S62" s="19" t="str">
        <f ca="1">HYPERLINK("#"&amp;재료비목록표!G2&amp;"!A"&amp;ROW(재료비목록표!A61),"M19895 →")</f>
        <v>M19895 →</v>
      </c>
      <c r="T62" s="37">
        <v>459.7</v>
      </c>
      <c r="U62" s="38">
        <f t="shared" si="3"/>
        <v>2</v>
      </c>
      <c r="V62" s="39">
        <f t="shared" si="4"/>
        <v>459.7</v>
      </c>
      <c r="W62" s="40" t="str">
        <f t="shared" si="5"/>
        <v>물.자</v>
      </c>
    </row>
    <row r="63" spans="1:23" ht="28.5" customHeight="1" x14ac:dyDescent="0.3">
      <c r="A63" s="8" t="s">
        <v>737</v>
      </c>
      <c r="B63" s="9" t="s">
        <v>738</v>
      </c>
      <c r="C63" s="9" t="s">
        <v>739</v>
      </c>
      <c r="D63" s="8" t="s">
        <v>91</v>
      </c>
      <c r="E63" s="12">
        <v>138600</v>
      </c>
      <c r="F63" s="8" t="s">
        <v>735</v>
      </c>
      <c r="G63" s="12">
        <v>0</v>
      </c>
      <c r="H63" s="8"/>
      <c r="I63" s="12">
        <v>0</v>
      </c>
      <c r="J63" s="8"/>
      <c r="K63" s="12">
        <v>0</v>
      </c>
      <c r="L63" s="8"/>
      <c r="M63" s="12">
        <v>0</v>
      </c>
      <c r="N63" s="8"/>
      <c r="O63" s="12">
        <v>138600</v>
      </c>
      <c r="P63" s="23" t="s">
        <v>906</v>
      </c>
      <c r="Q63" s="14" t="s">
        <v>737</v>
      </c>
      <c r="R63" s="16" t="s">
        <v>741</v>
      </c>
      <c r="S63" s="19" t="str">
        <f ca="1">HYPERLINK("#"&amp;재료비목록표!G2&amp;"!A"&amp;ROW(재료비목록표!A62),"M20652 →")</f>
        <v>M20652 →</v>
      </c>
      <c r="T63" s="36">
        <v>138600</v>
      </c>
      <c r="U63" s="38">
        <f t="shared" si="3"/>
        <v>1</v>
      </c>
      <c r="V63" s="39">
        <f t="shared" si="4"/>
        <v>138600</v>
      </c>
      <c r="W63" s="40" t="str">
        <f t="shared" si="5"/>
        <v>가.정</v>
      </c>
    </row>
    <row r="64" spans="1:23" ht="28.5" customHeight="1" x14ac:dyDescent="0.3">
      <c r="A64" s="8" t="s">
        <v>742</v>
      </c>
      <c r="B64" s="9" t="s">
        <v>743</v>
      </c>
      <c r="C64" s="9" t="s">
        <v>744</v>
      </c>
      <c r="D64" s="8" t="s">
        <v>24</v>
      </c>
      <c r="E64" s="12">
        <v>17300</v>
      </c>
      <c r="F64" s="8" t="s">
        <v>740</v>
      </c>
      <c r="G64" s="12">
        <v>0</v>
      </c>
      <c r="H64" s="8"/>
      <c r="I64" s="12">
        <v>0</v>
      </c>
      <c r="J64" s="8"/>
      <c r="K64" s="12">
        <v>0</v>
      </c>
      <c r="L64" s="8"/>
      <c r="M64" s="12">
        <v>0</v>
      </c>
      <c r="N64" s="8"/>
      <c r="O64" s="12">
        <v>17300</v>
      </c>
      <c r="P64" s="23" t="s">
        <v>906</v>
      </c>
      <c r="Q64" s="14" t="s">
        <v>742</v>
      </c>
      <c r="R64" s="16" t="s">
        <v>746</v>
      </c>
      <c r="S64" s="19" t="str">
        <f ca="1">HYPERLINK("#"&amp;재료비목록표!G2&amp;"!A"&amp;ROW(재료비목록표!A63),"M21119 →")</f>
        <v>M21119 →</v>
      </c>
      <c r="T64" s="36">
        <v>17300</v>
      </c>
      <c r="U64" s="38">
        <f t="shared" si="3"/>
        <v>1</v>
      </c>
      <c r="V64" s="39">
        <f t="shared" si="4"/>
        <v>17300</v>
      </c>
      <c r="W64" s="40" t="str">
        <f t="shared" si="5"/>
        <v>가.정</v>
      </c>
    </row>
    <row r="65" spans="1:23" ht="28.5" customHeight="1" x14ac:dyDescent="0.3">
      <c r="A65" s="8" t="s">
        <v>747</v>
      </c>
      <c r="B65" s="9" t="s">
        <v>748</v>
      </c>
      <c r="C65" s="9" t="s">
        <v>749</v>
      </c>
      <c r="D65" s="8" t="s">
        <v>237</v>
      </c>
      <c r="E65" s="12">
        <v>2600000</v>
      </c>
      <c r="F65" s="8" t="s">
        <v>745</v>
      </c>
      <c r="G65" s="12">
        <v>0</v>
      </c>
      <c r="H65" s="8"/>
      <c r="I65" s="12">
        <v>0</v>
      </c>
      <c r="J65" s="8"/>
      <c r="K65" s="12">
        <v>0</v>
      </c>
      <c r="L65" s="8"/>
      <c r="M65" s="12">
        <v>0</v>
      </c>
      <c r="N65" s="8"/>
      <c r="O65" s="12">
        <v>2600000</v>
      </c>
      <c r="P65" s="23" t="s">
        <v>906</v>
      </c>
      <c r="Q65" s="14" t="s">
        <v>747</v>
      </c>
      <c r="R65" s="16" t="s">
        <v>751</v>
      </c>
      <c r="S65" s="19" t="str">
        <f ca="1">HYPERLINK("#"&amp;재료비목록표!G2&amp;"!A"&amp;ROW(재료비목록표!A64),"M21158 →")</f>
        <v>M21158 →</v>
      </c>
      <c r="T65" s="36">
        <v>2600000</v>
      </c>
      <c r="U65" s="38">
        <f t="shared" si="3"/>
        <v>1</v>
      </c>
      <c r="V65" s="39">
        <f t="shared" si="4"/>
        <v>2600000</v>
      </c>
      <c r="W65" s="40" t="str">
        <f t="shared" si="5"/>
        <v>가.정</v>
      </c>
    </row>
    <row r="66" spans="1:23" ht="28.5" customHeight="1" x14ac:dyDescent="0.3">
      <c r="A66" s="8" t="s">
        <v>752</v>
      </c>
      <c r="B66" s="9" t="s">
        <v>753</v>
      </c>
      <c r="C66" s="9" t="s">
        <v>754</v>
      </c>
      <c r="D66" s="8" t="s">
        <v>237</v>
      </c>
      <c r="E66" s="12">
        <v>2750000</v>
      </c>
      <c r="F66" s="8" t="s">
        <v>750</v>
      </c>
      <c r="G66" s="12">
        <v>0</v>
      </c>
      <c r="H66" s="8"/>
      <c r="I66" s="12">
        <v>0</v>
      </c>
      <c r="J66" s="8"/>
      <c r="K66" s="12">
        <v>0</v>
      </c>
      <c r="L66" s="8"/>
      <c r="M66" s="12">
        <v>0</v>
      </c>
      <c r="N66" s="8"/>
      <c r="O66" s="12">
        <v>2750000</v>
      </c>
      <c r="P66" s="23" t="s">
        <v>906</v>
      </c>
      <c r="Q66" s="14" t="s">
        <v>752</v>
      </c>
      <c r="R66" s="16" t="s">
        <v>756</v>
      </c>
      <c r="S66" s="19" t="str">
        <f ca="1">HYPERLINK("#"&amp;재료비목록표!G2&amp;"!A"&amp;ROW(재료비목록표!A65),"M21153 →")</f>
        <v>M21153 →</v>
      </c>
      <c r="T66" s="36">
        <v>2750000</v>
      </c>
      <c r="U66" s="38">
        <f t="shared" si="3"/>
        <v>1</v>
      </c>
      <c r="V66" s="39">
        <f t="shared" si="4"/>
        <v>2750000</v>
      </c>
      <c r="W66" s="40" t="str">
        <f t="shared" si="5"/>
        <v>가.정</v>
      </c>
    </row>
    <row r="67" spans="1:23" ht="28.5" customHeight="1" x14ac:dyDescent="0.3">
      <c r="A67" s="8" t="s">
        <v>757</v>
      </c>
      <c r="B67" s="9" t="s">
        <v>758</v>
      </c>
      <c r="C67" s="9" t="s">
        <v>759</v>
      </c>
      <c r="D67" s="8" t="s">
        <v>70</v>
      </c>
      <c r="E67" s="12">
        <v>0</v>
      </c>
      <c r="F67" s="8"/>
      <c r="G67" s="12">
        <v>25000</v>
      </c>
      <c r="H67" s="8" t="s">
        <v>752</v>
      </c>
      <c r="I67" s="12">
        <v>30000</v>
      </c>
      <c r="J67" s="8" t="s">
        <v>720</v>
      </c>
      <c r="K67" s="12">
        <v>0</v>
      </c>
      <c r="L67" s="8"/>
      <c r="M67" s="12">
        <v>0</v>
      </c>
      <c r="N67" s="8"/>
      <c r="O67" s="12">
        <v>25000</v>
      </c>
      <c r="P67" s="23" t="s">
        <v>907</v>
      </c>
      <c r="Q67" s="14" t="s">
        <v>757</v>
      </c>
      <c r="R67" s="16" t="s">
        <v>761</v>
      </c>
      <c r="S67" s="19" t="str">
        <f ca="1">HYPERLINK("#"&amp;재료비목록표!G2&amp;"!A"&amp;ROW(재료비목록표!A66),"M19894 →")</f>
        <v>M19894 →</v>
      </c>
      <c r="T67" s="36">
        <v>25000</v>
      </c>
      <c r="U67" s="38">
        <f t="shared" si="3"/>
        <v>2</v>
      </c>
      <c r="V67" s="39">
        <f t="shared" si="4"/>
        <v>25000</v>
      </c>
      <c r="W67" s="40" t="str">
        <f t="shared" si="5"/>
        <v>물.자</v>
      </c>
    </row>
    <row r="68" spans="1:23" ht="28.5" customHeight="1" x14ac:dyDescent="0.3">
      <c r="A68" s="8" t="s">
        <v>762</v>
      </c>
      <c r="B68" s="9" t="s">
        <v>763</v>
      </c>
      <c r="C68" s="9" t="s">
        <v>764</v>
      </c>
      <c r="D68" s="8" t="s">
        <v>91</v>
      </c>
      <c r="E68" s="12">
        <v>0</v>
      </c>
      <c r="F68" s="8"/>
      <c r="G68" s="12">
        <v>37000</v>
      </c>
      <c r="H68" s="8" t="s">
        <v>760</v>
      </c>
      <c r="I68" s="12">
        <v>0</v>
      </c>
      <c r="J68" s="8"/>
      <c r="K68" s="12">
        <v>0</v>
      </c>
      <c r="L68" s="8"/>
      <c r="M68" s="12">
        <v>0</v>
      </c>
      <c r="N68" s="8"/>
      <c r="O68" s="12">
        <v>37000</v>
      </c>
      <c r="P68" s="23" t="s">
        <v>907</v>
      </c>
      <c r="Q68" s="14" t="s">
        <v>762</v>
      </c>
      <c r="R68" s="16" t="s">
        <v>766</v>
      </c>
      <c r="S68" s="19" t="str">
        <f ca="1">HYPERLINK("#"&amp;재료비목록표!G2&amp;"!A"&amp;ROW(재료비목록표!A67),"M19919 →")</f>
        <v>M19919 →</v>
      </c>
      <c r="T68" s="36">
        <v>37000</v>
      </c>
      <c r="U68" s="38">
        <f t="shared" si="3"/>
        <v>2</v>
      </c>
      <c r="V68" s="39">
        <f t="shared" si="4"/>
        <v>37000</v>
      </c>
      <c r="W68" s="40" t="str">
        <f t="shared" si="5"/>
        <v>물.자</v>
      </c>
    </row>
    <row r="69" spans="1:23" ht="28.5" customHeight="1" x14ac:dyDescent="0.3">
      <c r="A69" s="8" t="s">
        <v>767</v>
      </c>
      <c r="B69" s="9" t="s">
        <v>768</v>
      </c>
      <c r="C69" s="9" t="s">
        <v>769</v>
      </c>
      <c r="D69" s="8" t="s">
        <v>24</v>
      </c>
      <c r="E69" s="12">
        <v>0</v>
      </c>
      <c r="F69" s="8"/>
      <c r="G69" s="12">
        <v>27000</v>
      </c>
      <c r="H69" s="8" t="s">
        <v>765</v>
      </c>
      <c r="I69" s="12">
        <v>17190</v>
      </c>
      <c r="J69" s="8" t="s">
        <v>571</v>
      </c>
      <c r="K69" s="12">
        <v>0</v>
      </c>
      <c r="L69" s="8"/>
      <c r="M69" s="12">
        <v>0</v>
      </c>
      <c r="N69" s="8"/>
      <c r="O69" s="12">
        <v>17190</v>
      </c>
      <c r="P69" s="23" t="s">
        <v>908</v>
      </c>
      <c r="Q69" s="14" t="s">
        <v>767</v>
      </c>
      <c r="R69" s="16" t="s">
        <v>771</v>
      </c>
      <c r="S69" s="19" t="str">
        <f ca="1">HYPERLINK("#"&amp;재료비목록표!G2&amp;"!A"&amp;ROW(재료비목록표!A68),"M21138 →")</f>
        <v>M21138 →</v>
      </c>
      <c r="T69" s="36">
        <v>17190</v>
      </c>
      <c r="U69" s="38">
        <f t="shared" ref="U69:U74" si="6">IF(OR(V69=0,ISERROR(MATCH(V69,E69:M69,0))),"",CHOOSE(TRUNC((MATCH(V69,E69:M69,0)/2+1)),1,2,3,4,5))</f>
        <v>3</v>
      </c>
      <c r="V69" s="39">
        <f t="shared" ref="V69:V74" si="7">IF(AND(E69=0,G69=0,I69=0,K69=0,M69=0),T69,MIN(IF(E69=0,MAX(E69:M69),E69),IF(G69=0,MAX(E69:M69),G69),IF(I69=0,MAX(E69:M69),I69),IF(K69=0,MAX(E69:M69),K69),IF(M69=0,MAX(E69:M69),M69)))</f>
        <v>17190</v>
      </c>
      <c r="W69" s="40" t="str">
        <f t="shared" ref="W69:W74" si="8">IF(OR(O69=0,U69=""),"",CHOOSE(U69,Y$5,Y$6,Y$7,Y$8,Y$9))</f>
        <v>물.정</v>
      </c>
    </row>
    <row r="70" spans="1:23" ht="28.5" customHeight="1" x14ac:dyDescent="0.3">
      <c r="A70" s="8" t="s">
        <v>772</v>
      </c>
      <c r="B70" s="9" t="s">
        <v>768</v>
      </c>
      <c r="C70" s="9" t="s">
        <v>773</v>
      </c>
      <c r="D70" s="8" t="s">
        <v>24</v>
      </c>
      <c r="E70" s="12">
        <v>0</v>
      </c>
      <c r="F70" s="8"/>
      <c r="G70" s="12">
        <v>12000</v>
      </c>
      <c r="H70" s="8" t="s">
        <v>765</v>
      </c>
      <c r="I70" s="12">
        <v>9190</v>
      </c>
      <c r="J70" s="8" t="s">
        <v>571</v>
      </c>
      <c r="K70" s="12">
        <v>0</v>
      </c>
      <c r="L70" s="8"/>
      <c r="M70" s="12">
        <v>0</v>
      </c>
      <c r="N70" s="8"/>
      <c r="O70" s="12">
        <v>9190</v>
      </c>
      <c r="P70" s="23" t="s">
        <v>908</v>
      </c>
      <c r="Q70" s="14" t="s">
        <v>772</v>
      </c>
      <c r="R70" s="16" t="s">
        <v>774</v>
      </c>
      <c r="S70" s="19" t="str">
        <f ca="1">HYPERLINK("#"&amp;재료비목록표!G2&amp;"!A"&amp;ROW(재료비목록표!A69),"M21136 →")</f>
        <v>M21136 →</v>
      </c>
      <c r="T70" s="36">
        <v>9190</v>
      </c>
      <c r="U70" s="38">
        <f t="shared" si="6"/>
        <v>3</v>
      </c>
      <c r="V70" s="39">
        <f t="shared" si="7"/>
        <v>9190</v>
      </c>
      <c r="W70" s="40" t="str">
        <f t="shared" si="8"/>
        <v>물.정</v>
      </c>
    </row>
    <row r="71" spans="1:23" ht="28.5" customHeight="1" x14ac:dyDescent="0.3">
      <c r="A71" s="8" t="s">
        <v>775</v>
      </c>
      <c r="B71" s="9" t="s">
        <v>343</v>
      </c>
      <c r="C71" s="9" t="s">
        <v>166</v>
      </c>
      <c r="D71" s="8" t="s">
        <v>39</v>
      </c>
      <c r="E71" s="12">
        <v>0</v>
      </c>
      <c r="F71" s="8"/>
      <c r="G71" s="12">
        <v>14000</v>
      </c>
      <c r="H71" s="8" t="s">
        <v>537</v>
      </c>
      <c r="I71" s="12">
        <v>0</v>
      </c>
      <c r="J71" s="8"/>
      <c r="K71" s="12">
        <v>0</v>
      </c>
      <c r="L71" s="8"/>
      <c r="M71" s="12">
        <v>0</v>
      </c>
      <c r="N71" s="8"/>
      <c r="O71" s="12">
        <v>14000</v>
      </c>
      <c r="P71" s="23" t="s">
        <v>907</v>
      </c>
      <c r="Q71" s="14" t="s">
        <v>775</v>
      </c>
      <c r="R71" s="16" t="s">
        <v>777</v>
      </c>
      <c r="S71" s="19" t="str">
        <f ca="1">HYPERLINK("#"&amp;재료비목록표!G2&amp;"!A"&amp;ROW(재료비목록표!A70),"M21141 →")</f>
        <v>M21141 →</v>
      </c>
      <c r="T71" s="36">
        <v>14000</v>
      </c>
      <c r="U71" s="38">
        <f t="shared" si="6"/>
        <v>2</v>
      </c>
      <c r="V71" s="39">
        <f t="shared" si="7"/>
        <v>14000</v>
      </c>
      <c r="W71" s="40" t="str">
        <f t="shared" si="8"/>
        <v>물.자</v>
      </c>
    </row>
    <row r="72" spans="1:23" ht="28.5" customHeight="1" x14ac:dyDescent="0.3">
      <c r="A72" s="8" t="s">
        <v>778</v>
      </c>
      <c r="B72" s="9" t="s">
        <v>347</v>
      </c>
      <c r="C72" s="9" t="s">
        <v>348</v>
      </c>
      <c r="D72" s="8" t="s">
        <v>80</v>
      </c>
      <c r="E72" s="12">
        <v>0</v>
      </c>
      <c r="F72" s="8"/>
      <c r="G72" s="12">
        <v>25000</v>
      </c>
      <c r="H72" s="8" t="s">
        <v>537</v>
      </c>
      <c r="I72" s="12">
        <v>0</v>
      </c>
      <c r="J72" s="8"/>
      <c r="K72" s="12">
        <v>0</v>
      </c>
      <c r="L72" s="8"/>
      <c r="M72" s="12">
        <v>0</v>
      </c>
      <c r="N72" s="8"/>
      <c r="O72" s="12">
        <v>25000</v>
      </c>
      <c r="P72" s="23" t="s">
        <v>907</v>
      </c>
      <c r="Q72" s="14" t="s">
        <v>778</v>
      </c>
      <c r="R72" s="16" t="s">
        <v>780</v>
      </c>
      <c r="S72" s="19" t="str">
        <f ca="1">HYPERLINK("#"&amp;재료비목록표!G2&amp;"!A"&amp;ROW(재료비목록표!A71),"M21142 →")</f>
        <v>M21142 →</v>
      </c>
      <c r="T72" s="36">
        <v>25000</v>
      </c>
      <c r="U72" s="38">
        <f t="shared" si="6"/>
        <v>2</v>
      </c>
      <c r="V72" s="39">
        <f t="shared" si="7"/>
        <v>25000</v>
      </c>
      <c r="W72" s="40" t="str">
        <f t="shared" si="8"/>
        <v>물.자</v>
      </c>
    </row>
    <row r="73" spans="1:23" ht="28.5" customHeight="1" x14ac:dyDescent="0.3">
      <c r="A73" s="8" t="s">
        <v>781</v>
      </c>
      <c r="B73" s="9" t="s">
        <v>782</v>
      </c>
      <c r="C73" s="9" t="s">
        <v>783</v>
      </c>
      <c r="D73" s="8" t="s">
        <v>520</v>
      </c>
      <c r="E73" s="12">
        <v>0</v>
      </c>
      <c r="F73" s="8"/>
      <c r="G73" s="12">
        <v>0</v>
      </c>
      <c r="H73" s="8"/>
      <c r="I73" s="12">
        <v>0</v>
      </c>
      <c r="J73" s="8"/>
      <c r="K73" s="12">
        <v>0</v>
      </c>
      <c r="L73" s="8"/>
      <c r="M73" s="12">
        <v>0</v>
      </c>
      <c r="N73" s="8"/>
      <c r="O73" s="12">
        <v>1319</v>
      </c>
      <c r="P73" s="23"/>
      <c r="Q73" s="14" t="s">
        <v>781</v>
      </c>
      <c r="R73" s="16" t="s">
        <v>785</v>
      </c>
      <c r="S73" s="19" t="str">
        <f ca="1">HYPERLINK("#"&amp;재료비목록표!G2&amp;"!A"&amp;ROW(재료비목록표!A72),"M00002 →")</f>
        <v>M00002 →</v>
      </c>
      <c r="T73" s="36">
        <v>1319</v>
      </c>
      <c r="U73" s="38" t="str">
        <f t="shared" si="6"/>
        <v/>
      </c>
      <c r="V73" s="39">
        <f t="shared" si="7"/>
        <v>1319</v>
      </c>
      <c r="W73" s="40" t="str">
        <f t="shared" si="8"/>
        <v/>
      </c>
    </row>
    <row r="74" spans="1:23" ht="28.5" customHeight="1" x14ac:dyDescent="0.3">
      <c r="A74" s="8" t="s">
        <v>786</v>
      </c>
      <c r="B74" s="9" t="s">
        <v>352</v>
      </c>
      <c r="C74" s="9" t="s">
        <v>353</v>
      </c>
      <c r="D74" s="8" t="s">
        <v>80</v>
      </c>
      <c r="E74" s="12">
        <v>0</v>
      </c>
      <c r="F74" s="8"/>
      <c r="G74" s="12">
        <v>15000</v>
      </c>
      <c r="H74" s="8" t="s">
        <v>669</v>
      </c>
      <c r="I74" s="12">
        <v>0</v>
      </c>
      <c r="J74" s="8"/>
      <c r="K74" s="12">
        <v>0</v>
      </c>
      <c r="L74" s="8"/>
      <c r="M74" s="12">
        <v>0</v>
      </c>
      <c r="N74" s="8"/>
      <c r="O74" s="12">
        <v>15000</v>
      </c>
      <c r="P74" s="23" t="s">
        <v>907</v>
      </c>
      <c r="Q74" s="14" t="s">
        <v>786</v>
      </c>
      <c r="R74" s="16" t="s">
        <v>788</v>
      </c>
      <c r="S74" s="19" t="str">
        <f ca="1">HYPERLINK("#"&amp;재료비목록표!G2&amp;"!A"&amp;ROW(재료비목록표!A73),"M21165 →")</f>
        <v>M21165 →</v>
      </c>
      <c r="T74" s="36">
        <v>15000</v>
      </c>
      <c r="U74" s="38">
        <f t="shared" si="6"/>
        <v>2</v>
      </c>
      <c r="V74" s="39">
        <f t="shared" si="7"/>
        <v>15000</v>
      </c>
      <c r="W74" s="40" t="str">
        <f t="shared" si="8"/>
        <v>물.자</v>
      </c>
    </row>
  </sheetData>
  <mergeCells count="13">
    <mergeCell ref="O3:P3"/>
    <mergeCell ref="Q3:Q4"/>
    <mergeCell ref="U3:W3"/>
    <mergeCell ref="A1:Q1"/>
    <mergeCell ref="A3:A4"/>
    <mergeCell ref="B3:B4"/>
    <mergeCell ref="C3:C4"/>
    <mergeCell ref="D3:D4"/>
    <mergeCell ref="E3:F3"/>
    <mergeCell ref="G3:H3"/>
    <mergeCell ref="I3:J3"/>
    <mergeCell ref="K3:L3"/>
    <mergeCell ref="M3:N3"/>
  </mergeCells>
  <phoneticPr fontId="26" type="noConversion"/>
  <conditionalFormatting sqref="V5:V74">
    <cfRule type="expression" dxfId="0" priority="1" stopIfTrue="1">
      <formula>$O5&lt;&gt;$V5</formula>
    </cfRule>
  </conditionalFormatting>
  <hyperlinks>
    <hyperlink ref="S1" r:id="rId1" tooltip="설계예산시스템(STmate w24.06)으로 작성 하였으며,_x000a_엑셀 인쇄품질 600 dpi에 최적화 되어 있습니다._x000a_경영정보(주) http://www.stma.co.kr_x000a_Tel) 070-4350-0040_x000a_Fax) 0505-300-3948"/>
    <hyperlink ref="R1" r:id="rId2" tooltip="설계예산시스템(STmate w24.06)으로 작성 하였으며,_x000a_엑셀 인쇄품질 600 dpi에 최적화 되어 있습니다._x000a_경영정보(주) http://www.stma.co.kr_x000a_Tel) 070-4350-0040_x000a_Fax) 0505-300-3948"/>
  </hyperlinks>
  <printOptions horizontalCentered="1"/>
  <pageMargins left="0.78740157480314965" right="0.78740157480314965" top="0.59055118110236215" bottom="0.59055118110236215" header="0" footer="0.39370078740157477"/>
  <pageSetup paperSize="9" scale="61" fitToWidth="0" fitToHeight="0" orientation="landscape" r:id="rId3"/>
  <headerFooter alignWithMargins="0">
    <oddFooter xml:space="preserve">&amp;C&amp;"굴림체,"&amp;9 - &amp;P -&amp;R&amp;"굴림체,"&amp;9 </oddFooter>
  </headerFooter>
  <legacy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H40"/>
  <sheetViews>
    <sheetView topLeftCell="A13" workbookViewId="0">
      <selection activeCell="D20" sqref="D20"/>
    </sheetView>
  </sheetViews>
  <sheetFormatPr defaultRowHeight="11.25" x14ac:dyDescent="0.15"/>
  <cols>
    <col min="1" max="1" width="13.625" style="215" customWidth="1"/>
    <col min="2" max="2" width="14.25" style="215" customWidth="1"/>
    <col min="3" max="3" width="6.25" style="216" customWidth="1"/>
    <col min="4" max="4" width="7.125" style="217" customWidth="1"/>
    <col min="5" max="5" width="10.75" style="217" bestFit="1" customWidth="1"/>
    <col min="6" max="6" width="14.125" style="217" customWidth="1"/>
    <col min="7" max="7" width="12.875" style="218" customWidth="1"/>
    <col min="8" max="8" width="5.625" style="215" customWidth="1"/>
    <col min="9" max="16384" width="9" style="215"/>
  </cols>
  <sheetData>
    <row r="1" spans="1:8" s="130" customFormat="1" ht="30" customHeight="1" thickBot="1" x14ac:dyDescent="0.35">
      <c r="A1" s="271" t="s">
        <v>2130</v>
      </c>
      <c r="B1" s="271"/>
      <c r="C1" s="271"/>
      <c r="D1" s="271"/>
      <c r="E1" s="271"/>
      <c r="F1" s="271"/>
      <c r="G1" s="271"/>
      <c r="H1" s="271"/>
    </row>
    <row r="2" spans="1:8" s="136" customFormat="1" ht="23.1" customHeight="1" thickBot="1" x14ac:dyDescent="0.35">
      <c r="A2" s="131" t="s">
        <v>2131</v>
      </c>
      <c r="B2" s="132" t="s">
        <v>2132</v>
      </c>
      <c r="C2" s="132" t="s">
        <v>2133</v>
      </c>
      <c r="D2" s="133" t="s">
        <v>2134</v>
      </c>
      <c r="E2" s="133" t="s">
        <v>2135</v>
      </c>
      <c r="F2" s="133" t="s">
        <v>2136</v>
      </c>
      <c r="G2" s="134" t="s">
        <v>2137</v>
      </c>
      <c r="H2" s="135" t="s">
        <v>2138</v>
      </c>
    </row>
    <row r="3" spans="1:8" s="130" customFormat="1" ht="23.1" customHeight="1" thickTop="1" x14ac:dyDescent="0.3">
      <c r="A3" s="137" t="s">
        <v>2139</v>
      </c>
      <c r="B3" s="138"/>
      <c r="C3" s="139"/>
      <c r="D3" s="140"/>
      <c r="E3" s="140"/>
      <c r="F3" s="140"/>
      <c r="G3" s="141"/>
      <c r="H3" s="142"/>
    </row>
    <row r="4" spans="1:8" s="130" customFormat="1" ht="23.1" customHeight="1" x14ac:dyDescent="0.3">
      <c r="A4" s="143" t="s">
        <v>564</v>
      </c>
      <c r="B4" s="144" t="s">
        <v>565</v>
      </c>
      <c r="C4" s="145" t="s">
        <v>2140</v>
      </c>
      <c r="D4" s="144">
        <v>294</v>
      </c>
      <c r="E4" s="146">
        <v>380590</v>
      </c>
      <c r="F4" s="147">
        <f>D4*E4</f>
        <v>111893460</v>
      </c>
      <c r="G4" s="148">
        <v>24269989</v>
      </c>
      <c r="H4" s="149"/>
    </row>
    <row r="5" spans="1:8" s="130" customFormat="1" ht="23.1" customHeight="1" x14ac:dyDescent="0.3">
      <c r="A5" s="143" t="s">
        <v>610</v>
      </c>
      <c r="B5" s="144" t="s">
        <v>2141</v>
      </c>
      <c r="C5" s="145" t="s">
        <v>237</v>
      </c>
      <c r="D5" s="144">
        <v>3</v>
      </c>
      <c r="E5" s="146">
        <v>2400000</v>
      </c>
      <c r="F5" s="147">
        <f t="shared" ref="F5:F11" si="0">D5*E5</f>
        <v>7200000</v>
      </c>
      <c r="G5" s="148">
        <v>23595748</v>
      </c>
      <c r="H5" s="150"/>
    </row>
    <row r="6" spans="1:8" s="130" customFormat="1" ht="23.1" customHeight="1" x14ac:dyDescent="0.3">
      <c r="A6" s="143" t="s">
        <v>615</v>
      </c>
      <c r="B6" s="144" t="s">
        <v>2142</v>
      </c>
      <c r="C6" s="145" t="s">
        <v>237</v>
      </c>
      <c r="D6" s="144">
        <v>7</v>
      </c>
      <c r="E6" s="146">
        <v>1780000</v>
      </c>
      <c r="F6" s="147">
        <f t="shared" si="0"/>
        <v>12460000</v>
      </c>
      <c r="G6" s="148">
        <v>23811253</v>
      </c>
      <c r="H6" s="150"/>
    </row>
    <row r="7" spans="1:8" s="130" customFormat="1" ht="22.5" customHeight="1" x14ac:dyDescent="0.3">
      <c r="A7" s="151" t="s">
        <v>748</v>
      </c>
      <c r="B7" s="152" t="s">
        <v>2143</v>
      </c>
      <c r="C7" s="153" t="s">
        <v>237</v>
      </c>
      <c r="D7" s="152">
        <v>7</v>
      </c>
      <c r="E7" s="154">
        <v>2600000</v>
      </c>
      <c r="F7" s="155">
        <f t="shared" si="0"/>
        <v>18200000</v>
      </c>
      <c r="G7" s="156">
        <v>24788468</v>
      </c>
      <c r="H7" s="150"/>
    </row>
    <row r="8" spans="1:8" s="130" customFormat="1" ht="22.5" customHeight="1" x14ac:dyDescent="0.3">
      <c r="A8" s="151" t="s">
        <v>753</v>
      </c>
      <c r="B8" s="152" t="s">
        <v>754</v>
      </c>
      <c r="C8" s="153" t="s">
        <v>237</v>
      </c>
      <c r="D8" s="152">
        <v>2</v>
      </c>
      <c r="E8" s="154">
        <v>2750000</v>
      </c>
      <c r="F8" s="155">
        <f t="shared" si="0"/>
        <v>5500000</v>
      </c>
      <c r="G8" s="156">
        <v>24788466</v>
      </c>
      <c r="H8" s="150"/>
    </row>
    <row r="9" spans="1:8" s="130" customFormat="1" ht="22.5" customHeight="1" x14ac:dyDescent="0.3">
      <c r="A9" s="151" t="s">
        <v>32</v>
      </c>
      <c r="B9" s="152" t="s">
        <v>515</v>
      </c>
      <c r="C9" s="153" t="s">
        <v>24</v>
      </c>
      <c r="D9" s="152">
        <v>29</v>
      </c>
      <c r="E9" s="154">
        <v>480000</v>
      </c>
      <c r="F9" s="155">
        <f t="shared" si="0"/>
        <v>13920000</v>
      </c>
      <c r="G9" s="156" t="s">
        <v>513</v>
      </c>
      <c r="H9" s="150"/>
    </row>
    <row r="10" spans="1:8" s="130" customFormat="1" ht="22.5" customHeight="1" x14ac:dyDescent="0.3">
      <c r="A10" s="151" t="s">
        <v>2144</v>
      </c>
      <c r="B10" s="152" t="s">
        <v>680</v>
      </c>
      <c r="C10" s="153" t="s">
        <v>2140</v>
      </c>
      <c r="D10" s="152">
        <v>2690</v>
      </c>
      <c r="E10" s="154">
        <v>55300</v>
      </c>
      <c r="F10" s="155">
        <f t="shared" si="0"/>
        <v>148757000</v>
      </c>
      <c r="G10" s="156">
        <v>23522041</v>
      </c>
      <c r="H10" s="150"/>
    </row>
    <row r="11" spans="1:8" s="130" customFormat="1" ht="22.5" customHeight="1" x14ac:dyDescent="0.3">
      <c r="A11" s="157" t="s">
        <v>2145</v>
      </c>
      <c r="B11" s="158" t="s">
        <v>685</v>
      </c>
      <c r="C11" s="159" t="s">
        <v>2140</v>
      </c>
      <c r="D11" s="158">
        <v>1041</v>
      </c>
      <c r="E11" s="160">
        <v>30500</v>
      </c>
      <c r="F11" s="161">
        <f t="shared" si="0"/>
        <v>31750500</v>
      </c>
      <c r="G11" s="162">
        <v>24964657</v>
      </c>
      <c r="H11" s="163"/>
    </row>
    <row r="12" spans="1:8" s="130" customFormat="1" ht="22.5" customHeight="1" x14ac:dyDescent="0.3">
      <c r="A12" s="272" t="s">
        <v>2146</v>
      </c>
      <c r="B12" s="273"/>
      <c r="C12" s="273"/>
      <c r="D12" s="273"/>
      <c r="E12" s="274"/>
      <c r="F12" s="164">
        <f>SUM(F4:F11)</f>
        <v>349680960</v>
      </c>
      <c r="G12" s="165"/>
      <c r="H12" s="166"/>
    </row>
    <row r="13" spans="1:8" s="130" customFormat="1" ht="22.5" customHeight="1" x14ac:dyDescent="0.3">
      <c r="A13" s="167"/>
      <c r="B13" s="168"/>
      <c r="C13" s="169"/>
      <c r="D13" s="170"/>
      <c r="E13" s="170"/>
      <c r="F13" s="171"/>
      <c r="G13" s="172"/>
      <c r="H13" s="173"/>
    </row>
    <row r="14" spans="1:8" s="130" customFormat="1" ht="23.1" customHeight="1" x14ac:dyDescent="0.3">
      <c r="A14" s="174" t="s">
        <v>2147</v>
      </c>
      <c r="B14" s="175"/>
      <c r="C14" s="176"/>
      <c r="D14" s="177"/>
      <c r="E14" s="177"/>
      <c r="F14" s="177"/>
      <c r="G14" s="178"/>
      <c r="H14" s="179"/>
    </row>
    <row r="15" spans="1:8" s="130" customFormat="1" ht="23.1" customHeight="1" x14ac:dyDescent="0.3">
      <c r="A15" s="143" t="s">
        <v>2148</v>
      </c>
      <c r="B15" s="144" t="s">
        <v>2149</v>
      </c>
      <c r="C15" s="145" t="s">
        <v>2140</v>
      </c>
      <c r="D15" s="180">
        <v>24.786000000000001</v>
      </c>
      <c r="E15" s="181">
        <v>138600</v>
      </c>
      <c r="F15" s="155">
        <f t="shared" ref="F15:F16" si="1">D15*E15</f>
        <v>3435339.6</v>
      </c>
      <c r="G15" s="182">
        <v>23220245</v>
      </c>
      <c r="H15" s="149"/>
    </row>
    <row r="16" spans="1:8" s="130" customFormat="1" ht="23.1" customHeight="1" x14ac:dyDescent="0.3">
      <c r="A16" s="183" t="s">
        <v>2150</v>
      </c>
      <c r="B16" s="184" t="s">
        <v>2151</v>
      </c>
      <c r="C16" s="185" t="s">
        <v>24</v>
      </c>
      <c r="D16" s="186">
        <v>55.08</v>
      </c>
      <c r="E16" s="187">
        <v>17300</v>
      </c>
      <c r="F16" s="155">
        <f t="shared" si="1"/>
        <v>952884</v>
      </c>
      <c r="G16" s="188">
        <v>24315711</v>
      </c>
      <c r="H16" s="163"/>
    </row>
    <row r="17" spans="1:8" s="130" customFormat="1" ht="23.1" customHeight="1" x14ac:dyDescent="0.3">
      <c r="A17" s="272" t="s">
        <v>2146</v>
      </c>
      <c r="B17" s="273"/>
      <c r="C17" s="273"/>
      <c r="D17" s="273"/>
      <c r="E17" s="274"/>
      <c r="F17" s="189">
        <f>SUM(F15:F16)</f>
        <v>4388223.5999999996</v>
      </c>
      <c r="G17" s="190"/>
      <c r="H17" s="166"/>
    </row>
    <row r="18" spans="1:8" s="130" customFormat="1" ht="23.1" customHeight="1" x14ac:dyDescent="0.3">
      <c r="A18" s="143"/>
      <c r="B18" s="144"/>
      <c r="C18" s="145"/>
      <c r="D18" s="191"/>
      <c r="E18" s="191"/>
      <c r="F18" s="191"/>
      <c r="G18" s="192"/>
      <c r="H18" s="149"/>
    </row>
    <row r="19" spans="1:8" s="130" customFormat="1" ht="23.1" customHeight="1" x14ac:dyDescent="0.3">
      <c r="A19" s="151"/>
      <c r="B19" s="152"/>
      <c r="C19" s="153"/>
      <c r="D19" s="193"/>
      <c r="E19" s="193"/>
      <c r="F19" s="193"/>
      <c r="G19" s="194"/>
      <c r="H19" s="150"/>
    </row>
    <row r="20" spans="1:8" s="136" customFormat="1" ht="23.1" customHeight="1" x14ac:dyDescent="0.3">
      <c r="A20" s="195"/>
      <c r="B20" s="196"/>
      <c r="C20" s="194"/>
      <c r="D20" s="197"/>
      <c r="E20" s="197"/>
      <c r="F20" s="193"/>
      <c r="G20" s="194"/>
      <c r="H20" s="198"/>
    </row>
    <row r="21" spans="1:8" s="130" customFormat="1" ht="23.1" customHeight="1" x14ac:dyDescent="0.3">
      <c r="A21" s="199"/>
      <c r="B21" s="200"/>
      <c r="C21" s="201"/>
      <c r="D21" s="202"/>
      <c r="E21" s="202"/>
      <c r="F21" s="193"/>
      <c r="G21" s="203"/>
      <c r="H21" s="204"/>
    </row>
    <row r="22" spans="1:8" s="130" customFormat="1" ht="23.1" customHeight="1" x14ac:dyDescent="0.3">
      <c r="A22" s="199"/>
      <c r="B22" s="200"/>
      <c r="C22" s="201"/>
      <c r="D22" s="202"/>
      <c r="E22" s="202"/>
      <c r="F22" s="193"/>
      <c r="G22" s="203"/>
      <c r="H22" s="204"/>
    </row>
    <row r="23" spans="1:8" s="130" customFormat="1" ht="23.1" customHeight="1" x14ac:dyDescent="0.3">
      <c r="A23" s="199"/>
      <c r="B23" s="200"/>
      <c r="C23" s="201"/>
      <c r="D23" s="202"/>
      <c r="E23" s="202"/>
      <c r="F23" s="202"/>
      <c r="G23" s="205"/>
      <c r="H23" s="204"/>
    </row>
    <row r="24" spans="1:8" s="130" customFormat="1" ht="23.1" customHeight="1" x14ac:dyDescent="0.3">
      <c r="A24" s="199"/>
      <c r="B24" s="200"/>
      <c r="C24" s="201"/>
      <c r="D24" s="202"/>
      <c r="E24" s="202"/>
      <c r="F24" s="202"/>
      <c r="G24" s="205"/>
      <c r="H24" s="204"/>
    </row>
    <row r="25" spans="1:8" s="130" customFormat="1" ht="23.1" customHeight="1" x14ac:dyDescent="0.3">
      <c r="A25" s="199"/>
      <c r="B25" s="200"/>
      <c r="C25" s="201"/>
      <c r="D25" s="202"/>
      <c r="E25" s="202"/>
      <c r="F25" s="202"/>
      <c r="G25" s="205"/>
      <c r="H25" s="204"/>
    </row>
    <row r="26" spans="1:8" s="130" customFormat="1" ht="23.1" customHeight="1" x14ac:dyDescent="0.3">
      <c r="A26" s="151"/>
      <c r="B26" s="152"/>
      <c r="C26" s="153"/>
      <c r="D26" s="193"/>
      <c r="E26" s="193"/>
      <c r="F26" s="193"/>
      <c r="G26" s="206"/>
      <c r="H26" s="150"/>
    </row>
    <row r="27" spans="1:8" s="130" customFormat="1" ht="23.1" customHeight="1" x14ac:dyDescent="0.3">
      <c r="A27" s="151"/>
      <c r="B27" s="152"/>
      <c r="C27" s="153"/>
      <c r="D27" s="193"/>
      <c r="E27" s="193"/>
      <c r="F27" s="193"/>
      <c r="G27" s="206"/>
      <c r="H27" s="150"/>
    </row>
    <row r="28" spans="1:8" s="130" customFormat="1" ht="23.1" customHeight="1" x14ac:dyDescent="0.3">
      <c r="A28" s="151"/>
      <c r="B28" s="152"/>
      <c r="C28" s="153"/>
      <c r="D28" s="193"/>
      <c r="E28" s="193"/>
      <c r="F28" s="193"/>
      <c r="G28" s="206"/>
      <c r="H28" s="150"/>
    </row>
    <row r="29" spans="1:8" s="130" customFormat="1" ht="23.1" customHeight="1" x14ac:dyDescent="0.3">
      <c r="A29" s="151"/>
      <c r="B29" s="152"/>
      <c r="C29" s="153"/>
      <c r="D29" s="193"/>
      <c r="E29" s="193"/>
      <c r="F29" s="193"/>
      <c r="G29" s="206"/>
      <c r="H29" s="150"/>
    </row>
    <row r="30" spans="1:8" s="130" customFormat="1" ht="23.1" customHeight="1" x14ac:dyDescent="0.3">
      <c r="A30" s="183"/>
      <c r="B30" s="184"/>
      <c r="C30" s="185"/>
      <c r="D30" s="207"/>
      <c r="E30" s="207"/>
      <c r="F30" s="207"/>
      <c r="G30" s="208"/>
      <c r="H30" s="163"/>
    </row>
    <row r="31" spans="1:8" s="130" customFormat="1" ht="23.1" customHeight="1" thickBot="1" x14ac:dyDescent="0.35">
      <c r="A31" s="275" t="s">
        <v>2152</v>
      </c>
      <c r="B31" s="276"/>
      <c r="C31" s="276"/>
      <c r="D31" s="276"/>
      <c r="E31" s="276"/>
      <c r="F31" s="209">
        <f>F12+F17</f>
        <v>354069183.60000002</v>
      </c>
      <c r="G31" s="210"/>
      <c r="H31" s="211"/>
    </row>
    <row r="32" spans="1:8" s="130" customFormat="1" ht="20.100000000000001" customHeight="1" x14ac:dyDescent="0.3">
      <c r="C32" s="212"/>
      <c r="D32" s="213"/>
      <c r="E32" s="213"/>
      <c r="F32" s="213"/>
      <c r="G32" s="214"/>
    </row>
    <row r="33" spans="3:7" s="130" customFormat="1" ht="20.100000000000001" customHeight="1" x14ac:dyDescent="0.3">
      <c r="C33" s="212"/>
      <c r="D33" s="213"/>
      <c r="E33" s="213"/>
      <c r="F33" s="213"/>
      <c r="G33" s="214"/>
    </row>
    <row r="34" spans="3:7" s="130" customFormat="1" ht="20.100000000000001" customHeight="1" x14ac:dyDescent="0.3">
      <c r="C34" s="212"/>
      <c r="D34" s="213"/>
      <c r="E34" s="213"/>
      <c r="F34" s="213"/>
      <c r="G34" s="214"/>
    </row>
    <row r="35" spans="3:7" s="130" customFormat="1" ht="20.100000000000001" customHeight="1" x14ac:dyDescent="0.3">
      <c r="C35" s="212"/>
      <c r="D35" s="213"/>
      <c r="E35" s="213"/>
      <c r="F35" s="213"/>
      <c r="G35" s="214"/>
    </row>
    <row r="36" spans="3:7" s="130" customFormat="1" ht="20.100000000000001" customHeight="1" x14ac:dyDescent="0.3">
      <c r="C36" s="212"/>
      <c r="D36" s="213"/>
      <c r="E36" s="213"/>
      <c r="F36" s="213"/>
      <c r="G36" s="214"/>
    </row>
    <row r="37" spans="3:7" s="130" customFormat="1" ht="20.100000000000001" customHeight="1" x14ac:dyDescent="0.3">
      <c r="C37" s="212"/>
      <c r="D37" s="213"/>
      <c r="E37" s="213"/>
      <c r="F37" s="213"/>
      <c r="G37" s="214"/>
    </row>
    <row r="38" spans="3:7" s="130" customFormat="1" ht="20.100000000000001" customHeight="1" x14ac:dyDescent="0.3">
      <c r="C38" s="212"/>
      <c r="D38" s="213"/>
      <c r="E38" s="213"/>
      <c r="F38" s="213"/>
      <c r="G38" s="214"/>
    </row>
    <row r="39" spans="3:7" s="130" customFormat="1" ht="20.100000000000001" customHeight="1" x14ac:dyDescent="0.3">
      <c r="C39" s="212"/>
      <c r="D39" s="213"/>
      <c r="E39" s="213"/>
      <c r="F39" s="213"/>
      <c r="G39" s="214"/>
    </row>
    <row r="40" spans="3:7" s="130" customFormat="1" ht="20.100000000000001" customHeight="1" x14ac:dyDescent="0.3">
      <c r="C40" s="212"/>
      <c r="D40" s="213"/>
      <c r="E40" s="213"/>
      <c r="F40" s="213"/>
      <c r="G40" s="214"/>
    </row>
  </sheetData>
  <mergeCells count="4">
    <mergeCell ref="A1:H1"/>
    <mergeCell ref="A12:E12"/>
    <mergeCell ref="A17:E17"/>
    <mergeCell ref="A31:E31"/>
  </mergeCells>
  <phoneticPr fontId="26" type="noConversion"/>
  <printOptions horizontalCentered="1" verticalCentered="1"/>
  <pageMargins left="0.51181102362204722" right="0.51181102362204722" top="0.74803149606299213" bottom="0.74803149606299213"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2:X80"/>
  <sheetViews>
    <sheetView workbookViewId="0"/>
  </sheetViews>
  <sheetFormatPr defaultColWidth="9.125" defaultRowHeight="16.5" x14ac:dyDescent="0.3"/>
  <cols>
    <col min="1" max="1" width="9.125" style="119" customWidth="1"/>
    <col min="2" max="2" width="16.75" style="119" customWidth="1"/>
    <col min="3" max="3" width="15.25" style="119" customWidth="1"/>
    <col min="4" max="24" width="2.5" style="119" customWidth="1"/>
    <col min="25" max="16384" width="9.125" style="119"/>
  </cols>
  <sheetData>
    <row r="2" spans="2:24" ht="19.5" x14ac:dyDescent="0.3">
      <c r="B2" s="277" t="s">
        <v>2014</v>
      </c>
      <c r="C2" s="231"/>
      <c r="D2" s="231"/>
      <c r="E2" s="231"/>
      <c r="F2" s="231"/>
      <c r="G2" s="231"/>
      <c r="H2" s="231"/>
      <c r="I2" s="231"/>
      <c r="J2" s="231"/>
      <c r="K2" s="231"/>
      <c r="L2" s="231"/>
      <c r="M2" s="231"/>
      <c r="N2" s="231"/>
      <c r="O2" s="231"/>
      <c r="P2" s="231"/>
      <c r="Q2" s="231"/>
      <c r="R2" s="231"/>
      <c r="S2" s="231"/>
      <c r="T2" s="231"/>
      <c r="U2" s="231"/>
      <c r="V2" s="231"/>
      <c r="W2" s="231"/>
      <c r="X2" s="231"/>
    </row>
    <row r="4" spans="2:24" hidden="1" x14ac:dyDescent="0.3">
      <c r="B4" s="120" t="s">
        <v>2015</v>
      </c>
      <c r="C4" s="123" t="b">
        <f ca="1">ISERROR(SUM(C6:X15,C18:X23))</f>
        <v>0</v>
      </c>
      <c r="D4" s="126">
        <f>ROW(C24)</f>
        <v>24</v>
      </c>
    </row>
    <row r="5" spans="2:24" hidden="1" x14ac:dyDescent="0.3">
      <c r="B5" s="121" t="s">
        <v>2016</v>
      </c>
      <c r="C5" s="121" t="s">
        <v>2017</v>
      </c>
      <c r="D5" s="121" t="s">
        <v>2018</v>
      </c>
      <c r="E5" s="121" t="s">
        <v>2019</v>
      </c>
      <c r="F5" s="121" t="s">
        <v>2020</v>
      </c>
      <c r="G5" s="121" t="s">
        <v>2021</v>
      </c>
      <c r="H5" s="121" t="s">
        <v>1580</v>
      </c>
      <c r="I5" s="121" t="s">
        <v>2022</v>
      </c>
      <c r="J5" s="121" t="s">
        <v>2023</v>
      </c>
      <c r="K5" s="121" t="s">
        <v>2024</v>
      </c>
      <c r="L5" s="121" t="s">
        <v>2025</v>
      </c>
      <c r="M5" s="121" t="s">
        <v>2026</v>
      </c>
      <c r="N5" s="121" t="s">
        <v>2027</v>
      </c>
      <c r="O5" s="121" t="s">
        <v>2028</v>
      </c>
      <c r="P5" s="121" t="s">
        <v>2029</v>
      </c>
      <c r="Q5" s="121" t="s">
        <v>2030</v>
      </c>
      <c r="R5" s="121" t="s">
        <v>2031</v>
      </c>
      <c r="S5" s="121" t="s">
        <v>2032</v>
      </c>
      <c r="T5" s="121" t="s">
        <v>2033</v>
      </c>
      <c r="U5" s="121" t="s">
        <v>2034</v>
      </c>
      <c r="V5" s="121" t="s">
        <v>2035</v>
      </c>
      <c r="W5" s="121" t="s">
        <v>2036</v>
      </c>
      <c r="X5" s="121" t="s">
        <v>2037</v>
      </c>
    </row>
    <row r="6" spans="2:24" hidden="1" x14ac:dyDescent="0.3">
      <c r="B6" s="122" t="s">
        <v>2038</v>
      </c>
      <c r="C6" s="124" t="str">
        <f ca="1">IF(D6="","재료비목록표",MID(D6,FIND("]",D6)+1,LEN(D6)))</f>
        <v>재료비목록표</v>
      </c>
      <c r="D6" s="124" t="str">
        <f ca="1">CELL("filename",재료비목록표!A1)</f>
        <v>C:\Users\user\Desktop\설계\외부환경개선 설계용역\최종파일\1.본공사\1.내역서\[경기도박물관-2024년 야외 관람환경 개선사업-0628.xlsx]재료비목록표</v>
      </c>
      <c r="E6" s="127"/>
      <c r="F6" s="128">
        <f ca="1">HYPERLINK("#"&amp;C6&amp;"!"&amp;CHAR(COLUMN(재료비목록표!B1)+64)&amp;3,COLUMN(재료비목록표!B1))</f>
        <v>2</v>
      </c>
      <c r="G6" s="128">
        <f ca="1">HYPERLINK("#"&amp;C6&amp;"!"&amp;CHAR(COLUMN(재료비목록표!C1)+64)&amp;3,COLUMN(재료비목록표!C1))</f>
        <v>3</v>
      </c>
      <c r="H6" s="127"/>
      <c r="I6" s="128">
        <f ca="1">HYPERLINK("#"&amp;C6&amp;"!"&amp;CHAR(COLUMN(재료비목록표!D1)+64)&amp;3,COLUMN(재료비목록표!D1))</f>
        <v>4</v>
      </c>
      <c r="J6" s="128">
        <f ca="1">HYPERLINK("#"&amp;C6&amp;"!A"&amp;ROW(재료비목록표!A4),ROW(재료비목록표!A4))</f>
        <v>4</v>
      </c>
      <c r="K6" s="128">
        <f ca="1">HYPERLINK("#"&amp;C6&amp;"!A"&amp;ROW(재료비목록표!A73),ROW(재료비목록표!A73))</f>
        <v>73</v>
      </c>
      <c r="L6" s="128">
        <f ca="1">HYPERLINK("#"&amp;C6&amp;"!"&amp;CHAR(COLUMN(재료비목록표!E1)+64)&amp;3,COLUMN(재료비목록표!E1))</f>
        <v>5</v>
      </c>
      <c r="M6" s="127"/>
      <c r="N6" s="127"/>
      <c r="O6" s="127"/>
      <c r="P6" s="127"/>
      <c r="Q6" s="127"/>
      <c r="R6" s="127"/>
      <c r="S6" s="127"/>
      <c r="T6" s="127"/>
      <c r="U6" s="127"/>
      <c r="V6" s="127"/>
      <c r="W6" s="127"/>
      <c r="X6" s="128">
        <f ca="1">HYPERLINK("#"&amp;C6&amp;"!"&amp;CHAR(COLUMN(재료비목록표!G1)+64)&amp;3,COLUMN(재료비목록표!G1))</f>
        <v>7</v>
      </c>
    </row>
    <row r="7" spans="2:24" hidden="1" x14ac:dyDescent="0.3">
      <c r="B7" s="122" t="s">
        <v>2039</v>
      </c>
      <c r="C7" s="124" t="str">
        <f ca="1">IF(D7="","노무비목록표",MID(D7,FIND("]",D7)+1,LEN(D7)))</f>
        <v>노무비목록표</v>
      </c>
      <c r="D7" s="124" t="str">
        <f ca="1">CELL("filename",노무비목록표!A1)</f>
        <v>C:\Users\user\Desktop\설계\외부환경개선 설계용역\최종파일\1.본공사\1.내역서\[경기도박물관-2024년 야외 관람환경 개선사업-0628.xlsx]노무비목록표</v>
      </c>
      <c r="E7" s="127"/>
      <c r="F7" s="128">
        <f ca="1">HYPERLINK("#"&amp;C7&amp;"!"&amp;CHAR(COLUMN(노무비목록표!B1)+64)&amp;3,COLUMN(노무비목록표!B1))</f>
        <v>2</v>
      </c>
      <c r="G7" s="128">
        <f ca="1">HYPERLINK("#"&amp;C7&amp;"!"&amp;CHAR(COLUMN(노무비목록표!C1)+64)&amp;3,COLUMN(노무비목록표!C1))</f>
        <v>3</v>
      </c>
      <c r="H7" s="127"/>
      <c r="I7" s="128">
        <f ca="1">HYPERLINK("#"&amp;C7&amp;"!"&amp;CHAR(COLUMN(노무비목록표!D1)+64)&amp;3,COLUMN(노무비목록표!D1))</f>
        <v>4</v>
      </c>
      <c r="J7" s="128">
        <f ca="1">HYPERLINK("#"&amp;C7&amp;"!A"&amp;ROW(노무비목록표!A4),ROW(노무비목록표!A4))</f>
        <v>4</v>
      </c>
      <c r="K7" s="128">
        <f ca="1">HYPERLINK("#"&amp;C7&amp;"!A"&amp;ROW(노무비목록표!A18),ROW(노무비목록표!A18))</f>
        <v>18</v>
      </c>
      <c r="L7" s="128">
        <f ca="1">HYPERLINK("#"&amp;C7&amp;"!"&amp;CHAR(COLUMN(노무비목록표!E1)+64)&amp;3,COLUMN(노무비목록표!E1))</f>
        <v>5</v>
      </c>
      <c r="M7" s="127"/>
      <c r="N7" s="127"/>
      <c r="O7" s="127"/>
      <c r="P7" s="127"/>
      <c r="Q7" s="127"/>
      <c r="R7" s="127"/>
      <c r="S7" s="127"/>
      <c r="T7" s="127"/>
      <c r="U7" s="127"/>
      <c r="V7" s="127"/>
      <c r="W7" s="127"/>
      <c r="X7" s="128">
        <f ca="1">HYPERLINK("#"&amp;C7&amp;"!"&amp;CHAR(COLUMN(노무비목록표!G1)+64)&amp;3,COLUMN(노무비목록표!G1))</f>
        <v>7</v>
      </c>
    </row>
    <row r="8" spans="2:24" hidden="1" x14ac:dyDescent="0.3">
      <c r="B8" s="122" t="s">
        <v>2040</v>
      </c>
      <c r="C8" s="124" t="str">
        <f ca="1">IF(D8="","경비목록표",MID(D8,FIND("]",D8)+1,LEN(D8)))</f>
        <v>경비목록표</v>
      </c>
      <c r="D8" s="124" t="str">
        <f ca="1">CELL("filename",경비목록표!A1)</f>
        <v>C:\Users\user\Desktop\설계\외부환경개선 설계용역\최종파일\1.본공사\1.내역서\[경기도박물관-2024년 야외 관람환경 개선사업-0628.xlsx]경비목록표</v>
      </c>
      <c r="E8" s="127"/>
      <c r="F8" s="128">
        <f ca="1">HYPERLINK("#"&amp;C8&amp;"!"&amp;CHAR(COLUMN(경비목록표!B1)+64)&amp;3,COLUMN(경비목록표!B1))</f>
        <v>2</v>
      </c>
      <c r="G8" s="128">
        <f ca="1">HYPERLINK("#"&amp;C8&amp;"!"&amp;CHAR(COLUMN(경비목록표!C1)+64)&amp;3,COLUMN(경비목록표!C1))</f>
        <v>3</v>
      </c>
      <c r="H8" s="127"/>
      <c r="I8" s="128">
        <f ca="1">HYPERLINK("#"&amp;C8&amp;"!"&amp;CHAR(COLUMN(경비목록표!D1)+64)&amp;3,COLUMN(경비목록표!D1))</f>
        <v>4</v>
      </c>
      <c r="J8" s="128">
        <f ca="1">HYPERLINK("#"&amp;C8&amp;"!A"&amp;ROW(경비목록표!A4),ROW(경비목록표!A4))</f>
        <v>4</v>
      </c>
      <c r="K8" s="128">
        <f ca="1">HYPERLINK("#"&amp;C8&amp;"!A"&amp;ROW(경비목록표!A21),ROW(경비목록표!A21))</f>
        <v>21</v>
      </c>
      <c r="L8" s="128">
        <f ca="1">HYPERLINK("#"&amp;C8&amp;"!"&amp;CHAR(COLUMN(경비목록표!E1)+64)&amp;3,COLUMN(경비목록표!E1))</f>
        <v>5</v>
      </c>
      <c r="M8" s="127"/>
      <c r="N8" s="127"/>
      <c r="O8" s="127"/>
      <c r="P8" s="127"/>
      <c r="Q8" s="127"/>
      <c r="R8" s="127"/>
      <c r="S8" s="127"/>
      <c r="T8" s="127"/>
      <c r="U8" s="127"/>
      <c r="V8" s="127"/>
      <c r="W8" s="127"/>
      <c r="X8" s="128">
        <f ca="1">HYPERLINK("#"&amp;C8&amp;"!"&amp;CHAR(COLUMN(경비목록표!G1)+64)&amp;3,COLUMN(경비목록표!G1))</f>
        <v>7</v>
      </c>
    </row>
    <row r="9" spans="2:24" hidden="1" x14ac:dyDescent="0.3">
      <c r="B9" s="122" t="s">
        <v>2041</v>
      </c>
      <c r="C9" s="122"/>
      <c r="E9" s="127"/>
      <c r="F9" s="127"/>
      <c r="G9" s="127"/>
      <c r="H9" s="127"/>
      <c r="I9" s="127"/>
      <c r="J9" s="127"/>
      <c r="K9" s="127"/>
      <c r="L9" s="127"/>
      <c r="M9" s="127"/>
      <c r="N9" s="127"/>
      <c r="O9" s="127"/>
      <c r="P9" s="127"/>
      <c r="Q9" s="127"/>
      <c r="R9" s="127"/>
      <c r="S9" s="127"/>
      <c r="T9" s="127"/>
      <c r="U9" s="127"/>
      <c r="V9" s="127"/>
      <c r="W9" s="127"/>
      <c r="X9" s="127"/>
    </row>
    <row r="10" spans="2:24" hidden="1" x14ac:dyDescent="0.3">
      <c r="B10" s="122" t="s">
        <v>2042</v>
      </c>
      <c r="C10" s="124" t="str">
        <f ca="1">IF(D10="","환율및기초자료",MID(D10,FIND("]",D10)+1,LEN(D10)))</f>
        <v>환율및기초자료</v>
      </c>
      <c r="D10" s="124" t="str">
        <f ca="1">CELL("filename",환율및기초자료!A1)</f>
        <v>C:\Users\user\Desktop\설계\외부환경개선 설계용역\최종파일\1.본공사\1.내역서\[경기도박물관-2024년 야외 관람환경 개선사업-0628.xlsx]환율및기초자료</v>
      </c>
      <c r="E10" s="128">
        <f ca="1">HYPERLINK("#"&amp;C10&amp;"!"&amp;CHAR(COLUMN(환율및기초자료!B1)+64)&amp;5,COLUMN(환율및기초자료!B1))</f>
        <v>2</v>
      </c>
      <c r="F10" s="128">
        <f ca="1">HYPERLINK("#"&amp;C10&amp;"!"&amp;CHAR(COLUMN(환율및기초자료!C1)+64)&amp;5,COLUMN(환율및기초자료!C1))</f>
        <v>3</v>
      </c>
      <c r="G10" s="128">
        <f ca="1">HYPERLINK("#"&amp;C10&amp;"!"&amp;CHAR(COLUMN(환율및기초자료!D1)+64)&amp;5,COLUMN(환율및기초자료!D1))</f>
        <v>4</v>
      </c>
      <c r="H10" s="127"/>
      <c r="I10" s="128">
        <f ca="1">HYPERLINK("#"&amp;C10&amp;"!"&amp;CHAR(COLUMN(환율및기초자료!E1)+64)&amp;5,COLUMN(환율및기초자료!E1))</f>
        <v>5</v>
      </c>
      <c r="J10" s="128">
        <f ca="1">HYPERLINK("#"&amp;C10&amp;"!A"&amp;ROW(환율및기초자료!A6),ROW(환율및기초자료!A6))</f>
        <v>6</v>
      </c>
      <c r="K10" s="128">
        <f ca="1">HYPERLINK("#"&amp;C10&amp;"!A"&amp;ROW(환율및기초자료!A16),ROW(환율및기초자료!A16))</f>
        <v>16</v>
      </c>
      <c r="L10" s="128">
        <f ca="1">HYPERLINK("#"&amp;C10&amp;"!"&amp;CHAR(COLUMN(환율및기초자료!F1)+64)&amp;5,COLUMN(환율및기초자료!F1))</f>
        <v>6</v>
      </c>
      <c r="M10" s="127"/>
      <c r="N10" s="127"/>
      <c r="O10" s="127"/>
      <c r="P10" s="127"/>
      <c r="Q10" s="127"/>
      <c r="R10" s="127"/>
      <c r="S10" s="127"/>
      <c r="T10" s="127"/>
      <c r="U10" s="127"/>
      <c r="V10" s="127"/>
      <c r="W10" s="127"/>
      <c r="X10" s="128">
        <f ca="1">HYPERLINK("#"&amp;C10&amp;"!"&amp;CHAR(COLUMN(환율및기초자료!I1)+64)&amp;5,COLUMN(환율및기초자료!I1))</f>
        <v>9</v>
      </c>
    </row>
    <row r="11" spans="2:24" hidden="1" x14ac:dyDescent="0.3">
      <c r="B11" s="122" t="s">
        <v>2043</v>
      </c>
      <c r="C11" s="124" t="str">
        <f ca="1">IF(D11="","중기목록표",MID(D11,FIND("]",D11)+1,LEN(D11)))</f>
        <v>중기목록표</v>
      </c>
      <c r="D11" s="124" t="str">
        <f ca="1">CELL("filename",중기목록표!A1)</f>
        <v>C:\Users\user\Desktop\설계\외부환경개선 설계용역\최종파일\1.본공사\1.내역서\[경기도박물관-2024년 야외 관람환경 개선사업-0628.xlsx]중기목록표</v>
      </c>
      <c r="E11" s="127"/>
      <c r="F11" s="128">
        <f ca="1">HYPERLINK("#"&amp;C11&amp;"!"&amp;CHAR(COLUMN(중기목록표!B1)+64)&amp;3,COLUMN(중기목록표!B1))</f>
        <v>2</v>
      </c>
      <c r="G11" s="128">
        <f ca="1">HYPERLINK("#"&amp;C11&amp;"!"&amp;CHAR(COLUMN(중기목록표!C1)+64)&amp;3,COLUMN(중기목록표!C1))</f>
        <v>3</v>
      </c>
      <c r="H11" s="127"/>
      <c r="I11" s="128">
        <f ca="1">HYPERLINK("#"&amp;C11&amp;"!"&amp;CHAR(COLUMN(중기목록표!D1)+64)&amp;3,COLUMN(중기목록표!D1))</f>
        <v>4</v>
      </c>
      <c r="J11" s="128">
        <f ca="1">HYPERLINK("#"&amp;C11&amp;"!A"&amp;ROW(중기목록표!A4),ROW(중기목록표!A4))</f>
        <v>4</v>
      </c>
      <c r="K11" s="128">
        <f ca="1">HYPERLINK("#"&amp;C11&amp;"!A"&amp;ROW(중기목록표!A20),ROW(중기목록표!A20))</f>
        <v>20</v>
      </c>
      <c r="L11" s="128">
        <f ca="1">HYPERLINK("#"&amp;C11&amp;"!"&amp;CHAR(COLUMN(중기목록표!E1)+64)&amp;3,COLUMN(중기목록표!E1))</f>
        <v>5</v>
      </c>
      <c r="M11" s="127"/>
      <c r="N11" s="128">
        <f ca="1">HYPERLINK("#"&amp;C11&amp;"!"&amp;CHAR(COLUMN(중기목록표!F1)+64)&amp;3,COLUMN(중기목록표!F1))</f>
        <v>6</v>
      </c>
      <c r="O11" s="127"/>
      <c r="P11" s="128">
        <f ca="1">HYPERLINK("#"&amp;C11&amp;"!"&amp;CHAR(COLUMN(중기목록표!G1)+64)&amp;3,COLUMN(중기목록표!G1))</f>
        <v>7</v>
      </c>
      <c r="Q11" s="127"/>
      <c r="R11" s="128">
        <f ca="1">HYPERLINK("#"&amp;C11&amp;"!"&amp;CHAR(COLUMN(중기목록표!H1)+64)&amp;3,COLUMN(중기목록표!H1))</f>
        <v>8</v>
      </c>
      <c r="S11" s="127"/>
      <c r="T11" s="127"/>
      <c r="U11" s="127"/>
      <c r="V11" s="127"/>
      <c r="W11" s="127"/>
      <c r="X11" s="128">
        <f ca="1">HYPERLINK("#"&amp;C11&amp;"!"&amp;CHAR(COLUMN(중기목록표!J1)+64)&amp;3,COLUMN(중기목록표!J1))</f>
        <v>10</v>
      </c>
    </row>
    <row r="12" spans="2:24" hidden="1" x14ac:dyDescent="0.3">
      <c r="B12" s="122" t="s">
        <v>2044</v>
      </c>
      <c r="C12" s="122"/>
      <c r="E12" s="127"/>
      <c r="F12" s="127"/>
      <c r="G12" s="127"/>
      <c r="H12" s="127"/>
      <c r="I12" s="127"/>
      <c r="J12" s="127"/>
      <c r="K12" s="127"/>
      <c r="L12" s="127"/>
      <c r="M12" s="127"/>
      <c r="N12" s="127"/>
      <c r="O12" s="127"/>
      <c r="P12" s="127"/>
      <c r="Q12" s="127"/>
      <c r="R12" s="127"/>
      <c r="S12" s="127"/>
      <c r="T12" s="127"/>
      <c r="U12" s="127"/>
      <c r="V12" s="127"/>
      <c r="W12" s="127"/>
      <c r="X12" s="127"/>
    </row>
    <row r="13" spans="2:24" hidden="1" x14ac:dyDescent="0.3">
      <c r="B13" s="122" t="s">
        <v>2045</v>
      </c>
      <c r="C13" s="124" t="str">
        <f ca="1">IF(D13="","일위대가목록표",MID(D13,FIND("]",D13)+1,LEN(D13)))</f>
        <v>일위대가목록표</v>
      </c>
      <c r="D13" s="124" t="str">
        <f ca="1">CELL("filename",일위대가목록표!A1)</f>
        <v>C:\Users\user\Desktop\설계\외부환경개선 설계용역\최종파일\1.본공사\1.내역서\[경기도박물관-2024년 야외 관람환경 개선사업-0628.xlsx]일위대가목록표</v>
      </c>
      <c r="E13" s="127"/>
      <c r="F13" s="128">
        <f ca="1">HYPERLINK("#"&amp;C13&amp;"!"&amp;CHAR(COLUMN(일위대가목록표!B1)+64)&amp;3,COLUMN(일위대가목록표!B1))</f>
        <v>2</v>
      </c>
      <c r="G13" s="128">
        <f ca="1">HYPERLINK("#"&amp;C13&amp;"!"&amp;CHAR(COLUMN(일위대가목록표!C1)+64)&amp;3,COLUMN(일위대가목록표!C1))</f>
        <v>3</v>
      </c>
      <c r="H13" s="127"/>
      <c r="I13" s="128">
        <f ca="1">HYPERLINK("#"&amp;C13&amp;"!"&amp;CHAR(COLUMN(일위대가목록표!D1)+64)&amp;3,COLUMN(일위대가목록표!D1))</f>
        <v>4</v>
      </c>
      <c r="J13" s="128">
        <f ca="1">HYPERLINK("#"&amp;C13&amp;"!A"&amp;ROW(일위대가목록표!A4),ROW(일위대가목록표!A4))</f>
        <v>4</v>
      </c>
      <c r="K13" s="128">
        <f ca="1">HYPERLINK("#"&amp;C13&amp;"!A"&amp;ROW(일위대가목록표!A74),ROW(일위대가목록표!A74))</f>
        <v>74</v>
      </c>
      <c r="L13" s="128">
        <f ca="1">HYPERLINK("#"&amp;C13&amp;"!"&amp;CHAR(COLUMN(일위대가목록표!E1)+64)&amp;3,COLUMN(일위대가목록표!E1))</f>
        <v>5</v>
      </c>
      <c r="M13" s="127"/>
      <c r="N13" s="128">
        <f ca="1">HYPERLINK("#"&amp;C13&amp;"!"&amp;CHAR(COLUMN(일위대가목록표!F1)+64)&amp;3,COLUMN(일위대가목록표!F1))</f>
        <v>6</v>
      </c>
      <c r="O13" s="127"/>
      <c r="P13" s="128">
        <f ca="1">HYPERLINK("#"&amp;C13&amp;"!"&amp;CHAR(COLUMN(일위대가목록표!G1)+64)&amp;3,COLUMN(일위대가목록표!G1))</f>
        <v>7</v>
      </c>
      <c r="Q13" s="127"/>
      <c r="R13" s="128">
        <f ca="1">HYPERLINK("#"&amp;C13&amp;"!"&amp;CHAR(COLUMN(일위대가목록표!H1)+64)&amp;3,COLUMN(일위대가목록표!H1))</f>
        <v>8</v>
      </c>
      <c r="S13" s="127"/>
      <c r="T13" s="127"/>
      <c r="U13" s="127"/>
      <c r="V13" s="127"/>
      <c r="W13" s="127"/>
      <c r="X13" s="128">
        <f ca="1">HYPERLINK("#"&amp;C13&amp;"!"&amp;CHAR(COLUMN(일위대가목록표!J1)+64)&amp;3,COLUMN(일위대가목록표!J1))</f>
        <v>10</v>
      </c>
    </row>
    <row r="14" spans="2:24" hidden="1" x14ac:dyDescent="0.3">
      <c r="B14" s="122" t="s">
        <v>2046</v>
      </c>
      <c r="C14" s="124" t="str">
        <f ca="1">IF(D14="","단가산출근거목록표",MID(D14,FIND("]",D14)+1,LEN(D14)))</f>
        <v>단가산출근거목록표</v>
      </c>
      <c r="D14" s="124" t="str">
        <f ca="1">CELL("filename",단가산출근거목록표!A1)</f>
        <v>C:\Users\user\Desktop\설계\외부환경개선 설계용역\최종파일\1.본공사\1.내역서\[경기도박물관-2024년 야외 관람환경 개선사업-0628.xlsx]단가산출근거목록표</v>
      </c>
      <c r="E14" s="127"/>
      <c r="F14" s="128">
        <f ca="1">HYPERLINK("#"&amp;C14&amp;"!"&amp;CHAR(COLUMN(단가산출근거목록표!B1)+64)&amp;3,COLUMN(단가산출근거목록표!B1))</f>
        <v>2</v>
      </c>
      <c r="G14" s="128">
        <f ca="1">HYPERLINK("#"&amp;C14&amp;"!"&amp;CHAR(COLUMN(단가산출근거목록표!C1)+64)&amp;3,COLUMN(단가산출근거목록표!C1))</f>
        <v>3</v>
      </c>
      <c r="H14" s="127"/>
      <c r="I14" s="128">
        <f ca="1">HYPERLINK("#"&amp;C14&amp;"!"&amp;CHAR(COLUMN(단가산출근거목록표!D1)+64)&amp;3,COLUMN(단가산출근거목록표!D1))</f>
        <v>4</v>
      </c>
      <c r="J14" s="128">
        <f ca="1">HYPERLINK("#"&amp;C14&amp;"!A"&amp;ROW(단가산출근거목록표!A4),ROW(단가산출근거목록표!A4))</f>
        <v>4</v>
      </c>
      <c r="K14" s="128">
        <f ca="1">HYPERLINK("#"&amp;C14&amp;"!A"&amp;ROW(단가산출근거목록표!A18),ROW(단가산출근거목록표!A18))</f>
        <v>18</v>
      </c>
      <c r="L14" s="128">
        <f ca="1">HYPERLINK("#"&amp;C14&amp;"!"&amp;CHAR(COLUMN(단가산출근거목록표!E1)+64)&amp;3,COLUMN(단가산출근거목록표!E1))</f>
        <v>5</v>
      </c>
      <c r="M14" s="127"/>
      <c r="N14" s="128">
        <f ca="1">HYPERLINK("#"&amp;C14&amp;"!"&amp;CHAR(COLUMN(단가산출근거목록표!F1)+64)&amp;3,COLUMN(단가산출근거목록표!F1))</f>
        <v>6</v>
      </c>
      <c r="O14" s="127"/>
      <c r="P14" s="128">
        <f ca="1">HYPERLINK("#"&amp;C14&amp;"!"&amp;CHAR(COLUMN(단가산출근거목록표!G1)+64)&amp;3,COLUMN(단가산출근거목록표!G1))</f>
        <v>7</v>
      </c>
      <c r="Q14" s="127"/>
      <c r="R14" s="128">
        <f ca="1">HYPERLINK("#"&amp;C14&amp;"!"&amp;CHAR(COLUMN(단가산출근거목록표!H1)+64)&amp;3,COLUMN(단가산출근거목록표!H1))</f>
        <v>8</v>
      </c>
      <c r="S14" s="127"/>
      <c r="T14" s="127"/>
      <c r="U14" s="127"/>
      <c r="V14" s="127"/>
      <c r="W14" s="127"/>
      <c r="X14" s="128">
        <f ca="1">HYPERLINK("#"&amp;C14&amp;"!"&amp;CHAR(COLUMN(단가산출근거목록표!J1)+64)&amp;3,COLUMN(단가산출근거목록표!J1))</f>
        <v>10</v>
      </c>
    </row>
    <row r="15" spans="2:24" hidden="1" x14ac:dyDescent="0.3">
      <c r="B15" s="122" t="s">
        <v>2047</v>
      </c>
      <c r="C15" s="124" t="str">
        <f ca="1">IF(D15="","자재단가대비표",MID(D15,FIND("]",D15)+1,LEN(D15)))</f>
        <v>자재단가대비표</v>
      </c>
      <c r="D15" s="124" t="str">
        <f ca="1">CELL("filename",자재단가대비표!A1)</f>
        <v>C:\Users\user\Desktop\설계\외부환경개선 설계용역\최종파일\1.본공사\1.내역서\[경기도박물관-2024년 야외 관람환경 개선사업-0628.xlsx]자재단가대비표</v>
      </c>
      <c r="E15" s="127"/>
      <c r="F15" s="128">
        <f ca="1">HYPERLINK("#"&amp;C15&amp;"!"&amp;CHAR(COLUMN(자재단가대비표!B1)+64)&amp;4,COLUMN(자재단가대비표!B1))</f>
        <v>2</v>
      </c>
      <c r="G15" s="128">
        <f ca="1">HYPERLINK("#"&amp;C15&amp;"!"&amp;CHAR(COLUMN(자재단가대비표!C1)+64)&amp;4,COLUMN(자재단가대비표!C1))</f>
        <v>3</v>
      </c>
      <c r="H15" s="127"/>
      <c r="I15" s="128">
        <f ca="1">HYPERLINK("#"&amp;C15&amp;"!"&amp;CHAR(COLUMN(자재단가대비표!D1)+64)&amp;4,COLUMN(자재단가대비표!D1))</f>
        <v>4</v>
      </c>
      <c r="J15" s="128">
        <f ca="1">HYPERLINK("#"&amp;C15&amp;"!A"&amp;ROW(자재단가대비표!A5),ROW(자재단가대비표!A5))</f>
        <v>5</v>
      </c>
      <c r="K15" s="128">
        <f ca="1">HYPERLINK("#"&amp;C15&amp;"!A"&amp;ROW(자재단가대비표!A74),ROW(자재단가대비표!A74))</f>
        <v>74</v>
      </c>
      <c r="L15" s="128">
        <f ca="1">HYPERLINK("#"&amp;C15&amp;"!"&amp;CHAR(COLUMN(자재단가대비표!E1)+64)&amp;4,COLUMN(자재단가대비표!E1))</f>
        <v>5</v>
      </c>
      <c r="M15" s="128">
        <f ca="1">HYPERLINK("#"&amp;C15&amp;"!"&amp;CHAR(COLUMN(자재단가대비표!F1)+64)&amp;4,COLUMN(자재단가대비표!F1))</f>
        <v>6</v>
      </c>
      <c r="N15" s="128">
        <f ca="1">HYPERLINK("#"&amp;C15&amp;"!"&amp;CHAR(COLUMN(자재단가대비표!G1)+64)&amp;4,COLUMN(자재단가대비표!G1))</f>
        <v>7</v>
      </c>
      <c r="O15" s="128">
        <f ca="1">HYPERLINK("#"&amp;C15&amp;"!"&amp;CHAR(COLUMN(자재단가대비표!H1)+64)&amp;4,COLUMN(자재단가대비표!H1))</f>
        <v>8</v>
      </c>
      <c r="P15" s="128">
        <f ca="1">HYPERLINK("#"&amp;C15&amp;"!"&amp;CHAR(COLUMN(자재단가대비표!I1)+64)&amp;4,COLUMN(자재단가대비표!I1))</f>
        <v>9</v>
      </c>
      <c r="Q15" s="128">
        <f ca="1">HYPERLINK("#"&amp;C15&amp;"!"&amp;CHAR(COLUMN(자재단가대비표!J1)+64)&amp;4,COLUMN(자재단가대비표!J1))</f>
        <v>10</v>
      </c>
      <c r="R15" s="128">
        <f ca="1">HYPERLINK("#"&amp;C15&amp;"!"&amp;CHAR(COLUMN(자재단가대비표!K1)+64)&amp;4,COLUMN(자재단가대비표!K1))</f>
        <v>11</v>
      </c>
      <c r="S15" s="128">
        <f ca="1">HYPERLINK("#"&amp;C15&amp;"!"&amp;CHAR(COLUMN(자재단가대비표!L1)+64)&amp;4,COLUMN(자재단가대비표!L1))</f>
        <v>12</v>
      </c>
      <c r="T15" s="128">
        <f ca="1">HYPERLINK("#"&amp;C15&amp;"!"&amp;CHAR(COLUMN(자재단가대비표!M1)+64)&amp;4,COLUMN(자재단가대비표!M1))</f>
        <v>13</v>
      </c>
      <c r="U15" s="128">
        <f ca="1">HYPERLINK("#"&amp;C15&amp;"!"&amp;CHAR(COLUMN(자재단가대비표!N1)+64)&amp;4,COLUMN(자재단가대비표!N1))</f>
        <v>14</v>
      </c>
      <c r="V15" s="128">
        <f ca="1">HYPERLINK("#"&amp;C15&amp;"!"&amp;CHAR(COLUMN(자재단가대비표!O1)+64)&amp;4,COLUMN(자재단가대비표!O1))</f>
        <v>15</v>
      </c>
      <c r="W15" s="128">
        <f ca="1">HYPERLINK("#"&amp;C15&amp;"!"&amp;CHAR(COLUMN(자재단가대비표!P1)+64)&amp;4,COLUMN(자재단가대비표!P1))</f>
        <v>16</v>
      </c>
      <c r="X15" s="128">
        <f ca="1">HYPERLINK("#"&amp;C15&amp;"!"&amp;CHAR(COLUMN(자재단가대비표!R1)+64)&amp;4,COLUMN(자재단가대비표!R1))</f>
        <v>18</v>
      </c>
    </row>
    <row r="16" spans="2:24" hidden="1" x14ac:dyDescent="0.3">
      <c r="B16" s="122" t="s">
        <v>2048</v>
      </c>
      <c r="C16" s="124" t="str">
        <f ca="1">IF(D16="","설계내역서",MID(D16,FIND("]",D16)+1,LEN(D16)))</f>
        <v>설계내역서</v>
      </c>
      <c r="D16" s="124" t="str">
        <f ca="1">CELL("filename",설계내역서!A1)</f>
        <v>C:\Users\user\Desktop\설계\외부환경개선 설계용역\최종파일\1.본공사\1.내역서\[경기도박물관-2024년 야외 관람환경 개선사업-0628.xlsx]설계내역서</v>
      </c>
      <c r="E16" s="128">
        <f ca="1">HYPERLINK("#"&amp;C16&amp;"!"&amp;CHAR(COLUMN(설계내역서!A1)+64)&amp;4,COLUMN(설계내역서!A1))</f>
        <v>1</v>
      </c>
      <c r="F16" s="128">
        <f ca="1">HYPERLINK("#"&amp;C16&amp;"!"&amp;CHAR(COLUMN(설계내역서!B1)+64)&amp;4,COLUMN(설계내역서!B1))</f>
        <v>2</v>
      </c>
      <c r="G16" s="128">
        <f ca="1">HYPERLINK("#"&amp;C16&amp;"!"&amp;CHAR(COLUMN(설계내역서!C1)+64)&amp;4,COLUMN(설계내역서!C1))</f>
        <v>3</v>
      </c>
      <c r="H16" s="128">
        <f ca="1">HYPERLINK("#"&amp;C16&amp;"!"&amp;CHAR(COLUMN(설계내역서!D1)+64)&amp;4,COLUMN(설계내역서!D1))</f>
        <v>4</v>
      </c>
      <c r="I16" s="128">
        <f ca="1">HYPERLINK("#"&amp;C16&amp;"!"&amp;CHAR(COLUMN(설계내역서!E1)+64)&amp;4,COLUMN(설계내역서!E1))</f>
        <v>5</v>
      </c>
      <c r="J16" s="128">
        <f ca="1">HYPERLINK("#"&amp;C16&amp;"!A"&amp;ROW(설계내역서!A5),ROW(설계내역서!A5))</f>
        <v>5</v>
      </c>
      <c r="K16" s="128">
        <f ca="1">HYPERLINK("#"&amp;C16&amp;"!A"&amp;ROW(설계내역서!A205),ROW(설계내역서!A205))</f>
        <v>205</v>
      </c>
      <c r="L16" s="128">
        <f ca="1">HYPERLINK("#"&amp;C16&amp;"!"&amp;CHAR(COLUMN(설계내역서!F1)+64)&amp;4,COLUMN(설계내역서!F1))</f>
        <v>6</v>
      </c>
      <c r="M16" s="128">
        <f ca="1">HYPERLINK("#"&amp;C16&amp;"!"&amp;CHAR(COLUMN(설계내역서!G1)+64)&amp;4,COLUMN(설계내역서!G1))</f>
        <v>7</v>
      </c>
      <c r="N16" s="128">
        <f ca="1">HYPERLINK("#"&amp;C16&amp;"!"&amp;CHAR(COLUMN(설계내역서!H1)+64)&amp;4,COLUMN(설계내역서!H1))</f>
        <v>8</v>
      </c>
      <c r="O16" s="128">
        <f ca="1">HYPERLINK("#"&amp;C16&amp;"!"&amp;CHAR(COLUMN(설계내역서!I1)+64)&amp;4,COLUMN(설계내역서!I1))</f>
        <v>9</v>
      </c>
      <c r="P16" s="128">
        <f ca="1">HYPERLINK("#"&amp;C16&amp;"!"&amp;CHAR(COLUMN(설계내역서!J1)+64)&amp;4,COLUMN(설계내역서!J1))</f>
        <v>10</v>
      </c>
      <c r="Q16" s="128">
        <f ca="1">HYPERLINK("#"&amp;C16&amp;"!"&amp;CHAR(COLUMN(설계내역서!K1)+64)&amp;4,COLUMN(설계내역서!K1))</f>
        <v>11</v>
      </c>
      <c r="R16" s="128">
        <f ca="1">HYPERLINK("#"&amp;C16&amp;"!"&amp;CHAR(COLUMN(설계내역서!L1)+64)&amp;4,COLUMN(설계내역서!L1))</f>
        <v>12</v>
      </c>
      <c r="S16" s="128">
        <f ca="1">HYPERLINK("#"&amp;C16&amp;"!"&amp;CHAR(COLUMN(설계내역서!M1)+64)&amp;4,COLUMN(설계내역서!M1))</f>
        <v>13</v>
      </c>
      <c r="T16" s="127"/>
      <c r="U16" s="127"/>
      <c r="V16" s="127"/>
      <c r="W16" s="127"/>
      <c r="X16" s="128">
        <f ca="1">HYPERLINK("#"&amp;C16&amp;"!"&amp;CHAR(COLUMN(설계내역서!O1)+64)&amp;4,COLUMN(설계내역서!O1))</f>
        <v>15</v>
      </c>
    </row>
    <row r="17" spans="2:24" hidden="1" x14ac:dyDescent="0.3">
      <c r="B17" s="122" t="s">
        <v>2049</v>
      </c>
      <c r="C17" s="124" t="str">
        <f ca="1">IF(D17="","총괄내역서",MID(D17,FIND("]",D17)+1,LEN(D17)))</f>
        <v>총괄내역서</v>
      </c>
      <c r="D17" s="124" t="str">
        <f ca="1">CELL("filename",총괄내역서!A1)</f>
        <v>C:\Users\user\Desktop\설계\외부환경개선 설계용역\최종파일\1.본공사\1.내역서\[경기도박물관-2024년 야외 관람환경 개선사업-0628.xlsx]총괄내역서</v>
      </c>
      <c r="E17" s="128">
        <f ca="1">HYPERLINK("#"&amp;C17&amp;"!"&amp;CHAR(COLUMN(총괄내역서!A1)+64)&amp;3,COLUMN(총괄내역서!A1))</f>
        <v>1</v>
      </c>
      <c r="F17" s="128">
        <f ca="1">HYPERLINK("#"&amp;C17&amp;"!"&amp;CHAR(COLUMN(총괄내역서!B1)+64)&amp;3,COLUMN(총괄내역서!B1))</f>
        <v>2</v>
      </c>
      <c r="G17" s="128">
        <f ca="1">HYPERLINK("#"&amp;C17&amp;"!"&amp;CHAR(COLUMN(총괄내역서!C1)+64)&amp;3,COLUMN(총괄내역서!C1))</f>
        <v>3</v>
      </c>
      <c r="H17" s="127"/>
      <c r="I17" s="128">
        <f ca="1">HYPERLINK("#"&amp;C17&amp;"!"&amp;CHAR(COLUMN(총괄내역서!E1)+64)&amp;3,COLUMN(총괄내역서!E1))</f>
        <v>5</v>
      </c>
      <c r="J17" s="128">
        <f ca="1">HYPERLINK("#"&amp;C17&amp;"!A"&amp;ROW(총괄내역서!A4),ROW(총괄내역서!A4))</f>
        <v>4</v>
      </c>
      <c r="K17" s="128">
        <f ca="1">HYPERLINK("#"&amp;C17&amp;"!A"&amp;ROW(총괄내역서!A34),ROW(총괄내역서!A34))</f>
        <v>34</v>
      </c>
      <c r="L17" s="128">
        <f ca="1">HYPERLINK("#"&amp;C17&amp;"!"&amp;CHAR(COLUMN(총괄내역서!D1)+64)&amp;3,COLUMN(총괄내역서!D1))</f>
        <v>4</v>
      </c>
      <c r="M17" s="128">
        <f ca="1">HYPERLINK("#"&amp;C17&amp;"!"&amp;CHAR(COLUMN(총괄내역서!I1)+64)&amp;3,COLUMN(총괄내역서!I1))</f>
        <v>9</v>
      </c>
      <c r="N17" s="128">
        <f ca="1">HYPERLINK("#"&amp;C17&amp;"!"&amp;CHAR(COLUMN(총괄내역서!M1)+64)&amp;3,COLUMN(총괄내역서!M1))</f>
        <v>13</v>
      </c>
      <c r="O17" s="128">
        <f ca="1">HYPERLINK("#"&amp;C17&amp;"!"&amp;CHAR(COLUMN(총괄내역서!N1)+64)&amp;3,COLUMN(총괄내역서!N1))</f>
        <v>14</v>
      </c>
      <c r="P17" s="128">
        <f ca="1">HYPERLINK("#"&amp;C17&amp;"!"&amp;CHAR(COLUMN(총괄내역서!O1)+64)&amp;3,COLUMN(총괄내역서!O1))</f>
        <v>15</v>
      </c>
      <c r="Q17" s="128">
        <f ca="1">HYPERLINK("#"&amp;C17&amp;"!"&amp;CHAR(COLUMN(총괄내역서!P1)+64)&amp;3,COLUMN(총괄내역서!P1))</f>
        <v>16</v>
      </c>
      <c r="R17" s="127"/>
      <c r="S17" s="127"/>
      <c r="T17" s="127"/>
      <c r="U17" s="127"/>
      <c r="V17" s="127"/>
      <c r="W17" s="127"/>
      <c r="X17" s="128">
        <f ca="1">HYPERLINK("#"&amp;C17&amp;"!"&amp;CHAR(COLUMN(총괄내역서!H1)+64)&amp;3,COLUMN(총괄내역서!H1))</f>
        <v>8</v>
      </c>
    </row>
    <row r="18" spans="2:24" hidden="1" x14ac:dyDescent="0.3">
      <c r="B18" s="122" t="s">
        <v>2050</v>
      </c>
      <c r="C18" s="124" t="str">
        <f ca="1">IF(D18="","중기사용료",MID(D18,FIND("]",D18)+1,LEN(D18)))</f>
        <v>중기사용료</v>
      </c>
      <c r="D18" s="124" t="str">
        <f ca="1">CELL("filename",중기사용료!A1)</f>
        <v>C:\Users\user\Desktop\설계\외부환경개선 설계용역\최종파일\1.본공사\1.내역서\[경기도박물관-2024년 야외 관람환경 개선사업-0628.xlsx]중기사용료</v>
      </c>
      <c r="E18" s="127"/>
      <c r="F18" s="128">
        <f ca="1">HYPERLINK("#"&amp;C18&amp;"!"&amp;CHAR(COLUMN(중기사용료!A1)+64)&amp;4,COLUMN(중기사용료!A1))</f>
        <v>1</v>
      </c>
      <c r="G18" s="128">
        <f ca="1">HYPERLINK("#"&amp;C18&amp;"!"&amp;CHAR(COLUMN(중기사용료!B1)+64)&amp;4,COLUMN(중기사용료!B1))</f>
        <v>2</v>
      </c>
      <c r="H18" s="128">
        <f ca="1">HYPERLINK("#"&amp;C18&amp;"!"&amp;CHAR(COLUMN(중기사용료!C1)+64)&amp;4,COLUMN(중기사용료!C1))</f>
        <v>3</v>
      </c>
      <c r="I18" s="128">
        <f ca="1">HYPERLINK("#"&amp;C18&amp;"!"&amp;CHAR(COLUMN(중기사용료!D1)+64)&amp;4,COLUMN(중기사용료!D1))</f>
        <v>4</v>
      </c>
      <c r="J18" s="128">
        <f ca="1">HYPERLINK("#"&amp;C18&amp;"!A"&amp;ROW(중기사용료!A5),ROW(중기사용료!A5))</f>
        <v>5</v>
      </c>
      <c r="K18" s="128">
        <f ca="1">HYPERLINK("#"&amp;C18&amp;"!A"&amp;ROW(중기사용료!A124),ROW(중기사용료!A124))</f>
        <v>124</v>
      </c>
      <c r="L18" s="128">
        <f ca="1">HYPERLINK("#"&amp;C18&amp;"!"&amp;CHAR(COLUMN(중기사용료!E1)+64)&amp;4,COLUMN(중기사용료!E1))</f>
        <v>5</v>
      </c>
      <c r="M18" s="128">
        <f ca="1">HYPERLINK("#"&amp;C18&amp;"!"&amp;CHAR(COLUMN(중기사용료!F1)+64)&amp;4,COLUMN(중기사용료!F1))</f>
        <v>6</v>
      </c>
      <c r="N18" s="128">
        <f ca="1">HYPERLINK("#"&amp;C18&amp;"!"&amp;CHAR(COLUMN(중기사용료!G1)+64)&amp;4,COLUMN(중기사용료!G1))</f>
        <v>7</v>
      </c>
      <c r="O18" s="128">
        <f ca="1">HYPERLINK("#"&amp;C18&amp;"!"&amp;CHAR(COLUMN(중기사용료!H1)+64)&amp;4,COLUMN(중기사용료!H1))</f>
        <v>8</v>
      </c>
      <c r="P18" s="128">
        <f ca="1">HYPERLINK("#"&amp;C18&amp;"!"&amp;CHAR(COLUMN(중기사용료!I1)+64)&amp;4,COLUMN(중기사용료!I1))</f>
        <v>9</v>
      </c>
      <c r="Q18" s="128">
        <f ca="1">HYPERLINK("#"&amp;C18&amp;"!"&amp;CHAR(COLUMN(중기사용료!J1)+64)&amp;4,COLUMN(중기사용료!J1))</f>
        <v>10</v>
      </c>
      <c r="R18" s="128">
        <f ca="1">HYPERLINK("#"&amp;C18&amp;"!"&amp;CHAR(COLUMN(중기사용료!K1)+64)&amp;4,COLUMN(중기사용료!K1))</f>
        <v>11</v>
      </c>
      <c r="S18" s="128">
        <f ca="1">HYPERLINK("#"&amp;C18&amp;"!"&amp;CHAR(COLUMN(중기사용료!L1)+64)&amp;4,COLUMN(중기사용료!L1))</f>
        <v>12</v>
      </c>
      <c r="T18" s="127"/>
      <c r="U18" s="127"/>
      <c r="V18" s="127"/>
      <c r="W18" s="127"/>
      <c r="X18" s="128">
        <f ca="1">HYPERLINK("#"&amp;C18&amp;"!"&amp;CHAR(COLUMN(중기사용료!N1)+64)&amp;4,COLUMN(중기사용료!N1))</f>
        <v>14</v>
      </c>
    </row>
    <row r="19" spans="2:24" hidden="1" x14ac:dyDescent="0.3">
      <c r="B19" s="122" t="s">
        <v>2051</v>
      </c>
      <c r="C19" s="124" t="str">
        <f ca="1">IF(D19="","일위대가표",MID(D19,FIND("]",D19)+1,LEN(D19)))</f>
        <v>일위대가표</v>
      </c>
      <c r="D19" s="124" t="str">
        <f ca="1">CELL("filename",일위대가표!A1)</f>
        <v>C:\Users\user\Desktop\설계\외부환경개선 설계용역\최종파일\1.본공사\1.내역서\[경기도박물관-2024년 야외 관람환경 개선사업-0628.xlsx]일위대가표</v>
      </c>
      <c r="E19" s="127"/>
      <c r="F19" s="128">
        <f ca="1">HYPERLINK("#"&amp;C19&amp;"!"&amp;CHAR(COLUMN(일위대가표!A1)+64)&amp;4,COLUMN(일위대가표!A1))</f>
        <v>1</v>
      </c>
      <c r="G19" s="128">
        <f ca="1">HYPERLINK("#"&amp;C19&amp;"!"&amp;CHAR(COLUMN(일위대가표!B1)+64)&amp;4,COLUMN(일위대가표!B1))</f>
        <v>2</v>
      </c>
      <c r="H19" s="128">
        <f ca="1">HYPERLINK("#"&amp;C19&amp;"!"&amp;CHAR(COLUMN(일위대가표!C1)+64)&amp;4,COLUMN(일위대가표!C1))</f>
        <v>3</v>
      </c>
      <c r="I19" s="128">
        <f ca="1">HYPERLINK("#"&amp;C19&amp;"!"&amp;CHAR(COLUMN(일위대가표!D1)+64)&amp;4,COLUMN(일위대가표!D1))</f>
        <v>4</v>
      </c>
      <c r="J19" s="128">
        <f ca="1">HYPERLINK("#"&amp;C19&amp;"!A"&amp;ROW(일위대가표!A5),ROW(일위대가표!A5))</f>
        <v>5</v>
      </c>
      <c r="K19" s="128">
        <f ca="1">HYPERLINK("#"&amp;C19&amp;"!A"&amp;ROW(일위대가표!A489),ROW(일위대가표!A489))</f>
        <v>489</v>
      </c>
      <c r="L19" s="128">
        <f ca="1">HYPERLINK("#"&amp;C19&amp;"!"&amp;CHAR(COLUMN(일위대가표!E1)+64)&amp;4,COLUMN(일위대가표!E1))</f>
        <v>5</v>
      </c>
      <c r="M19" s="128">
        <f ca="1">HYPERLINK("#"&amp;C19&amp;"!"&amp;CHAR(COLUMN(일위대가표!F1)+64)&amp;4,COLUMN(일위대가표!F1))</f>
        <v>6</v>
      </c>
      <c r="N19" s="128">
        <f ca="1">HYPERLINK("#"&amp;C19&amp;"!"&amp;CHAR(COLUMN(일위대가표!G1)+64)&amp;4,COLUMN(일위대가표!G1))</f>
        <v>7</v>
      </c>
      <c r="O19" s="128">
        <f ca="1">HYPERLINK("#"&amp;C19&amp;"!"&amp;CHAR(COLUMN(일위대가표!H1)+64)&amp;4,COLUMN(일위대가표!H1))</f>
        <v>8</v>
      </c>
      <c r="P19" s="128">
        <f ca="1">HYPERLINK("#"&amp;C19&amp;"!"&amp;CHAR(COLUMN(일위대가표!I1)+64)&amp;4,COLUMN(일위대가표!I1))</f>
        <v>9</v>
      </c>
      <c r="Q19" s="128">
        <f ca="1">HYPERLINK("#"&amp;C19&amp;"!"&amp;CHAR(COLUMN(일위대가표!J1)+64)&amp;4,COLUMN(일위대가표!J1))</f>
        <v>10</v>
      </c>
      <c r="R19" s="128">
        <f ca="1">HYPERLINK("#"&amp;C19&amp;"!"&amp;CHAR(COLUMN(일위대가표!K1)+64)&amp;4,COLUMN(일위대가표!K1))</f>
        <v>11</v>
      </c>
      <c r="S19" s="128">
        <f ca="1">HYPERLINK("#"&amp;C19&amp;"!"&amp;CHAR(COLUMN(일위대가표!L1)+64)&amp;4,COLUMN(일위대가표!L1))</f>
        <v>12</v>
      </c>
      <c r="T19" s="127"/>
      <c r="U19" s="127"/>
      <c r="V19" s="127"/>
      <c r="W19" s="127"/>
      <c r="X19" s="128">
        <f ca="1">HYPERLINK("#"&amp;C19&amp;"!"&amp;CHAR(COLUMN(일위대가표!N1)+64)&amp;4,COLUMN(일위대가표!N1))</f>
        <v>14</v>
      </c>
    </row>
    <row r="20" spans="2:24" hidden="1" x14ac:dyDescent="0.3">
      <c r="B20" s="122" t="s">
        <v>2052</v>
      </c>
      <c r="C20" s="124" t="str">
        <f ca="1">IF(D20="","단가산출근거",MID(D20,FIND("]",D20)+1,LEN(D20)))</f>
        <v>단가산출근거</v>
      </c>
      <c r="D20" s="124" t="str">
        <f ca="1">CELL("filename",단가산출근거!A1)</f>
        <v>C:\Users\user\Desktop\설계\외부환경개선 설계용역\최종파일\1.본공사\1.내역서\[경기도박물관-2024년 야외 관람환경 개선사업-0628.xlsx]단가산출근거</v>
      </c>
      <c r="E20" s="128">
        <f ca="1">HYPERLINK("#"&amp;C20&amp;"!"&amp;CHAR(COLUMN(단가산출근거!A1)+64)&amp;4,COLUMN(단가산출근거!A1))</f>
        <v>1</v>
      </c>
      <c r="F20" s="128">
        <f ca="1">HYPERLINK("#"&amp;C20&amp;"!"&amp;CHAR(COLUMN(단가산출근거!B1)+64)&amp;4,COLUMN(단가산출근거!B1))</f>
        <v>2</v>
      </c>
      <c r="G20" s="127"/>
      <c r="H20" s="127"/>
      <c r="I20" s="127"/>
      <c r="J20" s="128">
        <f ca="1">HYPERLINK("#"&amp;C20&amp;"!A"&amp;ROW(단가산출근거!A5),ROW(단가산출근거!A5))</f>
        <v>5</v>
      </c>
      <c r="K20" s="128">
        <f ca="1">HYPERLINK("#"&amp;C20&amp;"!A"&amp;ROW(단가산출근거!A1054),ROW(단가산출근거!A1054))</f>
        <v>1054</v>
      </c>
      <c r="L20" s="128">
        <f ca="1">HYPERLINK("#"&amp;C20&amp;"!"&amp;CHAR(COLUMN(단가산출근거!C1)+64)&amp;4,COLUMN(단가산출근거!C1))</f>
        <v>3</v>
      </c>
      <c r="M20" s="127"/>
      <c r="N20" s="128">
        <f ca="1">HYPERLINK("#"&amp;C20&amp;"!"&amp;CHAR(COLUMN(단가산출근거!D1)+64)&amp;4,COLUMN(단가산출근거!D1))</f>
        <v>4</v>
      </c>
      <c r="O20" s="127"/>
      <c r="P20" s="128">
        <f ca="1">HYPERLINK("#"&amp;C20&amp;"!"&amp;CHAR(COLUMN(단가산출근거!E1)+64)&amp;4,COLUMN(단가산출근거!E1))</f>
        <v>5</v>
      </c>
      <c r="Q20" s="127"/>
      <c r="R20" s="128">
        <f ca="1">HYPERLINK("#"&amp;C20&amp;"!"&amp;CHAR(COLUMN(단가산출근거!F1)+64)&amp;4,COLUMN(단가산출근거!F1))</f>
        <v>6</v>
      </c>
      <c r="S20" s="127"/>
      <c r="T20" s="127"/>
      <c r="U20" s="127"/>
      <c r="V20" s="127"/>
      <c r="W20" s="127"/>
      <c r="X20" s="128">
        <f ca="1">HYPERLINK("#"&amp;C20&amp;"!"&amp;CHAR(COLUMN(단가산출근거!G1)+64)&amp;4,COLUMN(단가산출근거!G1))</f>
        <v>7</v>
      </c>
    </row>
    <row r="21" spans="2:24" hidden="1" x14ac:dyDescent="0.3">
      <c r="B21" s="122" t="s">
        <v>2053</v>
      </c>
      <c r="E21" s="127"/>
      <c r="F21" s="127"/>
      <c r="G21" s="127"/>
      <c r="H21" s="127"/>
      <c r="I21" s="127"/>
      <c r="J21" s="127"/>
      <c r="K21" s="127"/>
      <c r="L21" s="127"/>
      <c r="M21" s="127"/>
      <c r="N21" s="127"/>
      <c r="O21" s="127"/>
      <c r="P21" s="127"/>
      <c r="Q21" s="127"/>
      <c r="R21" s="127"/>
      <c r="S21" s="127"/>
      <c r="T21" s="127"/>
      <c r="U21" s="127"/>
      <c r="V21" s="127"/>
      <c r="W21" s="127"/>
      <c r="X21" s="127"/>
    </row>
    <row r="22" spans="2:24" hidden="1" x14ac:dyDescent="0.3">
      <c r="B22" s="122" t="s">
        <v>2054</v>
      </c>
      <c r="E22" s="127"/>
      <c r="F22" s="127"/>
      <c r="G22" s="127"/>
      <c r="H22" s="127"/>
      <c r="I22" s="127"/>
      <c r="J22" s="127"/>
      <c r="K22" s="127"/>
      <c r="L22" s="127"/>
      <c r="M22" s="127"/>
      <c r="N22" s="127"/>
      <c r="O22" s="127"/>
      <c r="P22" s="127"/>
      <c r="Q22" s="127"/>
      <c r="R22" s="127"/>
      <c r="S22" s="127"/>
      <c r="T22" s="127"/>
      <c r="U22" s="127"/>
      <c r="V22" s="127"/>
      <c r="W22" s="127"/>
      <c r="X22" s="127"/>
    </row>
    <row r="23" spans="2:24" hidden="1" x14ac:dyDescent="0.3">
      <c r="B23" s="122" t="s">
        <v>2055</v>
      </c>
      <c r="C23" s="122"/>
      <c r="E23" s="127"/>
      <c r="F23" s="127"/>
      <c r="G23" s="127"/>
      <c r="H23" s="127"/>
      <c r="I23" s="127"/>
      <c r="J23" s="127"/>
      <c r="K23" s="127"/>
      <c r="L23" s="127"/>
      <c r="M23" s="127"/>
      <c r="N23" s="127"/>
      <c r="O23" s="127"/>
      <c r="P23" s="127"/>
      <c r="Q23" s="127"/>
      <c r="R23" s="127"/>
      <c r="S23" s="127"/>
      <c r="T23" s="127"/>
      <c r="U23" s="127"/>
      <c r="V23" s="127"/>
      <c r="W23" s="127"/>
      <c r="X23" s="127"/>
    </row>
    <row r="24" spans="2:24" hidden="1" x14ac:dyDescent="0.3">
      <c r="B24" s="120" t="s">
        <v>2056</v>
      </c>
      <c r="D24" s="126">
        <f>ROW(C33)</f>
        <v>33</v>
      </c>
    </row>
    <row r="25" spans="2:24" hidden="1" x14ac:dyDescent="0.3">
      <c r="B25" s="122" t="s">
        <v>2057</v>
      </c>
      <c r="C25" s="122" t="s">
        <v>2058</v>
      </c>
    </row>
    <row r="26" spans="2:24" hidden="1" x14ac:dyDescent="0.3">
      <c r="B26" s="122" t="s">
        <v>2059</v>
      </c>
      <c r="C26" s="122" t="s">
        <v>655</v>
      </c>
    </row>
    <row r="27" spans="2:24" hidden="1" x14ac:dyDescent="0.3">
      <c r="B27" s="122" t="s">
        <v>2060</v>
      </c>
      <c r="C27" s="122" t="s">
        <v>2061</v>
      </c>
    </row>
    <row r="28" spans="2:24" hidden="1" x14ac:dyDescent="0.3">
      <c r="B28" s="122" t="s">
        <v>2062</v>
      </c>
      <c r="C28" s="122" t="s">
        <v>2061</v>
      </c>
    </row>
    <row r="29" spans="2:24" hidden="1" x14ac:dyDescent="0.3">
      <c r="B29" s="122" t="s">
        <v>2063</v>
      </c>
      <c r="C29" s="122" t="s">
        <v>2061</v>
      </c>
    </row>
    <row r="30" spans="2:24" hidden="1" x14ac:dyDescent="0.3">
      <c r="B30" s="122" t="s">
        <v>2064</v>
      </c>
      <c r="C30" s="124" t="s">
        <v>2065</v>
      </c>
    </row>
    <row r="31" spans="2:24" hidden="1" x14ac:dyDescent="0.3">
      <c r="B31" s="122" t="s">
        <v>2066</v>
      </c>
      <c r="C31" s="122" t="s">
        <v>419</v>
      </c>
    </row>
    <row r="32" spans="2:24" hidden="1" x14ac:dyDescent="0.3">
      <c r="B32" s="122" t="s">
        <v>2067</v>
      </c>
      <c r="C32" s="122" t="s">
        <v>425</v>
      </c>
    </row>
    <row r="33" spans="2:10" hidden="1" x14ac:dyDescent="0.3">
      <c r="B33" s="120" t="s">
        <v>2068</v>
      </c>
      <c r="D33" s="126">
        <f>ROW(C52)</f>
        <v>52</v>
      </c>
    </row>
    <row r="34" spans="2:10" hidden="1" x14ac:dyDescent="0.3">
      <c r="B34" s="122" t="s">
        <v>2069</v>
      </c>
      <c r="C34" s="122" t="s">
        <v>419</v>
      </c>
      <c r="D34" s="122" t="s">
        <v>419</v>
      </c>
      <c r="E34" s="122" t="s">
        <v>2061</v>
      </c>
      <c r="F34" s="122" t="s">
        <v>2061</v>
      </c>
      <c r="G34" s="122" t="s">
        <v>2061</v>
      </c>
      <c r="H34" s="122" t="s">
        <v>2061</v>
      </c>
    </row>
    <row r="35" spans="2:10" hidden="1" x14ac:dyDescent="0.3">
      <c r="B35" s="122" t="s">
        <v>2070</v>
      </c>
      <c r="C35" s="125">
        <f>환율및기초자료!C3</f>
        <v>1157</v>
      </c>
      <c r="D35" s="125">
        <f>환율및기초자료!D3</f>
        <v>1157</v>
      </c>
      <c r="E35" s="125">
        <f>환율및기초자료!C3</f>
        <v>1157</v>
      </c>
      <c r="F35" s="125">
        <f>환율및기초자료!D3</f>
        <v>1157</v>
      </c>
      <c r="G35" s="125">
        <f>환율및기초자료!E3</f>
        <v>1299</v>
      </c>
      <c r="H35" s="125">
        <f>환율및기초자료!E3</f>
        <v>1299</v>
      </c>
      <c r="I35" s="125">
        <f>환율및기초자료!G3</f>
        <v>1065</v>
      </c>
      <c r="J35" s="125">
        <f>환율및기초자료!G3</f>
        <v>1065</v>
      </c>
    </row>
    <row r="36" spans="2:10" hidden="1" x14ac:dyDescent="0.3">
      <c r="B36" s="122" t="s">
        <v>2072</v>
      </c>
      <c r="C36" s="124" t="s">
        <v>2065</v>
      </c>
    </row>
    <row r="37" spans="2:10" hidden="1" x14ac:dyDescent="0.3">
      <c r="B37" s="122" t="s">
        <v>2071</v>
      </c>
      <c r="C37" s="122" t="s">
        <v>2073</v>
      </c>
      <c r="D37" s="122"/>
      <c r="E37" s="122"/>
      <c r="F37" s="122" t="s">
        <v>2074</v>
      </c>
      <c r="G37" s="122" t="s">
        <v>2075</v>
      </c>
      <c r="H37" s="122" t="s">
        <v>2076</v>
      </c>
    </row>
    <row r="38" spans="2:10" hidden="1" x14ac:dyDescent="0.3">
      <c r="B38" s="122" t="s">
        <v>2077</v>
      </c>
      <c r="C38" s="122" t="s">
        <v>2078</v>
      </c>
      <c r="D38" s="122"/>
      <c r="E38" s="122"/>
      <c r="F38" s="122"/>
      <c r="G38" s="122"/>
      <c r="H38" s="122"/>
    </row>
    <row r="39" spans="2:10" hidden="1" x14ac:dyDescent="0.3">
      <c r="B39" s="122" t="s">
        <v>2079</v>
      </c>
      <c r="C39" s="122" t="s">
        <v>419</v>
      </c>
    </row>
    <row r="40" spans="2:10" hidden="1" x14ac:dyDescent="0.3">
      <c r="B40" s="122" t="s">
        <v>2080</v>
      </c>
      <c r="C40" s="122" t="s">
        <v>419</v>
      </c>
    </row>
    <row r="41" spans="2:10" hidden="1" x14ac:dyDescent="0.3">
      <c r="B41" s="122" t="s">
        <v>2081</v>
      </c>
      <c r="C41" s="122" t="s">
        <v>2061</v>
      </c>
    </row>
    <row r="42" spans="2:10" hidden="1" x14ac:dyDescent="0.3">
      <c r="B42" s="122" t="s">
        <v>2082</v>
      </c>
      <c r="C42" s="122" t="s">
        <v>419</v>
      </c>
    </row>
    <row r="43" spans="2:10" hidden="1" x14ac:dyDescent="0.3">
      <c r="B43" s="122" t="s">
        <v>2083</v>
      </c>
      <c r="C43" s="122" t="s">
        <v>419</v>
      </c>
    </row>
    <row r="44" spans="2:10" hidden="1" x14ac:dyDescent="0.3">
      <c r="B44" s="122" t="s">
        <v>2084</v>
      </c>
      <c r="C44" s="122" t="s">
        <v>425</v>
      </c>
    </row>
    <row r="45" spans="2:10" hidden="1" x14ac:dyDescent="0.3">
      <c r="B45" s="122" t="s">
        <v>2085</v>
      </c>
      <c r="C45" s="124" t="s">
        <v>2065</v>
      </c>
    </row>
    <row r="46" spans="2:10" hidden="1" x14ac:dyDescent="0.3">
      <c r="B46" s="122" t="s">
        <v>2086</v>
      </c>
      <c r="C46" s="124" t="s">
        <v>2065</v>
      </c>
    </row>
    <row r="47" spans="2:10" hidden="1" x14ac:dyDescent="0.3">
      <c r="B47" s="122" t="s">
        <v>2087</v>
      </c>
      <c r="C47" s="124" t="s">
        <v>2065</v>
      </c>
    </row>
    <row r="48" spans="2:10" hidden="1" x14ac:dyDescent="0.3">
      <c r="B48" s="122" t="s">
        <v>2088</v>
      </c>
      <c r="C48" s="124" t="s">
        <v>2065</v>
      </c>
    </row>
    <row r="49" spans="2:6" hidden="1" x14ac:dyDescent="0.3">
      <c r="B49" s="122" t="s">
        <v>2089</v>
      </c>
      <c r="C49" s="122" t="s">
        <v>2090</v>
      </c>
    </row>
    <row r="50" spans="2:6" hidden="1" x14ac:dyDescent="0.3">
      <c r="B50" s="122" t="s">
        <v>2091</v>
      </c>
      <c r="C50" s="124" t="s">
        <v>2092</v>
      </c>
    </row>
    <row r="51" spans="2:6" hidden="1" x14ac:dyDescent="0.3">
      <c r="B51" s="122" t="s">
        <v>2093</v>
      </c>
      <c r="C51" s="122"/>
    </row>
    <row r="52" spans="2:6" hidden="1" x14ac:dyDescent="0.3">
      <c r="B52" s="120" t="s">
        <v>2094</v>
      </c>
      <c r="D52" s="126">
        <f>ROW(C75)</f>
        <v>75</v>
      </c>
    </row>
    <row r="53" spans="2:6" hidden="1" x14ac:dyDescent="0.3">
      <c r="B53" s="122" t="s">
        <v>2095</v>
      </c>
      <c r="C53" s="122" t="s">
        <v>7</v>
      </c>
      <c r="D53" s="122" t="s">
        <v>8</v>
      </c>
      <c r="E53" s="122" t="s">
        <v>9</v>
      </c>
      <c r="F53" s="122" t="s">
        <v>6</v>
      </c>
    </row>
    <row r="54" spans="2:6" hidden="1" x14ac:dyDescent="0.3">
      <c r="B54" s="122" t="s">
        <v>2096</v>
      </c>
      <c r="C54" s="122" t="s">
        <v>2097</v>
      </c>
    </row>
    <row r="55" spans="2:6" hidden="1" x14ac:dyDescent="0.3">
      <c r="B55" s="122" t="s">
        <v>2098</v>
      </c>
      <c r="C55" s="122" t="s">
        <v>2099</v>
      </c>
    </row>
    <row r="56" spans="2:6" hidden="1" x14ac:dyDescent="0.3">
      <c r="B56" s="122" t="s">
        <v>2100</v>
      </c>
      <c r="C56" s="122" t="s">
        <v>894</v>
      </c>
      <c r="D56" s="122" t="s">
        <v>906</v>
      </c>
    </row>
    <row r="57" spans="2:6" hidden="1" x14ac:dyDescent="0.3">
      <c r="B57" s="122" t="s">
        <v>2101</v>
      </c>
      <c r="C57" s="122" t="s">
        <v>896</v>
      </c>
      <c r="D57" s="122" t="s">
        <v>907</v>
      </c>
    </row>
    <row r="58" spans="2:6" hidden="1" x14ac:dyDescent="0.3">
      <c r="B58" s="122" t="s">
        <v>2102</v>
      </c>
      <c r="C58" s="122" t="s">
        <v>897</v>
      </c>
      <c r="D58" s="122" t="s">
        <v>908</v>
      </c>
    </row>
    <row r="59" spans="2:6" hidden="1" x14ac:dyDescent="0.3">
      <c r="B59" s="122" t="s">
        <v>2103</v>
      </c>
      <c r="C59" s="122" t="s">
        <v>898</v>
      </c>
      <c r="D59" s="122" t="s">
        <v>909</v>
      </c>
    </row>
    <row r="60" spans="2:6" hidden="1" x14ac:dyDescent="0.3">
      <c r="B60" s="122" t="s">
        <v>2104</v>
      </c>
      <c r="C60" s="122" t="s">
        <v>899</v>
      </c>
      <c r="D60" s="122" t="s">
        <v>910</v>
      </c>
    </row>
    <row r="61" spans="2:6" hidden="1" x14ac:dyDescent="0.3">
      <c r="B61" s="122" t="s">
        <v>2105</v>
      </c>
      <c r="C61" s="122" t="s">
        <v>900</v>
      </c>
    </row>
    <row r="62" spans="2:6" hidden="1" x14ac:dyDescent="0.3">
      <c r="B62" s="122" t="s">
        <v>2106</v>
      </c>
      <c r="C62" s="122" t="s">
        <v>2107</v>
      </c>
    </row>
    <row r="63" spans="2:6" hidden="1" x14ac:dyDescent="0.3">
      <c r="B63" s="122" t="s">
        <v>2108</v>
      </c>
      <c r="C63" s="122" t="s">
        <v>2</v>
      </c>
    </row>
    <row r="64" spans="2:6" hidden="1" x14ac:dyDescent="0.3">
      <c r="B64" s="122" t="s">
        <v>2109</v>
      </c>
      <c r="C64" s="122" t="s">
        <v>2110</v>
      </c>
    </row>
    <row r="65" spans="2:4" hidden="1" x14ac:dyDescent="0.3">
      <c r="B65" s="122" t="s">
        <v>2111</v>
      </c>
      <c r="C65" s="122" t="s">
        <v>2112</v>
      </c>
    </row>
    <row r="66" spans="2:4" hidden="1" x14ac:dyDescent="0.3">
      <c r="B66" s="122" t="s">
        <v>2113</v>
      </c>
      <c r="C66" s="122" t="s">
        <v>779</v>
      </c>
    </row>
    <row r="67" spans="2:4" hidden="1" x14ac:dyDescent="0.3">
      <c r="B67" s="122" t="s">
        <v>2114</v>
      </c>
      <c r="C67" s="122" t="s">
        <v>3</v>
      </c>
    </row>
    <row r="68" spans="2:4" hidden="1" x14ac:dyDescent="0.3">
      <c r="B68" s="122" t="s">
        <v>2115</v>
      </c>
      <c r="C68" s="122" t="s">
        <v>4</v>
      </c>
    </row>
    <row r="69" spans="2:4" hidden="1" x14ac:dyDescent="0.3">
      <c r="B69" s="122" t="s">
        <v>2116</v>
      </c>
      <c r="C69" s="122" t="s">
        <v>776</v>
      </c>
    </row>
    <row r="70" spans="2:4" hidden="1" x14ac:dyDescent="0.3">
      <c r="B70" s="122" t="s">
        <v>2117</v>
      </c>
      <c r="C70" s="122" t="s">
        <v>5</v>
      </c>
    </row>
    <row r="71" spans="2:4" hidden="1" x14ac:dyDescent="0.3">
      <c r="B71" s="122" t="s">
        <v>2118</v>
      </c>
      <c r="C71" s="122" t="s">
        <v>498</v>
      </c>
    </row>
    <row r="72" spans="2:4" hidden="1" x14ac:dyDescent="0.3">
      <c r="B72" s="122" t="s">
        <v>2119</v>
      </c>
      <c r="C72" s="122" t="s">
        <v>895</v>
      </c>
    </row>
    <row r="73" spans="2:4" hidden="1" x14ac:dyDescent="0.3">
      <c r="B73" s="122" t="s">
        <v>2120</v>
      </c>
      <c r="C73" s="122" t="s">
        <v>770</v>
      </c>
    </row>
    <row r="74" spans="2:4" hidden="1" x14ac:dyDescent="0.3">
      <c r="B74" s="122" t="s">
        <v>2121</v>
      </c>
      <c r="C74" s="122" t="s">
        <v>10</v>
      </c>
    </row>
    <row r="75" spans="2:4" hidden="1" x14ac:dyDescent="0.3">
      <c r="B75" s="120" t="s">
        <v>2122</v>
      </c>
      <c r="D75" s="126">
        <f>ROW(C79)</f>
        <v>79</v>
      </c>
    </row>
    <row r="76" spans="2:4" hidden="1" x14ac:dyDescent="0.3">
      <c r="B76" s="122" t="s">
        <v>2123</v>
      </c>
      <c r="C76" s="122" t="s">
        <v>2124</v>
      </c>
    </row>
    <row r="77" spans="2:4" hidden="1" x14ac:dyDescent="0.3">
      <c r="B77" s="122" t="s">
        <v>2125</v>
      </c>
      <c r="C77" s="122" t="s">
        <v>2126</v>
      </c>
    </row>
    <row r="78" spans="2:4" hidden="1" x14ac:dyDescent="0.3">
      <c r="B78" s="122" t="s">
        <v>2127</v>
      </c>
      <c r="C78" s="122" t="s">
        <v>2128</v>
      </c>
    </row>
    <row r="79" spans="2:4" hidden="1" x14ac:dyDescent="0.3">
      <c r="B79" s="120" t="s">
        <v>2129</v>
      </c>
    </row>
    <row r="80" spans="2:4" hidden="1" x14ac:dyDescent="0.3"/>
  </sheetData>
  <sheetProtection algorithmName="SHA-512" hashValue="NuE6pI9ICc7FiBx0Ai7XNkD0m4OFJ+UFIm199tNFYeUuCnQRYuEixo9TR9bY6LHrsHklNRjB5W+bzx5rKXBNhw==" saltValue="4YsdeTixjzqmSbx5wN2oAA==" spinCount="100000" sheet="1" objects="1" scenarios="1" selectLockedCells="1"/>
  <mergeCells count="1">
    <mergeCell ref="B2:X2"/>
  </mergeCells>
  <phoneticPr fontId="26" type="noConversion"/>
  <pageMargins left="0.59055118110236215" right="0.59055118110236215" top="0.78740157480314965" bottom="1" header="0" footer="0.5"/>
  <pageSetup paperSize="9" fitToWidth="0" fitToHeight="0"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2:J19"/>
  <sheetViews>
    <sheetView workbookViewId="0"/>
  </sheetViews>
  <sheetFormatPr defaultRowHeight="16.5" x14ac:dyDescent="0.3"/>
  <cols>
    <col min="1" max="1" width="9.125" style="3" customWidth="1"/>
    <col min="2" max="2" width="4.75" customWidth="1"/>
  </cols>
  <sheetData>
    <row r="2" spans="1:10" x14ac:dyDescent="0.3">
      <c r="A2" s="2" t="str">
        <f>HYPERLINK("#'〓 목 차 〓'!B2","목차 →")</f>
        <v>목차 →</v>
      </c>
      <c r="B2" s="112" t="s">
        <v>496</v>
      </c>
    </row>
    <row r="4" spans="1:10" ht="18.75" x14ac:dyDescent="0.3">
      <c r="B4" s="113" t="s">
        <v>1983</v>
      </c>
    </row>
    <row r="6" spans="1:10" x14ac:dyDescent="0.3">
      <c r="B6" s="95" t="s">
        <v>1984</v>
      </c>
    </row>
    <row r="7" spans="1:10" x14ac:dyDescent="0.3">
      <c r="B7" s="95" t="s">
        <v>1985</v>
      </c>
    </row>
    <row r="8" spans="1:10" x14ac:dyDescent="0.3">
      <c r="B8" s="114" t="s">
        <v>1986</v>
      </c>
    </row>
    <row r="9" spans="1:10" x14ac:dyDescent="0.3">
      <c r="B9" s="95" t="s">
        <v>1987</v>
      </c>
    </row>
    <row r="10" spans="1:10" x14ac:dyDescent="0.3">
      <c r="B10" s="95" t="s">
        <v>1988</v>
      </c>
    </row>
    <row r="11" spans="1:10" x14ac:dyDescent="0.3">
      <c r="B11" s="95" t="s">
        <v>1989</v>
      </c>
    </row>
    <row r="12" spans="1:10" x14ac:dyDescent="0.3">
      <c r="B12" s="230" t="str">
        <f ca="1">HYPERLINK("#"&amp;단가산출근거!G2&amp;"!Y3","◈ 단가산출근거의 수량부분은 산출근거 우측 연두색 부분에서 수정합니다. →")</f>
        <v>◈ 단가산출근거의 수량부분은 산출근거 우측 연두색 부분에서 수정합니다. →</v>
      </c>
      <c r="C12" s="231"/>
      <c r="D12" s="231"/>
      <c r="E12" s="231"/>
      <c r="F12" s="231"/>
      <c r="G12" s="231"/>
      <c r="H12" s="231"/>
      <c r="I12" s="231"/>
      <c r="J12" s="231"/>
    </row>
    <row r="13" spans="1:10" x14ac:dyDescent="0.3">
      <c r="B13" s="95" t="s">
        <v>1990</v>
      </c>
    </row>
    <row r="15" spans="1:10" x14ac:dyDescent="0.3">
      <c r="B15" s="115" t="s">
        <v>1991</v>
      </c>
    </row>
    <row r="16" spans="1:10" x14ac:dyDescent="0.3">
      <c r="B16" s="2" t="str">
        <f ca="1">HYPERLINK("#"&amp;설계내역서!O2&amp;"!A"&amp;ROW(설계내역서!A165)," → ")</f>
        <v xml:space="preserve"> → </v>
      </c>
      <c r="C16" s="1" t="s">
        <v>1992</v>
      </c>
    </row>
    <row r="17" spans="2:3" x14ac:dyDescent="0.3">
      <c r="B17" s="2" t="str">
        <f ca="1">HYPERLINK("#"&amp;설계내역서!O2&amp;"!A"&amp;ROW(설계내역서!A169)," → ")</f>
        <v xml:space="preserve"> → </v>
      </c>
      <c r="C17" s="1" t="s">
        <v>1993</v>
      </c>
    </row>
    <row r="18" spans="2:3" x14ac:dyDescent="0.3">
      <c r="B18" s="2" t="str">
        <f ca="1">HYPERLINK("#"&amp;총괄내역서!H2&amp;"!I"&amp;ROW(총괄내역서!I27)," → ")</f>
        <v xml:space="preserve"> → </v>
      </c>
      <c r="C18" s="116" t="s">
        <v>1994</v>
      </c>
    </row>
    <row r="19" spans="2:3" x14ac:dyDescent="0.3">
      <c r="B19" s="2" t="str">
        <f ca="1">HYPERLINK("#"&amp;총괄내역서!H2&amp;"!D"&amp;ROW(총괄내역서!D34)," → ")</f>
        <v xml:space="preserve"> → </v>
      </c>
      <c r="C19" s="1" t="s">
        <v>1995</v>
      </c>
    </row>
  </sheetData>
  <mergeCells count="1">
    <mergeCell ref="B12:J12"/>
  </mergeCells>
  <phoneticPr fontId="26" type="noConversion"/>
  <printOptions horizontalCentered="1"/>
  <pageMargins left="0.59055118110236215" right="0.59055118110236215" top="0.78740157480314965" bottom="1" header="0" footer="0.5"/>
  <pageSetup paperSize="9" fitToWidth="0" fitToHeight="0" orientation="portrait" r:id="rId1"/>
  <headerFooter alignWithMargins="0">
    <oddFooter xml:space="preserve">&amp;C&amp;"굴림체,"&amp;9 - &amp;P -&amp;R&amp;"굴림체,"&amp;9 </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3"/>
  <sheetViews>
    <sheetView tabSelected="1" workbookViewId="0">
      <pane ySplit="4" topLeftCell="A20" activePane="bottomLeft" state="frozenSplit"/>
      <selection pane="bottomLeft" activeCell="N25" sqref="N25"/>
    </sheetView>
  </sheetViews>
  <sheetFormatPr defaultColWidth="9.125" defaultRowHeight="16.5" x14ac:dyDescent="0.3"/>
  <cols>
    <col min="1" max="2" width="4.75" style="5" customWidth="1"/>
    <col min="3" max="3" width="23.5" style="5" customWidth="1"/>
    <col min="4" max="4" width="11.5" style="5" customWidth="1"/>
    <col min="5" max="5" width="8.5" style="5" customWidth="1"/>
    <col min="6" max="6" width="49.75" style="5" customWidth="1"/>
    <col min="7" max="7" width="9.125" style="5" hidden="1" customWidth="1"/>
    <col min="8" max="8" width="9.125" style="17" customWidth="1"/>
    <col min="9" max="16384" width="9.125" style="5"/>
  </cols>
  <sheetData>
    <row r="1" spans="1:8" ht="24.95" customHeight="1" x14ac:dyDescent="0.3">
      <c r="A1" s="239" t="s">
        <v>1151</v>
      </c>
      <c r="B1" s="231"/>
      <c r="C1" s="231"/>
      <c r="D1" s="231"/>
      <c r="E1" s="231"/>
      <c r="F1" s="231"/>
      <c r="G1" s="4" t="s">
        <v>361</v>
      </c>
      <c r="H1" s="18" t="s">
        <v>361</v>
      </c>
    </row>
    <row r="2" spans="1:8" ht="26.45" customHeight="1" x14ac:dyDescent="0.3">
      <c r="A2" s="1" t="s">
        <v>1</v>
      </c>
      <c r="F2" s="74" t="s">
        <v>1150</v>
      </c>
      <c r="G2" s="21" t="str">
        <f ca="1">MID(CELL("filename",$A$1),FIND("]",CELL("filename",$A$1))+1,LEN(CELL("filename",$A$1)))</f>
        <v>공사원가계산서</v>
      </c>
    </row>
    <row r="3" spans="1:8" ht="26.45" customHeight="1" x14ac:dyDescent="0.3">
      <c r="A3" s="240" t="s">
        <v>1187</v>
      </c>
      <c r="B3" s="241"/>
      <c r="C3" s="241"/>
      <c r="D3" s="242" t="s">
        <v>770</v>
      </c>
      <c r="E3" s="242" t="s">
        <v>1188</v>
      </c>
      <c r="F3" s="242" t="s">
        <v>1189</v>
      </c>
    </row>
    <row r="4" spans="1:8" ht="26.45" customHeight="1" x14ac:dyDescent="0.3">
      <c r="A4" s="244" t="s">
        <v>1186</v>
      </c>
      <c r="B4" s="245"/>
      <c r="C4" s="245"/>
      <c r="D4" s="243"/>
      <c r="E4" s="243"/>
      <c r="F4" s="243"/>
      <c r="H4" s="19" t="str">
        <f>HYPERLINK("#'〓 목 차 〓'!B2","목차 →")</f>
        <v>목차 →</v>
      </c>
    </row>
    <row r="5" spans="1:8" ht="26.45" customHeight="1" x14ac:dyDescent="0.3">
      <c r="A5" s="246" t="s">
        <v>1217</v>
      </c>
      <c r="B5" s="246" t="s">
        <v>7</v>
      </c>
      <c r="C5" s="66" t="s">
        <v>1190</v>
      </c>
      <c r="D5" s="68">
        <f>총괄내역서!E11-D6+D7</f>
        <v>53936696</v>
      </c>
      <c r="E5" s="71">
        <f>D5/D33*100</f>
        <v>11.083034562117289</v>
      </c>
      <c r="F5" s="75"/>
      <c r="H5" s="19" t="str">
        <f ca="1">HYPERLINK("#"&amp;총괄내역서!H2&amp;"!E"&amp;ROW(총괄내역서!E11),"총괄표 →")</f>
        <v>총괄표 →</v>
      </c>
    </row>
    <row r="6" spans="1:8" ht="26.45" customHeight="1" x14ac:dyDescent="0.3">
      <c r="A6" s="247"/>
      <c r="B6" s="247"/>
      <c r="C6" s="66" t="s">
        <v>1191</v>
      </c>
      <c r="D6" s="69">
        <v>0</v>
      </c>
      <c r="E6" s="71">
        <f>D6/D33*100</f>
        <v>0</v>
      </c>
      <c r="F6" s="76"/>
    </row>
    <row r="7" spans="1:8" ht="26.45" customHeight="1" x14ac:dyDescent="0.3">
      <c r="A7" s="247"/>
      <c r="B7" s="247"/>
      <c r="C7" s="66" t="s">
        <v>1192</v>
      </c>
      <c r="D7" s="69">
        <v>0</v>
      </c>
      <c r="E7" s="71">
        <f>D7/D33*100</f>
        <v>0</v>
      </c>
      <c r="F7" s="76"/>
    </row>
    <row r="8" spans="1:8" ht="26.45" customHeight="1" x14ac:dyDescent="0.3">
      <c r="A8" s="247"/>
      <c r="B8" s="245"/>
      <c r="C8" s="13" t="s">
        <v>1193</v>
      </c>
      <c r="D8" s="70">
        <f>+D5+D6-D7</f>
        <v>53936696</v>
      </c>
      <c r="E8" s="72">
        <f>D8/D33*100</f>
        <v>11.083034562117289</v>
      </c>
      <c r="F8" s="77"/>
    </row>
    <row r="9" spans="1:8" ht="26.45" customHeight="1" x14ac:dyDescent="0.3">
      <c r="A9" s="247"/>
      <c r="B9" s="246" t="s">
        <v>8</v>
      </c>
      <c r="C9" s="66" t="s">
        <v>1194</v>
      </c>
      <c r="D9" s="68">
        <f>총괄내역서!F11</f>
        <v>30912342</v>
      </c>
      <c r="E9" s="71">
        <f>D9/D33*100</f>
        <v>6.3519381087412157</v>
      </c>
      <c r="F9" s="75"/>
      <c r="H9" s="19" t="str">
        <f ca="1">HYPERLINK("#"&amp;총괄내역서!H2&amp;"!F"&amp;ROW(총괄내역서!F11),"총괄표 →")</f>
        <v>총괄표 →</v>
      </c>
    </row>
    <row r="10" spans="1:8" ht="26.45" customHeight="1" x14ac:dyDescent="0.3">
      <c r="A10" s="247"/>
      <c r="B10" s="247"/>
      <c r="C10" s="66" t="s">
        <v>1195</v>
      </c>
      <c r="D10" s="68">
        <f>총괄내역서!D12</f>
        <v>4420464</v>
      </c>
      <c r="E10" s="71">
        <f>D10/D33*100</f>
        <v>0.90832696338306007</v>
      </c>
      <c r="F10" s="78" t="str">
        <f>총괄내역서!E12</f>
        <v>직접노무비 x 14.3%</v>
      </c>
      <c r="H10" s="19" t="str">
        <f ca="1">HYPERLINK("#"&amp;총괄내역서!H2&amp;"!D"&amp;ROW(총괄내역서!D12),"총괄표 →")</f>
        <v>총괄표 →</v>
      </c>
    </row>
    <row r="11" spans="1:8" ht="26.45" customHeight="1" x14ac:dyDescent="0.3">
      <c r="A11" s="247"/>
      <c r="B11" s="245"/>
      <c r="C11" s="13" t="s">
        <v>1193</v>
      </c>
      <c r="D11" s="70">
        <f>+D9+D10</f>
        <v>35332806</v>
      </c>
      <c r="E11" s="72">
        <f>D11/D33*100</f>
        <v>7.260265072124275</v>
      </c>
      <c r="F11" s="77"/>
    </row>
    <row r="12" spans="1:8" ht="26.45" customHeight="1" x14ac:dyDescent="0.3">
      <c r="A12" s="247"/>
      <c r="B12" s="246" t="s">
        <v>1218</v>
      </c>
      <c r="C12" s="66" t="s">
        <v>1196</v>
      </c>
      <c r="D12" s="68">
        <f>총괄내역서!G11</f>
        <v>2883196</v>
      </c>
      <c r="E12" s="71">
        <f>D12/D33*100</f>
        <v>0.59244564994041016</v>
      </c>
      <c r="F12" s="75"/>
      <c r="H12" s="19" t="str">
        <f ca="1">HYPERLINK("#"&amp;총괄내역서!H2&amp;"!G"&amp;ROW(총괄내역서!G11),"총괄표 →")</f>
        <v>총괄표 →</v>
      </c>
    </row>
    <row r="13" spans="1:8" ht="26.45" customHeight="1" x14ac:dyDescent="0.3">
      <c r="A13" s="247"/>
      <c r="B13" s="247"/>
      <c r="C13" s="66" t="s">
        <v>1197</v>
      </c>
      <c r="D13" s="68">
        <f>총괄내역서!D13</f>
        <v>1257847</v>
      </c>
      <c r="E13" s="71">
        <f>D13/D33*100</f>
        <v>0.25846525294867051</v>
      </c>
      <c r="F13" s="78" t="str">
        <f>총괄내역서!E13</f>
        <v>(직접노무비+간접노무비) x 3.56%</v>
      </c>
      <c r="H13" s="19" t="str">
        <f ca="1">HYPERLINK("#"&amp;총괄내역서!H2&amp;"!D"&amp;ROW(총괄내역서!D13),"총괄표 →")</f>
        <v>총괄표 →</v>
      </c>
    </row>
    <row r="14" spans="1:8" ht="26.45" customHeight="1" x14ac:dyDescent="0.3">
      <c r="A14" s="247"/>
      <c r="B14" s="247"/>
      <c r="C14" s="66" t="s">
        <v>1198</v>
      </c>
      <c r="D14" s="68">
        <f>총괄내역서!D14</f>
        <v>356861</v>
      </c>
      <c r="E14" s="71">
        <f>D14/D33*100</f>
        <v>7.3328607241195082E-2</v>
      </c>
      <c r="F14" s="78" t="str">
        <f>총괄내역서!E14</f>
        <v>(직접노무비+간접노무비) x 1.01%</v>
      </c>
      <c r="H14" s="19" t="str">
        <f ca="1">HYPERLINK("#"&amp;총괄내역서!H2&amp;"!D"&amp;ROW(총괄내역서!D14),"총괄표 →")</f>
        <v>총괄표 →</v>
      </c>
    </row>
    <row r="15" spans="1:8" ht="26.45" customHeight="1" x14ac:dyDescent="0.3">
      <c r="A15" s="247"/>
      <c r="B15" s="247"/>
      <c r="C15" s="66" t="s">
        <v>1199</v>
      </c>
      <c r="D15" s="68">
        <f>총괄내역서!D15</f>
        <v>1095842</v>
      </c>
      <c r="E15" s="71">
        <f>D15/D33*100</f>
        <v>0.22517609830271645</v>
      </c>
      <c r="F15" s="78" t="str">
        <f>총괄내역서!E15</f>
        <v>직접노무비 x 3.545%</v>
      </c>
      <c r="H15" s="19" t="str">
        <f ca="1">HYPERLINK("#"&amp;총괄내역서!H2&amp;"!D"&amp;ROW(총괄내역서!D15),"총괄표 →")</f>
        <v>총괄표 →</v>
      </c>
    </row>
    <row r="16" spans="1:8" ht="26.45" customHeight="1" x14ac:dyDescent="0.3">
      <c r="A16" s="247"/>
      <c r="B16" s="247"/>
      <c r="C16" s="66" t="s">
        <v>1200</v>
      </c>
      <c r="D16" s="68">
        <f>총괄내역서!D16</f>
        <v>141911</v>
      </c>
      <c r="E16" s="71">
        <f>D16/D33*100</f>
        <v>2.9160193975259936E-2</v>
      </c>
      <c r="F16" s="78" t="str">
        <f>총괄내역서!E16</f>
        <v>건강보험료 x 12.95%</v>
      </c>
      <c r="H16" s="19" t="str">
        <f ca="1">HYPERLINK("#"&amp;총괄내역서!H2&amp;"!D"&amp;ROW(총괄내역서!D16),"총괄표 →")</f>
        <v>총괄표 →</v>
      </c>
    </row>
    <row r="17" spans="1:8" ht="26.45" customHeight="1" x14ac:dyDescent="0.3">
      <c r="A17" s="247"/>
      <c r="B17" s="247"/>
      <c r="C17" s="66" t="s">
        <v>1201</v>
      </c>
      <c r="D17" s="68">
        <f>총괄내역서!D17</f>
        <v>1391055</v>
      </c>
      <c r="E17" s="71">
        <f>D17/D33*100</f>
        <v>0.28583713475527062</v>
      </c>
      <c r="F17" s="78" t="str">
        <f>총괄내역서!E17</f>
        <v>직접노무비 x 4.5%</v>
      </c>
      <c r="H17" s="19" t="str">
        <f ca="1">HYPERLINK("#"&amp;총괄내역서!H2&amp;"!D"&amp;ROW(총괄내역서!D17),"총괄표 →")</f>
        <v>총괄표 →</v>
      </c>
    </row>
    <row r="18" spans="1:8" ht="26.45" customHeight="1" x14ac:dyDescent="0.3">
      <c r="A18" s="247"/>
      <c r="B18" s="247"/>
      <c r="C18" s="66" t="s">
        <v>1202</v>
      </c>
      <c r="D18" s="68">
        <f>총괄내역서!D18</f>
        <v>710983</v>
      </c>
      <c r="E18" s="71">
        <f>D18/D33*100</f>
        <v>0.14609439855340484</v>
      </c>
      <c r="F18" s="78" t="str">
        <f>총괄내역서!E18</f>
        <v>직접노무비 x 2.3%</v>
      </c>
      <c r="H18" s="19" t="str">
        <f ca="1">HYPERLINK("#"&amp;총괄내역서!H2&amp;"!D"&amp;ROW(총괄내역서!D18),"총괄표 →")</f>
        <v>총괄표 →</v>
      </c>
    </row>
    <row r="19" spans="1:8" ht="26.45" customHeight="1" x14ac:dyDescent="0.3">
      <c r="A19" s="247"/>
      <c r="B19" s="247"/>
      <c r="C19" s="66" t="s">
        <v>1203</v>
      </c>
      <c r="D19" s="68">
        <f>총괄내역서!D19</f>
        <v>1643984</v>
      </c>
      <c r="E19" s="71">
        <f>D19/D33*100</f>
        <v>0.33780955903505527</v>
      </c>
      <c r="F19" s="79" t="str">
        <f>총괄내역서!E19</f>
        <v>A）(직노+직재+간재+관급재/1.1) x 1.85% = 1,643,984
B）&lt;(직노+직재+간재) x 1.85%&gt;의 1.2배 = 1,793,178</v>
      </c>
      <c r="H19" s="19" t="str">
        <f ca="1">HYPERLINK("#"&amp;총괄내역서!H2&amp;"!D"&amp;ROW(총괄내역서!D19),"총괄표 →")</f>
        <v>총괄표 →</v>
      </c>
    </row>
    <row r="20" spans="1:8" ht="26.45" customHeight="1" x14ac:dyDescent="0.3">
      <c r="A20" s="247"/>
      <c r="B20" s="247"/>
      <c r="C20" s="66" t="s">
        <v>1204</v>
      </c>
      <c r="D20" s="68">
        <f>총괄내역서!D20</f>
        <v>4909822</v>
      </c>
      <c r="E20" s="71">
        <f>D20/D33*100</f>
        <v>1.0088813545391033</v>
      </c>
      <c r="F20" s="78" t="str">
        <f>총괄내역서!E20</f>
        <v>(직접노무비+간접노무비+재료비) x 5.5%</v>
      </c>
      <c r="H20" s="19" t="str">
        <f ca="1">HYPERLINK("#"&amp;총괄내역서!H2&amp;"!D"&amp;ROW(총괄내역서!D20),"총괄표 →")</f>
        <v>총괄표 →</v>
      </c>
    </row>
    <row r="21" spans="1:8" ht="26.45" customHeight="1" x14ac:dyDescent="0.3">
      <c r="A21" s="247"/>
      <c r="B21" s="247"/>
      <c r="C21" s="66" t="s">
        <v>1205</v>
      </c>
      <c r="D21" s="68">
        <f>총괄내역서!D21</f>
        <v>71063</v>
      </c>
      <c r="E21" s="71">
        <f>D21/D33*100</f>
        <v>1.4602186331319609E-2</v>
      </c>
      <c r="F21" s="78" t="str">
        <f>총괄내역서!E21</f>
        <v>(재료비 + 직접노무비 + 산출경비) x 0.081%</v>
      </c>
      <c r="H21" s="19" t="str">
        <f ca="1">HYPERLINK("#"&amp;총괄내역서!H2&amp;"!D"&amp;ROW(총괄내역서!D21),"총괄표 →")</f>
        <v>총괄표 →</v>
      </c>
    </row>
    <row r="22" spans="1:8" ht="26.45" customHeight="1" x14ac:dyDescent="0.3">
      <c r="A22" s="247"/>
      <c r="B22" s="247"/>
      <c r="C22" s="66" t="s">
        <v>1206</v>
      </c>
      <c r="D22" s="68">
        <f>총괄내역서!D22</f>
        <v>263196</v>
      </c>
      <c r="E22" s="71">
        <f>D22/D33*100</f>
        <v>5.4082110713845395E-2</v>
      </c>
      <c r="F22" s="78" t="str">
        <f>총괄내역서!E22</f>
        <v>(재료비 + 직접노무비 + 산출경비) x 0.3%</v>
      </c>
      <c r="H22" s="19" t="str">
        <f ca="1">HYPERLINK("#"&amp;총괄내역서!H2&amp;"!D"&amp;ROW(총괄내역서!D22),"총괄표 →")</f>
        <v>총괄표 →</v>
      </c>
    </row>
    <row r="23" spans="1:8" ht="26.45" customHeight="1" x14ac:dyDescent="0.3">
      <c r="A23" s="247"/>
      <c r="B23" s="247"/>
      <c r="C23" s="220" t="s">
        <v>1207</v>
      </c>
      <c r="D23" s="221">
        <f>총괄내역서!D23</f>
        <v>157918</v>
      </c>
      <c r="E23" s="222">
        <f>D23/D33*100</f>
        <v>3.2449348621213993E-2</v>
      </c>
      <c r="F23" s="223" t="str">
        <f>총괄내역서!E23</f>
        <v>(재료비 + 직접노무비 + 산출경비) x 0.18%</v>
      </c>
      <c r="H23" s="19" t="str">
        <f ca="1">HYPERLINK("#"&amp;총괄내역서!H2&amp;"!D"&amp;ROW(총괄내역서!D23),"총괄표 →")</f>
        <v>총괄표 →</v>
      </c>
    </row>
    <row r="24" spans="1:8" ht="26.45" customHeight="1" x14ac:dyDescent="0.3">
      <c r="A24" s="245"/>
      <c r="B24" s="245"/>
      <c r="C24" s="67" t="s">
        <v>1193</v>
      </c>
      <c r="D24" s="70">
        <f>+D12+D13+D14+D15+D16+D17+D18+D19+D20+D21+D22+D23</f>
        <v>14883678</v>
      </c>
      <c r="E24" s="72">
        <f>D24/D33*100</f>
        <v>3.0583318949574654</v>
      </c>
      <c r="F24" s="77"/>
    </row>
    <row r="25" spans="1:8" ht="26.45" customHeight="1" x14ac:dyDescent="0.3">
      <c r="A25" s="248" t="s">
        <v>1208</v>
      </c>
      <c r="B25" s="249"/>
      <c r="C25" s="250"/>
      <c r="D25" s="53">
        <f>총괄내역서!D25</f>
        <v>6249190</v>
      </c>
      <c r="E25" s="73">
        <f>D25/D33*100</f>
        <v>1.2840977273661283</v>
      </c>
      <c r="F25" s="80" t="str">
        <f>"순공사원가 x "&amp;ROUND(총괄내역서!M25,5)&amp;"%"</f>
        <v>순공사원가 x 6%</v>
      </c>
      <c r="H25" s="19" t="str">
        <f ca="1">HYPERLINK("#"&amp;총괄내역서!H2&amp;"!D"&amp;ROW(총괄내역서!D25),"총괄표 →")</f>
        <v>총괄표 →</v>
      </c>
    </row>
    <row r="26" spans="1:8" ht="26.45" customHeight="1" x14ac:dyDescent="0.3">
      <c r="A26" s="234" t="s">
        <v>1209</v>
      </c>
      <c r="B26" s="233"/>
      <c r="C26" s="233"/>
      <c r="D26" s="53">
        <f>총괄내역서!D27</f>
        <v>8464209</v>
      </c>
      <c r="E26" s="73">
        <f>D26/D33*100</f>
        <v>1.7392448526692146</v>
      </c>
      <c r="F26" s="80" t="str">
        <f>"(노무비+경비+일반관리비) x "&amp;ROUND(총괄내역서!M27,5)&amp;"%"</f>
        <v>(노무비+경비+일반관리비) x 15%</v>
      </c>
      <c r="H26" s="19" t="str">
        <f ca="1">HYPERLINK("#"&amp;총괄내역서!H2&amp;"!D"&amp;ROW(총괄내역서!D27),"총괄표 →")</f>
        <v>총괄표 →</v>
      </c>
    </row>
    <row r="27" spans="1:8" ht="26.45" customHeight="1" x14ac:dyDescent="0.3">
      <c r="A27" s="232" t="s">
        <v>1210</v>
      </c>
      <c r="B27" s="233"/>
      <c r="C27" s="233"/>
      <c r="D27" s="53">
        <f>총괄내역서!D28</f>
        <v>118866579</v>
      </c>
      <c r="E27" s="73">
        <f>D27/D33*100</f>
        <v>24.424974109234373</v>
      </c>
      <c r="F27" s="44"/>
      <c r="H27" s="19" t="str">
        <f ca="1">HYPERLINK("#"&amp;총괄내역서!H2&amp;"!D"&amp;ROW(총괄내역서!D28),"총괄표 →")</f>
        <v>총괄표 →</v>
      </c>
    </row>
    <row r="28" spans="1:8" ht="26.45" customHeight="1" x14ac:dyDescent="0.3">
      <c r="A28" s="234" t="s">
        <v>1211</v>
      </c>
      <c r="B28" s="233"/>
      <c r="C28" s="233"/>
      <c r="D28" s="53">
        <f>총괄내역서!D29</f>
        <v>102942</v>
      </c>
      <c r="E28" s="73">
        <f>D28/D33*100</f>
        <v>2.1152755517198866E-2</v>
      </c>
      <c r="F28" s="44"/>
      <c r="H28" s="19" t="str">
        <f ca="1">HYPERLINK("#"&amp;총괄내역서!H2&amp;"!D"&amp;ROW(총괄내역서!D29),"총괄표 →")</f>
        <v>총괄표 →</v>
      </c>
    </row>
    <row r="29" spans="1:8" ht="26.45" customHeight="1" thickBot="1" x14ac:dyDescent="0.35">
      <c r="A29" s="235" t="s">
        <v>1212</v>
      </c>
      <c r="B29" s="236"/>
      <c r="C29" s="236"/>
      <c r="D29" s="219">
        <f>총괄내역서!D30</f>
        <v>11876363</v>
      </c>
      <c r="E29" s="227">
        <f>D29/D33*100</f>
        <v>2.4403819915341307</v>
      </c>
      <c r="F29" s="80" t="str">
        <f>"(총원가 ~ 작업설 등(△)) x "&amp;ROUND(총괄내역서!M30,5)&amp;"%"</f>
        <v>(총원가 ~ 작업설 등(△)) x 10%</v>
      </c>
      <c r="H29" s="19" t="str">
        <f ca="1">HYPERLINK("#"&amp;총괄내역서!H2&amp;"!D"&amp;ROW(총괄내역서!D30),"총괄표 →")</f>
        <v>총괄표 →</v>
      </c>
    </row>
    <row r="30" spans="1:8" s="224" customFormat="1" ht="26.45" customHeight="1" thickBot="1" x14ac:dyDescent="0.35">
      <c r="A30" s="237" t="s">
        <v>1213</v>
      </c>
      <c r="B30" s="238"/>
      <c r="C30" s="238"/>
      <c r="D30" s="228">
        <f>총괄내역서!D31</f>
        <v>130640000</v>
      </c>
      <c r="E30" s="229">
        <f>D30/D33*100</f>
        <v>26.844203345251305</v>
      </c>
      <c r="F30" s="226"/>
      <c r="H30" s="225" t="str">
        <f ca="1">HYPERLINK("#"&amp;총괄내역서!H2&amp;"!D"&amp;ROW(총괄내역서!D31),"총괄표 →")</f>
        <v>총괄표 →</v>
      </c>
    </row>
    <row r="31" spans="1:8" ht="26.45" customHeight="1" x14ac:dyDescent="0.3">
      <c r="A31" s="234" t="s">
        <v>1214</v>
      </c>
      <c r="B31" s="233"/>
      <c r="C31" s="233"/>
      <c r="D31" s="53">
        <f>총괄내역서!D32</f>
        <v>4450000</v>
      </c>
      <c r="E31" s="73">
        <f>D31/D33*100</f>
        <v>0.91439608761763858</v>
      </c>
      <c r="F31" s="80" t="str">
        <f>총괄내역서!E32</f>
        <v>원자재대: 4,440,349 (조달수수료: 23,849 포함)</v>
      </c>
      <c r="H31" s="19" t="str">
        <f ca="1">HYPERLINK("#"&amp;총괄내역서!H2&amp;"!D"&amp;ROW(총괄내역서!D32),"총괄표 →")</f>
        <v>총괄표 →</v>
      </c>
    </row>
    <row r="32" spans="1:8" ht="26.45" customHeight="1" x14ac:dyDescent="0.3">
      <c r="A32" s="234" t="s">
        <v>1215</v>
      </c>
      <c r="B32" s="233"/>
      <c r="C32" s="233"/>
      <c r="D32" s="53">
        <f>총괄내역서!D33</f>
        <v>351570000</v>
      </c>
      <c r="E32" s="73">
        <f>D32/D33*100</f>
        <v>72.241400567131052</v>
      </c>
      <c r="F32" s="80" t="str">
        <f>총괄내역서!E33</f>
        <v>원자재대: 351,569,237</v>
      </c>
      <c r="H32" s="19" t="str">
        <f ca="1">HYPERLINK("#"&amp;총괄내역서!H2&amp;"!D"&amp;ROW(총괄내역서!D33),"총괄표 →")</f>
        <v>총괄표 →</v>
      </c>
    </row>
    <row r="33" spans="1:8" ht="26.45" customHeight="1" x14ac:dyDescent="0.3">
      <c r="A33" s="232" t="s">
        <v>1216</v>
      </c>
      <c r="B33" s="233"/>
      <c r="C33" s="233"/>
      <c r="D33" s="53">
        <f>총괄내역서!D34</f>
        <v>486660000</v>
      </c>
      <c r="E33" s="73">
        <v>100</v>
      </c>
      <c r="F33" s="44"/>
      <c r="H33" s="19" t="str">
        <f ca="1">HYPERLINK("#"&amp;총괄내역서!H2&amp;"!D"&amp;ROW(총괄내역서!D34),"총괄표 →")</f>
        <v>총괄표 →</v>
      </c>
    </row>
  </sheetData>
  <mergeCells count="19">
    <mergeCell ref="A26:C26"/>
    <mergeCell ref="A1:F1"/>
    <mergeCell ref="A3:C3"/>
    <mergeCell ref="D3:D4"/>
    <mergeCell ref="E3:E4"/>
    <mergeCell ref="F3:F4"/>
    <mergeCell ref="A4:C4"/>
    <mergeCell ref="A5:A24"/>
    <mergeCell ref="B5:B8"/>
    <mergeCell ref="B9:B11"/>
    <mergeCell ref="B12:B24"/>
    <mergeCell ref="A25:C25"/>
    <mergeCell ref="A33:C33"/>
    <mergeCell ref="A27:C27"/>
    <mergeCell ref="A28:C28"/>
    <mergeCell ref="A29:C29"/>
    <mergeCell ref="A30:C30"/>
    <mergeCell ref="A31:C31"/>
    <mergeCell ref="A32:C32"/>
  </mergeCells>
  <phoneticPr fontId="26" type="noConversion"/>
  <hyperlinks>
    <hyperlink ref="H1" r:id="rId1" tooltip="설계예산시스템(STmate w24.06)으로 작성 하였으며,_x000a_엑셀 인쇄품질 600 dpi에 최적화 되어 있습니다._x000a_경영정보(주) http://www.stma.co.kr_x000a_Tel) 070-4350-0040_x000a_Fax) 0505-300-3948"/>
    <hyperlink ref="G1" r:id="rId2" tooltip="설계예산시스템(STmate w24.06)으로 작성 하였으며,_x000a_엑셀 인쇄품질 600 dpi에 최적화 되어 있습니다._x000a_경영정보(주) http://www.stma.co.kr_x000a_Tel) 070-4350-0040_x000a_Fax) 0505-300-3948"/>
  </hyperlinks>
  <printOptions horizontalCentered="1"/>
  <pageMargins left="0.59055118110236215" right="0.59055118110236215" top="0.78740157480314965" bottom="0.74803149606299202" header="0" footer="0.55118110236220463"/>
  <pageSetup paperSize="9" scale="80" fitToWidth="0" fitToHeight="0" orientation="portrait" r:id="rId3"/>
  <headerFooter alignWithMargins="0">
    <oddFooter xml:space="preserve">&amp;C&amp;"굴림체,"&amp;9 - &amp;P -&amp;R&amp;"굴림체,"&amp;9 </oddFooter>
  </headerFooter>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4"/>
  <sheetViews>
    <sheetView workbookViewId="0">
      <pane ySplit="3" topLeftCell="A10" activePane="bottomLeft" state="frozenSplit"/>
      <selection pane="bottomLeft" activeCell="C27" sqref="C27"/>
    </sheetView>
  </sheetViews>
  <sheetFormatPr defaultColWidth="9.125" defaultRowHeight="16.5" x14ac:dyDescent="0.3"/>
  <cols>
    <col min="1" max="1" width="10" style="5" customWidth="1"/>
    <col min="2" max="2" width="26.5" style="5" customWidth="1"/>
    <col min="3" max="3" width="22.75" style="5" customWidth="1"/>
    <col min="4" max="7" width="17.5" style="5" customWidth="1"/>
    <col min="8" max="8" width="9.125" style="15" hidden="1" customWidth="1"/>
    <col min="9" max="12" width="2.125" style="5" customWidth="1"/>
    <col min="13" max="14" width="4" style="5" customWidth="1"/>
    <col min="15" max="16" width="4" style="15" customWidth="1"/>
    <col min="17" max="17" width="9.125" style="17" customWidth="1"/>
    <col min="18" max="16384" width="9.125" style="5"/>
  </cols>
  <sheetData>
    <row r="1" spans="1:17" ht="24.95" customHeight="1" x14ac:dyDescent="0.3">
      <c r="A1" s="239" t="s">
        <v>1090</v>
      </c>
      <c r="B1" s="231"/>
      <c r="C1" s="231"/>
      <c r="D1" s="231"/>
      <c r="E1" s="231"/>
      <c r="F1" s="231"/>
      <c r="G1" s="231"/>
      <c r="H1" s="18" t="s">
        <v>361</v>
      </c>
      <c r="Q1" s="18" t="s">
        <v>361</v>
      </c>
    </row>
    <row r="2" spans="1:17" ht="19.5" customHeight="1" x14ac:dyDescent="0.3">
      <c r="A2" s="1" t="s">
        <v>1</v>
      </c>
      <c r="H2" s="21" t="str">
        <f ca="1">MID(CELL("filename",$A$1),FIND("]",CELL("filename",$A$1))+1,LEN(CELL("filename",$A$1)))</f>
        <v>총괄내역서</v>
      </c>
    </row>
    <row r="3" spans="1:17" ht="19.5" customHeight="1" x14ac:dyDescent="0.3">
      <c r="A3" s="7" t="s">
        <v>779</v>
      </c>
      <c r="B3" s="7" t="s">
        <v>3</v>
      </c>
      <c r="C3" s="7" t="s">
        <v>4</v>
      </c>
      <c r="D3" s="7" t="s">
        <v>6</v>
      </c>
      <c r="E3" s="7" t="s">
        <v>7</v>
      </c>
      <c r="F3" s="7" t="s">
        <v>8</v>
      </c>
      <c r="G3" s="13" t="s">
        <v>9</v>
      </c>
      <c r="H3" s="16" t="s">
        <v>755</v>
      </c>
      <c r="Q3" s="19" t="str">
        <f>HYPERLINK("#'〓 목 차 〓'!B2","목차 →")</f>
        <v>목차 →</v>
      </c>
    </row>
    <row r="4" spans="1:17" ht="19.5" customHeight="1" x14ac:dyDescent="0.3">
      <c r="A4" s="9" t="s">
        <v>722</v>
      </c>
      <c r="B4" s="9" t="s">
        <v>655</v>
      </c>
      <c r="C4" s="9"/>
      <c r="D4" s="53">
        <f>설계내역서!G5</f>
        <v>87732234</v>
      </c>
      <c r="E4" s="60">
        <f>설계내역서!I5</f>
        <v>53936696</v>
      </c>
      <c r="F4" s="57">
        <f>설계내역서!K5</f>
        <v>30912342</v>
      </c>
      <c r="G4" s="53">
        <f>설계내역서!M5</f>
        <v>2883196</v>
      </c>
      <c r="Q4" s="19" t="str">
        <f ca="1">HYPERLINK("#"&amp;설계내역서!O2&amp;"!A"&amp;ROW(설계내역서!A5),"내역 →")</f>
        <v>내역 →</v>
      </c>
    </row>
    <row r="5" spans="1:17" ht="19.5" customHeight="1" x14ac:dyDescent="0.3">
      <c r="A5" s="9" t="s">
        <v>636</v>
      </c>
      <c r="B5" s="9" t="s">
        <v>631</v>
      </c>
      <c r="C5" s="9"/>
      <c r="D5" s="53">
        <f>설계내역서!G6</f>
        <v>2800670</v>
      </c>
      <c r="E5" s="60">
        <f>설계내역서!I6</f>
        <v>345151</v>
      </c>
      <c r="F5" s="57">
        <f>설계내역서!K6</f>
        <v>1799461</v>
      </c>
      <c r="G5" s="53">
        <f>설계내역서!M6</f>
        <v>656058</v>
      </c>
      <c r="Q5" s="19" t="str">
        <f ca="1">HYPERLINK("#"&amp;설계내역서!O2&amp;"!A"&amp;ROW(설계내역서!A6),"내역 →")</f>
        <v>내역 →</v>
      </c>
    </row>
    <row r="6" spans="1:17" ht="19.5" customHeight="1" x14ac:dyDescent="0.3">
      <c r="A6" s="9" t="s">
        <v>953</v>
      </c>
      <c r="B6" s="9" t="s">
        <v>954</v>
      </c>
      <c r="C6" s="9"/>
      <c r="D6" s="53">
        <f>설계내역서!G30</f>
        <v>2270880</v>
      </c>
      <c r="E6" s="60">
        <f>설계내역서!I30</f>
        <v>728348</v>
      </c>
      <c r="F6" s="57">
        <f>설계내역서!K30</f>
        <v>974533</v>
      </c>
      <c r="G6" s="53">
        <f>설계내역서!M30</f>
        <v>567999</v>
      </c>
      <c r="Q6" s="19" t="str">
        <f ca="1">HYPERLINK("#"&amp;설계내역서!O2&amp;"!A"&amp;ROW(설계내역서!A30),"내역 →")</f>
        <v>내역 →</v>
      </c>
    </row>
    <row r="7" spans="1:17" ht="19.5" customHeight="1" x14ac:dyDescent="0.3">
      <c r="A7" s="9" t="s">
        <v>976</v>
      </c>
      <c r="B7" s="9" t="s">
        <v>977</v>
      </c>
      <c r="C7" s="9"/>
      <c r="D7" s="53">
        <f>설계내역서!G55</f>
        <v>29601014</v>
      </c>
      <c r="E7" s="60">
        <f>설계내역서!I55</f>
        <v>13923455</v>
      </c>
      <c r="F7" s="57">
        <f>설계내역서!K55</f>
        <v>14999852</v>
      </c>
      <c r="G7" s="53">
        <f>설계내역서!M55</f>
        <v>677707</v>
      </c>
      <c r="Q7" s="19" t="str">
        <f ca="1">HYPERLINK("#"&amp;설계내역서!O2&amp;"!A"&amp;ROW(설계내역서!A55),"내역 →")</f>
        <v>내역 →</v>
      </c>
    </row>
    <row r="8" spans="1:17" ht="19.5" customHeight="1" x14ac:dyDescent="0.3">
      <c r="A8" s="9" t="s">
        <v>993</v>
      </c>
      <c r="B8" s="9" t="s">
        <v>827</v>
      </c>
      <c r="C8" s="9"/>
      <c r="D8" s="53">
        <f>설계내역서!G80</f>
        <v>16374233</v>
      </c>
      <c r="E8" s="60">
        <f>설계내역서!I80</f>
        <v>5756448</v>
      </c>
      <c r="F8" s="57">
        <f>설계내역서!K80</f>
        <v>9876633</v>
      </c>
      <c r="G8" s="53">
        <f>설계내역서!M80</f>
        <v>741152</v>
      </c>
      <c r="Q8" s="19" t="str">
        <f ca="1">HYPERLINK("#"&amp;설계내역서!O2&amp;"!A"&amp;ROW(설계내역서!A80),"내역 →")</f>
        <v>내역 →</v>
      </c>
    </row>
    <row r="9" spans="1:17" ht="19.5" customHeight="1" x14ac:dyDescent="0.3">
      <c r="A9" s="9" t="s">
        <v>1009</v>
      </c>
      <c r="B9" s="9" t="s">
        <v>1010</v>
      </c>
      <c r="C9" s="9"/>
      <c r="D9" s="53">
        <f>설계내역서!G105</f>
        <v>12889126</v>
      </c>
      <c r="E9" s="60">
        <f>설계내역서!I105</f>
        <v>11607650</v>
      </c>
      <c r="F9" s="57">
        <f>설계내역서!K105</f>
        <v>1248719</v>
      </c>
      <c r="G9" s="53">
        <f>설계내역서!M105</f>
        <v>32757</v>
      </c>
      <c r="Q9" s="19" t="str">
        <f ca="1">HYPERLINK("#"&amp;설계내역서!O2&amp;"!A"&amp;ROW(설계내역서!A105),"내역 →")</f>
        <v>내역 →</v>
      </c>
    </row>
    <row r="10" spans="1:17" ht="19.5" customHeight="1" x14ac:dyDescent="0.3">
      <c r="A10" s="9" t="s">
        <v>1012</v>
      </c>
      <c r="B10" s="9" t="s">
        <v>1011</v>
      </c>
      <c r="C10" s="9"/>
      <c r="D10" s="53">
        <f>설계내역서!G130</f>
        <v>23796311</v>
      </c>
      <c r="E10" s="60">
        <f>설계내역서!I130</f>
        <v>21575644</v>
      </c>
      <c r="F10" s="57">
        <f>설계내역서!K130</f>
        <v>2013144</v>
      </c>
      <c r="G10" s="53">
        <f>설계내역서!M130</f>
        <v>207523</v>
      </c>
      <c r="Q10" s="19" t="str">
        <f ca="1">HYPERLINK("#"&amp;설계내역서!O2&amp;"!A"&amp;ROW(설계내역서!A130),"내역 →")</f>
        <v>내역 →</v>
      </c>
    </row>
    <row r="11" spans="1:17" ht="19.5" customHeight="1" x14ac:dyDescent="0.3">
      <c r="A11" s="9" t="s">
        <v>1131</v>
      </c>
      <c r="B11" s="9" t="s">
        <v>1132</v>
      </c>
      <c r="C11" s="9"/>
      <c r="D11" s="53">
        <f>설계내역서!G182</f>
        <v>87732234</v>
      </c>
      <c r="E11" s="60">
        <f>설계내역서!I182</f>
        <v>53936696</v>
      </c>
      <c r="F11" s="57">
        <f>설계내역서!K182</f>
        <v>30912342</v>
      </c>
      <c r="G11" s="53">
        <f>설계내역서!M182</f>
        <v>2883196</v>
      </c>
      <c r="Q11" s="19" t="str">
        <f ca="1">HYPERLINK("#"&amp;설계내역서!O2&amp;"!A"&amp;ROW(설계내역서!A182),"내역 →")</f>
        <v>내역 →</v>
      </c>
    </row>
    <row r="12" spans="1:17" ht="19.5" customHeight="1" x14ac:dyDescent="0.3">
      <c r="A12" s="9"/>
      <c r="B12" s="9" t="s">
        <v>1133</v>
      </c>
      <c r="C12" s="9"/>
      <c r="D12" s="53">
        <f>ROUNDDOWN(F11*M12/100,0)</f>
        <v>4420464</v>
      </c>
      <c r="E12" s="254" t="str">
        <f>"직접노무비 x "&amp;ROUND(M12,5)&amp;"%"</f>
        <v>직접노무비 x 14.3%</v>
      </c>
      <c r="F12" s="252"/>
      <c r="G12" s="253"/>
      <c r="H12" s="16" t="s">
        <v>1134</v>
      </c>
      <c r="I12" s="36">
        <v>0</v>
      </c>
      <c r="M12" s="63">
        <v>14.3</v>
      </c>
      <c r="N12" s="36">
        <v>0</v>
      </c>
      <c r="O12" s="64">
        <v>0</v>
      </c>
      <c r="P12" s="64">
        <v>0</v>
      </c>
    </row>
    <row r="13" spans="1:17" ht="19.5" customHeight="1" x14ac:dyDescent="0.3">
      <c r="A13" s="9"/>
      <c r="B13" s="9" t="s">
        <v>1135</v>
      </c>
      <c r="C13" s="9"/>
      <c r="D13" s="53">
        <f>ROUNDDOWN((F11+D12)*M13/100,0)</f>
        <v>1257847</v>
      </c>
      <c r="E13" s="254" t="str">
        <f>"(직접노무비+간접노무비) x "&amp;ROUND(M13,5)&amp;"%"</f>
        <v>(직접노무비+간접노무비) x 3.56%</v>
      </c>
      <c r="F13" s="252"/>
      <c r="G13" s="253"/>
      <c r="H13" s="16" t="s">
        <v>1136</v>
      </c>
      <c r="I13" s="36">
        <v>0</v>
      </c>
      <c r="M13" s="63">
        <v>3.56</v>
      </c>
      <c r="N13" s="36">
        <v>0</v>
      </c>
      <c r="O13" s="64">
        <v>0</v>
      </c>
      <c r="P13" s="64">
        <v>0</v>
      </c>
    </row>
    <row r="14" spans="1:17" ht="19.5" customHeight="1" x14ac:dyDescent="0.3">
      <c r="A14" s="9"/>
      <c r="B14" s="9" t="s">
        <v>1137</v>
      </c>
      <c r="C14" s="9"/>
      <c r="D14" s="53">
        <f>ROUNDDOWN((F11+D12)*M14/100,0)</f>
        <v>356861</v>
      </c>
      <c r="E14" s="254" t="str">
        <f>"(직접노무비+간접노무비) x "&amp;ROUND(M14,5)&amp;"%"</f>
        <v>(직접노무비+간접노무비) x 1.01%</v>
      </c>
      <c r="F14" s="252"/>
      <c r="G14" s="253"/>
      <c r="H14" s="16" t="s">
        <v>1138</v>
      </c>
      <c r="I14" s="36">
        <v>0</v>
      </c>
      <c r="M14" s="63">
        <v>1.01</v>
      </c>
      <c r="N14" s="36">
        <v>0</v>
      </c>
      <c r="O14" s="64">
        <v>0</v>
      </c>
      <c r="P14" s="64">
        <v>0</v>
      </c>
    </row>
    <row r="15" spans="1:17" ht="19.5" customHeight="1" x14ac:dyDescent="0.3">
      <c r="A15" s="9"/>
      <c r="B15" s="9" t="s">
        <v>1139</v>
      </c>
      <c r="C15" s="9"/>
      <c r="D15" s="53">
        <f>ROUNDDOWN(F11*M15/100,0)</f>
        <v>1095842</v>
      </c>
      <c r="E15" s="254" t="str">
        <f>"직접노무비 x "&amp;ROUND(M15,5)&amp;"%"</f>
        <v>직접노무비 x 3.545%</v>
      </c>
      <c r="F15" s="252"/>
      <c r="G15" s="253"/>
      <c r="H15" s="16" t="s">
        <v>1140</v>
      </c>
      <c r="I15" s="36">
        <v>0</v>
      </c>
      <c r="J15" s="54">
        <f>F11</f>
        <v>30912342</v>
      </c>
      <c r="M15" s="63">
        <v>3.5449999999999999</v>
      </c>
      <c r="N15" s="36">
        <v>0</v>
      </c>
      <c r="O15" s="64">
        <v>0</v>
      </c>
      <c r="P15" s="64">
        <v>0</v>
      </c>
    </row>
    <row r="16" spans="1:17" ht="19.5" customHeight="1" x14ac:dyDescent="0.3">
      <c r="A16" s="9"/>
      <c r="B16" s="9" t="s">
        <v>1141</v>
      </c>
      <c r="C16" s="9"/>
      <c r="D16" s="53">
        <f>ROUNDDOWN(D15*M16/100,0)</f>
        <v>141911</v>
      </c>
      <c r="E16" s="254" t="str">
        <f>"건강보험료 x "&amp;ROUND(M16,5)&amp;"%"</f>
        <v>건강보험료 x 12.95%</v>
      </c>
      <c r="F16" s="252"/>
      <c r="G16" s="253"/>
      <c r="H16" s="16" t="s">
        <v>1142</v>
      </c>
      <c r="I16" s="36">
        <v>0</v>
      </c>
      <c r="J16" s="54">
        <f>D15</f>
        <v>1095842</v>
      </c>
      <c r="M16" s="63">
        <v>12.95</v>
      </c>
      <c r="N16" s="36">
        <v>0</v>
      </c>
      <c r="O16" s="64">
        <v>0</v>
      </c>
      <c r="P16" s="64">
        <v>0</v>
      </c>
    </row>
    <row r="17" spans="1:16" ht="19.5" customHeight="1" x14ac:dyDescent="0.3">
      <c r="A17" s="9"/>
      <c r="B17" s="9" t="s">
        <v>1143</v>
      </c>
      <c r="C17" s="9"/>
      <c r="D17" s="53">
        <f>ROUNDDOWN(F11*M17/100,0)</f>
        <v>1391055</v>
      </c>
      <c r="E17" s="254" t="str">
        <f>"직접노무비 x "&amp;ROUND(M17,5)&amp;"%"</f>
        <v>직접노무비 x 4.5%</v>
      </c>
      <c r="F17" s="252"/>
      <c r="G17" s="253"/>
      <c r="H17" s="16" t="s">
        <v>1144</v>
      </c>
      <c r="I17" s="36">
        <v>0</v>
      </c>
      <c r="J17" s="54">
        <f>F11</f>
        <v>30912342</v>
      </c>
      <c r="M17" s="63">
        <v>4.5</v>
      </c>
      <c r="N17" s="36">
        <v>0</v>
      </c>
      <c r="O17" s="64">
        <v>0</v>
      </c>
      <c r="P17" s="64">
        <v>0</v>
      </c>
    </row>
    <row r="18" spans="1:16" ht="19.5" customHeight="1" x14ac:dyDescent="0.3">
      <c r="A18" s="9"/>
      <c r="B18" s="9" t="s">
        <v>1145</v>
      </c>
      <c r="C18" s="9"/>
      <c r="D18" s="53">
        <f>ROUNDDOWN(F11*M18/100,0)</f>
        <v>710983</v>
      </c>
      <c r="E18" s="254" t="str">
        <f>"직접노무비 x "&amp;ROUND(M18,5)&amp;"%"</f>
        <v>직접노무비 x 2.3%</v>
      </c>
      <c r="F18" s="252"/>
      <c r="G18" s="253"/>
      <c r="H18" s="16" t="s">
        <v>1146</v>
      </c>
      <c r="I18" s="36">
        <v>0</v>
      </c>
      <c r="J18" s="54">
        <f>F11</f>
        <v>30912342</v>
      </c>
      <c r="M18" s="63">
        <v>2.2999999999999998</v>
      </c>
      <c r="N18" s="36">
        <v>0</v>
      </c>
      <c r="O18" s="64">
        <v>0</v>
      </c>
      <c r="P18" s="64">
        <v>0</v>
      </c>
    </row>
    <row r="19" spans="1:16" ht="19.5" customHeight="1" x14ac:dyDescent="0.3">
      <c r="A19" s="9"/>
      <c r="B19" s="9" t="s">
        <v>1147</v>
      </c>
      <c r="C19" s="9" t="s">
        <v>1148</v>
      </c>
      <c r="D19" s="53">
        <f>ROUNDDOWN(((F11+(E11))+(I32-O32)/1.1)*M19/100,0)</f>
        <v>1643984</v>
      </c>
      <c r="E19" s="255" t="str">
        <f t="shared" ref="E19" si="0">"A）(직노+직재+간재+관급재/1.1) x "&amp;ROUND(M19,5)&amp;"% = "&amp;TEXT(D19,"#,0")&amp;"
B）&lt;(직노+직재+간재) x "&amp;ROUND(M19,5)&amp;"%&gt;의 1.2배 = 1,793,178"</f>
        <v>A）(직노+직재+간재+관급재/1.1) x 1.85% = 1,643,984
B）&lt;(직노+직재+간재) x 1.85%&gt;의 1.2배 = 1,793,178</v>
      </c>
      <c r="F19" s="252"/>
      <c r="G19" s="253"/>
      <c r="H19" s="16" t="s">
        <v>1149</v>
      </c>
      <c r="I19" s="36">
        <v>0</v>
      </c>
      <c r="J19" s="54">
        <f>((F11+(E11))+(I32-O32)/1.1)</f>
        <v>88864038</v>
      </c>
      <c r="M19" s="63">
        <v>1.85</v>
      </c>
      <c r="N19" s="36">
        <v>0</v>
      </c>
      <c r="O19" s="64">
        <v>0</v>
      </c>
      <c r="P19" s="64">
        <v>0</v>
      </c>
    </row>
    <row r="20" spans="1:16" ht="19.5" customHeight="1" x14ac:dyDescent="0.3">
      <c r="A20" s="9"/>
      <c r="B20" s="9" t="s">
        <v>1152</v>
      </c>
      <c r="C20" s="9"/>
      <c r="D20" s="53">
        <f>ROUNDDOWN((((F11+D12)+(E11)))*M20/100,0)</f>
        <v>4909822</v>
      </c>
      <c r="E20" s="254" t="str">
        <f>"(직접노무비+간접노무비+재료비) x "&amp;ROUND(M20,5)&amp;"%"</f>
        <v>(직접노무비+간접노무비+재료비) x 5.5%</v>
      </c>
      <c r="F20" s="252"/>
      <c r="G20" s="253"/>
      <c r="H20" s="16" t="s">
        <v>1153</v>
      </c>
      <c r="I20" s="36">
        <v>0</v>
      </c>
      <c r="M20" s="63">
        <v>5.5</v>
      </c>
      <c r="N20" s="36">
        <v>0</v>
      </c>
      <c r="O20" s="64">
        <v>0</v>
      </c>
      <c r="P20" s="64">
        <v>0</v>
      </c>
    </row>
    <row r="21" spans="1:16" ht="19.5" customHeight="1" x14ac:dyDescent="0.3">
      <c r="A21" s="9"/>
      <c r="B21" s="9" t="s">
        <v>1154</v>
      </c>
      <c r="C21" s="9"/>
      <c r="D21" s="53">
        <f>ROUNDDOWN((D11)*M21/100,0)</f>
        <v>71063</v>
      </c>
      <c r="E21" s="254" t="str">
        <f>"(재료비 + 직접노무비 + 산출경비) x "&amp;ROUND(M21,5)&amp;"%"</f>
        <v>(재료비 + 직접노무비 + 산출경비) x 0.081%</v>
      </c>
      <c r="F21" s="252"/>
      <c r="G21" s="253"/>
      <c r="H21" s="16" t="s">
        <v>1155</v>
      </c>
      <c r="I21" s="36">
        <v>0</v>
      </c>
      <c r="M21" s="63">
        <v>8.1000000000000003E-2</v>
      </c>
      <c r="N21" s="36">
        <v>0</v>
      </c>
      <c r="O21" s="64">
        <v>0</v>
      </c>
      <c r="P21" s="64">
        <v>0</v>
      </c>
    </row>
    <row r="22" spans="1:16" ht="19.5" customHeight="1" x14ac:dyDescent="0.3">
      <c r="A22" s="9"/>
      <c r="B22" s="9" t="s">
        <v>1156</v>
      </c>
      <c r="C22" s="9"/>
      <c r="D22" s="53">
        <f>ROUNDDOWN((D11)*M22/100,0)</f>
        <v>263196</v>
      </c>
      <c r="E22" s="254" t="str">
        <f>"(재료비 + 직접노무비 + 산출경비) x "&amp;ROUND(M22,5)&amp;"%"</f>
        <v>(재료비 + 직접노무비 + 산출경비) x 0.3%</v>
      </c>
      <c r="F22" s="252"/>
      <c r="G22" s="253"/>
      <c r="H22" s="16" t="s">
        <v>1157</v>
      </c>
      <c r="I22" s="36">
        <v>0</v>
      </c>
      <c r="M22" s="63">
        <v>0.3</v>
      </c>
      <c r="N22" s="36">
        <v>0</v>
      </c>
      <c r="O22" s="64">
        <v>0</v>
      </c>
      <c r="P22" s="64">
        <v>0</v>
      </c>
    </row>
    <row r="23" spans="1:16" ht="19.5" customHeight="1" x14ac:dyDescent="0.3">
      <c r="A23" s="9"/>
      <c r="B23" s="9" t="s">
        <v>1158</v>
      </c>
      <c r="C23" s="9"/>
      <c r="D23" s="53">
        <f>ROUNDDOWN((D11)*M23/100,0)</f>
        <v>157918</v>
      </c>
      <c r="E23" s="254" t="str">
        <f>"(재료비 + 직접노무비 + 산출경비) x "&amp;ROUND(M23,5)&amp;"%"</f>
        <v>(재료비 + 직접노무비 + 산출경비) x 0.18%</v>
      </c>
      <c r="F23" s="252"/>
      <c r="G23" s="253"/>
      <c r="H23" s="16" t="s">
        <v>1159</v>
      </c>
      <c r="I23" s="36">
        <v>0</v>
      </c>
      <c r="M23" s="63">
        <v>0.18</v>
      </c>
      <c r="N23" s="36">
        <v>0</v>
      </c>
      <c r="O23" s="64">
        <v>0</v>
      </c>
      <c r="P23" s="64">
        <v>0</v>
      </c>
    </row>
    <row r="24" spans="1:16" ht="19.5" customHeight="1" x14ac:dyDescent="0.3">
      <c r="A24" s="9" t="s">
        <v>1160</v>
      </c>
      <c r="B24" s="9" t="s">
        <v>1161</v>
      </c>
      <c r="C24" s="9"/>
      <c r="D24" s="53">
        <f>(D11+D12+D13+D14+D15+D16+D17+D18+D19+D20+D21+D22+D23)</f>
        <v>104153180</v>
      </c>
      <c r="E24" s="251"/>
      <c r="F24" s="252"/>
      <c r="G24" s="253"/>
      <c r="H24" s="16" t="s">
        <v>1162</v>
      </c>
      <c r="I24" s="36">
        <v>0</v>
      </c>
      <c r="M24" s="36">
        <v>0</v>
      </c>
      <c r="N24" s="36">
        <v>0</v>
      </c>
      <c r="O24" s="64">
        <v>0</v>
      </c>
      <c r="P24" s="64">
        <v>0</v>
      </c>
    </row>
    <row r="25" spans="1:16" ht="19.5" customHeight="1" x14ac:dyDescent="0.3">
      <c r="A25" s="9"/>
      <c r="B25" s="9" t="s">
        <v>1163</v>
      </c>
      <c r="C25" s="9"/>
      <c r="D25" s="53">
        <f>ROUNDDOWN(((D24)+0)*M25/100,0)</f>
        <v>6249190</v>
      </c>
      <c r="E25" s="254" t="str">
        <f>"(나.소  계) x "&amp;ROUND(M25,5)&amp;"%"</f>
        <v>(나.소  계) x 6%</v>
      </c>
      <c r="F25" s="252"/>
      <c r="G25" s="253"/>
      <c r="H25" s="16" t="s">
        <v>1164</v>
      </c>
      <c r="I25" s="36">
        <v>0</v>
      </c>
      <c r="M25" s="62">
        <v>6</v>
      </c>
      <c r="N25" s="36">
        <v>0</v>
      </c>
      <c r="O25" s="64">
        <v>0</v>
      </c>
      <c r="P25" s="64">
        <v>0</v>
      </c>
    </row>
    <row r="26" spans="1:16" ht="19.5" customHeight="1" x14ac:dyDescent="0.3">
      <c r="A26" s="9" t="s">
        <v>1165</v>
      </c>
      <c r="B26" s="9" t="s">
        <v>1161</v>
      </c>
      <c r="C26" s="9"/>
      <c r="D26" s="53">
        <f>(D24+D25)</f>
        <v>110402370</v>
      </c>
      <c r="E26" s="251"/>
      <c r="F26" s="252"/>
      <c r="G26" s="253"/>
      <c r="H26" s="16" t="s">
        <v>1166</v>
      </c>
      <c r="I26" s="36">
        <v>4</v>
      </c>
      <c r="J26" s="54">
        <f>D26</f>
        <v>110402370</v>
      </c>
      <c r="L26" s="54">
        <f>D26</f>
        <v>110402370</v>
      </c>
      <c r="M26" s="36">
        <v>0</v>
      </c>
      <c r="N26" s="36">
        <v>0</v>
      </c>
      <c r="O26" s="64">
        <v>0</v>
      </c>
      <c r="P26" s="64">
        <v>0</v>
      </c>
    </row>
    <row r="27" spans="1:16" ht="19.5" customHeight="1" x14ac:dyDescent="0.3">
      <c r="A27" s="9"/>
      <c r="B27" s="9" t="s">
        <v>1167</v>
      </c>
      <c r="C27" s="9"/>
      <c r="D27" s="53">
        <f>ROUNDDOWN(((D26)-(E11))*M27/100,0)-I27-K27</f>
        <v>8464209</v>
      </c>
      <c r="E27" s="254" t="str">
        <f>"(다.소계 - 재료비) x "&amp;ROUND(M27,5)&amp;"% = "&amp;TEXT(J27,"#,##0")</f>
        <v>(다.소계 - 재료비) x 15% = 8,469,851</v>
      </c>
      <c r="F27" s="252"/>
      <c r="G27" s="253"/>
      <c r="H27" s="16" t="s">
        <v>1168</v>
      </c>
      <c r="I27" s="61">
        <f>ROUND((J34-ROUNDDOWN(J34,-I26))/1.1,0)</f>
        <v>5642</v>
      </c>
      <c r="J27" s="54">
        <f>ROUNDDOWN(((J26)-(E11))*M27/100,0)</f>
        <v>8469851</v>
      </c>
      <c r="K27" s="54">
        <f>ABS(L34-ROUNDDOWN(J34,-I26))*IF(L34&gt;ROUNDDOWN(J34,-I26),1,-1)</f>
        <v>0</v>
      </c>
      <c r="L27" s="54">
        <f>ROUNDDOWN(((L26)-(E11))*M27/100,0)-I27</f>
        <v>8464209</v>
      </c>
      <c r="M27" s="62">
        <v>15</v>
      </c>
      <c r="N27" s="36">
        <v>0</v>
      </c>
      <c r="O27" s="64">
        <v>0</v>
      </c>
      <c r="P27" s="64">
        <v>0</v>
      </c>
    </row>
    <row r="28" spans="1:16" ht="19.5" customHeight="1" x14ac:dyDescent="0.3">
      <c r="A28" s="9" t="s">
        <v>1169</v>
      </c>
      <c r="B28" s="9" t="s">
        <v>1170</v>
      </c>
      <c r="C28" s="9"/>
      <c r="D28" s="53">
        <f>(D26+D27)</f>
        <v>118866579</v>
      </c>
      <c r="E28" s="251"/>
      <c r="F28" s="252"/>
      <c r="G28" s="253"/>
      <c r="H28" s="16" t="s">
        <v>1171</v>
      </c>
      <c r="I28" s="36">
        <v>0</v>
      </c>
      <c r="J28" s="54">
        <f>(J26+J27)</f>
        <v>118872221</v>
      </c>
      <c r="L28" s="54">
        <f>(L26+L27)</f>
        <v>118866579</v>
      </c>
      <c r="M28" s="36">
        <v>0</v>
      </c>
      <c r="N28" s="36">
        <v>0</v>
      </c>
      <c r="O28" s="64">
        <v>0</v>
      </c>
      <c r="P28" s="64">
        <v>0</v>
      </c>
    </row>
    <row r="29" spans="1:16" ht="19.5" customHeight="1" x14ac:dyDescent="0.3">
      <c r="A29" s="9"/>
      <c r="B29" s="9" t="s">
        <v>1172</v>
      </c>
      <c r="C29" s="9"/>
      <c r="D29" s="10">
        <v>102942</v>
      </c>
      <c r="E29" s="251"/>
      <c r="F29" s="252"/>
      <c r="G29" s="253"/>
      <c r="H29" s="16" t="s">
        <v>1173</v>
      </c>
      <c r="I29" s="36">
        <v>0</v>
      </c>
      <c r="J29" s="54">
        <f>D29</f>
        <v>102942</v>
      </c>
      <c r="L29" s="54">
        <f>D29</f>
        <v>102942</v>
      </c>
      <c r="M29" s="36">
        <v>0</v>
      </c>
      <c r="N29" s="36">
        <v>0</v>
      </c>
      <c r="O29" s="64">
        <v>0</v>
      </c>
      <c r="P29" s="64">
        <v>0</v>
      </c>
    </row>
    <row r="30" spans="1:16" ht="19.5" customHeight="1" x14ac:dyDescent="0.3">
      <c r="A30" s="9"/>
      <c r="B30" s="9" t="s">
        <v>1174</v>
      </c>
      <c r="C30" s="9"/>
      <c r="D30" s="53">
        <f>ROUNDDOWN((D28-D29)*M30/100,0)+I30</f>
        <v>11876363</v>
      </c>
      <c r="E30" s="254" t="str">
        <f>"(공급가액 ~ 작업설 등(△)) x "&amp;ROUND(M30,5)&amp;"%"</f>
        <v>(공급가액 ~ 작업설 등(△)) x 10%</v>
      </c>
      <c r="F30" s="252"/>
      <c r="G30" s="253"/>
      <c r="H30" s="16" t="s">
        <v>1175</v>
      </c>
      <c r="I30" s="62">
        <v>0</v>
      </c>
      <c r="J30" s="54">
        <f>ROUNDDOWN((J28-J29)*M30/100,0)+I30</f>
        <v>11876927</v>
      </c>
      <c r="L30" s="54">
        <f>ROUNDDOWN((L28-L29)*M30/100,0)+I30</f>
        <v>11876363</v>
      </c>
      <c r="M30" s="62">
        <v>10</v>
      </c>
      <c r="N30" s="36">
        <v>0</v>
      </c>
      <c r="O30" s="64">
        <v>0</v>
      </c>
      <c r="P30" s="64">
        <v>0</v>
      </c>
    </row>
    <row r="31" spans="1:16" ht="19.5" customHeight="1" x14ac:dyDescent="0.3">
      <c r="A31" s="9" t="s">
        <v>1176</v>
      </c>
      <c r="B31" s="9" t="s">
        <v>1177</v>
      </c>
      <c r="C31" s="9"/>
      <c r="D31" s="53">
        <f>(D28-D29+D30)</f>
        <v>130640000</v>
      </c>
      <c r="E31" s="251"/>
      <c r="F31" s="252"/>
      <c r="G31" s="253"/>
      <c r="H31" s="16" t="s">
        <v>1178</v>
      </c>
      <c r="I31" s="36">
        <v>0</v>
      </c>
      <c r="J31" s="54">
        <f>(J28-J29+J30)</f>
        <v>130646206</v>
      </c>
      <c r="L31" s="54">
        <f>(L28-L29+L30)</f>
        <v>130640000</v>
      </c>
      <c r="M31" s="36">
        <v>0</v>
      </c>
      <c r="N31" s="36">
        <v>0</v>
      </c>
      <c r="O31" s="64">
        <v>4</v>
      </c>
      <c r="P31" s="64">
        <v>0</v>
      </c>
    </row>
    <row r="32" spans="1:16" ht="19.5" customHeight="1" x14ac:dyDescent="0.3">
      <c r="A32" s="9"/>
      <c r="B32" s="9" t="s">
        <v>1179</v>
      </c>
      <c r="C32" s="9"/>
      <c r="D32" s="53">
        <f>ROUNDUP(I32,-4)</f>
        <v>4450000</v>
      </c>
      <c r="E32" s="254" t="str">
        <f>"원자재대: "&amp;TEXT(I32,"#,0")&amp;" (조달수수료: "&amp;TEXT(O32,"#,0")&amp;" 포함)"</f>
        <v>원자재대: 4,440,349 (조달수수료: 23,849 포함)</v>
      </c>
      <c r="F32" s="252"/>
      <c r="G32" s="253"/>
      <c r="H32" s="16" t="s">
        <v>1180</v>
      </c>
      <c r="I32" s="62">
        <v>4440349</v>
      </c>
      <c r="J32" s="54">
        <f>ROUNDUP(I32,-4)</f>
        <v>4450000</v>
      </c>
      <c r="L32" s="54">
        <f>ROUNDUP(I32,-4)</f>
        <v>4450000</v>
      </c>
      <c r="M32" s="36">
        <v>4</v>
      </c>
      <c r="N32" s="36">
        <v>351569237</v>
      </c>
      <c r="O32" s="65">
        <v>23849</v>
      </c>
      <c r="P32" s="64">
        <v>0</v>
      </c>
    </row>
    <row r="33" spans="1:16" ht="19.5" customHeight="1" x14ac:dyDescent="0.3">
      <c r="A33" s="9"/>
      <c r="B33" s="9" t="s">
        <v>1181</v>
      </c>
      <c r="C33" s="9"/>
      <c r="D33" s="53">
        <f>ROUNDUP(I33,-4)</f>
        <v>351570000</v>
      </c>
      <c r="E33" s="254" t="str">
        <f>"원자재대: "&amp;TEXT(I33,"#,0")&amp;""</f>
        <v>원자재대: 351,569,237</v>
      </c>
      <c r="F33" s="252"/>
      <c r="G33" s="253"/>
      <c r="H33" s="16" t="s">
        <v>1182</v>
      </c>
      <c r="I33" s="62">
        <v>351569237</v>
      </c>
      <c r="J33" s="54">
        <f>ROUNDUP(I33,-4)</f>
        <v>351570000</v>
      </c>
      <c r="L33" s="54">
        <f>ROUNDUP(I33,-4)</f>
        <v>351570000</v>
      </c>
      <c r="M33" s="36">
        <v>4</v>
      </c>
      <c r="N33" s="36">
        <v>0</v>
      </c>
      <c r="O33" s="64">
        <v>0</v>
      </c>
      <c r="P33" s="64">
        <v>0</v>
      </c>
    </row>
    <row r="34" spans="1:16" ht="19.5" customHeight="1" x14ac:dyDescent="0.3">
      <c r="A34" s="9" t="s">
        <v>1183</v>
      </c>
      <c r="B34" s="9" t="s">
        <v>1184</v>
      </c>
      <c r="C34" s="9"/>
      <c r="D34" s="53">
        <f>(D31+D32+D33)</f>
        <v>486660000</v>
      </c>
      <c r="E34" s="251"/>
      <c r="F34" s="252"/>
      <c r="G34" s="253"/>
      <c r="H34" s="16" t="s">
        <v>1185</v>
      </c>
      <c r="I34" s="36">
        <v>0</v>
      </c>
      <c r="J34" s="54">
        <f>(J31+J32+J33)</f>
        <v>486666206</v>
      </c>
      <c r="L34" s="54">
        <f>(L31+L32+L33)</f>
        <v>486660000</v>
      </c>
      <c r="M34" s="36">
        <v>0</v>
      </c>
      <c r="N34" s="36">
        <v>0</v>
      </c>
      <c r="O34" s="64">
        <v>4</v>
      </c>
      <c r="P34" s="64">
        <v>0</v>
      </c>
    </row>
  </sheetData>
  <mergeCells count="24">
    <mergeCell ref="E22:G22"/>
    <mergeCell ref="A1:G1"/>
    <mergeCell ref="E12:G12"/>
    <mergeCell ref="E13:G13"/>
    <mergeCell ref="E14:G14"/>
    <mergeCell ref="E15:G15"/>
    <mergeCell ref="E16:G16"/>
    <mergeCell ref="E17:G17"/>
    <mergeCell ref="E18:G18"/>
    <mergeCell ref="E19:G19"/>
    <mergeCell ref="E20:G20"/>
    <mergeCell ref="E21:G21"/>
    <mergeCell ref="E34:G34"/>
    <mergeCell ref="E23:G23"/>
    <mergeCell ref="E24:G24"/>
    <mergeCell ref="E25:G25"/>
    <mergeCell ref="E26:G26"/>
    <mergeCell ref="E27:G27"/>
    <mergeCell ref="E28:G28"/>
    <mergeCell ref="E29:G29"/>
    <mergeCell ref="E30:G30"/>
    <mergeCell ref="E31:G31"/>
    <mergeCell ref="E32:G32"/>
    <mergeCell ref="E33:G33"/>
  </mergeCells>
  <phoneticPr fontId="26" type="noConversion"/>
  <conditionalFormatting sqref="D27">
    <cfRule type="expression" dxfId="7" priority="1" stopIfTrue="1">
      <formula>($I$27+$K$27)&lt;0</formula>
    </cfRule>
  </conditionalFormatting>
  <conditionalFormatting sqref="D34">
    <cfRule type="expression" dxfId="6" priority="2" stopIfTrue="1">
      <formula>"&lt;&gt;ROUNDDOWN($J$34,-$I$26)+$I$34*10^($I$26-1)"</formula>
    </cfRule>
  </conditionalFormatting>
  <hyperlinks>
    <hyperlink ref="H1" r:id="rId1" tooltip="설계예산시스템(STmate w24.06)으로 작성 하였으며,_x000a_엑셀 인쇄품질 600 dpi에 최적화 되어 있습니다._x000a_경영정보(주) http://www.stma.co.kr_x000a_Tel) 070-4350-0040_x000a_Fax) 0505-300-3948"/>
    <hyperlink ref="Q1" r:id="rId2" tooltip="설계예산시스템(STmate w24.06)으로 작성 하였으며,_x000a_엑셀 인쇄품질 600 dpi에 최적화 되어 있습니다._x000a_경영정보(주) http://www.stma.co.kr_x000a_Tel) 070-4350-0040_x000a_Fax) 0505-300-3948"/>
  </hyperlinks>
  <printOptions horizontalCentered="1"/>
  <pageMargins left="0.78740157480314965" right="0.78740157480314965" top="0.59055118110236215" bottom="0.59055118110236215" header="0" footer="0.39370078740157477"/>
  <pageSetup paperSize="9" scale="91" fitToWidth="0" fitToHeight="0" orientation="landscape" r:id="rId3"/>
  <headerFooter alignWithMargins="0">
    <oddFooter xml:space="preserve">&amp;C&amp;"굴림체,"&amp;9 - &amp;P -&amp;R&amp;"굴림체,"&amp;9 </oddFooter>
  </headerFooter>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05"/>
  <sheetViews>
    <sheetView workbookViewId="0">
      <pane ySplit="4" topLeftCell="A104" activePane="bottomLeft" state="frozenSplit"/>
      <selection pane="bottomLeft" activeCell="E131" sqref="E131"/>
    </sheetView>
  </sheetViews>
  <sheetFormatPr defaultColWidth="9.125" defaultRowHeight="16.5" x14ac:dyDescent="0.3"/>
  <cols>
    <col min="1" max="1" width="10" style="5" customWidth="1"/>
    <col min="2" max="3" width="24.25" style="5" customWidth="1"/>
    <col min="4" max="4" width="10" style="5" customWidth="1"/>
    <col min="5" max="5" width="5.5" style="5" customWidth="1"/>
    <col min="6" max="6" width="10" style="5" customWidth="1"/>
    <col min="7" max="7" width="11.5" style="5" customWidth="1"/>
    <col min="8" max="8" width="10" style="5" customWidth="1"/>
    <col min="9" max="9" width="11.5" style="5" customWidth="1"/>
    <col min="10" max="10" width="10" style="5" customWidth="1"/>
    <col min="11" max="11" width="11.5" style="5" customWidth="1"/>
    <col min="12" max="12" width="10" style="5" customWidth="1"/>
    <col min="13" max="13" width="11.5" style="5" customWidth="1"/>
    <col min="14" max="14" width="10" style="5" customWidth="1"/>
    <col min="15" max="15" width="9.125" style="15" hidden="1" customWidth="1"/>
    <col min="16" max="28" width="2.125" style="5" customWidth="1"/>
    <col min="29" max="29" width="9.125" style="17" customWidth="1"/>
    <col min="30" max="16384" width="9.125" style="5"/>
  </cols>
  <sheetData>
    <row r="1" spans="1:29" ht="24.95" customHeight="1" x14ac:dyDescent="0.3">
      <c r="A1" s="239" t="s">
        <v>787</v>
      </c>
      <c r="B1" s="231"/>
      <c r="C1" s="231"/>
      <c r="D1" s="231"/>
      <c r="E1" s="231"/>
      <c r="F1" s="231"/>
      <c r="G1" s="231"/>
      <c r="H1" s="231"/>
      <c r="I1" s="231"/>
      <c r="J1" s="231"/>
      <c r="K1" s="231"/>
      <c r="L1" s="231"/>
      <c r="M1" s="231"/>
      <c r="N1" s="231"/>
      <c r="O1" s="4" t="s">
        <v>361</v>
      </c>
      <c r="AC1" s="18" t="s">
        <v>361</v>
      </c>
    </row>
    <row r="2" spans="1:29" ht="24.95" customHeight="1" x14ac:dyDescent="0.3">
      <c r="A2" s="1" t="s">
        <v>1</v>
      </c>
      <c r="O2" s="21" t="str">
        <f ca="1">MID(CELL("filename",$A$1),FIND("]",CELL("filename",$A$1))+1,LEN(CELL("filename",$A$1)))</f>
        <v>설계내역서</v>
      </c>
    </row>
    <row r="3" spans="1:29" ht="24.95" customHeight="1" x14ac:dyDescent="0.3">
      <c r="A3" s="259" t="s">
        <v>779</v>
      </c>
      <c r="B3" s="259" t="s">
        <v>3</v>
      </c>
      <c r="C3" s="259" t="s">
        <v>4</v>
      </c>
      <c r="D3" s="259" t="s">
        <v>776</v>
      </c>
      <c r="E3" s="259" t="s">
        <v>5</v>
      </c>
      <c r="F3" s="242" t="s">
        <v>6</v>
      </c>
      <c r="G3" s="258"/>
      <c r="H3" s="242" t="s">
        <v>7</v>
      </c>
      <c r="I3" s="258"/>
      <c r="J3" s="242" t="s">
        <v>8</v>
      </c>
      <c r="K3" s="258"/>
      <c r="L3" s="242" t="s">
        <v>9</v>
      </c>
      <c r="M3" s="258"/>
      <c r="N3" s="242" t="s">
        <v>10</v>
      </c>
    </row>
    <row r="4" spans="1:29" ht="24.95" customHeight="1" x14ac:dyDescent="0.3">
      <c r="A4" s="258"/>
      <c r="B4" s="258"/>
      <c r="C4" s="258"/>
      <c r="D4" s="258"/>
      <c r="E4" s="258"/>
      <c r="F4" s="8" t="s">
        <v>498</v>
      </c>
      <c r="G4" s="8" t="s">
        <v>770</v>
      </c>
      <c r="H4" s="8" t="s">
        <v>498</v>
      </c>
      <c r="I4" s="8" t="s">
        <v>770</v>
      </c>
      <c r="J4" s="8" t="s">
        <v>498</v>
      </c>
      <c r="K4" s="8" t="s">
        <v>770</v>
      </c>
      <c r="L4" s="8" t="s">
        <v>498</v>
      </c>
      <c r="M4" s="8" t="s">
        <v>770</v>
      </c>
      <c r="N4" s="243"/>
      <c r="AC4" s="19" t="str">
        <f>HYPERLINK("#'〓 목 차 〓'!B2","목차 →")</f>
        <v>목차 →</v>
      </c>
    </row>
    <row r="5" spans="1:29" ht="24.95" customHeight="1" x14ac:dyDescent="0.3">
      <c r="A5" s="41" t="s">
        <v>722</v>
      </c>
      <c r="B5" s="256" t="s">
        <v>655</v>
      </c>
      <c r="C5" s="257"/>
      <c r="D5" s="45"/>
      <c r="E5" s="23"/>
      <c r="F5" s="10">
        <v>0</v>
      </c>
      <c r="G5" s="52">
        <f>SUMIF(Q6:Q136,P5,G6:G136)</f>
        <v>87732234</v>
      </c>
      <c r="H5" s="11">
        <v>0</v>
      </c>
      <c r="I5" s="57">
        <f>SUMIF(Q6:Q136,P5,I6:I136)</f>
        <v>53936696</v>
      </c>
      <c r="J5" s="12">
        <v>0</v>
      </c>
      <c r="K5" s="57">
        <f>SUMIF(Q6:Q136,P5,K6:K136)</f>
        <v>30912342</v>
      </c>
      <c r="L5" s="12">
        <v>0</v>
      </c>
      <c r="M5" s="57">
        <f>SUMIF(Q6:Q136,P5,M6:M136)</f>
        <v>2883196</v>
      </c>
      <c r="N5" s="23"/>
      <c r="O5" s="34" t="str">
        <f>"_x0007_`COD|E5_x0005_`QTY1|1_x0005_`EXI|0_x0005_`ITT|0_x0005_`END|"&amp;ROW(M137)&amp;"_x0005_`"</f>
        <v>_x0007_`COD|E5_x0005_`QTY1|1_x0005_`EXI|0_x0005_`ITT|0_x0005_`END|137_x0005_`</v>
      </c>
      <c r="P5" s="6" t="s">
        <v>641</v>
      </c>
      <c r="Q5" s="6" t="s">
        <v>725</v>
      </c>
    </row>
    <row r="6" spans="1:29" ht="24.95" customHeight="1" x14ac:dyDescent="0.3">
      <c r="A6" s="41" t="s">
        <v>636</v>
      </c>
      <c r="B6" s="41" t="s">
        <v>631</v>
      </c>
      <c r="C6" s="43"/>
      <c r="D6" s="45"/>
      <c r="E6" s="23"/>
      <c r="F6" s="10">
        <v>0</v>
      </c>
      <c r="G6" s="52">
        <f>SUMIF(Q7:Q20,P6,G7:G20)</f>
        <v>2800670</v>
      </c>
      <c r="H6" s="11">
        <v>0</v>
      </c>
      <c r="I6" s="57">
        <f>SUMIF(Q7:Q20,P6,I7:I20)</f>
        <v>345151</v>
      </c>
      <c r="J6" s="12">
        <v>0</v>
      </c>
      <c r="K6" s="57">
        <f>SUMIF(Q7:Q20,P6,K7:K20)</f>
        <v>1799461</v>
      </c>
      <c r="L6" s="12">
        <v>0</v>
      </c>
      <c r="M6" s="57">
        <f>SUMIF(Q7:Q20,P6,M7:M20)</f>
        <v>656058</v>
      </c>
      <c r="N6" s="23"/>
      <c r="O6" s="34" t="str">
        <f>"_x0007_`COD|E4_x0005_`QTY1|1_x0005_`EXI|0_x0005_`ITT|0_x0005_`END|"&amp;ROW(M21)&amp;"_x0005_`"</f>
        <v>_x0007_`COD|E4_x0005_`QTY1|1_x0005_`EXI|0_x0005_`ITT|0_x0005_`END|21_x0005_`</v>
      </c>
      <c r="P6" s="6" t="s">
        <v>625</v>
      </c>
      <c r="Q6" s="6" t="s">
        <v>641</v>
      </c>
    </row>
    <row r="7" spans="1:29" ht="24.95" customHeight="1" x14ac:dyDescent="0.3">
      <c r="A7" s="9"/>
      <c r="B7" s="9" t="s">
        <v>284</v>
      </c>
      <c r="C7" s="44" t="s">
        <v>285</v>
      </c>
      <c r="D7" s="46">
        <v>4</v>
      </c>
      <c r="E7" s="23" t="s">
        <v>237</v>
      </c>
      <c r="F7" s="51">
        <f t="shared" ref="F7:F20" si="0">H7+J7+L7</f>
        <v>768</v>
      </c>
      <c r="G7" s="53">
        <f t="shared" ref="G7:G20" si="1">I7+K7+M7</f>
        <v>3072</v>
      </c>
      <c r="H7" s="55">
        <f>일위대가목록표!F59</f>
        <v>0</v>
      </c>
      <c r="I7" s="11">
        <f t="shared" ref="I7:I20" si="2">ROUNDDOWN(H7*D7,0)</f>
        <v>0</v>
      </c>
      <c r="J7" s="58">
        <f>일위대가목록표!G59</f>
        <v>0</v>
      </c>
      <c r="K7" s="11">
        <f t="shared" ref="K7:K20" si="3">ROUNDDOWN(J7*D7,0)</f>
        <v>0</v>
      </c>
      <c r="L7" s="51">
        <f>일위대가목록표!H59</f>
        <v>768</v>
      </c>
      <c r="M7" s="12">
        <f t="shared" ref="M7:M20" si="4">ROUNDDOWN(L7*D7,0)</f>
        <v>3072</v>
      </c>
      <c r="N7" s="23" t="s">
        <v>604</v>
      </c>
      <c r="O7" s="16" t="s">
        <v>622</v>
      </c>
      <c r="P7" s="6" t="s">
        <v>628</v>
      </c>
      <c r="Q7" s="6" t="s">
        <v>625</v>
      </c>
      <c r="AC7" s="19" t="str">
        <f ca="1">HYPERLINK("#"&amp;일위대가목록표!J2&amp;"!A"&amp;ROW(일위대가목록표!A59),"B03028 →")</f>
        <v>B03028 →</v>
      </c>
    </row>
    <row r="8" spans="1:29" ht="24.95" customHeight="1" x14ac:dyDescent="0.3">
      <c r="A8" s="9"/>
      <c r="B8" s="9" t="s">
        <v>289</v>
      </c>
      <c r="C8" s="44" t="s">
        <v>290</v>
      </c>
      <c r="D8" s="46">
        <v>1</v>
      </c>
      <c r="E8" s="23" t="s">
        <v>237</v>
      </c>
      <c r="F8" s="51">
        <f t="shared" si="0"/>
        <v>528</v>
      </c>
      <c r="G8" s="53">
        <f t="shared" si="1"/>
        <v>528</v>
      </c>
      <c r="H8" s="55">
        <f>일위대가목록표!F60</f>
        <v>0</v>
      </c>
      <c r="I8" s="11">
        <f t="shared" si="2"/>
        <v>0</v>
      </c>
      <c r="J8" s="58">
        <f>일위대가목록표!G60</f>
        <v>0</v>
      </c>
      <c r="K8" s="11">
        <f t="shared" si="3"/>
        <v>0</v>
      </c>
      <c r="L8" s="51">
        <f>일위대가목록표!H60</f>
        <v>528</v>
      </c>
      <c r="M8" s="12">
        <f t="shared" si="4"/>
        <v>528</v>
      </c>
      <c r="N8" s="23" t="s">
        <v>549</v>
      </c>
      <c r="O8" s="16" t="s">
        <v>556</v>
      </c>
      <c r="P8" s="6" t="s">
        <v>599</v>
      </c>
      <c r="Q8" s="6" t="s">
        <v>625</v>
      </c>
      <c r="AC8" s="19" t="str">
        <f ca="1">HYPERLINK("#"&amp;일위대가목록표!J2&amp;"!A"&amp;ROW(일위대가목록표!A60),"B03029 →")</f>
        <v>B03029 →</v>
      </c>
    </row>
    <row r="9" spans="1:29" ht="24.95" customHeight="1" x14ac:dyDescent="0.3">
      <c r="A9" s="9"/>
      <c r="B9" s="9" t="s">
        <v>294</v>
      </c>
      <c r="C9" s="44" t="s">
        <v>295</v>
      </c>
      <c r="D9" s="46">
        <v>6</v>
      </c>
      <c r="E9" s="23" t="s">
        <v>237</v>
      </c>
      <c r="F9" s="51">
        <f t="shared" si="0"/>
        <v>288</v>
      </c>
      <c r="G9" s="53">
        <f t="shared" si="1"/>
        <v>1728</v>
      </c>
      <c r="H9" s="55">
        <f>일위대가목록표!F61</f>
        <v>0</v>
      </c>
      <c r="I9" s="11">
        <f t="shared" si="2"/>
        <v>0</v>
      </c>
      <c r="J9" s="58">
        <f>일위대가목록표!G61</f>
        <v>0</v>
      </c>
      <c r="K9" s="11">
        <f t="shared" si="3"/>
        <v>0</v>
      </c>
      <c r="L9" s="51">
        <f>일위대가목록표!H61</f>
        <v>288</v>
      </c>
      <c r="M9" s="12">
        <f t="shared" si="4"/>
        <v>1728</v>
      </c>
      <c r="N9" s="23" t="s">
        <v>918</v>
      </c>
      <c r="O9" s="16" t="s">
        <v>917</v>
      </c>
      <c r="P9" s="6" t="s">
        <v>916</v>
      </c>
      <c r="Q9" s="6" t="s">
        <v>625</v>
      </c>
      <c r="AC9" s="19" t="str">
        <f ca="1">HYPERLINK("#"&amp;일위대가목록표!J2&amp;"!A"&amp;ROW(일위대가목록표!A61),"B03030 →")</f>
        <v>B03030 →</v>
      </c>
    </row>
    <row r="10" spans="1:29" ht="24.95" customHeight="1" x14ac:dyDescent="0.3">
      <c r="A10" s="9"/>
      <c r="B10" s="9" t="s">
        <v>235</v>
      </c>
      <c r="C10" s="44" t="s">
        <v>236</v>
      </c>
      <c r="D10" s="46">
        <v>56</v>
      </c>
      <c r="E10" s="23" t="s">
        <v>237</v>
      </c>
      <c r="F10" s="51">
        <f t="shared" si="0"/>
        <v>6921</v>
      </c>
      <c r="G10" s="53">
        <f t="shared" si="1"/>
        <v>387576</v>
      </c>
      <c r="H10" s="55">
        <f>일위대가목록표!F49</f>
        <v>864</v>
      </c>
      <c r="I10" s="11">
        <f t="shared" si="2"/>
        <v>48384</v>
      </c>
      <c r="J10" s="58">
        <f>일위대가목록표!G49</f>
        <v>4439</v>
      </c>
      <c r="K10" s="11">
        <f t="shared" si="3"/>
        <v>248584</v>
      </c>
      <c r="L10" s="51">
        <f>일위대가목록표!H49</f>
        <v>1618</v>
      </c>
      <c r="M10" s="12">
        <f t="shared" si="4"/>
        <v>90608</v>
      </c>
      <c r="N10" s="23" t="s">
        <v>921</v>
      </c>
      <c r="O10" s="16" t="s">
        <v>920</v>
      </c>
      <c r="P10" s="6" t="s">
        <v>919</v>
      </c>
      <c r="Q10" s="6" t="s">
        <v>625</v>
      </c>
      <c r="AC10" s="19" t="str">
        <f ca="1">HYPERLINK("#"&amp;일위대가목록표!J2&amp;"!A"&amp;ROW(일위대가목록표!A49),"B03031 →")</f>
        <v>B03031 →</v>
      </c>
    </row>
    <row r="11" spans="1:29" ht="24.95" customHeight="1" x14ac:dyDescent="0.3">
      <c r="A11" s="9"/>
      <c r="B11" s="9" t="s">
        <v>241</v>
      </c>
      <c r="C11" s="44" t="s">
        <v>242</v>
      </c>
      <c r="D11" s="46">
        <v>46</v>
      </c>
      <c r="E11" s="23" t="s">
        <v>237</v>
      </c>
      <c r="F11" s="51">
        <f t="shared" si="0"/>
        <v>3958</v>
      </c>
      <c r="G11" s="53">
        <f t="shared" si="1"/>
        <v>182068</v>
      </c>
      <c r="H11" s="55">
        <f>일위대가목록표!F50</f>
        <v>28</v>
      </c>
      <c r="I11" s="11">
        <f t="shared" si="2"/>
        <v>1288</v>
      </c>
      <c r="J11" s="58">
        <f>일위대가목록표!G50</f>
        <v>3930</v>
      </c>
      <c r="K11" s="11">
        <f t="shared" si="3"/>
        <v>180780</v>
      </c>
      <c r="L11" s="51">
        <f>일위대가목록표!H50</f>
        <v>0</v>
      </c>
      <c r="M11" s="12">
        <f t="shared" si="4"/>
        <v>0</v>
      </c>
      <c r="N11" s="23" t="s">
        <v>924</v>
      </c>
      <c r="O11" s="16" t="s">
        <v>923</v>
      </c>
      <c r="P11" s="6" t="s">
        <v>922</v>
      </c>
      <c r="Q11" s="6" t="s">
        <v>625</v>
      </c>
      <c r="AC11" s="19" t="str">
        <f ca="1">HYPERLINK("#"&amp;일위대가목록표!J2&amp;"!A"&amp;ROW(일위대가목록표!A50),"B03032 →")</f>
        <v>B03032 →</v>
      </c>
    </row>
    <row r="12" spans="1:29" ht="24.95" customHeight="1" x14ac:dyDescent="0.3">
      <c r="A12" s="9"/>
      <c r="B12" s="9" t="s">
        <v>333</v>
      </c>
      <c r="C12" s="44" t="s">
        <v>334</v>
      </c>
      <c r="D12" s="46">
        <v>50</v>
      </c>
      <c r="E12" s="23" t="s">
        <v>237</v>
      </c>
      <c r="F12" s="51">
        <f t="shared" si="0"/>
        <v>268</v>
      </c>
      <c r="G12" s="53">
        <f t="shared" si="1"/>
        <v>13400</v>
      </c>
      <c r="H12" s="55">
        <f>일위대가목록표!F69</f>
        <v>29</v>
      </c>
      <c r="I12" s="11">
        <f t="shared" si="2"/>
        <v>1450</v>
      </c>
      <c r="J12" s="58">
        <f>일위대가목록표!G69</f>
        <v>116</v>
      </c>
      <c r="K12" s="11">
        <f t="shared" si="3"/>
        <v>5800</v>
      </c>
      <c r="L12" s="51">
        <f>일위대가목록표!H69</f>
        <v>123</v>
      </c>
      <c r="M12" s="12">
        <f t="shared" si="4"/>
        <v>6150</v>
      </c>
      <c r="N12" s="23" t="s">
        <v>927</v>
      </c>
      <c r="O12" s="16" t="s">
        <v>926</v>
      </c>
      <c r="P12" s="6" t="s">
        <v>925</v>
      </c>
      <c r="Q12" s="6" t="s">
        <v>625</v>
      </c>
      <c r="AC12" s="19" t="str">
        <f ca="1">HYPERLINK("#"&amp;일위대가목록표!J2&amp;"!A"&amp;ROW(일위대가목록표!A69),"B03034 →")</f>
        <v>B03034 →</v>
      </c>
    </row>
    <row r="13" spans="1:29" ht="24.95" customHeight="1" x14ac:dyDescent="0.3">
      <c r="A13" s="9"/>
      <c r="B13" s="9" t="s">
        <v>338</v>
      </c>
      <c r="C13" s="44" t="s">
        <v>339</v>
      </c>
      <c r="D13" s="46">
        <v>50</v>
      </c>
      <c r="E13" s="23" t="s">
        <v>237</v>
      </c>
      <c r="F13" s="51">
        <f t="shared" si="0"/>
        <v>125</v>
      </c>
      <c r="G13" s="53">
        <f t="shared" si="1"/>
        <v>6250</v>
      </c>
      <c r="H13" s="55">
        <f>일위대가목록표!F70</f>
        <v>13</v>
      </c>
      <c r="I13" s="11">
        <f t="shared" si="2"/>
        <v>650</v>
      </c>
      <c r="J13" s="58">
        <f>일위대가목록표!G70</f>
        <v>51</v>
      </c>
      <c r="K13" s="11">
        <f t="shared" si="3"/>
        <v>2550</v>
      </c>
      <c r="L13" s="51">
        <f>일위대가목록표!H70</f>
        <v>61</v>
      </c>
      <c r="M13" s="12">
        <f t="shared" si="4"/>
        <v>3050</v>
      </c>
      <c r="N13" s="23" t="s">
        <v>930</v>
      </c>
      <c r="O13" s="16" t="s">
        <v>929</v>
      </c>
      <c r="P13" s="6" t="s">
        <v>928</v>
      </c>
      <c r="Q13" s="6" t="s">
        <v>625</v>
      </c>
      <c r="AC13" s="19" t="str">
        <f ca="1">HYPERLINK("#"&amp;일위대가목록표!J2&amp;"!A"&amp;ROW(일위대가목록표!A70),"B03035 →")</f>
        <v>B03035 →</v>
      </c>
    </row>
    <row r="14" spans="1:29" ht="24.95" customHeight="1" x14ac:dyDescent="0.3">
      <c r="A14" s="9"/>
      <c r="B14" s="9" t="s">
        <v>89</v>
      </c>
      <c r="C14" s="44" t="s">
        <v>90</v>
      </c>
      <c r="D14" s="46">
        <v>25</v>
      </c>
      <c r="E14" s="23" t="s">
        <v>91</v>
      </c>
      <c r="F14" s="51">
        <f t="shared" si="0"/>
        <v>18808</v>
      </c>
      <c r="G14" s="53">
        <f t="shared" si="1"/>
        <v>470200</v>
      </c>
      <c r="H14" s="55">
        <f>일위대가목록표!F19</f>
        <v>2532</v>
      </c>
      <c r="I14" s="11">
        <f t="shared" si="2"/>
        <v>63300</v>
      </c>
      <c r="J14" s="58">
        <f>일위대가목록표!G19</f>
        <v>9636</v>
      </c>
      <c r="K14" s="11">
        <f t="shared" si="3"/>
        <v>240900</v>
      </c>
      <c r="L14" s="51">
        <f>일위대가목록표!H19</f>
        <v>6640</v>
      </c>
      <c r="M14" s="12">
        <f t="shared" si="4"/>
        <v>166000</v>
      </c>
      <c r="N14" s="23" t="s">
        <v>933</v>
      </c>
      <c r="O14" s="16" t="s">
        <v>932</v>
      </c>
      <c r="P14" s="6" t="s">
        <v>931</v>
      </c>
      <c r="Q14" s="6" t="s">
        <v>625</v>
      </c>
      <c r="AC14" s="19" t="str">
        <f ca="1">HYPERLINK("#"&amp;일위대가목록표!J2&amp;"!A"&amp;ROW(일위대가목록표!A19),"B03036 →")</f>
        <v>B03036 →</v>
      </c>
    </row>
    <row r="15" spans="1:29" ht="24.95" customHeight="1" x14ac:dyDescent="0.3">
      <c r="A15" s="9"/>
      <c r="B15" s="9" t="s">
        <v>221</v>
      </c>
      <c r="C15" s="44" t="s">
        <v>222</v>
      </c>
      <c r="D15" s="46">
        <v>366</v>
      </c>
      <c r="E15" s="23" t="s">
        <v>91</v>
      </c>
      <c r="F15" s="51">
        <f t="shared" si="0"/>
        <v>2996</v>
      </c>
      <c r="G15" s="53">
        <f t="shared" si="1"/>
        <v>1096536</v>
      </c>
      <c r="H15" s="55">
        <f>일위대가목록표!F46</f>
        <v>272</v>
      </c>
      <c r="I15" s="11">
        <f t="shared" si="2"/>
        <v>99552</v>
      </c>
      <c r="J15" s="58">
        <f>일위대가목록표!G46</f>
        <v>2089</v>
      </c>
      <c r="K15" s="11">
        <f t="shared" si="3"/>
        <v>764574</v>
      </c>
      <c r="L15" s="51">
        <f>일위대가목록표!H46</f>
        <v>635</v>
      </c>
      <c r="M15" s="12">
        <f t="shared" si="4"/>
        <v>232410</v>
      </c>
      <c r="N15" s="23" t="s">
        <v>936</v>
      </c>
      <c r="O15" s="16" t="s">
        <v>935</v>
      </c>
      <c r="P15" s="6" t="s">
        <v>934</v>
      </c>
      <c r="Q15" s="6" t="s">
        <v>625</v>
      </c>
      <c r="AC15" s="19" t="str">
        <f ca="1">HYPERLINK("#"&amp;일위대가목록표!J2&amp;"!A"&amp;ROW(일위대가목록표!A46),"B03037 →")</f>
        <v>B03037 →</v>
      </c>
    </row>
    <row r="16" spans="1:29" ht="24.95" customHeight="1" x14ac:dyDescent="0.3">
      <c r="A16" s="9"/>
      <c r="B16" s="9" t="s">
        <v>216</v>
      </c>
      <c r="C16" s="44" t="s">
        <v>217</v>
      </c>
      <c r="D16" s="46">
        <v>29</v>
      </c>
      <c r="E16" s="23" t="s">
        <v>24</v>
      </c>
      <c r="F16" s="51">
        <f t="shared" si="0"/>
        <v>3212</v>
      </c>
      <c r="G16" s="53">
        <f t="shared" si="1"/>
        <v>93148</v>
      </c>
      <c r="H16" s="55">
        <f>일위대가목록표!F45</f>
        <v>393</v>
      </c>
      <c r="I16" s="11">
        <f t="shared" si="2"/>
        <v>11397</v>
      </c>
      <c r="J16" s="58">
        <f>일위대가목록표!G45</f>
        <v>1553</v>
      </c>
      <c r="K16" s="11">
        <f t="shared" si="3"/>
        <v>45037</v>
      </c>
      <c r="L16" s="51">
        <f>일위대가목록표!H45</f>
        <v>1266</v>
      </c>
      <c r="M16" s="12">
        <f t="shared" si="4"/>
        <v>36714</v>
      </c>
      <c r="N16" s="23" t="s">
        <v>939</v>
      </c>
      <c r="O16" s="16" t="s">
        <v>938</v>
      </c>
      <c r="P16" s="6" t="s">
        <v>937</v>
      </c>
      <c r="Q16" s="6" t="s">
        <v>625</v>
      </c>
      <c r="AC16" s="19" t="str">
        <f ca="1">HYPERLINK("#"&amp;일위대가목록표!J2&amp;"!A"&amp;ROW(일위대가목록표!A45),"B03038 →")</f>
        <v>B03038 →</v>
      </c>
    </row>
    <row r="17" spans="1:29" ht="24.95" customHeight="1" x14ac:dyDescent="0.3">
      <c r="A17" s="9"/>
      <c r="B17" s="9" t="s">
        <v>328</v>
      </c>
      <c r="C17" s="44" t="s">
        <v>329</v>
      </c>
      <c r="D17" s="46">
        <v>17</v>
      </c>
      <c r="E17" s="23" t="s">
        <v>91</v>
      </c>
      <c r="F17" s="51">
        <f t="shared" si="0"/>
        <v>8650</v>
      </c>
      <c r="G17" s="53">
        <f t="shared" si="1"/>
        <v>147050</v>
      </c>
      <c r="H17" s="55">
        <f>일위대가목록표!F68</f>
        <v>1164</v>
      </c>
      <c r="I17" s="11">
        <f t="shared" si="2"/>
        <v>19788</v>
      </c>
      <c r="J17" s="58">
        <f>일위대가목록표!G68</f>
        <v>4432</v>
      </c>
      <c r="K17" s="11">
        <f t="shared" si="3"/>
        <v>75344</v>
      </c>
      <c r="L17" s="51">
        <f>일위대가목록표!H68</f>
        <v>3054</v>
      </c>
      <c r="M17" s="12">
        <f t="shared" si="4"/>
        <v>51918</v>
      </c>
      <c r="N17" s="23" t="s">
        <v>942</v>
      </c>
      <c r="O17" s="16" t="s">
        <v>941</v>
      </c>
      <c r="P17" s="6" t="s">
        <v>940</v>
      </c>
      <c r="Q17" s="6" t="s">
        <v>625</v>
      </c>
      <c r="AC17" s="19" t="str">
        <f ca="1">HYPERLINK("#"&amp;일위대가목록표!J2&amp;"!A"&amp;ROW(일위대가목록표!A68),"B03039 →")</f>
        <v>B03039 →</v>
      </c>
    </row>
    <row r="18" spans="1:29" ht="24.95" customHeight="1" x14ac:dyDescent="0.3">
      <c r="A18" s="9"/>
      <c r="B18" s="9" t="s">
        <v>299</v>
      </c>
      <c r="C18" s="44" t="s">
        <v>300</v>
      </c>
      <c r="D18" s="46">
        <v>14</v>
      </c>
      <c r="E18" s="23" t="s">
        <v>24</v>
      </c>
      <c r="F18" s="51">
        <f t="shared" si="0"/>
        <v>3393</v>
      </c>
      <c r="G18" s="53">
        <f t="shared" si="1"/>
        <v>47502</v>
      </c>
      <c r="H18" s="55">
        <f>일위대가목록표!F62</f>
        <v>455</v>
      </c>
      <c r="I18" s="11">
        <f t="shared" si="2"/>
        <v>6370</v>
      </c>
      <c r="J18" s="58">
        <f>일위대가목록표!G62</f>
        <v>1734</v>
      </c>
      <c r="K18" s="11">
        <f t="shared" si="3"/>
        <v>24276</v>
      </c>
      <c r="L18" s="51">
        <f>일위대가목록표!H62</f>
        <v>1204</v>
      </c>
      <c r="M18" s="12">
        <f t="shared" si="4"/>
        <v>16856</v>
      </c>
      <c r="N18" s="23" t="s">
        <v>945</v>
      </c>
      <c r="O18" s="16" t="s">
        <v>944</v>
      </c>
      <c r="P18" s="6" t="s">
        <v>943</v>
      </c>
      <c r="Q18" s="6" t="s">
        <v>625</v>
      </c>
      <c r="AC18" s="19" t="str">
        <f ca="1">HYPERLINK("#"&amp;일위대가목록표!J2&amp;"!A"&amp;ROW(일위대가목록표!A62),"B03040 →")</f>
        <v>B03040 →</v>
      </c>
    </row>
    <row r="19" spans="1:29" ht="24.95" customHeight="1" x14ac:dyDescent="0.3">
      <c r="A19" s="9"/>
      <c r="B19" s="9" t="s">
        <v>304</v>
      </c>
      <c r="C19" s="44" t="s">
        <v>305</v>
      </c>
      <c r="D19" s="46">
        <v>28</v>
      </c>
      <c r="E19" s="23" t="s">
        <v>24</v>
      </c>
      <c r="F19" s="51">
        <f t="shared" si="0"/>
        <v>4137</v>
      </c>
      <c r="G19" s="53">
        <f t="shared" si="1"/>
        <v>115836</v>
      </c>
      <c r="H19" s="55">
        <f>일위대가목록표!F63</f>
        <v>557</v>
      </c>
      <c r="I19" s="11">
        <f t="shared" si="2"/>
        <v>15596</v>
      </c>
      <c r="J19" s="58">
        <f>일위대가목록표!G63</f>
        <v>2120</v>
      </c>
      <c r="K19" s="11">
        <f t="shared" si="3"/>
        <v>59360</v>
      </c>
      <c r="L19" s="51">
        <f>일위대가목록표!H63</f>
        <v>1460</v>
      </c>
      <c r="M19" s="12">
        <f t="shared" si="4"/>
        <v>40880</v>
      </c>
      <c r="N19" s="23" t="s">
        <v>948</v>
      </c>
      <c r="O19" s="16" t="s">
        <v>947</v>
      </c>
      <c r="P19" s="6" t="s">
        <v>946</v>
      </c>
      <c r="Q19" s="6" t="s">
        <v>625</v>
      </c>
      <c r="AC19" s="19" t="str">
        <f ca="1">HYPERLINK("#"&amp;일위대가목록표!J2&amp;"!A"&amp;ROW(일위대가목록표!A63),"B03041 →")</f>
        <v>B03041 →</v>
      </c>
    </row>
    <row r="20" spans="1:29" ht="24.95" customHeight="1" x14ac:dyDescent="0.3">
      <c r="A20" s="9"/>
      <c r="B20" s="9" t="s">
        <v>411</v>
      </c>
      <c r="C20" s="44" t="s">
        <v>412</v>
      </c>
      <c r="D20" s="46">
        <v>96</v>
      </c>
      <c r="E20" s="23" t="s">
        <v>24</v>
      </c>
      <c r="F20" s="51">
        <f t="shared" si="0"/>
        <v>2456</v>
      </c>
      <c r="G20" s="53">
        <f t="shared" si="1"/>
        <v>235776</v>
      </c>
      <c r="H20" s="55">
        <f>단가산출근거목록표!F17</f>
        <v>806</v>
      </c>
      <c r="I20" s="11">
        <f t="shared" si="2"/>
        <v>77376</v>
      </c>
      <c r="J20" s="58">
        <f>단가산출근거목록표!G17</f>
        <v>1586</v>
      </c>
      <c r="K20" s="11">
        <f t="shared" si="3"/>
        <v>152256</v>
      </c>
      <c r="L20" s="51">
        <f>단가산출근거목록표!H17</f>
        <v>64</v>
      </c>
      <c r="M20" s="12">
        <f t="shared" si="4"/>
        <v>6144</v>
      </c>
      <c r="N20" s="23" t="s">
        <v>951</v>
      </c>
      <c r="O20" s="16" t="s">
        <v>950</v>
      </c>
      <c r="P20" s="6" t="s">
        <v>949</v>
      </c>
      <c r="Q20" s="6" t="s">
        <v>625</v>
      </c>
      <c r="AC20" s="19" t="str">
        <f ca="1">HYPERLINK("#"&amp;단가산출근거목록표!J2&amp;"!A"&amp;ROW(단가산출근거목록표!A17),"D01154 →")</f>
        <v>D01154 →</v>
      </c>
    </row>
    <row r="21" spans="1:29" ht="24.95" customHeight="1" x14ac:dyDescent="0.3">
      <c r="A21" s="9"/>
      <c r="B21" s="9"/>
      <c r="C21" s="9"/>
      <c r="D21" s="47"/>
      <c r="E21" s="32"/>
      <c r="F21" s="50"/>
      <c r="G21" s="50"/>
      <c r="H21" s="50"/>
      <c r="I21" s="50"/>
      <c r="J21" s="50"/>
      <c r="K21" s="50"/>
      <c r="L21" s="50"/>
      <c r="M21" s="50"/>
      <c r="N21" s="23"/>
    </row>
    <row r="22" spans="1:29" ht="24.95" customHeight="1" x14ac:dyDescent="0.3">
      <c r="A22" s="9"/>
      <c r="B22" s="9"/>
      <c r="C22" s="9"/>
      <c r="D22" s="47"/>
      <c r="E22" s="32"/>
      <c r="F22" s="50"/>
      <c r="G22" s="50"/>
      <c r="H22" s="50"/>
      <c r="I22" s="50"/>
      <c r="J22" s="50"/>
      <c r="K22" s="50"/>
      <c r="L22" s="50"/>
      <c r="M22" s="50"/>
      <c r="N22" s="23"/>
    </row>
    <row r="23" spans="1:29" ht="24.95" customHeight="1" x14ac:dyDescent="0.3">
      <c r="A23" s="9"/>
      <c r="B23" s="9"/>
      <c r="C23" s="9"/>
      <c r="D23" s="47"/>
      <c r="E23" s="32"/>
      <c r="F23" s="50"/>
      <c r="G23" s="50"/>
      <c r="H23" s="50"/>
      <c r="I23" s="50"/>
      <c r="J23" s="50"/>
      <c r="K23" s="50"/>
      <c r="L23" s="50"/>
      <c r="M23" s="50"/>
      <c r="N23" s="23"/>
    </row>
    <row r="24" spans="1:29" ht="24.95" customHeight="1" x14ac:dyDescent="0.3">
      <c r="A24" s="9"/>
      <c r="B24" s="9"/>
      <c r="C24" s="9"/>
      <c r="D24" s="47"/>
      <c r="E24" s="32"/>
      <c r="F24" s="50"/>
      <c r="G24" s="50"/>
      <c r="H24" s="50"/>
      <c r="I24" s="50"/>
      <c r="J24" s="50"/>
      <c r="K24" s="50"/>
      <c r="L24" s="50"/>
      <c r="M24" s="50"/>
      <c r="N24" s="23"/>
    </row>
    <row r="25" spans="1:29" ht="24.95" customHeight="1" x14ac:dyDescent="0.3">
      <c r="A25" s="9"/>
      <c r="B25" s="9"/>
      <c r="C25" s="9"/>
      <c r="D25" s="47"/>
      <c r="E25" s="32"/>
      <c r="F25" s="50"/>
      <c r="G25" s="50"/>
      <c r="H25" s="50"/>
      <c r="I25" s="50"/>
      <c r="J25" s="50"/>
      <c r="K25" s="50"/>
      <c r="L25" s="50"/>
      <c r="M25" s="50"/>
      <c r="N25" s="23"/>
    </row>
    <row r="26" spans="1:29" ht="24.95" customHeight="1" x14ac:dyDescent="0.3">
      <c r="A26" s="9"/>
      <c r="B26" s="9"/>
      <c r="C26" s="9"/>
      <c r="D26" s="47"/>
      <c r="E26" s="32"/>
      <c r="F26" s="50"/>
      <c r="G26" s="50"/>
      <c r="H26" s="50"/>
      <c r="I26" s="50"/>
      <c r="J26" s="50"/>
      <c r="K26" s="50"/>
      <c r="L26" s="50"/>
      <c r="M26" s="50"/>
      <c r="N26" s="23"/>
    </row>
    <row r="27" spans="1:29" ht="24.95" customHeight="1" x14ac:dyDescent="0.3">
      <c r="A27" s="9"/>
      <c r="B27" s="9"/>
      <c r="C27" s="9"/>
      <c r="D27" s="47"/>
      <c r="E27" s="32"/>
      <c r="F27" s="50"/>
      <c r="G27" s="50"/>
      <c r="H27" s="50"/>
      <c r="I27" s="50"/>
      <c r="J27" s="50"/>
      <c r="K27" s="50"/>
      <c r="L27" s="50"/>
      <c r="M27" s="50"/>
      <c r="N27" s="23"/>
    </row>
    <row r="28" spans="1:29" ht="24.95" customHeight="1" x14ac:dyDescent="0.3">
      <c r="A28" s="9"/>
      <c r="B28" s="9"/>
      <c r="C28" s="9"/>
      <c r="D28" s="47"/>
      <c r="E28" s="32"/>
      <c r="F28" s="50"/>
      <c r="G28" s="50"/>
      <c r="H28" s="50"/>
      <c r="I28" s="50"/>
      <c r="J28" s="50"/>
      <c r="K28" s="50"/>
      <c r="L28" s="50"/>
      <c r="M28" s="50"/>
      <c r="N28" s="23"/>
    </row>
    <row r="29" spans="1:29" ht="24.95" customHeight="1" x14ac:dyDescent="0.3">
      <c r="A29" s="9"/>
      <c r="B29" s="9"/>
      <c r="C29" s="9"/>
      <c r="D29" s="47"/>
      <c r="E29" s="32"/>
      <c r="F29" s="50"/>
      <c r="G29" s="50"/>
      <c r="H29" s="50"/>
      <c r="I29" s="50"/>
      <c r="J29" s="50"/>
      <c r="K29" s="50"/>
      <c r="L29" s="50"/>
      <c r="M29" s="50"/>
      <c r="N29" s="23"/>
    </row>
    <row r="30" spans="1:29" ht="24.95" customHeight="1" x14ac:dyDescent="0.3">
      <c r="A30" s="41" t="s">
        <v>953</v>
      </c>
      <c r="B30" s="41" t="s">
        <v>954</v>
      </c>
      <c r="C30" s="43"/>
      <c r="D30" s="45"/>
      <c r="E30" s="23"/>
      <c r="F30" s="10">
        <v>0</v>
      </c>
      <c r="G30" s="52">
        <f>SUMIF(Q31:Q37,P30,G31:G37)</f>
        <v>2270880</v>
      </c>
      <c r="H30" s="11">
        <v>0</v>
      </c>
      <c r="I30" s="57">
        <f>SUMIF(Q31:Q37,P30,I31:I37)</f>
        <v>728348</v>
      </c>
      <c r="J30" s="12">
        <v>0</v>
      </c>
      <c r="K30" s="57">
        <f>SUMIF(Q31:Q37,P30,K31:K37)</f>
        <v>974533</v>
      </c>
      <c r="L30" s="12">
        <v>0</v>
      </c>
      <c r="M30" s="57">
        <f>SUMIF(Q31:Q37,P30,M31:M37)</f>
        <v>567999</v>
      </c>
      <c r="N30" s="23"/>
      <c r="O30" s="34" t="str">
        <f>"_x0007_`COD|E4_x0005_`QTY1|1_x0005_`EXI|0_x0005_`ITT|0_x0005_`END|"&amp;ROW(M38)&amp;"_x0005_`"</f>
        <v>_x0007_`COD|E4_x0005_`QTY1|1_x0005_`EXI|0_x0005_`ITT|0_x0005_`END|38_x0005_`</v>
      </c>
      <c r="P30" s="6" t="s">
        <v>625</v>
      </c>
      <c r="Q30" s="6" t="s">
        <v>641</v>
      </c>
    </row>
    <row r="31" spans="1:29" ht="24.95" customHeight="1" x14ac:dyDescent="0.3">
      <c r="A31" s="9"/>
      <c r="B31" s="9" t="s">
        <v>403</v>
      </c>
      <c r="C31" s="44" t="s">
        <v>404</v>
      </c>
      <c r="D31" s="46">
        <v>164.6</v>
      </c>
      <c r="E31" s="23" t="s">
        <v>70</v>
      </c>
      <c r="F31" s="51">
        <f t="shared" ref="F31:G37" si="5">H31+J31+L31</f>
        <v>1317</v>
      </c>
      <c r="G31" s="53">
        <f t="shared" si="5"/>
        <v>216777</v>
      </c>
      <c r="H31" s="55">
        <f>단가산출근거목록표!F15</f>
        <v>245</v>
      </c>
      <c r="I31" s="11">
        <f t="shared" ref="I31:I37" si="6">ROUNDDOWN(H31*D31,0)</f>
        <v>40327</v>
      </c>
      <c r="J31" s="58">
        <f>단가산출근거목록표!G15</f>
        <v>758</v>
      </c>
      <c r="K31" s="11">
        <f t="shared" ref="K31:K37" si="7">ROUNDDOWN(J31*D31,0)</f>
        <v>124766</v>
      </c>
      <c r="L31" s="51">
        <f>단가산출근거목록표!H15</f>
        <v>314</v>
      </c>
      <c r="M31" s="12">
        <f t="shared" ref="M31:M37" si="8">ROUNDDOWN(L31*D31,0)</f>
        <v>51684</v>
      </c>
      <c r="N31" s="23" t="s">
        <v>957</v>
      </c>
      <c r="O31" s="16" t="s">
        <v>956</v>
      </c>
      <c r="P31" s="6" t="s">
        <v>955</v>
      </c>
      <c r="Q31" s="6" t="s">
        <v>625</v>
      </c>
      <c r="AC31" s="19" t="str">
        <f ca="1">HYPERLINK("#"&amp;단가산출근거목록표!J2&amp;"!A"&amp;ROW(단가산출근거목록표!A15),"D00180 →")</f>
        <v>D00180 →</v>
      </c>
    </row>
    <row r="32" spans="1:29" ht="24.95" customHeight="1" x14ac:dyDescent="0.3">
      <c r="A32" s="9"/>
      <c r="B32" s="9" t="s">
        <v>400</v>
      </c>
      <c r="C32" s="44" t="s">
        <v>385</v>
      </c>
      <c r="D32" s="46">
        <v>90.5</v>
      </c>
      <c r="E32" s="23" t="s">
        <v>70</v>
      </c>
      <c r="F32" s="51">
        <f t="shared" si="5"/>
        <v>4529</v>
      </c>
      <c r="G32" s="53">
        <f t="shared" si="5"/>
        <v>409874</v>
      </c>
      <c r="H32" s="55">
        <f>단가산출근거목록표!F14</f>
        <v>226</v>
      </c>
      <c r="I32" s="11">
        <f t="shared" si="6"/>
        <v>20453</v>
      </c>
      <c r="J32" s="58">
        <f>단가산출근거목록표!G14</f>
        <v>4012</v>
      </c>
      <c r="K32" s="11">
        <f t="shared" si="7"/>
        <v>363086</v>
      </c>
      <c r="L32" s="51">
        <f>단가산출근거목록표!H14</f>
        <v>291</v>
      </c>
      <c r="M32" s="12">
        <f t="shared" si="8"/>
        <v>26335</v>
      </c>
      <c r="N32" s="23" t="s">
        <v>960</v>
      </c>
      <c r="O32" s="16" t="s">
        <v>959</v>
      </c>
      <c r="P32" s="6" t="s">
        <v>958</v>
      </c>
      <c r="Q32" s="6" t="s">
        <v>625</v>
      </c>
      <c r="AC32" s="19" t="str">
        <f ca="1">HYPERLINK("#"&amp;단가산출근거목록표!J2&amp;"!A"&amp;ROW(단가산출근거목록표!A14),"D00256 →")</f>
        <v>D00256 →</v>
      </c>
    </row>
    <row r="33" spans="1:29" ht="24.95" customHeight="1" x14ac:dyDescent="0.3">
      <c r="A33" s="9"/>
      <c r="B33" s="9" t="s">
        <v>384</v>
      </c>
      <c r="C33" s="44" t="s">
        <v>385</v>
      </c>
      <c r="D33" s="46">
        <v>74</v>
      </c>
      <c r="E33" s="23" t="s">
        <v>70</v>
      </c>
      <c r="F33" s="51">
        <f t="shared" si="5"/>
        <v>2791</v>
      </c>
      <c r="G33" s="53">
        <f t="shared" si="5"/>
        <v>206534</v>
      </c>
      <c r="H33" s="55">
        <f>단가산출근거목록표!F10</f>
        <v>211</v>
      </c>
      <c r="I33" s="11">
        <f t="shared" si="6"/>
        <v>15614</v>
      </c>
      <c r="J33" s="58">
        <f>단가산출근거목록표!G10</f>
        <v>2309</v>
      </c>
      <c r="K33" s="11">
        <f t="shared" si="7"/>
        <v>170866</v>
      </c>
      <c r="L33" s="51">
        <f>단가산출근거목록표!H10</f>
        <v>271</v>
      </c>
      <c r="M33" s="12">
        <f t="shared" si="8"/>
        <v>20054</v>
      </c>
      <c r="N33" s="23" t="s">
        <v>963</v>
      </c>
      <c r="O33" s="16" t="s">
        <v>962</v>
      </c>
      <c r="P33" s="6" t="s">
        <v>961</v>
      </c>
      <c r="Q33" s="6" t="s">
        <v>625</v>
      </c>
      <c r="AC33" s="19" t="str">
        <f ca="1">HYPERLINK("#"&amp;단가산출근거목록표!J2&amp;"!A"&amp;ROW(단가산출근거목록표!A10),"D00215 →")</f>
        <v>D00215 →</v>
      </c>
    </row>
    <row r="34" spans="1:29" ht="24.95" customHeight="1" x14ac:dyDescent="0.3">
      <c r="A34" s="9"/>
      <c r="B34" s="9" t="s">
        <v>120</v>
      </c>
      <c r="C34" s="44" t="s">
        <v>121</v>
      </c>
      <c r="D34" s="46">
        <v>11.4</v>
      </c>
      <c r="E34" s="23" t="s">
        <v>70</v>
      </c>
      <c r="F34" s="51">
        <f t="shared" si="5"/>
        <v>39918</v>
      </c>
      <c r="G34" s="53">
        <f t="shared" si="5"/>
        <v>455064</v>
      </c>
      <c r="H34" s="55">
        <f>일위대가목록표!F25</f>
        <v>27423</v>
      </c>
      <c r="I34" s="11">
        <f t="shared" si="6"/>
        <v>312622</v>
      </c>
      <c r="J34" s="58">
        <f>일위대가목록표!G25</f>
        <v>10974</v>
      </c>
      <c r="K34" s="11">
        <f t="shared" si="7"/>
        <v>125103</v>
      </c>
      <c r="L34" s="51">
        <f>일위대가목록표!H25</f>
        <v>1521</v>
      </c>
      <c r="M34" s="12">
        <f t="shared" si="8"/>
        <v>17339</v>
      </c>
      <c r="N34" s="23" t="s">
        <v>966</v>
      </c>
      <c r="O34" s="16" t="s">
        <v>965</v>
      </c>
      <c r="P34" s="6" t="s">
        <v>964</v>
      </c>
      <c r="Q34" s="6" t="s">
        <v>625</v>
      </c>
      <c r="AC34" s="19" t="str">
        <f ca="1">HYPERLINK("#"&amp;일위대가목록표!J2&amp;"!A"&amp;ROW(일위대가목록표!A25),"B03067 →")</f>
        <v>B03067 →</v>
      </c>
    </row>
    <row r="35" spans="1:29" ht="24.95" customHeight="1" x14ac:dyDescent="0.3">
      <c r="A35" s="9"/>
      <c r="B35" s="9" t="s">
        <v>392</v>
      </c>
      <c r="C35" s="44" t="s">
        <v>393</v>
      </c>
      <c r="D35" s="46">
        <v>90.5</v>
      </c>
      <c r="E35" s="23" t="s">
        <v>70</v>
      </c>
      <c r="F35" s="51">
        <f t="shared" si="5"/>
        <v>4446</v>
      </c>
      <c r="G35" s="53">
        <f t="shared" si="5"/>
        <v>402363</v>
      </c>
      <c r="H35" s="55">
        <f>단가산출근거목록표!F12</f>
        <v>0</v>
      </c>
      <c r="I35" s="11">
        <f t="shared" si="6"/>
        <v>0</v>
      </c>
      <c r="J35" s="58">
        <f>단가산출근거목록표!G12</f>
        <v>0</v>
      </c>
      <c r="K35" s="11">
        <f t="shared" si="7"/>
        <v>0</v>
      </c>
      <c r="L35" s="51">
        <f>단가산출근거목록표!H12</f>
        <v>4446</v>
      </c>
      <c r="M35" s="12">
        <f t="shared" si="8"/>
        <v>402363</v>
      </c>
      <c r="N35" s="23" t="s">
        <v>969</v>
      </c>
      <c r="O35" s="16" t="s">
        <v>968</v>
      </c>
      <c r="P35" s="6" t="s">
        <v>967</v>
      </c>
      <c r="Q35" s="6" t="s">
        <v>625</v>
      </c>
      <c r="AC35" s="19" t="str">
        <f ca="1">HYPERLINK("#"&amp;단가산출근거목록표!J2&amp;"!A"&amp;ROW(단가산출근거목록표!A12),"D01168 →")</f>
        <v>D01168 →</v>
      </c>
    </row>
    <row r="36" spans="1:29" ht="24.95" customHeight="1" x14ac:dyDescent="0.3">
      <c r="A36" s="9"/>
      <c r="B36" s="9" t="s">
        <v>415</v>
      </c>
      <c r="C36" s="44" t="s">
        <v>408</v>
      </c>
      <c r="D36" s="46">
        <v>13.6</v>
      </c>
      <c r="E36" s="23" t="s">
        <v>70</v>
      </c>
      <c r="F36" s="51">
        <f t="shared" si="5"/>
        <v>1359</v>
      </c>
      <c r="G36" s="53">
        <f t="shared" si="5"/>
        <v>18481</v>
      </c>
      <c r="H36" s="55">
        <f>단가산출근거목록표!F18</f>
        <v>253</v>
      </c>
      <c r="I36" s="11">
        <f t="shared" si="6"/>
        <v>3440</v>
      </c>
      <c r="J36" s="58">
        <f>단가산출근거목록표!G18</f>
        <v>782</v>
      </c>
      <c r="K36" s="11">
        <f t="shared" si="7"/>
        <v>10635</v>
      </c>
      <c r="L36" s="51">
        <f>단가산출근거목록표!H18</f>
        <v>324</v>
      </c>
      <c r="M36" s="12">
        <f t="shared" si="8"/>
        <v>4406</v>
      </c>
      <c r="N36" s="23" t="s">
        <v>972</v>
      </c>
      <c r="O36" s="16" t="s">
        <v>971</v>
      </c>
      <c r="P36" s="6" t="s">
        <v>970</v>
      </c>
      <c r="Q36" s="6" t="s">
        <v>625</v>
      </c>
      <c r="AC36" s="19" t="str">
        <f ca="1">HYPERLINK("#"&amp;단가산출근거목록표!J2&amp;"!A"&amp;ROW(단가산출근거목록표!A18),"D00169 →")</f>
        <v>D00169 →</v>
      </c>
    </row>
    <row r="37" spans="1:29" ht="24.95" customHeight="1" x14ac:dyDescent="0.3">
      <c r="A37" s="9"/>
      <c r="B37" s="9" t="s">
        <v>396</v>
      </c>
      <c r="C37" s="44" t="s">
        <v>397</v>
      </c>
      <c r="D37" s="46">
        <v>13.6</v>
      </c>
      <c r="E37" s="23" t="s">
        <v>70</v>
      </c>
      <c r="F37" s="51">
        <f t="shared" si="5"/>
        <v>41308</v>
      </c>
      <c r="G37" s="53">
        <f t="shared" si="5"/>
        <v>561787</v>
      </c>
      <c r="H37" s="55">
        <f>단가산출근거목록표!F13</f>
        <v>24698</v>
      </c>
      <c r="I37" s="11">
        <f t="shared" si="6"/>
        <v>335892</v>
      </c>
      <c r="J37" s="58">
        <f>단가산출근거목록표!G13</f>
        <v>13241</v>
      </c>
      <c r="K37" s="11">
        <f t="shared" si="7"/>
        <v>180077</v>
      </c>
      <c r="L37" s="51">
        <f>단가산출근거목록표!H13</f>
        <v>3369</v>
      </c>
      <c r="M37" s="12">
        <f t="shared" si="8"/>
        <v>45818</v>
      </c>
      <c r="N37" s="23" t="s">
        <v>975</v>
      </c>
      <c r="O37" s="16" t="s">
        <v>974</v>
      </c>
      <c r="P37" s="6" t="s">
        <v>973</v>
      </c>
      <c r="Q37" s="6" t="s">
        <v>625</v>
      </c>
      <c r="AC37" s="19" t="str">
        <f ca="1">HYPERLINK("#"&amp;단가산출근거목록표!J2&amp;"!A"&amp;ROW(단가산출근거목록표!A13),"D00158 →")</f>
        <v>D00158 →</v>
      </c>
    </row>
    <row r="38" spans="1:29" ht="24.95" customHeight="1" x14ac:dyDescent="0.3">
      <c r="A38" s="9"/>
      <c r="B38" s="9"/>
      <c r="C38" s="9"/>
      <c r="D38" s="47"/>
      <c r="E38" s="32"/>
      <c r="F38" s="50"/>
      <c r="G38" s="50"/>
      <c r="H38" s="50"/>
      <c r="I38" s="50"/>
      <c r="J38" s="50"/>
      <c r="K38" s="50"/>
      <c r="L38" s="50"/>
      <c r="M38" s="50"/>
      <c r="N38" s="23"/>
    </row>
    <row r="39" spans="1:29" ht="24.95" customHeight="1" x14ac:dyDescent="0.3">
      <c r="A39" s="9"/>
      <c r="B39" s="9"/>
      <c r="C39" s="9"/>
      <c r="D39" s="47"/>
      <c r="E39" s="32"/>
      <c r="F39" s="50"/>
      <c r="G39" s="50"/>
      <c r="H39" s="50"/>
      <c r="I39" s="50"/>
      <c r="J39" s="50"/>
      <c r="K39" s="50"/>
      <c r="L39" s="50"/>
      <c r="M39" s="50"/>
      <c r="N39" s="23"/>
    </row>
    <row r="40" spans="1:29" ht="24.95" customHeight="1" x14ac:dyDescent="0.3">
      <c r="A40" s="9"/>
      <c r="B40" s="9"/>
      <c r="C40" s="9"/>
      <c r="D40" s="47"/>
      <c r="E40" s="32"/>
      <c r="F40" s="50"/>
      <c r="G40" s="50"/>
      <c r="H40" s="50"/>
      <c r="I40" s="50"/>
      <c r="J40" s="50"/>
      <c r="K40" s="50"/>
      <c r="L40" s="50"/>
      <c r="M40" s="50"/>
      <c r="N40" s="23"/>
    </row>
    <row r="41" spans="1:29" ht="24.95" customHeight="1" x14ac:dyDescent="0.3">
      <c r="A41" s="9"/>
      <c r="B41" s="9"/>
      <c r="C41" s="9"/>
      <c r="D41" s="47"/>
      <c r="E41" s="32"/>
      <c r="F41" s="50"/>
      <c r="G41" s="50"/>
      <c r="H41" s="50"/>
      <c r="I41" s="50"/>
      <c r="J41" s="50"/>
      <c r="K41" s="50"/>
      <c r="L41" s="50"/>
      <c r="M41" s="50"/>
      <c r="N41" s="23"/>
    </row>
    <row r="42" spans="1:29" ht="24.95" customHeight="1" x14ac:dyDescent="0.3">
      <c r="A42" s="9"/>
      <c r="B42" s="9"/>
      <c r="C42" s="9"/>
      <c r="D42" s="47"/>
      <c r="E42" s="32"/>
      <c r="F42" s="50"/>
      <c r="G42" s="50"/>
      <c r="H42" s="50"/>
      <c r="I42" s="50"/>
      <c r="J42" s="50"/>
      <c r="K42" s="50"/>
      <c r="L42" s="50"/>
      <c r="M42" s="50"/>
      <c r="N42" s="23"/>
    </row>
    <row r="43" spans="1:29" ht="24.95" customHeight="1" x14ac:dyDescent="0.3">
      <c r="A43" s="9"/>
      <c r="B43" s="9"/>
      <c r="C43" s="9"/>
      <c r="D43" s="47"/>
      <c r="E43" s="32"/>
      <c r="F43" s="50"/>
      <c r="G43" s="50"/>
      <c r="H43" s="50"/>
      <c r="I43" s="50"/>
      <c r="J43" s="50"/>
      <c r="K43" s="50"/>
      <c r="L43" s="50"/>
      <c r="M43" s="50"/>
      <c r="N43" s="23"/>
    </row>
    <row r="44" spans="1:29" ht="24.95" customHeight="1" x14ac:dyDescent="0.3">
      <c r="A44" s="9"/>
      <c r="B44" s="9"/>
      <c r="C44" s="9"/>
      <c r="D44" s="47"/>
      <c r="E44" s="32"/>
      <c r="F44" s="50"/>
      <c r="G44" s="50"/>
      <c r="H44" s="50"/>
      <c r="I44" s="50"/>
      <c r="J44" s="50"/>
      <c r="K44" s="50"/>
      <c r="L44" s="50"/>
      <c r="M44" s="50"/>
      <c r="N44" s="23"/>
    </row>
    <row r="45" spans="1:29" ht="24.95" customHeight="1" x14ac:dyDescent="0.3">
      <c r="A45" s="9"/>
      <c r="B45" s="9"/>
      <c r="C45" s="9"/>
      <c r="D45" s="47"/>
      <c r="E45" s="32"/>
      <c r="F45" s="50"/>
      <c r="G45" s="50"/>
      <c r="H45" s="50"/>
      <c r="I45" s="50"/>
      <c r="J45" s="50"/>
      <c r="K45" s="50"/>
      <c r="L45" s="50"/>
      <c r="M45" s="50"/>
      <c r="N45" s="23"/>
    </row>
    <row r="46" spans="1:29" ht="24.95" customHeight="1" x14ac:dyDescent="0.3">
      <c r="A46" s="9"/>
      <c r="B46" s="9"/>
      <c r="C46" s="9"/>
      <c r="D46" s="47"/>
      <c r="E46" s="32"/>
      <c r="F46" s="50"/>
      <c r="G46" s="50"/>
      <c r="H46" s="50"/>
      <c r="I46" s="50"/>
      <c r="J46" s="50"/>
      <c r="K46" s="50"/>
      <c r="L46" s="50"/>
      <c r="M46" s="50"/>
      <c r="N46" s="23"/>
    </row>
    <row r="47" spans="1:29" ht="24.95" customHeight="1" x14ac:dyDescent="0.3">
      <c r="A47" s="9"/>
      <c r="B47" s="9"/>
      <c r="C47" s="9"/>
      <c r="D47" s="47"/>
      <c r="E47" s="32"/>
      <c r="F47" s="50"/>
      <c r="G47" s="50"/>
      <c r="H47" s="50"/>
      <c r="I47" s="50"/>
      <c r="J47" s="50"/>
      <c r="K47" s="50"/>
      <c r="L47" s="50"/>
      <c r="M47" s="50"/>
      <c r="N47" s="23"/>
    </row>
    <row r="48" spans="1:29" ht="24.95" customHeight="1" x14ac:dyDescent="0.3">
      <c r="A48" s="9"/>
      <c r="B48" s="9"/>
      <c r="C48" s="9"/>
      <c r="D48" s="47"/>
      <c r="E48" s="32"/>
      <c r="F48" s="50"/>
      <c r="G48" s="50"/>
      <c r="H48" s="50"/>
      <c r="I48" s="50"/>
      <c r="J48" s="50"/>
      <c r="K48" s="50"/>
      <c r="L48" s="50"/>
      <c r="M48" s="50"/>
      <c r="N48" s="23"/>
    </row>
    <row r="49" spans="1:29" ht="24.95" customHeight="1" x14ac:dyDescent="0.3">
      <c r="A49" s="9"/>
      <c r="B49" s="9"/>
      <c r="C49" s="9"/>
      <c r="D49" s="47"/>
      <c r="E49" s="32"/>
      <c r="F49" s="50"/>
      <c r="G49" s="50"/>
      <c r="H49" s="50"/>
      <c r="I49" s="50"/>
      <c r="J49" s="50"/>
      <c r="K49" s="50"/>
      <c r="L49" s="50"/>
      <c r="M49" s="50"/>
      <c r="N49" s="23"/>
    </row>
    <row r="50" spans="1:29" ht="24.95" customHeight="1" x14ac:dyDescent="0.3">
      <c r="A50" s="9"/>
      <c r="B50" s="9"/>
      <c r="C50" s="9"/>
      <c r="D50" s="47"/>
      <c r="E50" s="32"/>
      <c r="F50" s="50"/>
      <c r="G50" s="50"/>
      <c r="H50" s="50"/>
      <c r="I50" s="50"/>
      <c r="J50" s="50"/>
      <c r="K50" s="50"/>
      <c r="L50" s="50"/>
      <c r="M50" s="50"/>
      <c r="N50" s="23"/>
    </row>
    <row r="51" spans="1:29" ht="24.95" customHeight="1" x14ac:dyDescent="0.3">
      <c r="A51" s="9"/>
      <c r="B51" s="9"/>
      <c r="C51" s="9"/>
      <c r="D51" s="47"/>
      <c r="E51" s="32"/>
      <c r="F51" s="50"/>
      <c r="G51" s="50"/>
      <c r="H51" s="50"/>
      <c r="I51" s="50"/>
      <c r="J51" s="50"/>
      <c r="K51" s="50"/>
      <c r="L51" s="50"/>
      <c r="M51" s="50"/>
      <c r="N51" s="23"/>
    </row>
    <row r="52" spans="1:29" ht="24.95" customHeight="1" x14ac:dyDescent="0.3">
      <c r="A52" s="9"/>
      <c r="B52" s="9"/>
      <c r="C52" s="9"/>
      <c r="D52" s="47"/>
      <c r="E52" s="32"/>
      <c r="F52" s="50"/>
      <c r="G52" s="50"/>
      <c r="H52" s="50"/>
      <c r="I52" s="50"/>
      <c r="J52" s="50"/>
      <c r="K52" s="50"/>
      <c r="L52" s="50"/>
      <c r="M52" s="50"/>
      <c r="N52" s="23"/>
    </row>
    <row r="53" spans="1:29" ht="24.95" customHeight="1" x14ac:dyDescent="0.3">
      <c r="A53" s="9"/>
      <c r="B53" s="9"/>
      <c r="C53" s="9"/>
      <c r="D53" s="47"/>
      <c r="E53" s="32"/>
      <c r="F53" s="50"/>
      <c r="G53" s="50"/>
      <c r="H53" s="50"/>
      <c r="I53" s="50"/>
      <c r="J53" s="50"/>
      <c r="K53" s="50"/>
      <c r="L53" s="50"/>
      <c r="M53" s="50"/>
      <c r="N53" s="23"/>
    </row>
    <row r="54" spans="1:29" ht="24.95" customHeight="1" x14ac:dyDescent="0.3">
      <c r="A54" s="9"/>
      <c r="B54" s="9"/>
      <c r="C54" s="9"/>
      <c r="D54" s="47"/>
      <c r="E54" s="32"/>
      <c r="F54" s="50"/>
      <c r="G54" s="50"/>
      <c r="H54" s="50"/>
      <c r="I54" s="50"/>
      <c r="J54" s="50"/>
      <c r="K54" s="50"/>
      <c r="L54" s="50"/>
      <c r="M54" s="50"/>
      <c r="N54" s="23"/>
    </row>
    <row r="55" spans="1:29" ht="24.95" customHeight="1" x14ac:dyDescent="0.3">
      <c r="A55" s="41" t="s">
        <v>976</v>
      </c>
      <c r="B55" s="41" t="s">
        <v>977</v>
      </c>
      <c r="C55" s="43"/>
      <c r="D55" s="45"/>
      <c r="E55" s="23"/>
      <c r="F55" s="10">
        <v>0</v>
      </c>
      <c r="G55" s="52">
        <f>SUMIF(Q56:Q60,P55,G56:G60)</f>
        <v>29601014</v>
      </c>
      <c r="H55" s="11">
        <v>0</v>
      </c>
      <c r="I55" s="57">
        <f>SUMIF(Q56:Q60,P55,I56:I60)</f>
        <v>13923455</v>
      </c>
      <c r="J55" s="12">
        <v>0</v>
      </c>
      <c r="K55" s="57">
        <f>SUMIF(Q56:Q60,P55,K56:K60)</f>
        <v>14999852</v>
      </c>
      <c r="L55" s="12">
        <v>0</v>
      </c>
      <c r="M55" s="57">
        <f>SUMIF(Q56:Q60,P55,M56:M60)</f>
        <v>677707</v>
      </c>
      <c r="N55" s="23"/>
      <c r="O55" s="34" t="str">
        <f>"_x0007_`COD|E4_x0005_`QTY1|1_x0005_`EXI|0_x0005_`ITT|0_x0005_`END|"&amp;ROW(M61)&amp;"_x0005_`"</f>
        <v>_x0007_`COD|E4_x0005_`QTY1|1_x0005_`EXI|0_x0005_`ITT|0_x0005_`END|61_x0005_`</v>
      </c>
      <c r="P55" s="6" t="s">
        <v>625</v>
      </c>
      <c r="Q55" s="6" t="s">
        <v>641</v>
      </c>
    </row>
    <row r="56" spans="1:29" ht="24.95" customHeight="1" x14ac:dyDescent="0.3">
      <c r="A56" s="9"/>
      <c r="B56" s="9" t="s">
        <v>58</v>
      </c>
      <c r="C56" s="44" t="s">
        <v>59</v>
      </c>
      <c r="D56" s="46">
        <v>1</v>
      </c>
      <c r="E56" s="23" t="s">
        <v>14</v>
      </c>
      <c r="F56" s="51">
        <f t="shared" ref="F56:G60" si="9">H56+J56+L56</f>
        <v>10153659</v>
      </c>
      <c r="G56" s="53">
        <f t="shared" si="9"/>
        <v>10153659</v>
      </c>
      <c r="H56" s="55">
        <f>일위대가목록표!F13</f>
        <v>3956094</v>
      </c>
      <c r="I56" s="11">
        <f>ROUNDDOWN(H56*D56,0)</f>
        <v>3956094</v>
      </c>
      <c r="J56" s="58">
        <f>일위대가목록표!G13</f>
        <v>6096248</v>
      </c>
      <c r="K56" s="11">
        <f>ROUNDDOWN(J56*D56,0)</f>
        <v>6096248</v>
      </c>
      <c r="L56" s="51">
        <f>일위대가목록표!H13</f>
        <v>101317</v>
      </c>
      <c r="M56" s="12">
        <f>ROUNDDOWN(L56*D56,0)</f>
        <v>101317</v>
      </c>
      <c r="N56" s="23" t="s">
        <v>980</v>
      </c>
      <c r="O56" s="16" t="s">
        <v>979</v>
      </c>
      <c r="P56" s="6" t="s">
        <v>978</v>
      </c>
      <c r="Q56" s="6" t="s">
        <v>625</v>
      </c>
      <c r="AC56" s="19" t="str">
        <f ca="1">HYPERLINK("#"&amp;일위대가목록표!J2&amp;"!A"&amp;ROW(일위대가목록표!A13),"B03042 →")</f>
        <v>B03042 →</v>
      </c>
    </row>
    <row r="57" spans="1:29" ht="24.95" customHeight="1" x14ac:dyDescent="0.3">
      <c r="A57" s="9"/>
      <c r="B57" s="9" t="s">
        <v>63</v>
      </c>
      <c r="C57" s="44" t="s">
        <v>64</v>
      </c>
      <c r="D57" s="46">
        <v>1</v>
      </c>
      <c r="E57" s="23" t="s">
        <v>14</v>
      </c>
      <c r="F57" s="51">
        <f t="shared" si="9"/>
        <v>8739409</v>
      </c>
      <c r="G57" s="53">
        <f t="shared" si="9"/>
        <v>8739409</v>
      </c>
      <c r="H57" s="55">
        <f>일위대가목록표!F14</f>
        <v>3404796</v>
      </c>
      <c r="I57" s="11">
        <f>ROUNDDOWN(H57*D57,0)</f>
        <v>3404796</v>
      </c>
      <c r="J57" s="58">
        <f>일위대가목록표!G14</f>
        <v>5247403</v>
      </c>
      <c r="K57" s="11">
        <f>ROUNDDOWN(J57*D57,0)</f>
        <v>5247403</v>
      </c>
      <c r="L57" s="51">
        <f>일위대가목록표!H14</f>
        <v>87210</v>
      </c>
      <c r="M57" s="12">
        <f>ROUNDDOWN(L57*D57,0)</f>
        <v>87210</v>
      </c>
      <c r="N57" s="23" t="s">
        <v>983</v>
      </c>
      <c r="O57" s="16" t="s">
        <v>982</v>
      </c>
      <c r="P57" s="6" t="s">
        <v>981</v>
      </c>
      <c r="Q57" s="6" t="s">
        <v>625</v>
      </c>
      <c r="AC57" s="19" t="str">
        <f ca="1">HYPERLINK("#"&amp;일위대가목록표!J2&amp;"!A"&amp;ROW(일위대가목록표!A14),"B03043 →")</f>
        <v>B03043 →</v>
      </c>
    </row>
    <row r="58" spans="1:29" ht="24.95" customHeight="1" x14ac:dyDescent="0.3">
      <c r="A58" s="9"/>
      <c r="B58" s="9" t="s">
        <v>230</v>
      </c>
      <c r="C58" s="44" t="s">
        <v>231</v>
      </c>
      <c r="D58" s="46">
        <v>54</v>
      </c>
      <c r="E58" s="23" t="s">
        <v>24</v>
      </c>
      <c r="F58" s="51">
        <f t="shared" si="9"/>
        <v>86944</v>
      </c>
      <c r="G58" s="53">
        <f t="shared" si="9"/>
        <v>4694976</v>
      </c>
      <c r="H58" s="55">
        <f>일위대가목록표!F48</f>
        <v>19745</v>
      </c>
      <c r="I58" s="11">
        <f>ROUNDDOWN(H58*D58,0)</f>
        <v>1066230</v>
      </c>
      <c r="J58" s="58">
        <f>일위대가목록표!G48</f>
        <v>58646</v>
      </c>
      <c r="K58" s="11">
        <f>ROUNDDOWN(J58*D58,0)</f>
        <v>3166884</v>
      </c>
      <c r="L58" s="51">
        <f>일위대가목록표!H48</f>
        <v>8553</v>
      </c>
      <c r="M58" s="12">
        <f>ROUNDDOWN(L58*D58,0)</f>
        <v>461862</v>
      </c>
      <c r="N58" s="23" t="s">
        <v>986</v>
      </c>
      <c r="O58" s="16" t="s">
        <v>985</v>
      </c>
      <c r="P58" s="6" t="s">
        <v>984</v>
      </c>
      <c r="Q58" s="6" t="s">
        <v>625</v>
      </c>
      <c r="AC58" s="19" t="str">
        <f ca="1">HYPERLINK("#"&amp;일위대가목록표!J2&amp;"!A"&amp;ROW(일위대가목록표!A48),"B03045 →")</f>
        <v>B03045 →</v>
      </c>
    </row>
    <row r="59" spans="1:29" ht="24.95" customHeight="1" x14ac:dyDescent="0.3">
      <c r="A59" s="9"/>
      <c r="B59" s="9" t="s">
        <v>32</v>
      </c>
      <c r="C59" s="44" t="s">
        <v>33</v>
      </c>
      <c r="D59" s="46">
        <v>29</v>
      </c>
      <c r="E59" s="23" t="s">
        <v>24</v>
      </c>
      <c r="F59" s="51">
        <f t="shared" si="9"/>
        <v>34930</v>
      </c>
      <c r="G59" s="53">
        <f t="shared" si="9"/>
        <v>1012970</v>
      </c>
      <c r="H59" s="55">
        <f>일위대가목록표!F8</f>
        <v>17115</v>
      </c>
      <c r="I59" s="11">
        <f>ROUNDDOWN(H59*D59,0)</f>
        <v>496335</v>
      </c>
      <c r="J59" s="58">
        <f>일위대가목록표!G8</f>
        <v>16873</v>
      </c>
      <c r="K59" s="11">
        <f>ROUNDDOWN(J59*D59,0)</f>
        <v>489317</v>
      </c>
      <c r="L59" s="51">
        <f>일위대가목록표!H8</f>
        <v>942</v>
      </c>
      <c r="M59" s="12">
        <f>ROUNDDOWN(L59*D59,0)</f>
        <v>27318</v>
      </c>
      <c r="N59" s="23" t="s">
        <v>989</v>
      </c>
      <c r="O59" s="16" t="s">
        <v>988</v>
      </c>
      <c r="P59" s="6" t="s">
        <v>987</v>
      </c>
      <c r="Q59" s="6" t="s">
        <v>625</v>
      </c>
      <c r="AC59" s="19" t="str">
        <f ca="1">HYPERLINK("#"&amp;일위대가목록표!J2&amp;"!A"&amp;ROW(일위대가목록표!A8),"B03046 →")</f>
        <v>B03046 →</v>
      </c>
    </row>
    <row r="60" spans="1:29" ht="24.95" customHeight="1" x14ac:dyDescent="0.3">
      <c r="A60" s="9"/>
      <c r="B60" s="9" t="s">
        <v>712</v>
      </c>
      <c r="C60" s="44" t="s">
        <v>713</v>
      </c>
      <c r="D60" s="46">
        <v>1</v>
      </c>
      <c r="E60" s="23" t="s">
        <v>237</v>
      </c>
      <c r="F60" s="51">
        <f t="shared" si="9"/>
        <v>5000000</v>
      </c>
      <c r="G60" s="53">
        <f t="shared" si="9"/>
        <v>5000000</v>
      </c>
      <c r="H60" s="55">
        <f>재료비목록표!E56</f>
        <v>5000000</v>
      </c>
      <c r="I60" s="11">
        <f>ROUNDDOWN(H60*D60,0)</f>
        <v>5000000</v>
      </c>
      <c r="J60" s="59">
        <v>0</v>
      </c>
      <c r="K60" s="12">
        <f>ROUNDDOWN(J60*D60,0)</f>
        <v>0</v>
      </c>
      <c r="L60" s="59">
        <v>0</v>
      </c>
      <c r="M60" s="12">
        <f>ROUNDDOWN(L60*D60,0)</f>
        <v>0</v>
      </c>
      <c r="N60" s="23" t="s">
        <v>992</v>
      </c>
      <c r="O60" s="16" t="s">
        <v>991</v>
      </c>
      <c r="P60" s="6" t="s">
        <v>990</v>
      </c>
      <c r="Q60" s="6" t="s">
        <v>625</v>
      </c>
      <c r="AC60" s="19" t="str">
        <f ca="1">HYPERLINK("#"&amp;재료비목록표!G2&amp;"!A"&amp;ROW(재료비목록표!A56),"M21166 →")</f>
        <v>M21166 →</v>
      </c>
    </row>
    <row r="61" spans="1:29" ht="24.95" customHeight="1" x14ac:dyDescent="0.3">
      <c r="A61" s="9"/>
      <c r="B61" s="9"/>
      <c r="C61" s="9"/>
      <c r="D61" s="47"/>
      <c r="E61" s="32"/>
      <c r="F61" s="50"/>
      <c r="G61" s="50"/>
      <c r="H61" s="50"/>
      <c r="I61" s="50"/>
      <c r="J61" s="50"/>
      <c r="K61" s="50"/>
      <c r="L61" s="50"/>
      <c r="M61" s="50"/>
      <c r="N61" s="23"/>
    </row>
    <row r="62" spans="1:29" ht="24.95" customHeight="1" x14ac:dyDescent="0.3">
      <c r="A62" s="9"/>
      <c r="B62" s="9"/>
      <c r="C62" s="9"/>
      <c r="D62" s="47"/>
      <c r="E62" s="32"/>
      <c r="F62" s="50"/>
      <c r="G62" s="50"/>
      <c r="H62" s="50"/>
      <c r="I62" s="50"/>
      <c r="J62" s="50"/>
      <c r="K62" s="50"/>
      <c r="L62" s="50"/>
      <c r="M62" s="50"/>
      <c r="N62" s="23"/>
    </row>
    <row r="63" spans="1:29" ht="24.95" customHeight="1" x14ac:dyDescent="0.3">
      <c r="A63" s="9"/>
      <c r="B63" s="9"/>
      <c r="C63" s="9"/>
      <c r="D63" s="47"/>
      <c r="E63" s="32"/>
      <c r="F63" s="50"/>
      <c r="G63" s="50"/>
      <c r="H63" s="50"/>
      <c r="I63" s="50"/>
      <c r="J63" s="50"/>
      <c r="K63" s="50"/>
      <c r="L63" s="50"/>
      <c r="M63" s="50"/>
      <c r="N63" s="23"/>
    </row>
    <row r="64" spans="1:29" ht="24.95" customHeight="1" x14ac:dyDescent="0.3">
      <c r="A64" s="9"/>
      <c r="B64" s="9"/>
      <c r="C64" s="9"/>
      <c r="D64" s="47"/>
      <c r="E64" s="32"/>
      <c r="F64" s="50"/>
      <c r="G64" s="50"/>
      <c r="H64" s="50"/>
      <c r="I64" s="50"/>
      <c r="J64" s="50"/>
      <c r="K64" s="50"/>
      <c r="L64" s="50"/>
      <c r="M64" s="50"/>
      <c r="N64" s="23"/>
    </row>
    <row r="65" spans="1:17" ht="24.95" customHeight="1" x14ac:dyDescent="0.3">
      <c r="A65" s="9"/>
      <c r="B65" s="9"/>
      <c r="C65" s="9"/>
      <c r="D65" s="47"/>
      <c r="E65" s="32"/>
      <c r="F65" s="50"/>
      <c r="G65" s="50"/>
      <c r="H65" s="50"/>
      <c r="I65" s="50"/>
      <c r="J65" s="50"/>
      <c r="K65" s="50"/>
      <c r="L65" s="50"/>
      <c r="M65" s="50"/>
      <c r="N65" s="23"/>
    </row>
    <row r="66" spans="1:17" ht="24.95" customHeight="1" x14ac:dyDescent="0.3">
      <c r="A66" s="9"/>
      <c r="B66" s="9"/>
      <c r="C66" s="9"/>
      <c r="D66" s="47"/>
      <c r="E66" s="32"/>
      <c r="F66" s="50"/>
      <c r="G66" s="50"/>
      <c r="H66" s="50"/>
      <c r="I66" s="50"/>
      <c r="J66" s="50"/>
      <c r="K66" s="50"/>
      <c r="L66" s="50"/>
      <c r="M66" s="50"/>
      <c r="N66" s="23"/>
    </row>
    <row r="67" spans="1:17" ht="24.95" customHeight="1" x14ac:dyDescent="0.3">
      <c r="A67" s="9"/>
      <c r="B67" s="9"/>
      <c r="C67" s="9"/>
      <c r="D67" s="47"/>
      <c r="E67" s="32"/>
      <c r="F67" s="50"/>
      <c r="G67" s="50"/>
      <c r="H67" s="50"/>
      <c r="I67" s="50"/>
      <c r="J67" s="50"/>
      <c r="K67" s="50"/>
      <c r="L67" s="50"/>
      <c r="M67" s="50"/>
      <c r="N67" s="23"/>
    </row>
    <row r="68" spans="1:17" ht="24.95" customHeight="1" x14ac:dyDescent="0.3">
      <c r="A68" s="9"/>
      <c r="B68" s="9"/>
      <c r="C68" s="9"/>
      <c r="D68" s="47"/>
      <c r="E68" s="32"/>
      <c r="F68" s="50"/>
      <c r="G68" s="50"/>
      <c r="H68" s="50"/>
      <c r="I68" s="50"/>
      <c r="J68" s="50"/>
      <c r="K68" s="50"/>
      <c r="L68" s="50"/>
      <c r="M68" s="50"/>
      <c r="N68" s="23"/>
    </row>
    <row r="69" spans="1:17" ht="24.95" customHeight="1" x14ac:dyDescent="0.3">
      <c r="A69" s="9"/>
      <c r="B69" s="9"/>
      <c r="C69" s="9"/>
      <c r="D69" s="47"/>
      <c r="E69" s="32"/>
      <c r="F69" s="50"/>
      <c r="G69" s="50"/>
      <c r="H69" s="50"/>
      <c r="I69" s="50"/>
      <c r="J69" s="50"/>
      <c r="K69" s="50"/>
      <c r="L69" s="50"/>
      <c r="M69" s="50"/>
      <c r="N69" s="23"/>
    </row>
    <row r="70" spans="1:17" ht="24.95" customHeight="1" x14ac:dyDescent="0.3">
      <c r="A70" s="9"/>
      <c r="B70" s="9"/>
      <c r="C70" s="9"/>
      <c r="D70" s="47"/>
      <c r="E70" s="32"/>
      <c r="F70" s="50"/>
      <c r="G70" s="50"/>
      <c r="H70" s="50"/>
      <c r="I70" s="50"/>
      <c r="J70" s="50"/>
      <c r="K70" s="50"/>
      <c r="L70" s="50"/>
      <c r="M70" s="50"/>
      <c r="N70" s="23"/>
    </row>
    <row r="71" spans="1:17" ht="24.95" customHeight="1" x14ac:dyDescent="0.3">
      <c r="A71" s="9"/>
      <c r="B71" s="9"/>
      <c r="C71" s="9"/>
      <c r="D71" s="47"/>
      <c r="E71" s="32"/>
      <c r="F71" s="50"/>
      <c r="G71" s="50"/>
      <c r="H71" s="50"/>
      <c r="I71" s="50"/>
      <c r="J71" s="50"/>
      <c r="K71" s="50"/>
      <c r="L71" s="50"/>
      <c r="M71" s="50"/>
      <c r="N71" s="23"/>
    </row>
    <row r="72" spans="1:17" ht="24.95" customHeight="1" x14ac:dyDescent="0.3">
      <c r="A72" s="9"/>
      <c r="B72" s="9"/>
      <c r="C72" s="9"/>
      <c r="D72" s="47"/>
      <c r="E72" s="32"/>
      <c r="F72" s="50"/>
      <c r="G72" s="50"/>
      <c r="H72" s="50"/>
      <c r="I72" s="50"/>
      <c r="J72" s="50"/>
      <c r="K72" s="50"/>
      <c r="L72" s="50"/>
      <c r="M72" s="50"/>
      <c r="N72" s="23"/>
    </row>
    <row r="73" spans="1:17" ht="24.95" customHeight="1" x14ac:dyDescent="0.3">
      <c r="A73" s="9"/>
      <c r="B73" s="9"/>
      <c r="C73" s="9"/>
      <c r="D73" s="47"/>
      <c r="E73" s="32"/>
      <c r="F73" s="50"/>
      <c r="G73" s="50"/>
      <c r="H73" s="50"/>
      <c r="I73" s="50"/>
      <c r="J73" s="50"/>
      <c r="K73" s="50"/>
      <c r="L73" s="50"/>
      <c r="M73" s="50"/>
      <c r="N73" s="23"/>
    </row>
    <row r="74" spans="1:17" ht="24.95" customHeight="1" x14ac:dyDescent="0.3">
      <c r="A74" s="9"/>
      <c r="B74" s="9"/>
      <c r="C74" s="9"/>
      <c r="D74" s="47"/>
      <c r="E74" s="32"/>
      <c r="F74" s="50"/>
      <c r="G74" s="50"/>
      <c r="H74" s="50"/>
      <c r="I74" s="50"/>
      <c r="J74" s="50"/>
      <c r="K74" s="50"/>
      <c r="L74" s="50"/>
      <c r="M74" s="50"/>
      <c r="N74" s="23"/>
    </row>
    <row r="75" spans="1:17" ht="24.95" customHeight="1" x14ac:dyDescent="0.3">
      <c r="A75" s="9"/>
      <c r="B75" s="9"/>
      <c r="C75" s="9"/>
      <c r="D75" s="47"/>
      <c r="E75" s="32"/>
      <c r="F75" s="50"/>
      <c r="G75" s="50"/>
      <c r="H75" s="50"/>
      <c r="I75" s="50"/>
      <c r="J75" s="50"/>
      <c r="K75" s="50"/>
      <c r="L75" s="50"/>
      <c r="M75" s="50"/>
      <c r="N75" s="23"/>
    </row>
    <row r="76" spans="1:17" ht="24.95" customHeight="1" x14ac:dyDescent="0.3">
      <c r="A76" s="9"/>
      <c r="B76" s="9"/>
      <c r="C76" s="9"/>
      <c r="D76" s="47"/>
      <c r="E76" s="32"/>
      <c r="F76" s="50"/>
      <c r="G76" s="50"/>
      <c r="H76" s="50"/>
      <c r="I76" s="50"/>
      <c r="J76" s="50"/>
      <c r="K76" s="50"/>
      <c r="L76" s="50"/>
      <c r="M76" s="50"/>
      <c r="N76" s="23"/>
    </row>
    <row r="77" spans="1:17" ht="24.95" customHeight="1" x14ac:dyDescent="0.3">
      <c r="A77" s="9"/>
      <c r="B77" s="9"/>
      <c r="C77" s="9"/>
      <c r="D77" s="47"/>
      <c r="E77" s="32"/>
      <c r="F77" s="50"/>
      <c r="G77" s="50"/>
      <c r="H77" s="50"/>
      <c r="I77" s="50"/>
      <c r="J77" s="50"/>
      <c r="K77" s="50"/>
      <c r="L77" s="50"/>
      <c r="M77" s="50"/>
      <c r="N77" s="23"/>
    </row>
    <row r="78" spans="1:17" ht="24.95" customHeight="1" x14ac:dyDescent="0.3">
      <c r="A78" s="9"/>
      <c r="B78" s="9"/>
      <c r="C78" s="9"/>
      <c r="D78" s="47"/>
      <c r="E78" s="32"/>
      <c r="F78" s="50"/>
      <c r="G78" s="50"/>
      <c r="H78" s="50"/>
      <c r="I78" s="50"/>
      <c r="J78" s="50"/>
      <c r="K78" s="50"/>
      <c r="L78" s="50"/>
      <c r="M78" s="50"/>
      <c r="N78" s="23"/>
    </row>
    <row r="79" spans="1:17" ht="24.95" customHeight="1" x14ac:dyDescent="0.3">
      <c r="A79" s="9"/>
      <c r="B79" s="9"/>
      <c r="C79" s="9"/>
      <c r="D79" s="47"/>
      <c r="E79" s="32"/>
      <c r="F79" s="50"/>
      <c r="G79" s="50"/>
      <c r="H79" s="50"/>
      <c r="I79" s="50"/>
      <c r="J79" s="50"/>
      <c r="K79" s="50"/>
      <c r="L79" s="50"/>
      <c r="M79" s="50"/>
      <c r="N79" s="23"/>
    </row>
    <row r="80" spans="1:17" ht="24.95" customHeight="1" x14ac:dyDescent="0.3">
      <c r="A80" s="41" t="s">
        <v>993</v>
      </c>
      <c r="B80" s="41" t="s">
        <v>827</v>
      </c>
      <c r="C80" s="43"/>
      <c r="D80" s="45"/>
      <c r="E80" s="23"/>
      <c r="F80" s="10">
        <v>0</v>
      </c>
      <c r="G80" s="52">
        <f>SUMIF(Q81:Q85,P80,G81:G85)</f>
        <v>16374233</v>
      </c>
      <c r="H80" s="11">
        <v>0</v>
      </c>
      <c r="I80" s="57">
        <f>SUMIF(Q81:Q85,P80,I81:I85)</f>
        <v>5756448</v>
      </c>
      <c r="J80" s="12">
        <v>0</v>
      </c>
      <c r="K80" s="57">
        <f>SUMIF(Q81:Q85,P80,K81:K85)</f>
        <v>9876633</v>
      </c>
      <c r="L80" s="12">
        <v>0</v>
      </c>
      <c r="M80" s="57">
        <f>SUMIF(Q81:Q85,P80,M81:M85)</f>
        <v>741152</v>
      </c>
      <c r="N80" s="23"/>
      <c r="O80" s="34" t="str">
        <f>"_x0007_`COD|E4_x0005_`QTY1|1_x0005_`EXI|0_x0005_`ITT|0_x0005_`END|"&amp;ROW(M86)&amp;"_x0005_`"</f>
        <v>_x0007_`COD|E4_x0005_`QTY1|1_x0005_`EXI|0_x0005_`ITT|0_x0005_`END|86_x0005_`</v>
      </c>
      <c r="P80" s="6" t="s">
        <v>625</v>
      </c>
      <c r="Q80" s="6" t="s">
        <v>641</v>
      </c>
    </row>
    <row r="81" spans="1:29" ht="24.95" customHeight="1" x14ac:dyDescent="0.3">
      <c r="A81" s="9"/>
      <c r="B81" s="9" t="s">
        <v>323</v>
      </c>
      <c r="C81" s="44" t="s">
        <v>324</v>
      </c>
      <c r="D81" s="46">
        <v>11</v>
      </c>
      <c r="E81" s="23" t="s">
        <v>91</v>
      </c>
      <c r="F81" s="51">
        <f t="shared" ref="F81:G85" si="10">H81+J81+L81</f>
        <v>181986</v>
      </c>
      <c r="G81" s="53">
        <f t="shared" si="10"/>
        <v>2001846</v>
      </c>
      <c r="H81" s="55">
        <f>일위대가목록표!F67</f>
        <v>67602</v>
      </c>
      <c r="I81" s="11">
        <f>ROUNDDOWN(H81*D81,0)</f>
        <v>743622</v>
      </c>
      <c r="J81" s="58">
        <f>일위대가목록표!G67</f>
        <v>112709</v>
      </c>
      <c r="K81" s="11">
        <f>ROUNDDOWN(J81*D81,0)</f>
        <v>1239799</v>
      </c>
      <c r="L81" s="51">
        <f>일위대가목록표!H67</f>
        <v>1675</v>
      </c>
      <c r="M81" s="12">
        <f>ROUNDDOWN(L81*D81,0)</f>
        <v>18425</v>
      </c>
      <c r="N81" s="23" t="s">
        <v>996</v>
      </c>
      <c r="O81" s="16" t="s">
        <v>995</v>
      </c>
      <c r="P81" s="6" t="s">
        <v>994</v>
      </c>
      <c r="Q81" s="6" t="s">
        <v>625</v>
      </c>
      <c r="AC81" s="19" t="str">
        <f ca="1">HYPERLINK("#"&amp;일위대가목록표!J2&amp;"!A"&amp;ROW(일위대가목록표!A67),"B03049 →")</f>
        <v>B03049 →</v>
      </c>
    </row>
    <row r="82" spans="1:29" ht="24.95" customHeight="1" x14ac:dyDescent="0.3">
      <c r="A82" s="9"/>
      <c r="B82" s="9" t="s">
        <v>279</v>
      </c>
      <c r="C82" s="44" t="s">
        <v>280</v>
      </c>
      <c r="D82" s="46">
        <v>25</v>
      </c>
      <c r="E82" s="23" t="s">
        <v>91</v>
      </c>
      <c r="F82" s="51">
        <f t="shared" si="10"/>
        <v>78793</v>
      </c>
      <c r="G82" s="53">
        <f t="shared" si="10"/>
        <v>1969825</v>
      </c>
      <c r="H82" s="55">
        <f>일위대가목록표!F58</f>
        <v>72449</v>
      </c>
      <c r="I82" s="11">
        <f>ROUNDDOWN(H82*D82,0)</f>
        <v>1811225</v>
      </c>
      <c r="J82" s="58">
        <f>일위대가목록표!G58</f>
        <v>5703</v>
      </c>
      <c r="K82" s="11">
        <f>ROUNDDOWN(J82*D82,0)</f>
        <v>142575</v>
      </c>
      <c r="L82" s="51">
        <f>일위대가목록표!H58</f>
        <v>641</v>
      </c>
      <c r="M82" s="12">
        <f>ROUNDDOWN(L82*D82,0)</f>
        <v>16025</v>
      </c>
      <c r="N82" s="23" t="s">
        <v>999</v>
      </c>
      <c r="O82" s="16" t="s">
        <v>998</v>
      </c>
      <c r="P82" s="6" t="s">
        <v>997</v>
      </c>
      <c r="Q82" s="6" t="s">
        <v>625</v>
      </c>
      <c r="AC82" s="19" t="str">
        <f ca="1">HYPERLINK("#"&amp;일위대가목록표!J2&amp;"!A"&amp;ROW(일위대가목록표!A58),"B02585 →")</f>
        <v>B02585 →</v>
      </c>
    </row>
    <row r="83" spans="1:29" ht="24.95" customHeight="1" x14ac:dyDescent="0.3">
      <c r="A83" s="9"/>
      <c r="B83" s="9" t="s">
        <v>314</v>
      </c>
      <c r="C83" s="44" t="s">
        <v>310</v>
      </c>
      <c r="D83" s="46">
        <v>22</v>
      </c>
      <c r="E83" s="23" t="s">
        <v>24</v>
      </c>
      <c r="F83" s="51">
        <f t="shared" si="10"/>
        <v>33009</v>
      </c>
      <c r="G83" s="53">
        <f t="shared" si="10"/>
        <v>726198</v>
      </c>
      <c r="H83" s="55">
        <f>일위대가목록표!F65</f>
        <v>14488</v>
      </c>
      <c r="I83" s="11">
        <f>ROUNDDOWN(H83*D83,0)</f>
        <v>318736</v>
      </c>
      <c r="J83" s="58">
        <f>일위대가목록표!G65</f>
        <v>17306</v>
      </c>
      <c r="K83" s="11">
        <f>ROUNDDOWN(J83*D83,0)</f>
        <v>380732</v>
      </c>
      <c r="L83" s="51">
        <f>일위대가목록표!H65</f>
        <v>1215</v>
      </c>
      <c r="M83" s="12">
        <f>ROUNDDOWN(L83*D83,0)</f>
        <v>26730</v>
      </c>
      <c r="N83" s="23" t="s">
        <v>1002</v>
      </c>
      <c r="O83" s="16" t="s">
        <v>1001</v>
      </c>
      <c r="P83" s="6" t="s">
        <v>1000</v>
      </c>
      <c r="Q83" s="6" t="s">
        <v>625</v>
      </c>
      <c r="AC83" s="19" t="str">
        <f ca="1">HYPERLINK("#"&amp;일위대가목록표!J2&amp;"!A"&amp;ROW(일위대가목록표!A65),"B03050 →")</f>
        <v>B03050 →</v>
      </c>
    </row>
    <row r="84" spans="1:29" ht="24.95" customHeight="1" x14ac:dyDescent="0.3">
      <c r="A84" s="9"/>
      <c r="B84" s="9" t="s">
        <v>309</v>
      </c>
      <c r="C84" s="44" t="s">
        <v>310</v>
      </c>
      <c r="D84" s="46">
        <v>24</v>
      </c>
      <c r="E84" s="23" t="s">
        <v>24</v>
      </c>
      <c r="F84" s="51">
        <f t="shared" si="10"/>
        <v>42450</v>
      </c>
      <c r="G84" s="53">
        <f t="shared" si="10"/>
        <v>1018800</v>
      </c>
      <c r="H84" s="55">
        <f>일위대가목록표!F64</f>
        <v>22823</v>
      </c>
      <c r="I84" s="11">
        <f>ROUNDDOWN(H84*D84,0)</f>
        <v>547752</v>
      </c>
      <c r="J84" s="58">
        <f>일위대가목록표!G64</f>
        <v>18298</v>
      </c>
      <c r="K84" s="11">
        <f>ROUNDDOWN(J84*D84,0)</f>
        <v>439152</v>
      </c>
      <c r="L84" s="51">
        <f>일위대가목록표!H64</f>
        <v>1329</v>
      </c>
      <c r="M84" s="12">
        <f>ROUNDDOWN(L84*D84,0)</f>
        <v>31896</v>
      </c>
      <c r="N84" s="23" t="s">
        <v>1005</v>
      </c>
      <c r="O84" s="16" t="s">
        <v>1004</v>
      </c>
      <c r="P84" s="6" t="s">
        <v>1003</v>
      </c>
      <c r="Q84" s="6" t="s">
        <v>625</v>
      </c>
      <c r="AC84" s="19" t="str">
        <f ca="1">HYPERLINK("#"&amp;일위대가목록표!J2&amp;"!A"&amp;ROW(일위대가목록표!A64),"B03051 →")</f>
        <v>B03051 →</v>
      </c>
    </row>
    <row r="85" spans="1:29" ht="24.95" customHeight="1" x14ac:dyDescent="0.3">
      <c r="A85" s="9"/>
      <c r="B85" s="9" t="s">
        <v>226</v>
      </c>
      <c r="C85" s="44" t="s">
        <v>222</v>
      </c>
      <c r="D85" s="46">
        <v>566.5</v>
      </c>
      <c r="E85" s="23" t="s">
        <v>91</v>
      </c>
      <c r="F85" s="51">
        <f t="shared" si="10"/>
        <v>18813</v>
      </c>
      <c r="G85" s="53">
        <f t="shared" si="10"/>
        <v>10657564</v>
      </c>
      <c r="H85" s="55">
        <f>일위대가목록표!F47</f>
        <v>4122</v>
      </c>
      <c r="I85" s="11">
        <f>ROUNDDOWN(H85*D85,0)</f>
        <v>2335113</v>
      </c>
      <c r="J85" s="58">
        <f>일위대가목록표!G47</f>
        <v>13547</v>
      </c>
      <c r="K85" s="11">
        <f>ROUNDDOWN(J85*D85,0)</f>
        <v>7674375</v>
      </c>
      <c r="L85" s="51">
        <f>일위대가목록표!H47</f>
        <v>1144</v>
      </c>
      <c r="M85" s="12">
        <f>ROUNDDOWN(L85*D85,0)</f>
        <v>648076</v>
      </c>
      <c r="N85" s="23" t="s">
        <v>1008</v>
      </c>
      <c r="O85" s="16" t="s">
        <v>1007</v>
      </c>
      <c r="P85" s="6" t="s">
        <v>1006</v>
      </c>
      <c r="Q85" s="6" t="s">
        <v>625</v>
      </c>
      <c r="AC85" s="19" t="str">
        <f ca="1">HYPERLINK("#"&amp;일위대가목록표!J2&amp;"!A"&amp;ROW(일위대가목록표!A47),"B03053 →")</f>
        <v>B03053 →</v>
      </c>
    </row>
    <row r="86" spans="1:29" ht="24.95" customHeight="1" x14ac:dyDescent="0.3">
      <c r="A86" s="9"/>
      <c r="B86" s="9"/>
      <c r="C86" s="9"/>
      <c r="D86" s="47"/>
      <c r="E86" s="32"/>
      <c r="F86" s="50"/>
      <c r="G86" s="50"/>
      <c r="H86" s="50"/>
      <c r="I86" s="50"/>
      <c r="J86" s="50"/>
      <c r="K86" s="50"/>
      <c r="L86" s="50"/>
      <c r="M86" s="50"/>
      <c r="N86" s="23"/>
    </row>
    <row r="87" spans="1:29" ht="24.95" customHeight="1" x14ac:dyDescent="0.3">
      <c r="A87" s="9"/>
      <c r="B87" s="9"/>
      <c r="C87" s="9"/>
      <c r="D87" s="47"/>
      <c r="E87" s="32"/>
      <c r="F87" s="50"/>
      <c r="G87" s="50"/>
      <c r="H87" s="50"/>
      <c r="I87" s="50"/>
      <c r="J87" s="50"/>
      <c r="K87" s="50"/>
      <c r="L87" s="50"/>
      <c r="M87" s="50"/>
      <c r="N87" s="23"/>
    </row>
    <row r="88" spans="1:29" ht="24.95" customHeight="1" x14ac:dyDescent="0.3">
      <c r="A88" s="9"/>
      <c r="B88" s="9"/>
      <c r="C88" s="9"/>
      <c r="D88" s="47"/>
      <c r="E88" s="32"/>
      <c r="F88" s="50"/>
      <c r="G88" s="50"/>
      <c r="H88" s="50"/>
      <c r="I88" s="50"/>
      <c r="J88" s="50"/>
      <c r="K88" s="50"/>
      <c r="L88" s="50"/>
      <c r="M88" s="50"/>
      <c r="N88" s="23"/>
    </row>
    <row r="89" spans="1:29" ht="24.95" customHeight="1" x14ac:dyDescent="0.3">
      <c r="A89" s="9"/>
      <c r="B89" s="9"/>
      <c r="C89" s="9"/>
      <c r="D89" s="47"/>
      <c r="E89" s="32"/>
      <c r="F89" s="50"/>
      <c r="G89" s="50"/>
      <c r="H89" s="50"/>
      <c r="I89" s="50"/>
      <c r="J89" s="50"/>
      <c r="K89" s="50"/>
      <c r="L89" s="50"/>
      <c r="M89" s="50"/>
      <c r="N89" s="23"/>
    </row>
    <row r="90" spans="1:29" ht="24.95" customHeight="1" x14ac:dyDescent="0.3">
      <c r="A90" s="9"/>
      <c r="B90" s="9"/>
      <c r="C90" s="9"/>
      <c r="D90" s="47"/>
      <c r="E90" s="32"/>
      <c r="F90" s="50"/>
      <c r="G90" s="50"/>
      <c r="H90" s="50"/>
      <c r="I90" s="50"/>
      <c r="J90" s="50"/>
      <c r="K90" s="50"/>
      <c r="L90" s="50"/>
      <c r="M90" s="50"/>
      <c r="N90" s="23"/>
    </row>
    <row r="91" spans="1:29" ht="24.95" customHeight="1" x14ac:dyDescent="0.3">
      <c r="A91" s="9"/>
      <c r="B91" s="9"/>
      <c r="C91" s="9"/>
      <c r="D91" s="47"/>
      <c r="E91" s="32"/>
      <c r="F91" s="50"/>
      <c r="G91" s="50"/>
      <c r="H91" s="50"/>
      <c r="I91" s="50"/>
      <c r="J91" s="50"/>
      <c r="K91" s="50"/>
      <c r="L91" s="50"/>
      <c r="M91" s="50"/>
      <c r="N91" s="23"/>
    </row>
    <row r="92" spans="1:29" ht="24.95" customHeight="1" x14ac:dyDescent="0.3">
      <c r="A92" s="9"/>
      <c r="B92" s="9"/>
      <c r="C92" s="9"/>
      <c r="D92" s="47"/>
      <c r="E92" s="32"/>
      <c r="F92" s="50"/>
      <c r="G92" s="50"/>
      <c r="H92" s="50"/>
      <c r="I92" s="50"/>
      <c r="J92" s="50"/>
      <c r="K92" s="50"/>
      <c r="L92" s="50"/>
      <c r="M92" s="50"/>
      <c r="N92" s="23"/>
    </row>
    <row r="93" spans="1:29" ht="24.95" customHeight="1" x14ac:dyDescent="0.3">
      <c r="A93" s="9"/>
      <c r="B93" s="9"/>
      <c r="C93" s="9"/>
      <c r="D93" s="47"/>
      <c r="E93" s="32"/>
      <c r="F93" s="50"/>
      <c r="G93" s="50"/>
      <c r="H93" s="50"/>
      <c r="I93" s="50"/>
      <c r="J93" s="50"/>
      <c r="K93" s="50"/>
      <c r="L93" s="50"/>
      <c r="M93" s="50"/>
      <c r="N93" s="23"/>
    </row>
    <row r="94" spans="1:29" ht="24.95" customHeight="1" x14ac:dyDescent="0.3">
      <c r="A94" s="9"/>
      <c r="B94" s="9"/>
      <c r="C94" s="9"/>
      <c r="D94" s="47"/>
      <c r="E94" s="32"/>
      <c r="F94" s="50"/>
      <c r="G94" s="50"/>
      <c r="H94" s="50"/>
      <c r="I94" s="50"/>
      <c r="J94" s="50"/>
      <c r="K94" s="50"/>
      <c r="L94" s="50"/>
      <c r="M94" s="50"/>
      <c r="N94" s="23"/>
    </row>
    <row r="95" spans="1:29" ht="24.95" customHeight="1" x14ac:dyDescent="0.3">
      <c r="A95" s="9"/>
      <c r="B95" s="9"/>
      <c r="C95" s="9"/>
      <c r="D95" s="47"/>
      <c r="E95" s="32"/>
      <c r="F95" s="50"/>
      <c r="G95" s="50"/>
      <c r="H95" s="50"/>
      <c r="I95" s="50"/>
      <c r="J95" s="50"/>
      <c r="K95" s="50"/>
      <c r="L95" s="50"/>
      <c r="M95" s="50"/>
      <c r="N95" s="23"/>
    </row>
    <row r="96" spans="1:29" ht="24.95" customHeight="1" x14ac:dyDescent="0.3">
      <c r="A96" s="9"/>
      <c r="B96" s="9"/>
      <c r="C96" s="9"/>
      <c r="D96" s="47"/>
      <c r="E96" s="32"/>
      <c r="F96" s="50"/>
      <c r="G96" s="50"/>
      <c r="H96" s="50"/>
      <c r="I96" s="50"/>
      <c r="J96" s="50"/>
      <c r="K96" s="50"/>
      <c r="L96" s="50"/>
      <c r="M96" s="50"/>
      <c r="N96" s="23"/>
    </row>
    <row r="97" spans="1:29" ht="24.95" customHeight="1" x14ac:dyDescent="0.3">
      <c r="A97" s="9"/>
      <c r="B97" s="9"/>
      <c r="C97" s="9"/>
      <c r="D97" s="47"/>
      <c r="E97" s="32"/>
      <c r="F97" s="50"/>
      <c r="G97" s="50"/>
      <c r="H97" s="50"/>
      <c r="I97" s="50"/>
      <c r="J97" s="50"/>
      <c r="K97" s="50"/>
      <c r="L97" s="50"/>
      <c r="M97" s="50"/>
      <c r="N97" s="23"/>
    </row>
    <row r="98" spans="1:29" ht="24.95" customHeight="1" x14ac:dyDescent="0.3">
      <c r="A98" s="9"/>
      <c r="B98" s="9"/>
      <c r="C98" s="9"/>
      <c r="D98" s="47"/>
      <c r="E98" s="32"/>
      <c r="F98" s="50"/>
      <c r="G98" s="50"/>
      <c r="H98" s="50"/>
      <c r="I98" s="50"/>
      <c r="J98" s="50"/>
      <c r="K98" s="50"/>
      <c r="L98" s="50"/>
      <c r="M98" s="50"/>
      <c r="N98" s="23"/>
    </row>
    <row r="99" spans="1:29" ht="24.95" customHeight="1" x14ac:dyDescent="0.3">
      <c r="A99" s="9"/>
      <c r="B99" s="9"/>
      <c r="C99" s="9"/>
      <c r="D99" s="47"/>
      <c r="E99" s="32"/>
      <c r="F99" s="50"/>
      <c r="G99" s="50"/>
      <c r="H99" s="50"/>
      <c r="I99" s="50"/>
      <c r="J99" s="50"/>
      <c r="K99" s="50"/>
      <c r="L99" s="50"/>
      <c r="M99" s="50"/>
      <c r="N99" s="23"/>
    </row>
    <row r="100" spans="1:29" ht="24.95" customHeight="1" x14ac:dyDescent="0.3">
      <c r="A100" s="9"/>
      <c r="B100" s="9"/>
      <c r="C100" s="9"/>
      <c r="D100" s="47"/>
      <c r="E100" s="32"/>
      <c r="F100" s="50"/>
      <c r="G100" s="50"/>
      <c r="H100" s="50"/>
      <c r="I100" s="50"/>
      <c r="J100" s="50"/>
      <c r="K100" s="50"/>
      <c r="L100" s="50"/>
      <c r="M100" s="50"/>
      <c r="N100" s="23"/>
    </row>
    <row r="101" spans="1:29" ht="24.95" customHeight="1" x14ac:dyDescent="0.3">
      <c r="A101" s="9"/>
      <c r="B101" s="9"/>
      <c r="C101" s="9"/>
      <c r="D101" s="47"/>
      <c r="E101" s="32"/>
      <c r="F101" s="50"/>
      <c r="G101" s="50"/>
      <c r="H101" s="50"/>
      <c r="I101" s="50"/>
      <c r="J101" s="50"/>
      <c r="K101" s="50"/>
      <c r="L101" s="50"/>
      <c r="M101" s="50"/>
      <c r="N101" s="23"/>
    </row>
    <row r="102" spans="1:29" ht="24.95" customHeight="1" x14ac:dyDescent="0.3">
      <c r="A102" s="9"/>
      <c r="B102" s="9"/>
      <c r="C102" s="9"/>
      <c r="D102" s="47"/>
      <c r="E102" s="32"/>
      <c r="F102" s="50"/>
      <c r="G102" s="50"/>
      <c r="H102" s="50"/>
      <c r="I102" s="50"/>
      <c r="J102" s="50"/>
      <c r="K102" s="50"/>
      <c r="L102" s="50"/>
      <c r="M102" s="50"/>
      <c r="N102" s="23"/>
    </row>
    <row r="103" spans="1:29" ht="24.95" customHeight="1" x14ac:dyDescent="0.3">
      <c r="A103" s="9"/>
      <c r="B103" s="9"/>
      <c r="C103" s="9"/>
      <c r="D103" s="47"/>
      <c r="E103" s="32"/>
      <c r="F103" s="50"/>
      <c r="G103" s="50"/>
      <c r="H103" s="50"/>
      <c r="I103" s="50"/>
      <c r="J103" s="50"/>
      <c r="K103" s="50"/>
      <c r="L103" s="50"/>
      <c r="M103" s="50"/>
      <c r="N103" s="23"/>
    </row>
    <row r="104" spans="1:29" ht="24.95" customHeight="1" x14ac:dyDescent="0.3">
      <c r="A104" s="9"/>
      <c r="B104" s="9"/>
      <c r="C104" s="9"/>
      <c r="D104" s="47"/>
      <c r="E104" s="32"/>
      <c r="F104" s="50"/>
      <c r="G104" s="50"/>
      <c r="H104" s="50"/>
      <c r="I104" s="50"/>
      <c r="J104" s="50"/>
      <c r="K104" s="50"/>
      <c r="L104" s="50"/>
      <c r="M104" s="50"/>
      <c r="N104" s="23"/>
    </row>
    <row r="105" spans="1:29" ht="24.95" customHeight="1" x14ac:dyDescent="0.3">
      <c r="A105" s="41" t="s">
        <v>1009</v>
      </c>
      <c r="B105" s="41" t="s">
        <v>1010</v>
      </c>
      <c r="C105" s="43"/>
      <c r="D105" s="45"/>
      <c r="E105" s="23"/>
      <c r="F105" s="10">
        <v>0</v>
      </c>
      <c r="G105" s="52">
        <f>SUMIF(Q106:Q125,P105,G106:G125)</f>
        <v>12889126</v>
      </c>
      <c r="H105" s="11">
        <v>0</v>
      </c>
      <c r="I105" s="57">
        <f>SUMIF(Q106:Q125,P105,I106:I125)</f>
        <v>11607650</v>
      </c>
      <c r="J105" s="12">
        <v>0</v>
      </c>
      <c r="K105" s="57">
        <f>SUMIF(Q106:Q125,P105,K106:K125)</f>
        <v>1248719</v>
      </c>
      <c r="L105" s="12">
        <v>0</v>
      </c>
      <c r="M105" s="57">
        <f>SUMIF(Q106:Q125,P105,M106:M125)</f>
        <v>32757</v>
      </c>
      <c r="N105" s="23"/>
      <c r="O105" s="34" t="str">
        <f>"_x0007_`COD|E4_x0005_`QTY1|1_x0005_`EXI|1_x0005_`ITT|0_x0005_`END|"&amp;ROW(M126)&amp;"_x0005_`"</f>
        <v>_x0007_`COD|E4_x0005_`QTY1|1_x0005_`EXI|1_x0005_`ITT|0_x0005_`END|126_x0005_`</v>
      </c>
      <c r="P105" s="6" t="s">
        <v>625</v>
      </c>
      <c r="Q105" s="6" t="s">
        <v>641</v>
      </c>
    </row>
    <row r="106" spans="1:29" ht="24.95" customHeight="1" x14ac:dyDescent="0.3">
      <c r="A106" s="9" t="s">
        <v>1013</v>
      </c>
      <c r="B106" s="9" t="s">
        <v>1014</v>
      </c>
      <c r="C106" s="44"/>
      <c r="D106" s="45"/>
      <c r="E106" s="23"/>
      <c r="F106" s="10">
        <v>0</v>
      </c>
      <c r="G106" s="52">
        <f>SUMIF(Q107:Q107,P106,G107:G107)</f>
        <v>2392070</v>
      </c>
      <c r="H106" s="11">
        <v>0</v>
      </c>
      <c r="I106" s="57">
        <f>SUMIF(Q107:Q107,P106,I107:I107)</f>
        <v>2120000</v>
      </c>
      <c r="J106" s="12">
        <v>0</v>
      </c>
      <c r="K106" s="57">
        <f>SUMIF(Q107:Q107,P106,K107:K107)</f>
        <v>272070</v>
      </c>
      <c r="L106" s="12">
        <v>0</v>
      </c>
      <c r="M106" s="57">
        <f>SUMIF(Q107:Q107,P106,M107:M107)</f>
        <v>0</v>
      </c>
      <c r="N106" s="23"/>
      <c r="O106" s="34" t="str">
        <f>"_x0007_`COD|E3_x0005_`QTY1|1_x0005_`EXI|0_x0005_`ITT|0_x0005_`END|"&amp;ROW(M108)&amp;"_x0005_`"</f>
        <v>_x0007_`COD|E3_x0005_`QTY1|1_x0005_`EXI|0_x0005_`ITT|0_x0005_`END|108_x0005_`</v>
      </c>
      <c r="P106" s="6" t="s">
        <v>1016</v>
      </c>
      <c r="Q106" s="6" t="s">
        <v>625</v>
      </c>
    </row>
    <row r="107" spans="1:29" ht="24.95" customHeight="1" x14ac:dyDescent="0.3">
      <c r="A107" s="9"/>
      <c r="B107" s="9" t="s">
        <v>156</v>
      </c>
      <c r="C107" s="44" t="s">
        <v>157</v>
      </c>
      <c r="D107" s="46">
        <v>10</v>
      </c>
      <c r="E107" s="23" t="s">
        <v>39</v>
      </c>
      <c r="F107" s="51">
        <f>H107+J107+L107</f>
        <v>239207</v>
      </c>
      <c r="G107" s="53">
        <f>I107+K107+M107</f>
        <v>2392070</v>
      </c>
      <c r="H107" s="55">
        <f>일위대가목록표!F33</f>
        <v>212000</v>
      </c>
      <c r="I107" s="11">
        <f>ROUNDDOWN(H107*D107,0)</f>
        <v>2120000</v>
      </c>
      <c r="J107" s="58">
        <f>일위대가목록표!G33</f>
        <v>27207</v>
      </c>
      <c r="K107" s="11">
        <f>ROUNDDOWN(J107*D107,0)</f>
        <v>272070</v>
      </c>
      <c r="L107" s="51">
        <f>일위대가목록표!H33</f>
        <v>0</v>
      </c>
      <c r="M107" s="12">
        <f>ROUNDDOWN(L107*D107,0)</f>
        <v>0</v>
      </c>
      <c r="N107" s="23" t="s">
        <v>1018</v>
      </c>
      <c r="O107" s="16" t="s">
        <v>1017</v>
      </c>
      <c r="P107" s="6" t="s">
        <v>1015</v>
      </c>
      <c r="Q107" s="6" t="s">
        <v>1016</v>
      </c>
      <c r="AC107" s="19" t="str">
        <f ca="1">HYPERLINK("#"&amp;일위대가목록표!J2&amp;"!A"&amp;ROW(일위대가목록표!A33),"B01989 →")</f>
        <v>B01989 →</v>
      </c>
    </row>
    <row r="108" spans="1:29" ht="24.95" customHeight="1" x14ac:dyDescent="0.3">
      <c r="A108" s="9" t="s">
        <v>1019</v>
      </c>
      <c r="B108" s="9" t="s">
        <v>1020</v>
      </c>
      <c r="C108" s="44"/>
      <c r="D108" s="45"/>
      <c r="E108" s="23"/>
      <c r="F108" s="10">
        <v>0</v>
      </c>
      <c r="G108" s="52">
        <f>SUMIF(Q109:Q109,P108,G109:G109)</f>
        <v>1872831</v>
      </c>
      <c r="H108" s="11">
        <v>0</v>
      </c>
      <c r="I108" s="57">
        <f>SUMIF(Q109:Q109,P108,I109:I109)</f>
        <v>1522650</v>
      </c>
      <c r="J108" s="12">
        <v>0</v>
      </c>
      <c r="K108" s="57">
        <f>SUMIF(Q109:Q109,P108,K109:K109)</f>
        <v>317424</v>
      </c>
      <c r="L108" s="12">
        <v>0</v>
      </c>
      <c r="M108" s="57">
        <f>SUMIF(Q109:Q109,P108,M109:M109)</f>
        <v>32757</v>
      </c>
      <c r="N108" s="23"/>
      <c r="O108" s="34" t="str">
        <f>"_x0007_`COD|E3_x0005_`QTY1|1_x0005_`EXI|0_x0005_`ITT|0_x0005_`END|"&amp;ROW(M110)&amp;"_x0005_`"</f>
        <v>_x0007_`COD|E3_x0005_`QTY1|1_x0005_`EXI|0_x0005_`ITT|0_x0005_`END|110_x0005_`</v>
      </c>
      <c r="P108" s="6" t="s">
        <v>1016</v>
      </c>
      <c r="Q108" s="6" t="s">
        <v>625</v>
      </c>
    </row>
    <row r="109" spans="1:29" ht="24.95" customHeight="1" x14ac:dyDescent="0.3">
      <c r="A109" s="9"/>
      <c r="B109" s="9" t="s">
        <v>53</v>
      </c>
      <c r="C109" s="44" t="s">
        <v>54</v>
      </c>
      <c r="D109" s="46">
        <v>3</v>
      </c>
      <c r="E109" s="23" t="s">
        <v>39</v>
      </c>
      <c r="F109" s="51">
        <f>H109+J109+L109</f>
        <v>624277</v>
      </c>
      <c r="G109" s="53">
        <f>I109+K109+M109</f>
        <v>1872831</v>
      </c>
      <c r="H109" s="55">
        <f>일위대가목록표!F12</f>
        <v>507550</v>
      </c>
      <c r="I109" s="11">
        <f>ROUNDDOWN(H109*D109,0)</f>
        <v>1522650</v>
      </c>
      <c r="J109" s="58">
        <f>일위대가목록표!G12</f>
        <v>105808</v>
      </c>
      <c r="K109" s="11">
        <f>ROUNDDOWN(J109*D109,0)</f>
        <v>317424</v>
      </c>
      <c r="L109" s="51">
        <f>일위대가목록표!H12</f>
        <v>10919</v>
      </c>
      <c r="M109" s="12">
        <f>ROUNDDOWN(L109*D109,0)</f>
        <v>32757</v>
      </c>
      <c r="N109" s="23" t="s">
        <v>1023</v>
      </c>
      <c r="O109" s="16" t="s">
        <v>1022</v>
      </c>
      <c r="P109" s="6" t="s">
        <v>1021</v>
      </c>
      <c r="Q109" s="6" t="s">
        <v>1016</v>
      </c>
      <c r="AC109" s="19" t="str">
        <f ca="1">HYPERLINK("#"&amp;일위대가목록표!J2&amp;"!A"&amp;ROW(일위대가목록표!A12),"B01864 →")</f>
        <v>B01864 →</v>
      </c>
    </row>
    <row r="110" spans="1:29" ht="24.95" customHeight="1" x14ac:dyDescent="0.3">
      <c r="A110" s="9" t="s">
        <v>1024</v>
      </c>
      <c r="B110" s="9" t="s">
        <v>1025</v>
      </c>
      <c r="C110" s="44"/>
      <c r="D110" s="45"/>
      <c r="E110" s="23"/>
      <c r="F110" s="10">
        <v>0</v>
      </c>
      <c r="G110" s="52">
        <f>SUMIF(Q111:Q116,P110,G111:G116)</f>
        <v>3198470</v>
      </c>
      <c r="H110" s="11">
        <v>0</v>
      </c>
      <c r="I110" s="57">
        <f>SUMIF(Q111:Q116,P110,I111:I116)</f>
        <v>2732500</v>
      </c>
      <c r="J110" s="12">
        <v>0</v>
      </c>
      <c r="K110" s="57">
        <f>SUMIF(Q111:Q116,P110,K111:K116)</f>
        <v>465970</v>
      </c>
      <c r="L110" s="12">
        <v>0</v>
      </c>
      <c r="M110" s="57">
        <f>SUMIF(Q111:Q116,P110,M111:M116)</f>
        <v>0</v>
      </c>
      <c r="N110" s="23"/>
      <c r="O110" s="34" t="str">
        <f>"_x0007_`COD|E3_x0005_`QTY1|1_x0005_`EXI|0_x0005_`ITT|0_x0005_`END|"&amp;ROW(M117)&amp;"_x0005_`"</f>
        <v>_x0007_`COD|E3_x0005_`QTY1|1_x0005_`EXI|0_x0005_`ITT|0_x0005_`END|117_x0005_`</v>
      </c>
      <c r="P110" s="6" t="s">
        <v>1016</v>
      </c>
      <c r="Q110" s="6" t="s">
        <v>625</v>
      </c>
    </row>
    <row r="111" spans="1:29" ht="24.95" customHeight="1" x14ac:dyDescent="0.3">
      <c r="A111" s="9"/>
      <c r="B111" s="9" t="s">
        <v>48</v>
      </c>
      <c r="C111" s="44" t="s">
        <v>49</v>
      </c>
      <c r="D111" s="46">
        <v>20</v>
      </c>
      <c r="E111" s="23" t="s">
        <v>39</v>
      </c>
      <c r="F111" s="51">
        <f t="shared" ref="F111:G116" si="11">H111+J111+L111</f>
        <v>14491</v>
      </c>
      <c r="G111" s="53">
        <f t="shared" si="11"/>
        <v>289820</v>
      </c>
      <c r="H111" s="55">
        <f>일위대가목록표!F11</f>
        <v>11750</v>
      </c>
      <c r="I111" s="11">
        <f t="shared" ref="I111:I116" si="12">ROUNDDOWN(H111*D111,0)</f>
        <v>235000</v>
      </c>
      <c r="J111" s="58">
        <f>일위대가목록표!G11</f>
        <v>2741</v>
      </c>
      <c r="K111" s="11">
        <f t="shared" ref="K111:K116" si="13">ROUNDDOWN(J111*D111,0)</f>
        <v>54820</v>
      </c>
      <c r="L111" s="51">
        <f>일위대가목록표!H11</f>
        <v>0</v>
      </c>
      <c r="M111" s="12">
        <f t="shared" ref="M111:M116" si="14">ROUNDDOWN(L111*D111,0)</f>
        <v>0</v>
      </c>
      <c r="N111" s="23" t="s">
        <v>1028</v>
      </c>
      <c r="O111" s="16" t="s">
        <v>1027</v>
      </c>
      <c r="P111" s="6" t="s">
        <v>1026</v>
      </c>
      <c r="Q111" s="6" t="s">
        <v>1016</v>
      </c>
      <c r="AC111" s="19" t="str">
        <f ca="1">HYPERLINK("#"&amp;일위대가목록표!J2&amp;"!A"&amp;ROW(일위대가목록표!A11),"B03068 →")</f>
        <v>B03068 →</v>
      </c>
    </row>
    <row r="112" spans="1:29" ht="24.95" customHeight="1" x14ac:dyDescent="0.3">
      <c r="A112" s="9"/>
      <c r="B112" s="9" t="s">
        <v>135</v>
      </c>
      <c r="C112" s="44" t="s">
        <v>49</v>
      </c>
      <c r="D112" s="46">
        <v>20</v>
      </c>
      <c r="E112" s="23" t="s">
        <v>39</v>
      </c>
      <c r="F112" s="51">
        <f t="shared" si="11"/>
        <v>16591</v>
      </c>
      <c r="G112" s="53">
        <f t="shared" si="11"/>
        <v>331820</v>
      </c>
      <c r="H112" s="55">
        <f>일위대가목록표!F28</f>
        <v>13850</v>
      </c>
      <c r="I112" s="11">
        <f t="shared" si="12"/>
        <v>277000</v>
      </c>
      <c r="J112" s="58">
        <f>일위대가목록표!G28</f>
        <v>2741</v>
      </c>
      <c r="K112" s="11">
        <f t="shared" si="13"/>
        <v>54820</v>
      </c>
      <c r="L112" s="51">
        <f>일위대가목록표!H28</f>
        <v>0</v>
      </c>
      <c r="M112" s="12">
        <f t="shared" si="14"/>
        <v>0</v>
      </c>
      <c r="N112" s="23" t="s">
        <v>1031</v>
      </c>
      <c r="O112" s="16" t="s">
        <v>1030</v>
      </c>
      <c r="P112" s="6" t="s">
        <v>1029</v>
      </c>
      <c r="Q112" s="6" t="s">
        <v>1016</v>
      </c>
      <c r="AC112" s="19" t="str">
        <f ca="1">HYPERLINK("#"&amp;일위대가목록표!J2&amp;"!A"&amp;ROW(일위대가목록표!A28),"B03069 →")</f>
        <v>B03069 →</v>
      </c>
    </row>
    <row r="113" spans="1:29" ht="24.95" customHeight="1" x14ac:dyDescent="0.3">
      <c r="A113" s="9"/>
      <c r="B113" s="9" t="s">
        <v>161</v>
      </c>
      <c r="C113" s="44" t="s">
        <v>49</v>
      </c>
      <c r="D113" s="46">
        <v>50</v>
      </c>
      <c r="E113" s="23" t="s">
        <v>39</v>
      </c>
      <c r="F113" s="51">
        <f t="shared" si="11"/>
        <v>16591</v>
      </c>
      <c r="G113" s="53">
        <f t="shared" si="11"/>
        <v>829550</v>
      </c>
      <c r="H113" s="55">
        <f>일위대가목록표!F34</f>
        <v>13850</v>
      </c>
      <c r="I113" s="11">
        <f t="shared" si="12"/>
        <v>692500</v>
      </c>
      <c r="J113" s="58">
        <f>일위대가목록표!G34</f>
        <v>2741</v>
      </c>
      <c r="K113" s="11">
        <f t="shared" si="13"/>
        <v>137050</v>
      </c>
      <c r="L113" s="51">
        <f>일위대가목록표!H34</f>
        <v>0</v>
      </c>
      <c r="M113" s="12">
        <f t="shared" si="14"/>
        <v>0</v>
      </c>
      <c r="N113" s="23" t="s">
        <v>1034</v>
      </c>
      <c r="O113" s="16" t="s">
        <v>1033</v>
      </c>
      <c r="P113" s="6" t="s">
        <v>1032</v>
      </c>
      <c r="Q113" s="6" t="s">
        <v>1016</v>
      </c>
      <c r="AC113" s="19" t="str">
        <f ca="1">HYPERLINK("#"&amp;일위대가목록표!J2&amp;"!A"&amp;ROW(일위대가목록표!A34),"B03070 →")</f>
        <v>B03070 →</v>
      </c>
    </row>
    <row r="114" spans="1:29" ht="24.95" customHeight="1" x14ac:dyDescent="0.3">
      <c r="A114" s="9"/>
      <c r="B114" s="9" t="s">
        <v>165</v>
      </c>
      <c r="C114" s="44" t="s">
        <v>166</v>
      </c>
      <c r="D114" s="46">
        <v>20</v>
      </c>
      <c r="E114" s="23" t="s">
        <v>39</v>
      </c>
      <c r="F114" s="51">
        <f t="shared" si="11"/>
        <v>17641</v>
      </c>
      <c r="G114" s="53">
        <f t="shared" si="11"/>
        <v>352820</v>
      </c>
      <c r="H114" s="55">
        <f>일위대가목록표!F35</f>
        <v>14900</v>
      </c>
      <c r="I114" s="11">
        <f t="shared" si="12"/>
        <v>298000</v>
      </c>
      <c r="J114" s="58">
        <f>일위대가목록표!G35</f>
        <v>2741</v>
      </c>
      <c r="K114" s="11">
        <f t="shared" si="13"/>
        <v>54820</v>
      </c>
      <c r="L114" s="51">
        <f>일위대가목록표!H35</f>
        <v>0</v>
      </c>
      <c r="M114" s="12">
        <f t="shared" si="14"/>
        <v>0</v>
      </c>
      <c r="N114" s="23" t="s">
        <v>1037</v>
      </c>
      <c r="O114" s="16" t="s">
        <v>1036</v>
      </c>
      <c r="P114" s="6" t="s">
        <v>1035</v>
      </c>
      <c r="Q114" s="6" t="s">
        <v>1016</v>
      </c>
      <c r="AC114" s="19" t="str">
        <f ca="1">HYPERLINK("#"&amp;일위대가목록표!J2&amp;"!A"&amp;ROW(일위대가목록표!A35),"B03057 →")</f>
        <v>B03057 →</v>
      </c>
    </row>
    <row r="115" spans="1:29" ht="24.95" customHeight="1" x14ac:dyDescent="0.3">
      <c r="A115" s="9"/>
      <c r="B115" s="9" t="s">
        <v>175</v>
      </c>
      <c r="C115" s="44" t="s">
        <v>176</v>
      </c>
      <c r="D115" s="46">
        <v>20</v>
      </c>
      <c r="E115" s="23" t="s">
        <v>39</v>
      </c>
      <c r="F115" s="51">
        <f t="shared" si="11"/>
        <v>34441</v>
      </c>
      <c r="G115" s="53">
        <f t="shared" si="11"/>
        <v>688820</v>
      </c>
      <c r="H115" s="55">
        <f>일위대가목록표!F37</f>
        <v>31700</v>
      </c>
      <c r="I115" s="11">
        <f t="shared" si="12"/>
        <v>634000</v>
      </c>
      <c r="J115" s="58">
        <f>일위대가목록표!G37</f>
        <v>2741</v>
      </c>
      <c r="K115" s="11">
        <f t="shared" si="13"/>
        <v>54820</v>
      </c>
      <c r="L115" s="51">
        <f>일위대가목록표!H37</f>
        <v>0</v>
      </c>
      <c r="M115" s="12">
        <f t="shared" si="14"/>
        <v>0</v>
      </c>
      <c r="N115" s="23" t="s">
        <v>1040</v>
      </c>
      <c r="O115" s="16" t="s">
        <v>1039</v>
      </c>
      <c r="P115" s="6" t="s">
        <v>1038</v>
      </c>
      <c r="Q115" s="6" t="s">
        <v>1016</v>
      </c>
      <c r="AC115" s="19" t="str">
        <f ca="1">HYPERLINK("#"&amp;일위대가목록표!J2&amp;"!A"&amp;ROW(일위대가목록표!A37),"B03058 →")</f>
        <v>B03058 →</v>
      </c>
    </row>
    <row r="116" spans="1:29" ht="24.95" customHeight="1" x14ac:dyDescent="0.3">
      <c r="A116" s="9"/>
      <c r="B116" s="9" t="s">
        <v>343</v>
      </c>
      <c r="C116" s="44" t="s">
        <v>166</v>
      </c>
      <c r="D116" s="46">
        <v>40</v>
      </c>
      <c r="E116" s="23" t="s">
        <v>39</v>
      </c>
      <c r="F116" s="51">
        <f t="shared" si="11"/>
        <v>17641</v>
      </c>
      <c r="G116" s="53">
        <f t="shared" si="11"/>
        <v>705640</v>
      </c>
      <c r="H116" s="55">
        <f>일위대가목록표!F71</f>
        <v>14900</v>
      </c>
      <c r="I116" s="11">
        <f t="shared" si="12"/>
        <v>596000</v>
      </c>
      <c r="J116" s="58">
        <f>일위대가목록표!G71</f>
        <v>2741</v>
      </c>
      <c r="K116" s="11">
        <f t="shared" si="13"/>
        <v>109640</v>
      </c>
      <c r="L116" s="51">
        <f>일위대가목록표!H71</f>
        <v>0</v>
      </c>
      <c r="M116" s="12">
        <f t="shared" si="14"/>
        <v>0</v>
      </c>
      <c r="N116" s="23" t="s">
        <v>1043</v>
      </c>
      <c r="O116" s="16" t="s">
        <v>1042</v>
      </c>
      <c r="P116" s="6" t="s">
        <v>1041</v>
      </c>
      <c r="Q116" s="6" t="s">
        <v>1016</v>
      </c>
      <c r="AC116" s="19" t="str">
        <f ca="1">HYPERLINK("#"&amp;일위대가목록표!J2&amp;"!A"&amp;ROW(일위대가목록표!A71),"B03059 →")</f>
        <v>B03059 →</v>
      </c>
    </row>
    <row r="117" spans="1:29" ht="24.95" customHeight="1" x14ac:dyDescent="0.3">
      <c r="A117" s="9" t="s">
        <v>1044</v>
      </c>
      <c r="B117" s="9" t="s">
        <v>1045</v>
      </c>
      <c r="C117" s="44"/>
      <c r="D117" s="45"/>
      <c r="E117" s="23"/>
      <c r="F117" s="10">
        <v>0</v>
      </c>
      <c r="G117" s="52">
        <f>SUMIF(Q118:Q123,P117,G118:G123)</f>
        <v>4952000</v>
      </c>
      <c r="H117" s="11">
        <v>0</v>
      </c>
      <c r="I117" s="57">
        <f>SUMIF(Q118:Q123,P117,I118:I123)</f>
        <v>4826600</v>
      </c>
      <c r="J117" s="12">
        <v>0</v>
      </c>
      <c r="K117" s="57">
        <f>SUMIF(Q118:Q123,P117,K118:K123)</f>
        <v>125400</v>
      </c>
      <c r="L117" s="12">
        <v>0</v>
      </c>
      <c r="M117" s="57">
        <f>SUMIF(Q118:Q123,P117,M118:M123)</f>
        <v>0</v>
      </c>
      <c r="N117" s="23"/>
      <c r="O117" s="34" t="str">
        <f>"_x0007_`COD|E3_x0005_`QTY1|1_x0005_`EXI|0_x0005_`ITT|0_x0005_`END|"&amp;ROW(M124)&amp;"_x0005_`"</f>
        <v>_x0007_`COD|E3_x0005_`QTY1|1_x0005_`EXI|0_x0005_`ITT|0_x0005_`END|124_x0005_`</v>
      </c>
      <c r="P117" s="6" t="s">
        <v>1016</v>
      </c>
      <c r="Q117" s="6" t="s">
        <v>625</v>
      </c>
    </row>
    <row r="118" spans="1:29" ht="24.95" customHeight="1" x14ac:dyDescent="0.3">
      <c r="A118" s="9"/>
      <c r="B118" s="9" t="s">
        <v>78</v>
      </c>
      <c r="C118" s="44" t="s">
        <v>79</v>
      </c>
      <c r="D118" s="46">
        <v>100</v>
      </c>
      <c r="E118" s="23" t="s">
        <v>80</v>
      </c>
      <c r="F118" s="51">
        <f t="shared" ref="F118:G123" si="15">H118+J118+L118</f>
        <v>1585</v>
      </c>
      <c r="G118" s="53">
        <f t="shared" si="15"/>
        <v>158500</v>
      </c>
      <c r="H118" s="55">
        <f>일위대가목록표!F17</f>
        <v>1300</v>
      </c>
      <c r="I118" s="11">
        <f t="shared" ref="I118:I123" si="16">ROUNDDOWN(H118*D118,0)</f>
        <v>130000</v>
      </c>
      <c r="J118" s="58">
        <f>일위대가목록표!G17</f>
        <v>285</v>
      </c>
      <c r="K118" s="11">
        <f t="shared" ref="K118:K123" si="17">ROUNDDOWN(J118*D118,0)</f>
        <v>28500</v>
      </c>
      <c r="L118" s="51">
        <f>일위대가목록표!H17</f>
        <v>0</v>
      </c>
      <c r="M118" s="12">
        <f t="shared" ref="M118:M123" si="18">ROUNDDOWN(L118*D118,0)</f>
        <v>0</v>
      </c>
      <c r="N118" s="23" t="s">
        <v>1048</v>
      </c>
      <c r="O118" s="16" t="s">
        <v>1047</v>
      </c>
      <c r="P118" s="6" t="s">
        <v>1046</v>
      </c>
      <c r="Q118" s="6" t="s">
        <v>1016</v>
      </c>
      <c r="AC118" s="19" t="str">
        <f ca="1">HYPERLINK("#"&amp;일위대가목록표!J2&amp;"!A"&amp;ROW(일위대가목록표!A17),"B03071 →")</f>
        <v>B03071 →</v>
      </c>
    </row>
    <row r="119" spans="1:29" ht="24.95" customHeight="1" x14ac:dyDescent="0.3">
      <c r="A119" s="9"/>
      <c r="B119" s="9" t="s">
        <v>205</v>
      </c>
      <c r="C119" s="44" t="s">
        <v>206</v>
      </c>
      <c r="D119" s="46">
        <v>50</v>
      </c>
      <c r="E119" s="23" t="s">
        <v>80</v>
      </c>
      <c r="F119" s="51">
        <f t="shared" si="15"/>
        <v>31825</v>
      </c>
      <c r="G119" s="53">
        <f t="shared" si="15"/>
        <v>1591250</v>
      </c>
      <c r="H119" s="55">
        <f>일위대가목록표!F43</f>
        <v>31540</v>
      </c>
      <c r="I119" s="11">
        <f t="shared" si="16"/>
        <v>1577000</v>
      </c>
      <c r="J119" s="58">
        <f>일위대가목록표!G43</f>
        <v>285</v>
      </c>
      <c r="K119" s="11">
        <f t="shared" si="17"/>
        <v>14250</v>
      </c>
      <c r="L119" s="51">
        <f>일위대가목록표!H43</f>
        <v>0</v>
      </c>
      <c r="M119" s="12">
        <f t="shared" si="18"/>
        <v>0</v>
      </c>
      <c r="N119" s="23" t="s">
        <v>1051</v>
      </c>
      <c r="O119" s="16" t="s">
        <v>1050</v>
      </c>
      <c r="P119" s="6" t="s">
        <v>1049</v>
      </c>
      <c r="Q119" s="6" t="s">
        <v>1016</v>
      </c>
      <c r="AC119" s="19" t="str">
        <f ca="1">HYPERLINK("#"&amp;일위대가목록표!J2&amp;"!A"&amp;ROW(일위대가목록표!A43),"B03060 →")</f>
        <v>B03060 →</v>
      </c>
    </row>
    <row r="120" spans="1:29" ht="24.95" customHeight="1" x14ac:dyDescent="0.3">
      <c r="A120" s="9"/>
      <c r="B120" s="9" t="s">
        <v>260</v>
      </c>
      <c r="C120" s="44" t="s">
        <v>261</v>
      </c>
      <c r="D120" s="46">
        <v>90</v>
      </c>
      <c r="E120" s="23" t="s">
        <v>80</v>
      </c>
      <c r="F120" s="51">
        <f t="shared" si="15"/>
        <v>4525</v>
      </c>
      <c r="G120" s="53">
        <f t="shared" si="15"/>
        <v>407250</v>
      </c>
      <c r="H120" s="55">
        <f>일위대가목록표!F54</f>
        <v>4240</v>
      </c>
      <c r="I120" s="11">
        <f t="shared" si="16"/>
        <v>381600</v>
      </c>
      <c r="J120" s="58">
        <f>일위대가목록표!G54</f>
        <v>285</v>
      </c>
      <c r="K120" s="11">
        <f t="shared" si="17"/>
        <v>25650</v>
      </c>
      <c r="L120" s="51">
        <f>일위대가목록표!H54</f>
        <v>0</v>
      </c>
      <c r="M120" s="12">
        <f t="shared" si="18"/>
        <v>0</v>
      </c>
      <c r="N120" s="23" t="s">
        <v>1054</v>
      </c>
      <c r="O120" s="16" t="s">
        <v>1053</v>
      </c>
      <c r="P120" s="6" t="s">
        <v>1052</v>
      </c>
      <c r="Q120" s="6" t="s">
        <v>1016</v>
      </c>
      <c r="AC120" s="19" t="str">
        <f ca="1">HYPERLINK("#"&amp;일위대가목록표!J2&amp;"!A"&amp;ROW(일위대가목록표!A54),"B03072 →")</f>
        <v>B03072 →</v>
      </c>
    </row>
    <row r="121" spans="1:29" ht="24.95" customHeight="1" x14ac:dyDescent="0.3">
      <c r="A121" s="9"/>
      <c r="B121" s="9" t="s">
        <v>275</v>
      </c>
      <c r="C121" s="44" t="s">
        <v>261</v>
      </c>
      <c r="D121" s="46">
        <v>80</v>
      </c>
      <c r="E121" s="23" t="s">
        <v>80</v>
      </c>
      <c r="F121" s="51">
        <f t="shared" si="15"/>
        <v>5575</v>
      </c>
      <c r="G121" s="53">
        <f t="shared" si="15"/>
        <v>446000</v>
      </c>
      <c r="H121" s="55">
        <f>일위대가목록표!F57</f>
        <v>5290</v>
      </c>
      <c r="I121" s="11">
        <f t="shared" si="16"/>
        <v>423200</v>
      </c>
      <c r="J121" s="58">
        <f>일위대가목록표!G57</f>
        <v>285</v>
      </c>
      <c r="K121" s="11">
        <f t="shared" si="17"/>
        <v>22800</v>
      </c>
      <c r="L121" s="51">
        <f>일위대가목록표!H57</f>
        <v>0</v>
      </c>
      <c r="M121" s="12">
        <f t="shared" si="18"/>
        <v>0</v>
      </c>
      <c r="N121" s="23" t="s">
        <v>1057</v>
      </c>
      <c r="O121" s="16" t="s">
        <v>1056</v>
      </c>
      <c r="P121" s="6" t="s">
        <v>1055</v>
      </c>
      <c r="Q121" s="6" t="s">
        <v>1016</v>
      </c>
      <c r="AC121" s="19" t="str">
        <f ca="1">HYPERLINK("#"&amp;일위대가목록표!J2&amp;"!A"&amp;ROW(일위대가목록표!A57),"B03073 →")</f>
        <v>B03073 →</v>
      </c>
    </row>
    <row r="122" spans="1:29" ht="24.95" customHeight="1" x14ac:dyDescent="0.3">
      <c r="A122" s="9"/>
      <c r="B122" s="9" t="s">
        <v>347</v>
      </c>
      <c r="C122" s="44" t="s">
        <v>348</v>
      </c>
      <c r="D122" s="46">
        <v>40</v>
      </c>
      <c r="E122" s="23" t="s">
        <v>80</v>
      </c>
      <c r="F122" s="51">
        <f t="shared" si="15"/>
        <v>26575</v>
      </c>
      <c r="G122" s="53">
        <f t="shared" si="15"/>
        <v>1063000</v>
      </c>
      <c r="H122" s="55">
        <f>일위대가목록표!F72</f>
        <v>26290</v>
      </c>
      <c r="I122" s="11">
        <f t="shared" si="16"/>
        <v>1051600</v>
      </c>
      <c r="J122" s="58">
        <f>일위대가목록표!G72</f>
        <v>285</v>
      </c>
      <c r="K122" s="11">
        <f t="shared" si="17"/>
        <v>11400</v>
      </c>
      <c r="L122" s="51">
        <f>일위대가목록표!H72</f>
        <v>0</v>
      </c>
      <c r="M122" s="12">
        <f t="shared" si="18"/>
        <v>0</v>
      </c>
      <c r="N122" s="23" t="s">
        <v>1060</v>
      </c>
      <c r="O122" s="16" t="s">
        <v>1059</v>
      </c>
      <c r="P122" s="6" t="s">
        <v>1058</v>
      </c>
      <c r="Q122" s="6" t="s">
        <v>1016</v>
      </c>
      <c r="AC122" s="19" t="str">
        <f ca="1">HYPERLINK("#"&amp;일위대가목록표!J2&amp;"!A"&amp;ROW(일위대가목록표!A72),"B03061 →")</f>
        <v>B03061 →</v>
      </c>
    </row>
    <row r="123" spans="1:29" ht="24.95" customHeight="1" x14ac:dyDescent="0.3">
      <c r="A123" s="9"/>
      <c r="B123" s="9" t="s">
        <v>352</v>
      </c>
      <c r="C123" s="44" t="s">
        <v>353</v>
      </c>
      <c r="D123" s="46">
        <v>80</v>
      </c>
      <c r="E123" s="23" t="s">
        <v>80</v>
      </c>
      <c r="F123" s="51">
        <f t="shared" si="15"/>
        <v>16075</v>
      </c>
      <c r="G123" s="53">
        <f t="shared" si="15"/>
        <v>1286000</v>
      </c>
      <c r="H123" s="55">
        <f>일위대가목록표!F73</f>
        <v>15790</v>
      </c>
      <c r="I123" s="11">
        <f t="shared" si="16"/>
        <v>1263200</v>
      </c>
      <c r="J123" s="58">
        <f>일위대가목록표!G73</f>
        <v>285</v>
      </c>
      <c r="K123" s="11">
        <f t="shared" si="17"/>
        <v>22800</v>
      </c>
      <c r="L123" s="51">
        <f>일위대가목록표!H73</f>
        <v>0</v>
      </c>
      <c r="M123" s="12">
        <f t="shared" si="18"/>
        <v>0</v>
      </c>
      <c r="N123" s="23" t="s">
        <v>1063</v>
      </c>
      <c r="O123" s="16" t="s">
        <v>1062</v>
      </c>
      <c r="P123" s="6" t="s">
        <v>1061</v>
      </c>
      <c r="Q123" s="6" t="s">
        <v>1016</v>
      </c>
      <c r="AC123" s="19" t="str">
        <f ca="1">HYPERLINK("#"&amp;일위대가목록표!J2&amp;"!A"&amp;ROW(일위대가목록표!A73),"B03074 →")</f>
        <v>B03074 →</v>
      </c>
    </row>
    <row r="124" spans="1:29" ht="24.95" customHeight="1" x14ac:dyDescent="0.3">
      <c r="A124" s="9" t="s">
        <v>1064</v>
      </c>
      <c r="B124" s="9" t="s">
        <v>1065</v>
      </c>
      <c r="C124" s="44"/>
      <c r="D124" s="45"/>
      <c r="E124" s="23"/>
      <c r="F124" s="10">
        <v>0</v>
      </c>
      <c r="G124" s="52">
        <f>SUMIF(Q125:Q125,P124,G125:G125)</f>
        <v>473755</v>
      </c>
      <c r="H124" s="11">
        <v>0</v>
      </c>
      <c r="I124" s="57">
        <f>SUMIF(Q125:Q125,P124,I125:I125)</f>
        <v>405900</v>
      </c>
      <c r="J124" s="12">
        <v>0</v>
      </c>
      <c r="K124" s="57">
        <f>SUMIF(Q125:Q125,P124,K125:K125)</f>
        <v>67855</v>
      </c>
      <c r="L124" s="12">
        <v>0</v>
      </c>
      <c r="M124" s="57">
        <f>SUMIF(Q125:Q125,P124,M125:M125)</f>
        <v>0</v>
      </c>
      <c r="N124" s="23"/>
      <c r="O124" s="34" t="str">
        <f>"_x0007_`COD|E3_x0005_`QTY1|1_x0005_`EXI|0_x0005_`ITT|0_x0005_`END|"&amp;ROW(M126)&amp;"_x0005_`"</f>
        <v>_x0007_`COD|E3_x0005_`QTY1|1_x0005_`EXI|0_x0005_`ITT|0_x0005_`END|126_x0005_`</v>
      </c>
      <c r="P124" s="6" t="s">
        <v>1016</v>
      </c>
      <c r="Q124" s="6" t="s">
        <v>625</v>
      </c>
    </row>
    <row r="125" spans="1:29" ht="24.95" customHeight="1" x14ac:dyDescent="0.3">
      <c r="A125" s="9"/>
      <c r="B125" s="9" t="s">
        <v>95</v>
      </c>
      <c r="C125" s="44" t="s">
        <v>96</v>
      </c>
      <c r="D125" s="46">
        <v>41</v>
      </c>
      <c r="E125" s="23" t="s">
        <v>91</v>
      </c>
      <c r="F125" s="51">
        <f>H125+J125+L125</f>
        <v>11555</v>
      </c>
      <c r="G125" s="53">
        <f>I125+K125+M125</f>
        <v>473755</v>
      </c>
      <c r="H125" s="55">
        <f>일위대가목록표!F20</f>
        <v>9900</v>
      </c>
      <c r="I125" s="11">
        <f>ROUNDDOWN(H125*D125,0)</f>
        <v>405900</v>
      </c>
      <c r="J125" s="58">
        <f>일위대가목록표!G20</f>
        <v>1655</v>
      </c>
      <c r="K125" s="11">
        <f>ROUNDDOWN(J125*D125,0)</f>
        <v>67855</v>
      </c>
      <c r="L125" s="51">
        <f>일위대가목록표!H20</f>
        <v>0</v>
      </c>
      <c r="M125" s="12">
        <f>ROUNDDOWN(L125*D125,0)</f>
        <v>0</v>
      </c>
      <c r="N125" s="23" t="s">
        <v>1068</v>
      </c>
      <c r="O125" s="16" t="s">
        <v>1067</v>
      </c>
      <c r="P125" s="6" t="s">
        <v>1066</v>
      </c>
      <c r="Q125" s="6" t="s">
        <v>1016</v>
      </c>
      <c r="AC125" s="19" t="str">
        <f ca="1">HYPERLINK("#"&amp;일위대가목록표!J2&amp;"!A"&amp;ROW(일위대가목록표!A20),"B03062 →")</f>
        <v>B03062 →</v>
      </c>
    </row>
    <row r="126" spans="1:29" ht="24.95" customHeight="1" x14ac:dyDescent="0.3">
      <c r="A126" s="9"/>
      <c r="B126" s="9"/>
      <c r="C126" s="9"/>
      <c r="D126" s="47"/>
      <c r="E126" s="32"/>
      <c r="F126" s="50"/>
      <c r="G126" s="50"/>
      <c r="H126" s="50"/>
      <c r="I126" s="50"/>
      <c r="J126" s="50"/>
      <c r="K126" s="50"/>
      <c r="L126" s="50"/>
      <c r="M126" s="50"/>
      <c r="N126" s="23"/>
    </row>
    <row r="127" spans="1:29" ht="24.95" customHeight="1" x14ac:dyDescent="0.3">
      <c r="A127" s="9"/>
      <c r="B127" s="9"/>
      <c r="C127" s="9"/>
      <c r="D127" s="47"/>
      <c r="E127" s="32"/>
      <c r="F127" s="50"/>
      <c r="G127" s="50"/>
      <c r="H127" s="50"/>
      <c r="I127" s="50"/>
      <c r="J127" s="50"/>
      <c r="K127" s="50"/>
      <c r="L127" s="50"/>
      <c r="M127" s="50"/>
      <c r="N127" s="23"/>
    </row>
    <row r="128" spans="1:29" ht="24.95" customHeight="1" x14ac:dyDescent="0.3">
      <c r="A128" s="9"/>
      <c r="B128" s="9"/>
      <c r="C128" s="9"/>
      <c r="D128" s="47"/>
      <c r="E128" s="32"/>
      <c r="F128" s="50"/>
      <c r="G128" s="50"/>
      <c r="H128" s="50"/>
      <c r="I128" s="50"/>
      <c r="J128" s="50"/>
      <c r="K128" s="50"/>
      <c r="L128" s="50"/>
      <c r="M128" s="50"/>
      <c r="N128" s="23"/>
    </row>
    <row r="129" spans="1:29" ht="24.95" customHeight="1" x14ac:dyDescent="0.3">
      <c r="A129" s="9"/>
      <c r="B129" s="9"/>
      <c r="C129" s="9"/>
      <c r="D129" s="47"/>
      <c r="E129" s="32"/>
      <c r="F129" s="50"/>
      <c r="G129" s="50"/>
      <c r="H129" s="50"/>
      <c r="I129" s="50"/>
      <c r="J129" s="50"/>
      <c r="K129" s="50"/>
      <c r="L129" s="50"/>
      <c r="M129" s="50"/>
      <c r="N129" s="23"/>
    </row>
    <row r="130" spans="1:29" ht="24.95" customHeight="1" x14ac:dyDescent="0.3">
      <c r="A130" s="41" t="s">
        <v>1012</v>
      </c>
      <c r="B130" s="41" t="s">
        <v>1011</v>
      </c>
      <c r="C130" s="43"/>
      <c r="D130" s="45"/>
      <c r="E130" s="23"/>
      <c r="F130" s="10">
        <v>0</v>
      </c>
      <c r="G130" s="52">
        <f>SUMIF(Q131:Q136,P130,G131:G136)</f>
        <v>23796311</v>
      </c>
      <c r="H130" s="11">
        <v>0</v>
      </c>
      <c r="I130" s="57">
        <f>SUMIF(Q131:Q136,P130,I131:I136)</f>
        <v>21575644</v>
      </c>
      <c r="J130" s="12">
        <v>0</v>
      </c>
      <c r="K130" s="57">
        <f>SUMIF(Q131:Q136,P130,K131:K136)</f>
        <v>2013144</v>
      </c>
      <c r="L130" s="12">
        <v>0</v>
      </c>
      <c r="M130" s="57">
        <f>SUMIF(Q131:Q136,P130,M131:M136)</f>
        <v>207523</v>
      </c>
      <c r="N130" s="23"/>
      <c r="O130" s="34" t="str">
        <f>"_x0007_`COD|E4_x0005_`QTY1|1_x0005_`EXI|0_x0005_`ITT|0_x0005_`END|"&amp;ROW(M137)&amp;"_x0005_`"</f>
        <v>_x0007_`COD|E4_x0005_`QTY1|1_x0005_`EXI|0_x0005_`ITT|0_x0005_`END|137_x0005_`</v>
      </c>
      <c r="P130" s="6" t="s">
        <v>625</v>
      </c>
      <c r="Q130" s="6" t="s">
        <v>641</v>
      </c>
    </row>
    <row r="131" spans="1:29" ht="24.95" customHeight="1" x14ac:dyDescent="0.3">
      <c r="A131" s="9"/>
      <c r="B131" s="9" t="s">
        <v>251</v>
      </c>
      <c r="C131" s="44" t="s">
        <v>252</v>
      </c>
      <c r="D131" s="46">
        <v>2</v>
      </c>
      <c r="E131" s="23" t="s">
        <v>237</v>
      </c>
      <c r="F131" s="51">
        <f t="shared" ref="F131:G136" si="19">H131+J131+L131</f>
        <v>401954</v>
      </c>
      <c r="G131" s="53">
        <f t="shared" si="19"/>
        <v>803908</v>
      </c>
      <c r="H131" s="55">
        <f>일위대가목록표!F52</f>
        <v>276744</v>
      </c>
      <c r="I131" s="11">
        <f t="shared" ref="I131:I136" si="20">ROUNDDOWN(H131*D131,0)</f>
        <v>553488</v>
      </c>
      <c r="J131" s="58">
        <f>일위대가목록표!G52</f>
        <v>105752</v>
      </c>
      <c r="K131" s="11">
        <f t="shared" ref="K131:K136" si="21">ROUNDDOWN(J131*D131,0)</f>
        <v>211504</v>
      </c>
      <c r="L131" s="51">
        <f>일위대가목록표!H52</f>
        <v>19458</v>
      </c>
      <c r="M131" s="12">
        <f t="shared" ref="M131:M136" si="22">ROUNDDOWN(L131*D131,0)</f>
        <v>38916</v>
      </c>
      <c r="N131" s="23" t="s">
        <v>1071</v>
      </c>
      <c r="O131" s="16" t="s">
        <v>1070</v>
      </c>
      <c r="P131" s="6" t="s">
        <v>1069</v>
      </c>
      <c r="Q131" s="6" t="s">
        <v>625</v>
      </c>
      <c r="AC131" s="19" t="str">
        <f ca="1">HYPERLINK("#"&amp;일위대가목록표!J2&amp;"!A"&amp;ROW(일위대가목록표!A52),"B03063 →")</f>
        <v>B03063 →</v>
      </c>
    </row>
    <row r="132" spans="1:29" ht="24.95" customHeight="1" x14ac:dyDescent="0.3">
      <c r="A132" s="9"/>
      <c r="B132" s="9" t="s">
        <v>22</v>
      </c>
      <c r="C132" s="44" t="s">
        <v>28</v>
      </c>
      <c r="D132" s="46">
        <v>22</v>
      </c>
      <c r="E132" s="23" t="s">
        <v>24</v>
      </c>
      <c r="F132" s="51">
        <f t="shared" si="19"/>
        <v>66729</v>
      </c>
      <c r="G132" s="53">
        <f t="shared" si="19"/>
        <v>1468038</v>
      </c>
      <c r="H132" s="55">
        <f>일위대가목록표!F7</f>
        <v>51393</v>
      </c>
      <c r="I132" s="11">
        <f t="shared" si="20"/>
        <v>1130646</v>
      </c>
      <c r="J132" s="58">
        <f>일위대가목록표!G7</f>
        <v>14843</v>
      </c>
      <c r="K132" s="11">
        <f t="shared" si="21"/>
        <v>326546</v>
      </c>
      <c r="L132" s="51">
        <f>일위대가목록표!H7</f>
        <v>493</v>
      </c>
      <c r="M132" s="12">
        <f t="shared" si="22"/>
        <v>10846</v>
      </c>
      <c r="N132" s="23" t="s">
        <v>1074</v>
      </c>
      <c r="O132" s="16" t="s">
        <v>1073</v>
      </c>
      <c r="P132" s="6" t="s">
        <v>1072</v>
      </c>
      <c r="Q132" s="6" t="s">
        <v>625</v>
      </c>
      <c r="AC132" s="19" t="str">
        <f ca="1">HYPERLINK("#"&amp;일위대가목록표!J2&amp;"!A"&amp;ROW(일위대가목록표!A7),"B01259 →")</f>
        <v>B01259 →</v>
      </c>
    </row>
    <row r="133" spans="1:29" ht="24.95" customHeight="1" x14ac:dyDescent="0.3">
      <c r="A133" s="9"/>
      <c r="B133" s="9" t="s">
        <v>270</v>
      </c>
      <c r="C133" s="44" t="s">
        <v>271</v>
      </c>
      <c r="D133" s="46">
        <v>46</v>
      </c>
      <c r="E133" s="23" t="s">
        <v>24</v>
      </c>
      <c r="F133" s="51">
        <f t="shared" si="19"/>
        <v>171480</v>
      </c>
      <c r="G133" s="53">
        <f t="shared" si="19"/>
        <v>7888080</v>
      </c>
      <c r="H133" s="55">
        <f>일위대가목록표!F56</f>
        <v>157728</v>
      </c>
      <c r="I133" s="11">
        <f t="shared" si="20"/>
        <v>7255488</v>
      </c>
      <c r="J133" s="58">
        <f>일위대가목록표!G56</f>
        <v>11360</v>
      </c>
      <c r="K133" s="11">
        <f t="shared" si="21"/>
        <v>522560</v>
      </c>
      <c r="L133" s="51">
        <f>일위대가목록표!H56</f>
        <v>2392</v>
      </c>
      <c r="M133" s="12">
        <f t="shared" si="22"/>
        <v>110032</v>
      </c>
      <c r="N133" s="23" t="s">
        <v>1077</v>
      </c>
      <c r="O133" s="16" t="s">
        <v>1076</v>
      </c>
      <c r="P133" s="6" t="s">
        <v>1075</v>
      </c>
      <c r="Q133" s="6" t="s">
        <v>625</v>
      </c>
      <c r="AC133" s="19" t="str">
        <f ca="1">HYPERLINK("#"&amp;일위대가목록표!J2&amp;"!A"&amp;ROW(일위대가목록표!A56),"B01794 →")</f>
        <v>B01794 →</v>
      </c>
    </row>
    <row r="134" spans="1:29" ht="24.95" customHeight="1" x14ac:dyDescent="0.3">
      <c r="A134" s="9"/>
      <c r="B134" s="9" t="s">
        <v>191</v>
      </c>
      <c r="C134" s="44" t="s">
        <v>23</v>
      </c>
      <c r="D134" s="46">
        <v>2</v>
      </c>
      <c r="E134" s="23" t="s">
        <v>192</v>
      </c>
      <c r="F134" s="51">
        <f t="shared" si="19"/>
        <v>329313</v>
      </c>
      <c r="G134" s="53">
        <f t="shared" si="19"/>
        <v>658626</v>
      </c>
      <c r="H134" s="55">
        <f>일위대가목록표!F40</f>
        <v>258873</v>
      </c>
      <c r="I134" s="11">
        <f t="shared" si="20"/>
        <v>517746</v>
      </c>
      <c r="J134" s="58">
        <f>일위대가목록표!G40</f>
        <v>67380</v>
      </c>
      <c r="K134" s="11">
        <f t="shared" si="21"/>
        <v>134760</v>
      </c>
      <c r="L134" s="51">
        <f>일위대가목록표!H40</f>
        <v>3060</v>
      </c>
      <c r="M134" s="12">
        <f t="shared" si="22"/>
        <v>6120</v>
      </c>
      <c r="N134" s="23" t="s">
        <v>1080</v>
      </c>
      <c r="O134" s="16" t="s">
        <v>1079</v>
      </c>
      <c r="P134" s="6" t="s">
        <v>1078</v>
      </c>
      <c r="Q134" s="6" t="s">
        <v>625</v>
      </c>
      <c r="AC134" s="19" t="str">
        <f ca="1">HYPERLINK("#"&amp;일위대가목록표!J2&amp;"!A"&amp;ROW(일위대가목록표!A40),"B03064 →")</f>
        <v>B03064 →</v>
      </c>
    </row>
    <row r="135" spans="1:29" ht="24.95" customHeight="1" x14ac:dyDescent="0.3">
      <c r="A135" s="9"/>
      <c r="B135" s="9" t="s">
        <v>43</v>
      </c>
      <c r="C135" s="44" t="s">
        <v>44</v>
      </c>
      <c r="D135" s="46">
        <v>37</v>
      </c>
      <c r="E135" s="23" t="s">
        <v>24</v>
      </c>
      <c r="F135" s="51">
        <f t="shared" si="19"/>
        <v>339659</v>
      </c>
      <c r="G135" s="53">
        <f t="shared" si="19"/>
        <v>12567383</v>
      </c>
      <c r="H135" s="55">
        <f>일위대가목록표!F10</f>
        <v>319448</v>
      </c>
      <c r="I135" s="11">
        <f t="shared" si="20"/>
        <v>11819576</v>
      </c>
      <c r="J135" s="58">
        <f>일위대가목록표!G10</f>
        <v>19230</v>
      </c>
      <c r="K135" s="11">
        <f t="shared" si="21"/>
        <v>711510</v>
      </c>
      <c r="L135" s="51">
        <f>일위대가목록표!H10</f>
        <v>981</v>
      </c>
      <c r="M135" s="12">
        <f t="shared" si="22"/>
        <v>36297</v>
      </c>
      <c r="N135" s="23" t="s">
        <v>1083</v>
      </c>
      <c r="O135" s="16" t="s">
        <v>1082</v>
      </c>
      <c r="P135" s="6" t="s">
        <v>1081</v>
      </c>
      <c r="Q135" s="6" t="s">
        <v>625</v>
      </c>
      <c r="AC135" s="19" t="str">
        <f ca="1">HYPERLINK("#"&amp;일위대가목록표!J2&amp;"!A"&amp;ROW(일위대가목록표!A10),"B03065 →")</f>
        <v>B03065 →</v>
      </c>
    </row>
    <row r="136" spans="1:29" ht="24.95" customHeight="1" x14ac:dyDescent="0.3">
      <c r="A136" s="9"/>
      <c r="B136" s="9" t="s">
        <v>147</v>
      </c>
      <c r="C136" s="44" t="s">
        <v>28</v>
      </c>
      <c r="D136" s="46">
        <v>2</v>
      </c>
      <c r="E136" s="23" t="s">
        <v>14</v>
      </c>
      <c r="F136" s="51">
        <f t="shared" si="19"/>
        <v>205138</v>
      </c>
      <c r="G136" s="53">
        <f t="shared" si="19"/>
        <v>410276</v>
      </c>
      <c r="H136" s="55">
        <f>일위대가목록표!F31</f>
        <v>149350</v>
      </c>
      <c r="I136" s="11">
        <f t="shared" si="20"/>
        <v>298700</v>
      </c>
      <c r="J136" s="58">
        <f>일위대가목록표!G31</f>
        <v>53132</v>
      </c>
      <c r="K136" s="11">
        <f t="shared" si="21"/>
        <v>106264</v>
      </c>
      <c r="L136" s="51">
        <f>일위대가목록표!H31</f>
        <v>2656</v>
      </c>
      <c r="M136" s="12">
        <f t="shared" si="22"/>
        <v>5312</v>
      </c>
      <c r="N136" s="23" t="s">
        <v>1086</v>
      </c>
      <c r="O136" s="16" t="s">
        <v>1085</v>
      </c>
      <c r="P136" s="6" t="s">
        <v>1084</v>
      </c>
      <c r="Q136" s="6" t="s">
        <v>625</v>
      </c>
      <c r="AC136" s="19" t="str">
        <f ca="1">HYPERLINK("#"&amp;일위대가목록표!J2&amp;"!A"&amp;ROW(일위대가목록표!A31),"B03066 →")</f>
        <v>B03066 →</v>
      </c>
    </row>
    <row r="137" spans="1:29" ht="24.95" customHeight="1" x14ac:dyDescent="0.3">
      <c r="A137" s="9"/>
      <c r="B137" s="9"/>
      <c r="C137" s="9"/>
      <c r="D137" s="47"/>
      <c r="E137" s="32"/>
      <c r="F137" s="50"/>
      <c r="G137" s="50"/>
      <c r="H137" s="50"/>
      <c r="I137" s="50"/>
      <c r="J137" s="50"/>
      <c r="K137" s="50"/>
      <c r="L137" s="50"/>
      <c r="M137" s="50"/>
      <c r="N137" s="23"/>
    </row>
    <row r="138" spans="1:29" ht="24.95" customHeight="1" x14ac:dyDescent="0.3">
      <c r="A138" s="9"/>
      <c r="B138" s="9"/>
      <c r="C138" s="9"/>
      <c r="D138" s="47"/>
      <c r="E138" s="32"/>
      <c r="F138" s="50"/>
      <c r="G138" s="50"/>
      <c r="H138" s="50"/>
      <c r="I138" s="50"/>
      <c r="J138" s="50"/>
      <c r="K138" s="50"/>
      <c r="L138" s="50"/>
      <c r="M138" s="50"/>
      <c r="N138" s="23"/>
    </row>
    <row r="139" spans="1:29" ht="24.95" customHeight="1" x14ac:dyDescent="0.3">
      <c r="A139" s="9"/>
      <c r="B139" s="9"/>
      <c r="C139" s="9"/>
      <c r="D139" s="47"/>
      <c r="E139" s="32"/>
      <c r="F139" s="50"/>
      <c r="G139" s="50"/>
      <c r="H139" s="50"/>
      <c r="I139" s="50"/>
      <c r="J139" s="50"/>
      <c r="K139" s="50"/>
      <c r="L139" s="50"/>
      <c r="M139" s="50"/>
      <c r="N139" s="23"/>
    </row>
    <row r="140" spans="1:29" ht="24.95" customHeight="1" x14ac:dyDescent="0.3">
      <c r="A140" s="9"/>
      <c r="B140" s="9"/>
      <c r="C140" s="9"/>
      <c r="D140" s="47"/>
      <c r="E140" s="32"/>
      <c r="F140" s="50"/>
      <c r="G140" s="50"/>
      <c r="H140" s="50"/>
      <c r="I140" s="50"/>
      <c r="J140" s="50"/>
      <c r="K140" s="50"/>
      <c r="L140" s="50"/>
      <c r="M140" s="50"/>
      <c r="N140" s="23"/>
    </row>
    <row r="141" spans="1:29" ht="24.95" customHeight="1" x14ac:dyDescent="0.3">
      <c r="A141" s="9"/>
      <c r="B141" s="9"/>
      <c r="C141" s="9"/>
      <c r="D141" s="47"/>
      <c r="E141" s="32"/>
      <c r="F141" s="50"/>
      <c r="G141" s="50"/>
      <c r="H141" s="50"/>
      <c r="I141" s="50"/>
      <c r="J141" s="50"/>
      <c r="K141" s="50"/>
      <c r="L141" s="50"/>
      <c r="M141" s="50"/>
      <c r="N141" s="23"/>
    </row>
    <row r="142" spans="1:29" ht="24.95" customHeight="1" x14ac:dyDescent="0.3">
      <c r="A142" s="9"/>
      <c r="B142" s="9"/>
      <c r="C142" s="9"/>
      <c r="D142" s="47"/>
      <c r="E142" s="32"/>
      <c r="F142" s="50"/>
      <c r="G142" s="50"/>
      <c r="H142" s="50"/>
      <c r="I142" s="50"/>
      <c r="J142" s="50"/>
      <c r="K142" s="50"/>
      <c r="L142" s="50"/>
      <c r="M142" s="50"/>
      <c r="N142" s="23"/>
    </row>
    <row r="143" spans="1:29" ht="24.95" customHeight="1" x14ac:dyDescent="0.3">
      <c r="A143" s="9"/>
      <c r="B143" s="9"/>
      <c r="C143" s="9"/>
      <c r="D143" s="47"/>
      <c r="E143" s="32"/>
      <c r="F143" s="50"/>
      <c r="G143" s="50"/>
      <c r="H143" s="50"/>
      <c r="I143" s="50"/>
      <c r="J143" s="50"/>
      <c r="K143" s="50"/>
      <c r="L143" s="50"/>
      <c r="M143" s="50"/>
      <c r="N143" s="23"/>
    </row>
    <row r="144" spans="1:29" ht="24.95" customHeight="1" x14ac:dyDescent="0.3">
      <c r="A144" s="9"/>
      <c r="B144" s="9"/>
      <c r="C144" s="9"/>
      <c r="D144" s="47"/>
      <c r="E144" s="32"/>
      <c r="F144" s="50"/>
      <c r="G144" s="50"/>
      <c r="H144" s="50"/>
      <c r="I144" s="50"/>
      <c r="J144" s="50"/>
      <c r="K144" s="50"/>
      <c r="L144" s="50"/>
      <c r="M144" s="50"/>
      <c r="N144" s="23"/>
    </row>
    <row r="145" spans="1:29" ht="24.95" customHeight="1" x14ac:dyDescent="0.3">
      <c r="A145" s="9"/>
      <c r="B145" s="9"/>
      <c r="C145" s="9"/>
      <c r="D145" s="47"/>
      <c r="E145" s="32"/>
      <c r="F145" s="50"/>
      <c r="G145" s="50"/>
      <c r="H145" s="50"/>
      <c r="I145" s="50"/>
      <c r="J145" s="50"/>
      <c r="K145" s="50"/>
      <c r="L145" s="50"/>
      <c r="M145" s="50"/>
      <c r="N145" s="23"/>
    </row>
    <row r="146" spans="1:29" ht="24.95" customHeight="1" x14ac:dyDescent="0.3">
      <c r="A146" s="9"/>
      <c r="B146" s="9"/>
      <c r="C146" s="9"/>
      <c r="D146" s="47"/>
      <c r="E146" s="32"/>
      <c r="F146" s="50"/>
      <c r="G146" s="50"/>
      <c r="H146" s="50"/>
      <c r="I146" s="50"/>
      <c r="J146" s="50"/>
      <c r="K146" s="50"/>
      <c r="L146" s="50"/>
      <c r="M146" s="50"/>
      <c r="N146" s="23"/>
    </row>
    <row r="147" spans="1:29" ht="24.95" customHeight="1" x14ac:dyDescent="0.3">
      <c r="A147" s="9"/>
      <c r="B147" s="9"/>
      <c r="C147" s="9"/>
      <c r="D147" s="47"/>
      <c r="E147" s="32"/>
      <c r="F147" s="50"/>
      <c r="G147" s="50"/>
      <c r="H147" s="50"/>
      <c r="I147" s="50"/>
      <c r="J147" s="50"/>
      <c r="K147" s="50"/>
      <c r="L147" s="50"/>
      <c r="M147" s="50"/>
      <c r="N147" s="23"/>
    </row>
    <row r="148" spans="1:29" ht="24.95" customHeight="1" x14ac:dyDescent="0.3">
      <c r="A148" s="9"/>
      <c r="B148" s="9"/>
      <c r="C148" s="9"/>
      <c r="D148" s="47"/>
      <c r="E148" s="32"/>
      <c r="F148" s="50"/>
      <c r="G148" s="50"/>
      <c r="H148" s="50"/>
      <c r="I148" s="50"/>
      <c r="J148" s="50"/>
      <c r="K148" s="50"/>
      <c r="L148" s="50"/>
      <c r="M148" s="50"/>
      <c r="N148" s="23"/>
    </row>
    <row r="149" spans="1:29" ht="24.95" customHeight="1" x14ac:dyDescent="0.3">
      <c r="A149" s="9"/>
      <c r="B149" s="9"/>
      <c r="C149" s="9"/>
      <c r="D149" s="47"/>
      <c r="E149" s="32"/>
      <c r="F149" s="50"/>
      <c r="G149" s="50"/>
      <c r="H149" s="50"/>
      <c r="I149" s="50"/>
      <c r="J149" s="50"/>
      <c r="K149" s="50"/>
      <c r="L149" s="50"/>
      <c r="M149" s="50"/>
      <c r="N149" s="23"/>
    </row>
    <row r="150" spans="1:29" ht="24.95" customHeight="1" x14ac:dyDescent="0.3">
      <c r="A150" s="9"/>
      <c r="B150" s="9"/>
      <c r="C150" s="9"/>
      <c r="D150" s="47"/>
      <c r="E150" s="32"/>
      <c r="F150" s="50"/>
      <c r="G150" s="50"/>
      <c r="H150" s="50"/>
      <c r="I150" s="50"/>
      <c r="J150" s="50"/>
      <c r="K150" s="50"/>
      <c r="L150" s="50"/>
      <c r="M150" s="50"/>
      <c r="N150" s="23"/>
    </row>
    <row r="151" spans="1:29" ht="24.95" customHeight="1" x14ac:dyDescent="0.3">
      <c r="A151" s="9"/>
      <c r="B151" s="9"/>
      <c r="C151" s="9"/>
      <c r="D151" s="47"/>
      <c r="E151" s="32"/>
      <c r="F151" s="50"/>
      <c r="G151" s="50"/>
      <c r="H151" s="50"/>
      <c r="I151" s="50"/>
      <c r="J151" s="50"/>
      <c r="K151" s="50"/>
      <c r="L151" s="50"/>
      <c r="M151" s="50"/>
      <c r="N151" s="23"/>
    </row>
    <row r="152" spans="1:29" ht="24.95" customHeight="1" x14ac:dyDescent="0.3">
      <c r="A152" s="9"/>
      <c r="B152" s="9"/>
      <c r="C152" s="9"/>
      <c r="D152" s="47"/>
      <c r="E152" s="32"/>
      <c r="F152" s="50"/>
      <c r="G152" s="50"/>
      <c r="H152" s="50"/>
      <c r="I152" s="50"/>
      <c r="J152" s="50"/>
      <c r="K152" s="50"/>
      <c r="L152" s="50"/>
      <c r="M152" s="50"/>
      <c r="N152" s="23"/>
    </row>
    <row r="153" spans="1:29" ht="24.95" customHeight="1" x14ac:dyDescent="0.3">
      <c r="A153" s="9"/>
      <c r="B153" s="9"/>
      <c r="C153" s="9"/>
      <c r="D153" s="47"/>
      <c r="E153" s="32"/>
      <c r="F153" s="50"/>
      <c r="G153" s="50"/>
      <c r="H153" s="50"/>
      <c r="I153" s="50"/>
      <c r="J153" s="50"/>
      <c r="K153" s="50"/>
      <c r="L153" s="50"/>
      <c r="M153" s="50"/>
      <c r="N153" s="23"/>
    </row>
    <row r="154" spans="1:29" ht="24.95" customHeight="1" x14ac:dyDescent="0.3">
      <c r="A154" s="9"/>
      <c r="B154" s="9"/>
      <c r="C154" s="9"/>
      <c r="D154" s="47"/>
      <c r="E154" s="32"/>
      <c r="F154" s="50"/>
      <c r="G154" s="50"/>
      <c r="H154" s="50"/>
      <c r="I154" s="50"/>
      <c r="J154" s="50"/>
      <c r="K154" s="50"/>
      <c r="L154" s="50"/>
      <c r="M154" s="50"/>
      <c r="N154" s="23"/>
    </row>
    <row r="155" spans="1:29" ht="24.95" customHeight="1" x14ac:dyDescent="0.3">
      <c r="A155" s="41" t="s">
        <v>650</v>
      </c>
      <c r="B155" s="41" t="s">
        <v>1087</v>
      </c>
      <c r="C155" s="44"/>
      <c r="D155" s="45"/>
      <c r="E155" s="23"/>
      <c r="F155" s="10">
        <v>0</v>
      </c>
      <c r="G155" s="52">
        <f>SUMIF(Q156:Q169,P155,G156:G169)</f>
        <v>356009586</v>
      </c>
      <c r="H155" s="11">
        <v>0</v>
      </c>
      <c r="I155" s="57">
        <f>SUMIF(Q156:Q169,P155,I156:I169)</f>
        <v>354097460</v>
      </c>
      <c r="J155" s="12">
        <v>0</v>
      </c>
      <c r="K155" s="57">
        <f>SUMIF(Q156:Q169,P155,K156:K169)</f>
        <v>0</v>
      </c>
      <c r="L155" s="12">
        <v>0</v>
      </c>
      <c r="M155" s="57">
        <f>SUMIF(Q156:Q169,P155,M156:M169)</f>
        <v>1912126</v>
      </c>
      <c r="N155" s="23" t="s">
        <v>1088</v>
      </c>
      <c r="O155" s="34" t="str">
        <f>"_x0007_`COD|C3_x0005_`QTY1|1_x0005_`EXI|1_x0005_`ITT|0_x0005_`END|"&amp;ROW(M170)&amp;"_x0005_`"</f>
        <v>_x0007_`COD|C3_x0005_`QTY1|1_x0005_`EXI|1_x0005_`ITT|0_x0005_`END|170_x0005_`</v>
      </c>
      <c r="P155" s="6" t="s">
        <v>1089</v>
      </c>
    </row>
    <row r="156" spans="1:29" ht="24.95" customHeight="1" x14ac:dyDescent="0.3">
      <c r="A156" s="9" t="s">
        <v>1013</v>
      </c>
      <c r="B156" s="9" t="s">
        <v>1091</v>
      </c>
      <c r="C156" s="44"/>
      <c r="D156" s="45"/>
      <c r="E156" s="23"/>
      <c r="F156" s="10">
        <v>0</v>
      </c>
      <c r="G156" s="52">
        <f>SUMIF(Q157:Q165,P156,G157:G165)</f>
        <v>351569237</v>
      </c>
      <c r="H156" s="11">
        <v>0</v>
      </c>
      <c r="I156" s="57">
        <f>SUMIF(Q157:Q165,P156,I157:I165)</f>
        <v>349680960</v>
      </c>
      <c r="J156" s="12">
        <v>0</v>
      </c>
      <c r="K156" s="57">
        <f>SUMIF(Q157:Q165,P156,K157:K165)</f>
        <v>0</v>
      </c>
      <c r="L156" s="12">
        <v>0</v>
      </c>
      <c r="M156" s="57">
        <f>SUMIF(Q157:Q165,P156,M157:M165)</f>
        <v>1888277</v>
      </c>
      <c r="N156" s="23"/>
      <c r="O156" s="34" t="str">
        <f>"_x0007_`COD|E2_x0005_`QTY1|1_x0005_`EXI|0_x0005_`ITT|0_x0005_`END|"&amp;ROW(M166)&amp;"_x0005_`"</f>
        <v>_x0007_`COD|E2_x0005_`QTY1|1_x0005_`EXI|0_x0005_`ITT|0_x0005_`END|166_x0005_`</v>
      </c>
      <c r="P156" s="6" t="s">
        <v>1093</v>
      </c>
      <c r="Q156" s="6" t="s">
        <v>1089</v>
      </c>
    </row>
    <row r="157" spans="1:29" ht="24.95" customHeight="1" x14ac:dyDescent="0.3">
      <c r="A157" s="9"/>
      <c r="B157" s="9" t="s">
        <v>564</v>
      </c>
      <c r="C157" s="44" t="s">
        <v>565</v>
      </c>
      <c r="D157" s="46">
        <v>294</v>
      </c>
      <c r="E157" s="23" t="s">
        <v>91</v>
      </c>
      <c r="F157" s="51">
        <f t="shared" ref="F157:F165" si="23">H157+J157+L157</f>
        <v>380590</v>
      </c>
      <c r="G157" s="53">
        <f t="shared" ref="G157:G165" si="24">I157+K157+M157</f>
        <v>111893460</v>
      </c>
      <c r="H157" s="55">
        <f>재료비목록표!E23</f>
        <v>380590</v>
      </c>
      <c r="I157" s="11">
        <f t="shared" ref="I157:I164" si="25">ROUNDDOWN(H157*D157,0)</f>
        <v>111893460</v>
      </c>
      <c r="J157" s="59">
        <v>0</v>
      </c>
      <c r="K157" s="12">
        <f t="shared" ref="K157:K164" si="26">ROUNDDOWN(J157*D157,0)</f>
        <v>0</v>
      </c>
      <c r="L157" s="59">
        <v>0</v>
      </c>
      <c r="M157" s="12">
        <f t="shared" ref="M157:M164" si="27">ROUNDDOWN(L157*D157,0)</f>
        <v>0</v>
      </c>
      <c r="N157" s="23" t="s">
        <v>1095</v>
      </c>
      <c r="O157" s="16" t="s">
        <v>1094</v>
      </c>
      <c r="P157" s="6" t="s">
        <v>1092</v>
      </c>
      <c r="Q157" s="6" t="s">
        <v>1093</v>
      </c>
      <c r="AC157" s="19" t="str">
        <f ca="1">HYPERLINK("#"&amp;재료비목록표!G2&amp;"!A"&amp;ROW(재료비목록표!A23),"M21150 →")</f>
        <v>M21150 →</v>
      </c>
    </row>
    <row r="158" spans="1:29" ht="24.95" customHeight="1" x14ac:dyDescent="0.3">
      <c r="A158" s="9"/>
      <c r="B158" s="9" t="s">
        <v>610</v>
      </c>
      <c r="C158" s="44" t="s">
        <v>611</v>
      </c>
      <c r="D158" s="46">
        <v>3</v>
      </c>
      <c r="E158" s="23" t="s">
        <v>237</v>
      </c>
      <c r="F158" s="51">
        <f t="shared" si="23"/>
        <v>2400000</v>
      </c>
      <c r="G158" s="53">
        <f t="shared" si="24"/>
        <v>7200000</v>
      </c>
      <c r="H158" s="55">
        <f>재료비목록표!E33</f>
        <v>2400000</v>
      </c>
      <c r="I158" s="11">
        <f t="shared" si="25"/>
        <v>7200000</v>
      </c>
      <c r="J158" s="59">
        <v>0</v>
      </c>
      <c r="K158" s="12">
        <f t="shared" si="26"/>
        <v>0</v>
      </c>
      <c r="L158" s="59">
        <v>0</v>
      </c>
      <c r="M158" s="12">
        <f t="shared" si="27"/>
        <v>0</v>
      </c>
      <c r="N158" s="23" t="s">
        <v>1098</v>
      </c>
      <c r="O158" s="16" t="s">
        <v>1097</v>
      </c>
      <c r="P158" s="6" t="s">
        <v>1096</v>
      </c>
      <c r="Q158" s="6" t="s">
        <v>1093</v>
      </c>
      <c r="AC158" s="19" t="str">
        <f ca="1">HYPERLINK("#"&amp;재료비목록표!G2&amp;"!A"&amp;ROW(재료비목록표!A33),"M21151 →")</f>
        <v>M21151 →</v>
      </c>
    </row>
    <row r="159" spans="1:29" ht="24.95" customHeight="1" x14ac:dyDescent="0.3">
      <c r="A159" s="9"/>
      <c r="B159" s="9" t="s">
        <v>615</v>
      </c>
      <c r="C159" s="44" t="s">
        <v>616</v>
      </c>
      <c r="D159" s="46">
        <v>7</v>
      </c>
      <c r="E159" s="23" t="s">
        <v>237</v>
      </c>
      <c r="F159" s="51">
        <f t="shared" si="23"/>
        <v>1780000</v>
      </c>
      <c r="G159" s="53">
        <f t="shared" si="24"/>
        <v>12460000</v>
      </c>
      <c r="H159" s="55">
        <f>재료비목록표!E34</f>
        <v>1780000</v>
      </c>
      <c r="I159" s="11">
        <f t="shared" si="25"/>
        <v>12460000</v>
      </c>
      <c r="J159" s="59">
        <v>0</v>
      </c>
      <c r="K159" s="12">
        <f t="shared" si="26"/>
        <v>0</v>
      </c>
      <c r="L159" s="59">
        <v>0</v>
      </c>
      <c r="M159" s="12">
        <f t="shared" si="27"/>
        <v>0</v>
      </c>
      <c r="N159" s="23" t="s">
        <v>1101</v>
      </c>
      <c r="O159" s="16" t="s">
        <v>1100</v>
      </c>
      <c r="P159" s="6" t="s">
        <v>1099</v>
      </c>
      <c r="Q159" s="6" t="s">
        <v>1093</v>
      </c>
      <c r="AC159" s="19" t="str">
        <f ca="1">HYPERLINK("#"&amp;재료비목록표!G2&amp;"!A"&amp;ROW(재료비목록표!A34),"M21152 →")</f>
        <v>M21152 →</v>
      </c>
    </row>
    <row r="160" spans="1:29" ht="24.95" customHeight="1" x14ac:dyDescent="0.3">
      <c r="A160" s="9"/>
      <c r="B160" s="9" t="s">
        <v>748</v>
      </c>
      <c r="C160" s="44" t="s">
        <v>749</v>
      </c>
      <c r="D160" s="46">
        <v>7</v>
      </c>
      <c r="E160" s="23" t="s">
        <v>237</v>
      </c>
      <c r="F160" s="51">
        <f t="shared" si="23"/>
        <v>2600000</v>
      </c>
      <c r="G160" s="53">
        <f t="shared" si="24"/>
        <v>18200000</v>
      </c>
      <c r="H160" s="55">
        <f>재료비목록표!E64</f>
        <v>2600000</v>
      </c>
      <c r="I160" s="11">
        <f t="shared" si="25"/>
        <v>18200000</v>
      </c>
      <c r="J160" s="59">
        <v>0</v>
      </c>
      <c r="K160" s="12">
        <f t="shared" si="26"/>
        <v>0</v>
      </c>
      <c r="L160" s="59">
        <v>0</v>
      </c>
      <c r="M160" s="12">
        <f t="shared" si="27"/>
        <v>0</v>
      </c>
      <c r="N160" s="23" t="s">
        <v>1104</v>
      </c>
      <c r="O160" s="16" t="s">
        <v>1103</v>
      </c>
      <c r="P160" s="6" t="s">
        <v>1102</v>
      </c>
      <c r="Q160" s="6" t="s">
        <v>1093</v>
      </c>
      <c r="AC160" s="19" t="str">
        <f ca="1">HYPERLINK("#"&amp;재료비목록표!G2&amp;"!A"&amp;ROW(재료비목록표!A64),"M21158 →")</f>
        <v>M21158 →</v>
      </c>
    </row>
    <row r="161" spans="1:29" ht="24.95" customHeight="1" x14ac:dyDescent="0.3">
      <c r="A161" s="9"/>
      <c r="B161" s="9" t="s">
        <v>753</v>
      </c>
      <c r="C161" s="44" t="s">
        <v>754</v>
      </c>
      <c r="D161" s="46">
        <v>2</v>
      </c>
      <c r="E161" s="23" t="s">
        <v>237</v>
      </c>
      <c r="F161" s="51">
        <f t="shared" si="23"/>
        <v>2750000</v>
      </c>
      <c r="G161" s="53">
        <f t="shared" si="24"/>
        <v>5500000</v>
      </c>
      <c r="H161" s="55">
        <f>재료비목록표!E65</f>
        <v>2750000</v>
      </c>
      <c r="I161" s="11">
        <f t="shared" si="25"/>
        <v>5500000</v>
      </c>
      <c r="J161" s="59">
        <v>0</v>
      </c>
      <c r="K161" s="12">
        <f t="shared" si="26"/>
        <v>0</v>
      </c>
      <c r="L161" s="59">
        <v>0</v>
      </c>
      <c r="M161" s="12">
        <f t="shared" si="27"/>
        <v>0</v>
      </c>
      <c r="N161" s="23" t="s">
        <v>1107</v>
      </c>
      <c r="O161" s="16" t="s">
        <v>1106</v>
      </c>
      <c r="P161" s="6" t="s">
        <v>1105</v>
      </c>
      <c r="Q161" s="6" t="s">
        <v>1093</v>
      </c>
      <c r="AC161" s="19" t="str">
        <f ca="1">HYPERLINK("#"&amp;재료비목록표!G2&amp;"!A"&amp;ROW(재료비목록표!A65),"M21153 →")</f>
        <v>M21153 →</v>
      </c>
    </row>
    <row r="162" spans="1:29" ht="24.95" customHeight="1" x14ac:dyDescent="0.3">
      <c r="A162" s="9"/>
      <c r="B162" s="9" t="s">
        <v>32</v>
      </c>
      <c r="C162" s="44" t="s">
        <v>515</v>
      </c>
      <c r="D162" s="46">
        <v>29</v>
      </c>
      <c r="E162" s="23" t="s">
        <v>24</v>
      </c>
      <c r="F162" s="51">
        <f t="shared" si="23"/>
        <v>480000</v>
      </c>
      <c r="G162" s="53">
        <f t="shared" si="24"/>
        <v>13920000</v>
      </c>
      <c r="H162" s="55">
        <f>재료비목록표!E10</f>
        <v>480000</v>
      </c>
      <c r="I162" s="11">
        <f t="shared" si="25"/>
        <v>13920000</v>
      </c>
      <c r="J162" s="59">
        <v>0</v>
      </c>
      <c r="K162" s="12">
        <f t="shared" si="26"/>
        <v>0</v>
      </c>
      <c r="L162" s="59">
        <v>0</v>
      </c>
      <c r="M162" s="12">
        <f t="shared" si="27"/>
        <v>0</v>
      </c>
      <c r="N162" s="23" t="s">
        <v>1110</v>
      </c>
      <c r="O162" s="16" t="s">
        <v>1109</v>
      </c>
      <c r="P162" s="6" t="s">
        <v>1108</v>
      </c>
      <c r="Q162" s="6" t="s">
        <v>1093</v>
      </c>
      <c r="AC162" s="19" t="str">
        <f ca="1">HYPERLINK("#"&amp;재료비목록표!G2&amp;"!A"&amp;ROW(재료비목록표!A10),"M21154 →")</f>
        <v>M21154 →</v>
      </c>
    </row>
    <row r="163" spans="1:29" ht="24.95" customHeight="1" x14ac:dyDescent="0.3">
      <c r="A163" s="9"/>
      <c r="B163" s="9" t="s">
        <v>679</v>
      </c>
      <c r="C163" s="44" t="s">
        <v>680</v>
      </c>
      <c r="D163" s="46">
        <v>2690</v>
      </c>
      <c r="E163" s="23" t="s">
        <v>91</v>
      </c>
      <c r="F163" s="51">
        <f t="shared" si="23"/>
        <v>55300</v>
      </c>
      <c r="G163" s="53">
        <f t="shared" si="24"/>
        <v>148757000</v>
      </c>
      <c r="H163" s="55">
        <f>재료비목록표!E49</f>
        <v>55300</v>
      </c>
      <c r="I163" s="11">
        <f t="shared" si="25"/>
        <v>148757000</v>
      </c>
      <c r="J163" s="59">
        <v>0</v>
      </c>
      <c r="K163" s="12">
        <f t="shared" si="26"/>
        <v>0</v>
      </c>
      <c r="L163" s="59">
        <v>0</v>
      </c>
      <c r="M163" s="12">
        <f t="shared" si="27"/>
        <v>0</v>
      </c>
      <c r="N163" s="23" t="s">
        <v>1113</v>
      </c>
      <c r="O163" s="16" t="s">
        <v>1112</v>
      </c>
      <c r="P163" s="6" t="s">
        <v>1111</v>
      </c>
      <c r="Q163" s="6" t="s">
        <v>1093</v>
      </c>
      <c r="AC163" s="19" t="str">
        <f ca="1">HYPERLINK("#"&amp;재료비목록표!G2&amp;"!A"&amp;ROW(재료비목록표!A49),"M21155 →")</f>
        <v>M21155 →</v>
      </c>
    </row>
    <row r="164" spans="1:29" ht="24.95" customHeight="1" x14ac:dyDescent="0.3">
      <c r="A164" s="9"/>
      <c r="B164" s="9" t="s">
        <v>684</v>
      </c>
      <c r="C164" s="44" t="s">
        <v>685</v>
      </c>
      <c r="D164" s="46">
        <v>1041</v>
      </c>
      <c r="E164" s="23" t="s">
        <v>91</v>
      </c>
      <c r="F164" s="51">
        <f t="shared" si="23"/>
        <v>30500</v>
      </c>
      <c r="G164" s="53">
        <f t="shared" si="24"/>
        <v>31750500</v>
      </c>
      <c r="H164" s="55">
        <f>재료비목록표!E50</f>
        <v>30500</v>
      </c>
      <c r="I164" s="11">
        <f t="shared" si="25"/>
        <v>31750500</v>
      </c>
      <c r="J164" s="59">
        <v>0</v>
      </c>
      <c r="K164" s="12">
        <f t="shared" si="26"/>
        <v>0</v>
      </c>
      <c r="L164" s="59">
        <v>0</v>
      </c>
      <c r="M164" s="12">
        <f t="shared" si="27"/>
        <v>0</v>
      </c>
      <c r="N164" s="23" t="s">
        <v>1116</v>
      </c>
      <c r="O164" s="16" t="s">
        <v>1115</v>
      </c>
      <c r="P164" s="6" t="s">
        <v>1114</v>
      </c>
      <c r="Q164" s="6" t="s">
        <v>1093</v>
      </c>
      <c r="AC164" s="19" t="str">
        <f ca="1">HYPERLINK("#"&amp;재료비목록표!G2&amp;"!A"&amp;ROW(재료비목록표!A50),"M21156 →")</f>
        <v>M21156 →</v>
      </c>
    </row>
    <row r="165" spans="1:29" ht="24.95" customHeight="1" x14ac:dyDescent="0.3">
      <c r="A165" s="9"/>
      <c r="B165" s="9" t="s">
        <v>868</v>
      </c>
      <c r="C165" s="44" t="s">
        <v>869</v>
      </c>
      <c r="D165" s="46">
        <v>0.54</v>
      </c>
      <c r="E165" s="23" t="s">
        <v>870</v>
      </c>
      <c r="F165" s="51">
        <f t="shared" si="23"/>
        <v>349680960</v>
      </c>
      <c r="G165" s="53">
        <f t="shared" si="24"/>
        <v>1888277</v>
      </c>
      <c r="H165" s="56">
        <v>0</v>
      </c>
      <c r="I165" s="12">
        <f>ROUNDDOWN(H165*D165/100,0)</f>
        <v>0</v>
      </c>
      <c r="J165" s="59">
        <v>0</v>
      </c>
      <c r="K165" s="12">
        <f>ROUNDDOWN(J165*D165/100,0)</f>
        <v>0</v>
      </c>
      <c r="L165" s="59">
        <v>349680960</v>
      </c>
      <c r="M165" s="12">
        <f>ROUNDDOWN(L165*D165/100,0)</f>
        <v>1888277</v>
      </c>
      <c r="N165" s="23" t="s">
        <v>871</v>
      </c>
      <c r="O165" s="16" t="s">
        <v>1118</v>
      </c>
      <c r="P165" s="6" t="s">
        <v>1117</v>
      </c>
      <c r="Q165" s="6" t="s">
        <v>1093</v>
      </c>
      <c r="AC165" s="19" t="str">
        <f ca="1">HYPERLINK("#"&amp;경비목록표!G2&amp;"!A"&amp;ROW(경비목록표!A17),"S19840 →")</f>
        <v>S19840 →</v>
      </c>
    </row>
    <row r="166" spans="1:29" ht="24.95" customHeight="1" x14ac:dyDescent="0.3">
      <c r="A166" s="9" t="s">
        <v>1019</v>
      </c>
      <c r="B166" s="9" t="s">
        <v>1119</v>
      </c>
      <c r="C166" s="44"/>
      <c r="D166" s="45"/>
      <c r="E166" s="23"/>
      <c r="F166" s="10">
        <v>0</v>
      </c>
      <c r="G166" s="52">
        <f>SUMIF(Q167:Q169,P166,G167:G169)</f>
        <v>4440349</v>
      </c>
      <c r="H166" s="11">
        <v>0</v>
      </c>
      <c r="I166" s="57">
        <f>SUMIF(Q167:Q169,P166,I167:I169)</f>
        <v>4416500</v>
      </c>
      <c r="J166" s="12">
        <v>0</v>
      </c>
      <c r="K166" s="57">
        <f>SUMIF(Q167:Q169,P166,K167:K169)</f>
        <v>0</v>
      </c>
      <c r="L166" s="12">
        <v>0</v>
      </c>
      <c r="M166" s="57">
        <f>SUMIF(Q167:Q169,P166,M167:M169)</f>
        <v>23849</v>
      </c>
      <c r="N166" s="23"/>
      <c r="O166" s="34" t="str">
        <f>"_x0007_`COD|E2_x0005_`QTY1|1_x0005_`EXI|0_x0005_`ITT|0_x0005_`END|"&amp;ROW(M170)&amp;"_x0005_`"</f>
        <v>_x0007_`COD|E2_x0005_`QTY1|1_x0005_`EXI|0_x0005_`ITT|0_x0005_`END|170_x0005_`</v>
      </c>
      <c r="P166" s="6" t="s">
        <v>1093</v>
      </c>
      <c r="Q166" s="6" t="s">
        <v>1089</v>
      </c>
    </row>
    <row r="167" spans="1:29" ht="24.95" customHeight="1" x14ac:dyDescent="0.3">
      <c r="A167" s="9"/>
      <c r="B167" s="9" t="s">
        <v>738</v>
      </c>
      <c r="C167" s="44" t="s">
        <v>739</v>
      </c>
      <c r="D167" s="46">
        <v>25</v>
      </c>
      <c r="E167" s="23" t="s">
        <v>91</v>
      </c>
      <c r="F167" s="51">
        <f t="shared" ref="F167:G169" si="28">H167+J167+L167</f>
        <v>138600</v>
      </c>
      <c r="G167" s="53">
        <f t="shared" si="28"/>
        <v>3465000</v>
      </c>
      <c r="H167" s="55">
        <f>재료비목록표!E62</f>
        <v>138600</v>
      </c>
      <c r="I167" s="11">
        <f>ROUNDDOWN(H167*D167,0)</f>
        <v>3465000</v>
      </c>
      <c r="J167" s="59">
        <v>0</v>
      </c>
      <c r="K167" s="12">
        <f>ROUNDDOWN(J167*D167,0)</f>
        <v>0</v>
      </c>
      <c r="L167" s="59">
        <v>0</v>
      </c>
      <c r="M167" s="12">
        <f>ROUNDDOWN(L167*D167,0)</f>
        <v>0</v>
      </c>
      <c r="N167" s="23" t="s">
        <v>1122</v>
      </c>
      <c r="O167" s="16" t="s">
        <v>1121</v>
      </c>
      <c r="P167" s="6" t="s">
        <v>1120</v>
      </c>
      <c r="Q167" s="6" t="s">
        <v>1093</v>
      </c>
      <c r="AC167" s="19" t="str">
        <f ca="1">HYPERLINK("#"&amp;재료비목록표!G2&amp;"!A"&amp;ROW(재료비목록표!A62),"M20652 →")</f>
        <v>M20652 →</v>
      </c>
    </row>
    <row r="168" spans="1:29" ht="24.95" customHeight="1" x14ac:dyDescent="0.3">
      <c r="A168" s="9"/>
      <c r="B168" s="9" t="s">
        <v>743</v>
      </c>
      <c r="C168" s="44" t="s">
        <v>744</v>
      </c>
      <c r="D168" s="46">
        <v>55</v>
      </c>
      <c r="E168" s="23" t="s">
        <v>24</v>
      </c>
      <c r="F168" s="51">
        <f t="shared" si="28"/>
        <v>17300</v>
      </c>
      <c r="G168" s="53">
        <f t="shared" si="28"/>
        <v>951500</v>
      </c>
      <c r="H168" s="55">
        <f>재료비목록표!E63</f>
        <v>17300</v>
      </c>
      <c r="I168" s="11">
        <f>ROUNDDOWN(H168*D168,0)</f>
        <v>951500</v>
      </c>
      <c r="J168" s="59">
        <v>0</v>
      </c>
      <c r="K168" s="12">
        <f>ROUNDDOWN(J168*D168,0)</f>
        <v>0</v>
      </c>
      <c r="L168" s="59">
        <v>0</v>
      </c>
      <c r="M168" s="12">
        <f>ROUNDDOWN(L168*D168,0)</f>
        <v>0</v>
      </c>
      <c r="N168" s="23" t="s">
        <v>1125</v>
      </c>
      <c r="O168" s="16" t="s">
        <v>1124</v>
      </c>
      <c r="P168" s="6" t="s">
        <v>1123</v>
      </c>
      <c r="Q168" s="6" t="s">
        <v>1093</v>
      </c>
      <c r="AC168" s="19" t="str">
        <f ca="1">HYPERLINK("#"&amp;재료비목록표!G2&amp;"!A"&amp;ROW(재료비목록표!A63),"M21119 →")</f>
        <v>M21119 →</v>
      </c>
    </row>
    <row r="169" spans="1:29" ht="24.95" customHeight="1" x14ac:dyDescent="0.3">
      <c r="A169" s="9"/>
      <c r="B169" s="9" t="s">
        <v>868</v>
      </c>
      <c r="C169" s="44" t="s">
        <v>869</v>
      </c>
      <c r="D169" s="46">
        <v>0.54</v>
      </c>
      <c r="E169" s="23" t="s">
        <v>870</v>
      </c>
      <c r="F169" s="51">
        <f t="shared" si="28"/>
        <v>4416500</v>
      </c>
      <c r="G169" s="53">
        <f t="shared" si="28"/>
        <v>23849</v>
      </c>
      <c r="H169" s="56">
        <v>0</v>
      </c>
      <c r="I169" s="12">
        <f>ROUNDDOWN(H169*D169/100,0)</f>
        <v>0</v>
      </c>
      <c r="J169" s="59">
        <v>0</v>
      </c>
      <c r="K169" s="12">
        <f>ROUNDDOWN(J169*D169/100,0)</f>
        <v>0</v>
      </c>
      <c r="L169" s="59">
        <v>4416500</v>
      </c>
      <c r="M169" s="12">
        <f>ROUNDDOWN(L169*D169/100,0)</f>
        <v>23849</v>
      </c>
      <c r="N169" s="23" t="s">
        <v>871</v>
      </c>
      <c r="O169" s="16" t="s">
        <v>952</v>
      </c>
      <c r="P169" s="6" t="s">
        <v>1117</v>
      </c>
      <c r="Q169" s="6" t="s">
        <v>1093</v>
      </c>
      <c r="AC169" s="19" t="str">
        <f ca="1">HYPERLINK("#"&amp;경비목록표!G2&amp;"!A"&amp;ROW(경비목록표!A17),"S19840 →")</f>
        <v>S19840 →</v>
      </c>
    </row>
    <row r="170" spans="1:29" ht="24.95" customHeight="1" x14ac:dyDescent="0.3">
      <c r="A170" s="9"/>
      <c r="B170" s="9"/>
      <c r="C170" s="9"/>
      <c r="D170" s="47"/>
      <c r="E170" s="32"/>
      <c r="F170" s="50"/>
      <c r="G170" s="50"/>
      <c r="H170" s="50"/>
      <c r="I170" s="50"/>
      <c r="J170" s="50"/>
      <c r="K170" s="50"/>
      <c r="L170" s="50"/>
      <c r="M170" s="50"/>
      <c r="N170" s="23"/>
    </row>
    <row r="171" spans="1:29" ht="24.95" customHeight="1" x14ac:dyDescent="0.3">
      <c r="A171" s="9"/>
      <c r="B171" s="9"/>
      <c r="C171" s="9"/>
      <c r="D171" s="47"/>
      <c r="E171" s="32"/>
      <c r="F171" s="50"/>
      <c r="G171" s="50"/>
      <c r="H171" s="50"/>
      <c r="I171" s="50"/>
      <c r="J171" s="50"/>
      <c r="K171" s="50"/>
      <c r="L171" s="50"/>
      <c r="M171" s="50"/>
      <c r="N171" s="23"/>
    </row>
    <row r="172" spans="1:29" ht="24.95" customHeight="1" x14ac:dyDescent="0.3">
      <c r="A172" s="9"/>
      <c r="B172" s="9"/>
      <c r="C172" s="9"/>
      <c r="D172" s="47"/>
      <c r="E172" s="32"/>
      <c r="F172" s="50"/>
      <c r="G172" s="50"/>
      <c r="H172" s="50"/>
      <c r="I172" s="50"/>
      <c r="J172" s="50"/>
      <c r="K172" s="50"/>
      <c r="L172" s="50"/>
      <c r="M172" s="50"/>
      <c r="N172" s="23"/>
    </row>
    <row r="173" spans="1:29" ht="24.95" customHeight="1" x14ac:dyDescent="0.3">
      <c r="A173" s="9"/>
      <c r="B173" s="9"/>
      <c r="C173" s="9"/>
      <c r="D173" s="47"/>
      <c r="E173" s="32"/>
      <c r="F173" s="50"/>
      <c r="G173" s="50"/>
      <c r="H173" s="50"/>
      <c r="I173" s="50"/>
      <c r="J173" s="50"/>
      <c r="K173" s="50"/>
      <c r="L173" s="50"/>
      <c r="M173" s="50"/>
      <c r="N173" s="23"/>
    </row>
    <row r="174" spans="1:29" ht="24.95" customHeight="1" x14ac:dyDescent="0.3">
      <c r="A174" s="9"/>
      <c r="B174" s="9"/>
      <c r="C174" s="9"/>
      <c r="D174" s="47"/>
      <c r="E174" s="32"/>
      <c r="F174" s="50"/>
      <c r="G174" s="50"/>
      <c r="H174" s="50"/>
      <c r="I174" s="50"/>
      <c r="J174" s="50"/>
      <c r="K174" s="50"/>
      <c r="L174" s="50"/>
      <c r="M174" s="50"/>
      <c r="N174" s="23"/>
    </row>
    <row r="175" spans="1:29" ht="24.95" customHeight="1" x14ac:dyDescent="0.3">
      <c r="A175" s="9"/>
      <c r="B175" s="9"/>
      <c r="C175" s="9"/>
      <c r="D175" s="47"/>
      <c r="E175" s="32"/>
      <c r="F175" s="50"/>
      <c r="G175" s="50"/>
      <c r="H175" s="50"/>
      <c r="I175" s="50"/>
      <c r="J175" s="50"/>
      <c r="K175" s="50"/>
      <c r="L175" s="50"/>
      <c r="M175" s="50"/>
      <c r="N175" s="23"/>
    </row>
    <row r="176" spans="1:29" ht="24.95" customHeight="1" x14ac:dyDescent="0.3">
      <c r="A176" s="9"/>
      <c r="B176" s="9"/>
      <c r="C176" s="9"/>
      <c r="D176" s="47"/>
      <c r="E176" s="32"/>
      <c r="F176" s="50"/>
      <c r="G176" s="50"/>
      <c r="H176" s="50"/>
      <c r="I176" s="50"/>
      <c r="J176" s="50"/>
      <c r="K176" s="50"/>
      <c r="L176" s="50"/>
      <c r="M176" s="50"/>
      <c r="N176" s="23"/>
    </row>
    <row r="177" spans="1:29" ht="24.95" customHeight="1" x14ac:dyDescent="0.3">
      <c r="A177" s="9"/>
      <c r="B177" s="9"/>
      <c r="C177" s="9"/>
      <c r="D177" s="47"/>
      <c r="E177" s="32"/>
      <c r="F177" s="50"/>
      <c r="G177" s="50"/>
      <c r="H177" s="50"/>
      <c r="I177" s="50"/>
      <c r="J177" s="50"/>
      <c r="K177" s="50"/>
      <c r="L177" s="50"/>
      <c r="M177" s="50"/>
      <c r="N177" s="23"/>
    </row>
    <row r="178" spans="1:29" ht="24.95" customHeight="1" x14ac:dyDescent="0.3">
      <c r="A178" s="9"/>
      <c r="B178" s="9"/>
      <c r="C178" s="9"/>
      <c r="D178" s="47"/>
      <c r="E178" s="32"/>
      <c r="F178" s="50"/>
      <c r="G178" s="50"/>
      <c r="H178" s="50"/>
      <c r="I178" s="50"/>
      <c r="J178" s="50"/>
      <c r="K178" s="50"/>
      <c r="L178" s="50"/>
      <c r="M178" s="50"/>
      <c r="N178" s="23"/>
    </row>
    <row r="179" spans="1:29" ht="24.95" customHeight="1" x14ac:dyDescent="0.3">
      <c r="A179" s="9"/>
      <c r="B179" s="9"/>
      <c r="C179" s="9"/>
      <c r="D179" s="47"/>
      <c r="E179" s="32"/>
      <c r="F179" s="50"/>
      <c r="G179" s="50"/>
      <c r="H179" s="50"/>
      <c r="I179" s="50"/>
      <c r="J179" s="50"/>
      <c r="K179" s="50"/>
      <c r="L179" s="50"/>
      <c r="M179" s="50"/>
      <c r="N179" s="23"/>
    </row>
    <row r="180" spans="1:29" ht="24.95" customHeight="1" x14ac:dyDescent="0.3">
      <c r="A180" s="41" t="s">
        <v>1126</v>
      </c>
      <c r="B180" s="41" t="s">
        <v>1127</v>
      </c>
      <c r="C180" s="44"/>
      <c r="D180" s="45"/>
      <c r="E180" s="23"/>
      <c r="F180" s="10">
        <v>0</v>
      </c>
      <c r="G180" s="52">
        <f>SUMIF(Q181:Q181,P180,G181:G181)</f>
        <v>102942</v>
      </c>
      <c r="H180" s="11">
        <v>0</v>
      </c>
      <c r="I180" s="57">
        <f>SUMIF(Q181:Q181,P180,I181:I181)</f>
        <v>102942</v>
      </c>
      <c r="J180" s="12">
        <v>0</v>
      </c>
      <c r="K180" s="57">
        <f>SUMIF(Q181:Q181,P180,K181:K181)</f>
        <v>0</v>
      </c>
      <c r="L180" s="12">
        <v>0</v>
      </c>
      <c r="M180" s="57">
        <f>SUMIF(Q181:Q181,P180,M181:M181)</f>
        <v>0</v>
      </c>
      <c r="N180" s="23" t="s">
        <v>1088</v>
      </c>
      <c r="O180" s="34" t="str">
        <f>"_x0007_`COD|C3_x0005_`QTY1|1_x0005_`EXI|1_x0005_`ITT|0_x0005_`END|"&amp;ROW(M182)&amp;"_x0005_`"</f>
        <v>_x0007_`COD|C3_x0005_`QTY1|1_x0005_`EXI|1_x0005_`ITT|0_x0005_`END|182_x0005_`</v>
      </c>
      <c r="P180" s="6" t="s">
        <v>1089</v>
      </c>
    </row>
    <row r="181" spans="1:29" ht="24.95" customHeight="1" x14ac:dyDescent="0.3">
      <c r="A181" s="9"/>
      <c r="B181" s="9" t="s">
        <v>523</v>
      </c>
      <c r="C181" s="44" t="s">
        <v>524</v>
      </c>
      <c r="D181" s="46">
        <v>343.14</v>
      </c>
      <c r="E181" s="23" t="s">
        <v>503</v>
      </c>
      <c r="F181" s="51">
        <f>H181+J181+L181</f>
        <v>300</v>
      </c>
      <c r="G181" s="53">
        <f>I181+K181+M181</f>
        <v>102942</v>
      </c>
      <c r="H181" s="55">
        <f>재료비목록표!E12</f>
        <v>300</v>
      </c>
      <c r="I181" s="11">
        <f>ROUNDDOWN(H181*D181,0)</f>
        <v>102942</v>
      </c>
      <c r="J181" s="59">
        <v>0</v>
      </c>
      <c r="K181" s="12">
        <f>ROUNDDOWN(J181*D181,0)</f>
        <v>0</v>
      </c>
      <c r="L181" s="59">
        <v>0</v>
      </c>
      <c r="M181" s="12">
        <f>ROUNDDOWN(L181*D181,0)</f>
        <v>0</v>
      </c>
      <c r="N181" s="23" t="s">
        <v>1130</v>
      </c>
      <c r="O181" s="16" t="s">
        <v>1129</v>
      </c>
      <c r="P181" s="6" t="s">
        <v>1128</v>
      </c>
      <c r="Q181" s="6" t="s">
        <v>1089</v>
      </c>
      <c r="AC181" s="19" t="str">
        <f ca="1">HYPERLINK("#"&amp;재료비목록표!G2&amp;"!A"&amp;ROW(재료비목록표!A12),"M21072 →")</f>
        <v>M21072 →</v>
      </c>
    </row>
    <row r="182" spans="1:29" hidden="1" x14ac:dyDescent="0.3">
      <c r="G182" s="54">
        <f>SUMIF(Q5:Q181,"E10_1",G5:G181)</f>
        <v>87732234</v>
      </c>
      <c r="I182" s="54">
        <f>SUMIF(Q5:Q181,"E10_1",I5:I181)</f>
        <v>53936696</v>
      </c>
      <c r="K182" s="54">
        <f>SUMIF(Q5:Q181,"E10_1",K5:K181)</f>
        <v>30912342</v>
      </c>
      <c r="M182" s="54">
        <f>SUMIF(Q5:Q181,"E10_1",M5:M181)</f>
        <v>2883196</v>
      </c>
    </row>
    <row r="183" spans="1:29" ht="24.95" customHeight="1" x14ac:dyDescent="0.3">
      <c r="A183" s="42"/>
      <c r="B183" s="42"/>
      <c r="C183" s="42"/>
      <c r="D183" s="48"/>
      <c r="E183" s="25"/>
      <c r="F183" s="49"/>
      <c r="G183" s="49"/>
      <c r="H183" s="49"/>
      <c r="I183" s="49"/>
      <c r="J183" s="49"/>
      <c r="K183" s="49"/>
      <c r="L183" s="49"/>
      <c r="M183" s="49"/>
      <c r="N183" s="13"/>
    </row>
    <row r="184" spans="1:29" ht="24.95" customHeight="1" x14ac:dyDescent="0.3">
      <c r="A184" s="9"/>
      <c r="B184" s="9"/>
      <c r="C184" s="9"/>
      <c r="D184" s="47"/>
      <c r="E184" s="32"/>
      <c r="F184" s="50"/>
      <c r="G184" s="50"/>
      <c r="H184" s="50"/>
      <c r="I184" s="50"/>
      <c r="J184" s="50"/>
      <c r="K184" s="50"/>
      <c r="L184" s="50"/>
      <c r="M184" s="50"/>
      <c r="N184" s="23"/>
    </row>
    <row r="185" spans="1:29" ht="24.95" customHeight="1" x14ac:dyDescent="0.3">
      <c r="A185" s="9"/>
      <c r="B185" s="9"/>
      <c r="C185" s="9"/>
      <c r="D185" s="47"/>
      <c r="E185" s="32"/>
      <c r="F185" s="50"/>
      <c r="G185" s="50"/>
      <c r="H185" s="50"/>
      <c r="I185" s="50"/>
      <c r="J185" s="50"/>
      <c r="K185" s="50"/>
      <c r="L185" s="50"/>
      <c r="M185" s="50"/>
      <c r="N185" s="23"/>
    </row>
    <row r="186" spans="1:29" ht="24.95" customHeight="1" x14ac:dyDescent="0.3">
      <c r="A186" s="9"/>
      <c r="B186" s="9"/>
      <c r="C186" s="9"/>
      <c r="D186" s="47"/>
      <c r="E186" s="32"/>
      <c r="F186" s="50"/>
      <c r="G186" s="50"/>
      <c r="H186" s="50"/>
      <c r="I186" s="50"/>
      <c r="J186" s="50"/>
      <c r="K186" s="50"/>
      <c r="L186" s="50"/>
      <c r="M186" s="50"/>
      <c r="N186" s="23"/>
    </row>
    <row r="187" spans="1:29" ht="24.95" customHeight="1" x14ac:dyDescent="0.3">
      <c r="A187" s="9"/>
      <c r="B187" s="9"/>
      <c r="C187" s="9"/>
      <c r="D187" s="47"/>
      <c r="E187" s="32"/>
      <c r="F187" s="50"/>
      <c r="G187" s="50"/>
      <c r="H187" s="50"/>
      <c r="I187" s="50"/>
      <c r="J187" s="50"/>
      <c r="K187" s="50"/>
      <c r="L187" s="50"/>
      <c r="M187" s="50"/>
      <c r="N187" s="23"/>
    </row>
    <row r="188" spans="1:29" ht="24.95" customHeight="1" x14ac:dyDescent="0.3">
      <c r="A188" s="9"/>
      <c r="B188" s="9"/>
      <c r="C188" s="9"/>
      <c r="D188" s="47"/>
      <c r="E188" s="32"/>
      <c r="F188" s="50"/>
      <c r="G188" s="50"/>
      <c r="H188" s="50"/>
      <c r="I188" s="50"/>
      <c r="J188" s="50"/>
      <c r="K188" s="50"/>
      <c r="L188" s="50"/>
      <c r="M188" s="50"/>
      <c r="N188" s="23"/>
    </row>
    <row r="189" spans="1:29" ht="24.95" customHeight="1" x14ac:dyDescent="0.3">
      <c r="A189" s="9"/>
      <c r="B189" s="9"/>
      <c r="C189" s="9"/>
      <c r="D189" s="47"/>
      <c r="E189" s="32"/>
      <c r="F189" s="50"/>
      <c r="G189" s="50"/>
      <c r="H189" s="50"/>
      <c r="I189" s="50"/>
      <c r="J189" s="50"/>
      <c r="K189" s="50"/>
      <c r="L189" s="50"/>
      <c r="M189" s="50"/>
      <c r="N189" s="23"/>
    </row>
    <row r="190" spans="1:29" ht="24.95" customHeight="1" x14ac:dyDescent="0.3">
      <c r="A190" s="9"/>
      <c r="B190" s="9"/>
      <c r="C190" s="9"/>
      <c r="D190" s="47"/>
      <c r="E190" s="32"/>
      <c r="F190" s="50"/>
      <c r="G190" s="50"/>
      <c r="H190" s="50"/>
      <c r="I190" s="50"/>
      <c r="J190" s="50"/>
      <c r="K190" s="50"/>
      <c r="L190" s="50"/>
      <c r="M190" s="50"/>
      <c r="N190" s="23"/>
    </row>
    <row r="191" spans="1:29" ht="24.95" customHeight="1" x14ac:dyDescent="0.3">
      <c r="A191" s="9"/>
      <c r="B191" s="9"/>
      <c r="C191" s="9"/>
      <c r="D191" s="47"/>
      <c r="E191" s="32"/>
      <c r="F191" s="50"/>
      <c r="G191" s="50"/>
      <c r="H191" s="50"/>
      <c r="I191" s="50"/>
      <c r="J191" s="50"/>
      <c r="K191" s="50"/>
      <c r="L191" s="50"/>
      <c r="M191" s="50"/>
      <c r="N191" s="23"/>
    </row>
    <row r="192" spans="1:29" ht="24.95" customHeight="1" x14ac:dyDescent="0.3">
      <c r="A192" s="9"/>
      <c r="B192" s="9"/>
      <c r="C192" s="9"/>
      <c r="D192" s="47"/>
      <c r="E192" s="32"/>
      <c r="F192" s="50"/>
      <c r="G192" s="50"/>
      <c r="H192" s="50"/>
      <c r="I192" s="50"/>
      <c r="J192" s="50"/>
      <c r="K192" s="50"/>
      <c r="L192" s="50"/>
      <c r="M192" s="50"/>
      <c r="N192" s="23"/>
    </row>
    <row r="193" spans="1:14" ht="24.95" customHeight="1" x14ac:dyDescent="0.3">
      <c r="A193" s="9"/>
      <c r="B193" s="9"/>
      <c r="C193" s="9"/>
      <c r="D193" s="47"/>
      <c r="E193" s="32"/>
      <c r="F193" s="50"/>
      <c r="G193" s="50"/>
      <c r="H193" s="50"/>
      <c r="I193" s="50"/>
      <c r="J193" s="50"/>
      <c r="K193" s="50"/>
      <c r="L193" s="50"/>
      <c r="M193" s="50"/>
      <c r="N193" s="23"/>
    </row>
    <row r="194" spans="1:14" ht="24.95" customHeight="1" x14ac:dyDescent="0.3">
      <c r="A194" s="9"/>
      <c r="B194" s="9"/>
      <c r="C194" s="9"/>
      <c r="D194" s="47"/>
      <c r="E194" s="32"/>
      <c r="F194" s="50"/>
      <c r="G194" s="50"/>
      <c r="H194" s="50"/>
      <c r="I194" s="50"/>
      <c r="J194" s="50"/>
      <c r="K194" s="50"/>
      <c r="L194" s="50"/>
      <c r="M194" s="50"/>
      <c r="N194" s="23"/>
    </row>
    <row r="195" spans="1:14" ht="24.95" customHeight="1" x14ac:dyDescent="0.3">
      <c r="A195" s="9"/>
      <c r="B195" s="9"/>
      <c r="C195" s="9"/>
      <c r="D195" s="47"/>
      <c r="E195" s="32"/>
      <c r="F195" s="50"/>
      <c r="G195" s="50"/>
      <c r="H195" s="50"/>
      <c r="I195" s="50"/>
      <c r="J195" s="50"/>
      <c r="K195" s="50"/>
      <c r="L195" s="50"/>
      <c r="M195" s="50"/>
      <c r="N195" s="23"/>
    </row>
    <row r="196" spans="1:14" ht="24.95" customHeight="1" x14ac:dyDescent="0.3">
      <c r="A196" s="9"/>
      <c r="B196" s="9"/>
      <c r="C196" s="9"/>
      <c r="D196" s="47"/>
      <c r="E196" s="32"/>
      <c r="F196" s="50"/>
      <c r="G196" s="50"/>
      <c r="H196" s="50"/>
      <c r="I196" s="50"/>
      <c r="J196" s="50"/>
      <c r="K196" s="50"/>
      <c r="L196" s="50"/>
      <c r="M196" s="50"/>
      <c r="N196" s="23"/>
    </row>
    <row r="197" spans="1:14" ht="24.95" customHeight="1" x14ac:dyDescent="0.3">
      <c r="A197" s="9"/>
      <c r="B197" s="9"/>
      <c r="C197" s="9"/>
      <c r="D197" s="47"/>
      <c r="E197" s="32"/>
      <c r="F197" s="50"/>
      <c r="G197" s="50"/>
      <c r="H197" s="50"/>
      <c r="I197" s="50"/>
      <c r="J197" s="50"/>
      <c r="K197" s="50"/>
      <c r="L197" s="50"/>
      <c r="M197" s="50"/>
      <c r="N197" s="23"/>
    </row>
    <row r="198" spans="1:14" ht="24.95" customHeight="1" x14ac:dyDescent="0.3">
      <c r="A198" s="9"/>
      <c r="B198" s="9"/>
      <c r="C198" s="9"/>
      <c r="D198" s="47"/>
      <c r="E198" s="32"/>
      <c r="F198" s="50"/>
      <c r="G198" s="50"/>
      <c r="H198" s="50"/>
      <c r="I198" s="50"/>
      <c r="J198" s="50"/>
      <c r="K198" s="50"/>
      <c r="L198" s="50"/>
      <c r="M198" s="50"/>
      <c r="N198" s="23"/>
    </row>
    <row r="199" spans="1:14" ht="24.95" customHeight="1" x14ac:dyDescent="0.3">
      <c r="A199" s="9"/>
      <c r="B199" s="9"/>
      <c r="C199" s="9"/>
      <c r="D199" s="47"/>
      <c r="E199" s="32"/>
      <c r="F199" s="50"/>
      <c r="G199" s="50"/>
      <c r="H199" s="50"/>
      <c r="I199" s="50"/>
      <c r="J199" s="50"/>
      <c r="K199" s="50"/>
      <c r="L199" s="50"/>
      <c r="M199" s="50"/>
      <c r="N199" s="23"/>
    </row>
    <row r="200" spans="1:14" ht="24.95" customHeight="1" x14ac:dyDescent="0.3">
      <c r="A200" s="9"/>
      <c r="B200" s="9"/>
      <c r="C200" s="9"/>
      <c r="D200" s="47"/>
      <c r="E200" s="32"/>
      <c r="F200" s="50"/>
      <c r="G200" s="50"/>
      <c r="H200" s="50"/>
      <c r="I200" s="50"/>
      <c r="J200" s="50"/>
      <c r="K200" s="50"/>
      <c r="L200" s="50"/>
      <c r="M200" s="50"/>
      <c r="N200" s="23"/>
    </row>
    <row r="201" spans="1:14" ht="24.95" customHeight="1" x14ac:dyDescent="0.3">
      <c r="A201" s="9"/>
      <c r="B201" s="9"/>
      <c r="C201" s="9"/>
      <c r="D201" s="47"/>
      <c r="E201" s="32"/>
      <c r="F201" s="50"/>
      <c r="G201" s="50"/>
      <c r="H201" s="50"/>
      <c r="I201" s="50"/>
      <c r="J201" s="50"/>
      <c r="K201" s="50"/>
      <c r="L201" s="50"/>
      <c r="M201" s="50"/>
      <c r="N201" s="23"/>
    </row>
    <row r="202" spans="1:14" ht="24.95" customHeight="1" x14ac:dyDescent="0.3">
      <c r="A202" s="9"/>
      <c r="B202" s="9"/>
      <c r="C202" s="9"/>
      <c r="D202" s="47"/>
      <c r="E202" s="32"/>
      <c r="F202" s="50"/>
      <c r="G202" s="50"/>
      <c r="H202" s="50"/>
      <c r="I202" s="50"/>
      <c r="J202" s="50"/>
      <c r="K202" s="50"/>
      <c r="L202" s="50"/>
      <c r="M202" s="50"/>
      <c r="N202" s="23"/>
    </row>
    <row r="203" spans="1:14" ht="24.95" customHeight="1" x14ac:dyDescent="0.3">
      <c r="A203" s="9"/>
      <c r="B203" s="9"/>
      <c r="C203" s="9"/>
      <c r="D203" s="47"/>
      <c r="E203" s="32"/>
      <c r="F203" s="50"/>
      <c r="G203" s="50"/>
      <c r="H203" s="50"/>
      <c r="I203" s="50"/>
      <c r="J203" s="50"/>
      <c r="K203" s="50"/>
      <c r="L203" s="50"/>
      <c r="M203" s="50"/>
      <c r="N203" s="23"/>
    </row>
    <row r="204" spans="1:14" ht="24.95" customHeight="1" x14ac:dyDescent="0.3">
      <c r="A204" s="9"/>
      <c r="B204" s="9"/>
      <c r="C204" s="9"/>
      <c r="D204" s="47"/>
      <c r="E204" s="32"/>
      <c r="F204" s="50"/>
      <c r="G204" s="50"/>
      <c r="H204" s="50"/>
      <c r="I204" s="50"/>
      <c r="J204" s="50"/>
      <c r="K204" s="50"/>
      <c r="L204" s="50"/>
      <c r="M204" s="50"/>
      <c r="N204" s="23"/>
    </row>
    <row r="205" spans="1:14" ht="24.95" customHeight="1" x14ac:dyDescent="0.3">
      <c r="A205" s="9"/>
      <c r="B205" s="9"/>
      <c r="C205" s="9"/>
      <c r="D205" s="47"/>
      <c r="E205" s="32"/>
      <c r="F205" s="50"/>
      <c r="G205" s="50"/>
      <c r="H205" s="50"/>
      <c r="I205" s="50"/>
      <c r="J205" s="50"/>
      <c r="K205" s="50"/>
      <c r="L205" s="50"/>
      <c r="M205" s="50"/>
      <c r="N205" s="23"/>
    </row>
  </sheetData>
  <mergeCells count="12">
    <mergeCell ref="B5:C5"/>
    <mergeCell ref="L3:M3"/>
    <mergeCell ref="N3:N4"/>
    <mergeCell ref="A1:N1"/>
    <mergeCell ref="A3:A4"/>
    <mergeCell ref="B3:B4"/>
    <mergeCell ref="C3:C4"/>
    <mergeCell ref="D3:D4"/>
    <mergeCell ref="E3:E4"/>
    <mergeCell ref="F3:G3"/>
    <mergeCell ref="H3:I3"/>
    <mergeCell ref="J3:K3"/>
  </mergeCells>
  <phoneticPr fontId="26" type="noConversion"/>
  <conditionalFormatting sqref="D5:D205">
    <cfRule type="expression" dxfId="5" priority="1" stopIfTrue="1">
      <formula>AND(D5&lt;&gt;0,INT(D5)=D5)</formula>
    </cfRule>
  </conditionalFormatting>
  <conditionalFormatting sqref="F5:N205">
    <cfRule type="expression" dxfId="4" priority="2" stopIfTrue="1">
      <formula>AND(F5&lt;&gt;0,INT(F5)=F5)</formula>
    </cfRule>
  </conditionalFormatting>
  <hyperlinks>
    <hyperlink ref="AC1" r:id="rId1" tooltip="설계예산시스템(STmate w24.06)으로 작성 하였으며,_x000a_엑셀 인쇄품질 600 dpi에 최적화 되어 있습니다._x000a_경영정보(주) http://www.stma.co.kr_x000a_Tel) 070-4350-0040_x000a_Fax) 0505-300-3948"/>
    <hyperlink ref="O1" r:id="rId2" tooltip="설계예산시스템(STmate w24.06)으로 작성 하였으며,_x000a_엑셀 인쇄품질 600 dpi에 최적화 되어 있습니다._x000a_경영정보(주) http://www.stma.co.kr_x000a_Tel) 070-4350-0040_x000a_Fax) 0505-300-3948"/>
  </hyperlinks>
  <printOptions horizontalCentered="1"/>
  <pageMargins left="0.78740157480314965" right="0.78740157480314965" top="0.59055118110236215" bottom="0.59055118110236215" header="0" footer="0.39370078740157477"/>
  <pageSetup paperSize="9" scale="69" fitToWidth="0" fitToHeight="0" orientation="landscape" r:id="rId3"/>
  <headerFooter alignWithMargins="0">
    <oddFooter xml:space="preserve">&amp;C&amp;"굴림체,"&amp;9 - &amp;P -&amp;R&amp;"굴림체,"&amp;9 </oddFooter>
  </headerFooter>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74"/>
  <sheetViews>
    <sheetView workbookViewId="0">
      <pane ySplit="3" topLeftCell="A16" activePane="bottomLeft" state="frozenSplit"/>
      <selection pane="bottomLeft" activeCell="K48" sqref="K48"/>
    </sheetView>
  </sheetViews>
  <sheetFormatPr defaultColWidth="9.125" defaultRowHeight="16.5" x14ac:dyDescent="0.3"/>
  <cols>
    <col min="1" max="1" width="10" style="5" customWidth="1"/>
    <col min="2" max="3" width="24.25" style="5" customWidth="1"/>
    <col min="4" max="4" width="5.5" style="5" customWidth="1"/>
    <col min="5" max="8" width="11.5" style="5" customWidth="1"/>
    <col min="9" max="9" width="10" style="5" customWidth="1"/>
    <col min="10" max="10" width="9.125" style="15" hidden="1" customWidth="1"/>
    <col min="11" max="11" width="9.125" style="17" customWidth="1"/>
    <col min="12" max="16384" width="9.125" style="5"/>
  </cols>
  <sheetData>
    <row r="1" spans="1:11" ht="24.95" customHeight="1" x14ac:dyDescent="0.3">
      <c r="A1" s="239" t="s">
        <v>0</v>
      </c>
      <c r="B1" s="231"/>
      <c r="C1" s="231"/>
      <c r="D1" s="231"/>
      <c r="E1" s="231"/>
      <c r="F1" s="231"/>
      <c r="G1" s="231"/>
      <c r="H1" s="231"/>
      <c r="I1" s="231"/>
      <c r="J1" s="4" t="s">
        <v>361</v>
      </c>
      <c r="K1" s="18" t="s">
        <v>361</v>
      </c>
    </row>
    <row r="2" spans="1:11" ht="18" customHeight="1" x14ac:dyDescent="0.3">
      <c r="A2" s="1" t="s">
        <v>1</v>
      </c>
      <c r="J2" s="21" t="str">
        <f ca="1">MID(CELL("filename",$A$1),FIND("]",CELL("filename",$A$1))+1,LEN(CELL("filename",$A$1)))</f>
        <v>일위대가목록표</v>
      </c>
    </row>
    <row r="3" spans="1:11" ht="18" customHeight="1" x14ac:dyDescent="0.3">
      <c r="A3" s="7" t="s">
        <v>2</v>
      </c>
      <c r="B3" s="7" t="s">
        <v>3</v>
      </c>
      <c r="C3" s="7" t="s">
        <v>4</v>
      </c>
      <c r="D3" s="7" t="s">
        <v>5</v>
      </c>
      <c r="E3" s="7" t="s">
        <v>6</v>
      </c>
      <c r="F3" s="7" t="s">
        <v>7</v>
      </c>
      <c r="G3" s="7" t="s">
        <v>8</v>
      </c>
      <c r="H3" s="7" t="s">
        <v>9</v>
      </c>
      <c r="I3" s="13" t="s">
        <v>10</v>
      </c>
      <c r="K3" s="19" t="str">
        <f>HYPERLINK("#'〓 목 차 〓'!B2","목차 →")</f>
        <v>목차 →</v>
      </c>
    </row>
    <row r="4" spans="1:11" ht="18" customHeight="1" x14ac:dyDescent="0.3">
      <c r="A4" s="8" t="s">
        <v>11</v>
      </c>
      <c r="B4" s="9" t="s">
        <v>12</v>
      </c>
      <c r="C4" s="9" t="s">
        <v>13</v>
      </c>
      <c r="D4" s="8" t="s">
        <v>14</v>
      </c>
      <c r="E4" s="53">
        <f>일위대가표!F11</f>
        <v>64638</v>
      </c>
      <c r="F4" s="60">
        <f>일위대가표!H11</f>
        <v>0</v>
      </c>
      <c r="G4" s="57">
        <f>일위대가표!J11</f>
        <v>62756</v>
      </c>
      <c r="H4" s="53">
        <f>일위대가표!L11</f>
        <v>1882</v>
      </c>
      <c r="I4" s="14" t="s">
        <v>11</v>
      </c>
      <c r="J4" s="34" t="str">
        <f>"_x0007_`COD|B01576_x0005_`QTY1|1_x0005_`BQC|_x0005_`EQC|_x0005_`JDC|_x0005_`WQC|_x0005_`EDT|_x0005_`ADJ|F_x0005_`DET|"&amp;ROW(일위대가표!A5)&amp;"_x0005_`"</f>
        <v>_x0007_`COD|B01576_x0005_`QTY1|1_x0005_`BQC|_x0005_`EQC|_x0005_`JDC|_x0005_`WQC|_x0005_`EDT|_x0005_`ADJ|F_x0005_`DET|5_x0005_`</v>
      </c>
      <c r="K4" s="19" t="str">
        <f ca="1">HYPERLINK("#"&amp;일위대가표!N2&amp;"!A"&amp;ROW(일위대가표!A5),"B01576 →")</f>
        <v>B01576 →</v>
      </c>
    </row>
    <row r="5" spans="1:11" ht="18" customHeight="1" x14ac:dyDescent="0.3">
      <c r="A5" s="8" t="s">
        <v>17</v>
      </c>
      <c r="B5" s="9" t="s">
        <v>12</v>
      </c>
      <c r="C5" s="9" t="s">
        <v>18</v>
      </c>
      <c r="D5" s="8" t="s">
        <v>14</v>
      </c>
      <c r="E5" s="53">
        <f>일위대가표!F18</f>
        <v>87286</v>
      </c>
      <c r="F5" s="60">
        <f>일위대가표!H18</f>
        <v>0</v>
      </c>
      <c r="G5" s="57">
        <f>일위대가표!J18</f>
        <v>84744</v>
      </c>
      <c r="H5" s="53">
        <f>일위대가표!L18</f>
        <v>2542</v>
      </c>
      <c r="I5" s="14" t="s">
        <v>17</v>
      </c>
      <c r="J5" s="34" t="str">
        <f>"_x0007_`COD|B01260_x0005_`QTY1|1_x0005_`BQC|_x0005_`EQC|_x0005_`JDC|_x0005_`WQC|_x0005_`EDT|_x0005_`ADJ|F_x0005_`DET|"&amp;ROW(일위대가표!A12)&amp;"_x0005_`"</f>
        <v>_x0007_`COD|B01260_x0005_`QTY1|1_x0005_`BQC|_x0005_`EQC|_x0005_`JDC|_x0005_`WQC|_x0005_`EDT|_x0005_`ADJ|F_x0005_`DET|12_x0005_`</v>
      </c>
      <c r="K5" s="19" t="str">
        <f ca="1">HYPERLINK("#"&amp;일위대가표!N2&amp;"!A"&amp;ROW(일위대가표!A12),"B01260 →")</f>
        <v>B01260 →</v>
      </c>
    </row>
    <row r="6" spans="1:11" ht="18" customHeight="1" x14ac:dyDescent="0.3">
      <c r="A6" s="8" t="s">
        <v>21</v>
      </c>
      <c r="B6" s="9" t="s">
        <v>22</v>
      </c>
      <c r="C6" s="9" t="s">
        <v>23</v>
      </c>
      <c r="D6" s="8" t="s">
        <v>24</v>
      </c>
      <c r="E6" s="53">
        <f>일위대가표!F26</f>
        <v>58323</v>
      </c>
      <c r="F6" s="60">
        <f>일위대가표!H26</f>
        <v>44235</v>
      </c>
      <c r="G6" s="57">
        <f>일위대가표!J26</f>
        <v>13476</v>
      </c>
      <c r="H6" s="53">
        <f>일위대가표!L26</f>
        <v>612</v>
      </c>
      <c r="I6" s="14" t="s">
        <v>21</v>
      </c>
      <c r="J6" s="34" t="str">
        <f>"_x0007_`COD|B02431_x0005_`QTY1|1_x0005_`BQC|_x0005_`EQC|_x0005_`JDC|_x0005_`WQC|_x0005_`EDT|_x0005_`ADJ|F_x0005_`DET|"&amp;ROW(일위대가표!A19)&amp;"_x0005_`"</f>
        <v>_x0007_`COD|B02431_x0005_`QTY1|1_x0005_`BQC|_x0005_`EQC|_x0005_`JDC|_x0005_`WQC|_x0005_`EDT|_x0005_`ADJ|F_x0005_`DET|19_x0005_`</v>
      </c>
      <c r="K6" s="19" t="str">
        <f ca="1">HYPERLINK("#"&amp;일위대가표!N2&amp;"!A"&amp;ROW(일위대가표!A19),"B02431 →")</f>
        <v>B02431 →</v>
      </c>
    </row>
    <row r="7" spans="1:11" ht="18" customHeight="1" x14ac:dyDescent="0.3">
      <c r="A7" s="8" t="s">
        <v>27</v>
      </c>
      <c r="B7" s="9" t="s">
        <v>22</v>
      </c>
      <c r="C7" s="9" t="s">
        <v>28</v>
      </c>
      <c r="D7" s="8" t="s">
        <v>24</v>
      </c>
      <c r="E7" s="53">
        <f>일위대가표!F34</f>
        <v>66729</v>
      </c>
      <c r="F7" s="60">
        <f>일위대가표!H34</f>
        <v>51393</v>
      </c>
      <c r="G7" s="57">
        <f>일위대가표!J34</f>
        <v>14843</v>
      </c>
      <c r="H7" s="53">
        <f>일위대가표!L34</f>
        <v>493</v>
      </c>
      <c r="I7" s="14" t="s">
        <v>27</v>
      </c>
      <c r="J7" s="34" t="str">
        <f>"_x0007_`COD|B01259_x0005_`QTY1|1_x0005_`BQC|_x0005_`EQC|_x0005_`JDC|_x0005_`WQC|_x0005_`EDT|_x0005_`ADJ|F_x0005_`DET|"&amp;ROW(일위대가표!A27)&amp;"_x0005_`"</f>
        <v>_x0007_`COD|B01259_x0005_`QTY1|1_x0005_`BQC|_x0005_`EQC|_x0005_`JDC|_x0005_`WQC|_x0005_`EDT|_x0005_`ADJ|F_x0005_`DET|27_x0005_`</v>
      </c>
      <c r="K7" s="19" t="str">
        <f ca="1">HYPERLINK("#"&amp;일위대가표!N2&amp;"!A"&amp;ROW(일위대가표!A27),"B01259 →")</f>
        <v>B01259 →</v>
      </c>
    </row>
    <row r="8" spans="1:11" ht="18" customHeight="1" x14ac:dyDescent="0.3">
      <c r="A8" s="8" t="s">
        <v>31</v>
      </c>
      <c r="B8" s="9" t="s">
        <v>32</v>
      </c>
      <c r="C8" s="9" t="s">
        <v>33</v>
      </c>
      <c r="D8" s="8" t="s">
        <v>24</v>
      </c>
      <c r="E8" s="53">
        <f>일위대가표!F41</f>
        <v>34930</v>
      </c>
      <c r="F8" s="60">
        <f>일위대가표!H41</f>
        <v>17115</v>
      </c>
      <c r="G8" s="57">
        <f>일위대가표!J41</f>
        <v>16873</v>
      </c>
      <c r="H8" s="53">
        <f>일위대가표!L41</f>
        <v>942</v>
      </c>
      <c r="I8" s="14" t="s">
        <v>31</v>
      </c>
      <c r="J8" s="34" t="str">
        <f>"_x0007_`COD|B03046_x0005_`QTY1|1_x0005_`BQC|_x0005_`EQC|_x0005_`JDC|_x0005_`WQC|_x0005_`EDT|_x0005_`ADJ|F_x0005_`DET|"&amp;ROW(일위대가표!A35)&amp;"_x0005_`"</f>
        <v>_x0007_`COD|B03046_x0005_`QTY1|1_x0005_`BQC|_x0005_`EQC|_x0005_`JDC|_x0005_`WQC|_x0005_`EDT|_x0005_`ADJ|F_x0005_`DET|35_x0005_`</v>
      </c>
      <c r="K8" s="19" t="str">
        <f ca="1">HYPERLINK("#"&amp;일위대가표!N2&amp;"!A"&amp;ROW(일위대가표!A35),"B03046 →")</f>
        <v>B03046 →</v>
      </c>
    </row>
    <row r="9" spans="1:11" ht="18" customHeight="1" x14ac:dyDescent="0.3">
      <c r="A9" s="8" t="s">
        <v>36</v>
      </c>
      <c r="B9" s="9" t="s">
        <v>37</v>
      </c>
      <c r="C9" s="9" t="s">
        <v>38</v>
      </c>
      <c r="D9" s="8" t="s">
        <v>39</v>
      </c>
      <c r="E9" s="53">
        <f>일위대가표!F47</f>
        <v>2741</v>
      </c>
      <c r="F9" s="60">
        <f>일위대가표!H47</f>
        <v>0</v>
      </c>
      <c r="G9" s="57">
        <f>일위대가표!J47</f>
        <v>2741</v>
      </c>
      <c r="H9" s="53">
        <f>일위대가표!L47</f>
        <v>0</v>
      </c>
      <c r="I9" s="14" t="s">
        <v>36</v>
      </c>
      <c r="J9" s="34" t="str">
        <f>"_x0007_`COD|B00970_x0005_`QTY1|1_x0005_`BQC|_x0005_`EQC|_x0005_`JDC|_x0005_`WQC|_x0005_`EDT|_x0005_`ADJ|F_x0005_`DET|"&amp;ROW(일위대가표!A42)&amp;"_x0005_`"</f>
        <v>_x0007_`COD|B00970_x0005_`QTY1|1_x0005_`BQC|_x0005_`EQC|_x0005_`JDC|_x0005_`WQC|_x0005_`EDT|_x0005_`ADJ|F_x0005_`DET|42_x0005_`</v>
      </c>
      <c r="K9" s="19" t="str">
        <f ca="1">HYPERLINK("#"&amp;일위대가표!N2&amp;"!A"&amp;ROW(일위대가표!A42),"B00970 →")</f>
        <v>B00970 →</v>
      </c>
    </row>
    <row r="10" spans="1:11" ht="18" customHeight="1" x14ac:dyDescent="0.3">
      <c r="A10" s="8" t="s">
        <v>42</v>
      </c>
      <c r="B10" s="9" t="s">
        <v>43</v>
      </c>
      <c r="C10" s="9" t="s">
        <v>44</v>
      </c>
      <c r="D10" s="8" t="s">
        <v>24</v>
      </c>
      <c r="E10" s="53">
        <f>일위대가표!F55</f>
        <v>339659</v>
      </c>
      <c r="F10" s="60">
        <f>일위대가표!H55</f>
        <v>319448</v>
      </c>
      <c r="G10" s="57">
        <f>일위대가표!J55</f>
        <v>19230</v>
      </c>
      <c r="H10" s="53">
        <f>일위대가표!L55</f>
        <v>981</v>
      </c>
      <c r="I10" s="14" t="s">
        <v>42</v>
      </c>
      <c r="J10" s="34" t="str">
        <f>"_x0007_`COD|B03065_x0005_`QTY1|1_x0005_`BQC|_x0005_`EQC|_x0005_`JDC|_x0005_`WQC|_x0005_`EDT|_x0005_`ADJ|F_x0005_`DET|"&amp;ROW(일위대가표!A48)&amp;"_x0005_`"</f>
        <v>_x0007_`COD|B03065_x0005_`QTY1|1_x0005_`BQC|_x0005_`EQC|_x0005_`JDC|_x0005_`WQC|_x0005_`EDT|_x0005_`ADJ|F_x0005_`DET|48_x0005_`</v>
      </c>
      <c r="K10" s="19" t="str">
        <f ca="1">HYPERLINK("#"&amp;일위대가표!N2&amp;"!A"&amp;ROW(일위대가표!A48),"B03065 →")</f>
        <v>B03065 →</v>
      </c>
    </row>
    <row r="11" spans="1:11" ht="18" customHeight="1" x14ac:dyDescent="0.3">
      <c r="A11" s="8" t="s">
        <v>47</v>
      </c>
      <c r="B11" s="9" t="s">
        <v>48</v>
      </c>
      <c r="C11" s="9" t="s">
        <v>49</v>
      </c>
      <c r="D11" s="8" t="s">
        <v>39</v>
      </c>
      <c r="E11" s="53">
        <f>일위대가표!F61</f>
        <v>14491</v>
      </c>
      <c r="F11" s="60">
        <f>일위대가표!H61</f>
        <v>11750</v>
      </c>
      <c r="G11" s="57">
        <f>일위대가표!J61</f>
        <v>2741</v>
      </c>
      <c r="H11" s="53">
        <f>일위대가표!L61</f>
        <v>0</v>
      </c>
      <c r="I11" s="14" t="s">
        <v>47</v>
      </c>
      <c r="J11" s="34" t="str">
        <f>"_x0007_`COD|B03068_x0005_`QTY1|1_x0005_`BQC|_x0005_`EQC|_x0005_`JDC|_x0005_`WQC|_x0005_`EDT|_x0005_`ADJ|F_x0005_`DET|"&amp;ROW(일위대가표!A56)&amp;"_x0005_`"</f>
        <v>_x0007_`COD|B03068_x0005_`QTY1|1_x0005_`BQC|_x0005_`EQC|_x0005_`JDC|_x0005_`WQC|_x0005_`EDT|_x0005_`ADJ|F_x0005_`DET|56_x0005_`</v>
      </c>
      <c r="K11" s="19" t="str">
        <f ca="1">HYPERLINK("#"&amp;일위대가표!N2&amp;"!A"&amp;ROW(일위대가표!A56),"B03068 →")</f>
        <v>B03068 →</v>
      </c>
    </row>
    <row r="12" spans="1:11" ht="18" customHeight="1" x14ac:dyDescent="0.3">
      <c r="A12" s="8" t="s">
        <v>52</v>
      </c>
      <c r="B12" s="9" t="s">
        <v>53</v>
      </c>
      <c r="C12" s="9" t="s">
        <v>54</v>
      </c>
      <c r="D12" s="8" t="s">
        <v>39</v>
      </c>
      <c r="E12" s="53">
        <f>일위대가표!F68</f>
        <v>624277</v>
      </c>
      <c r="F12" s="60">
        <f>일위대가표!H68</f>
        <v>507550</v>
      </c>
      <c r="G12" s="57">
        <f>일위대가표!J68</f>
        <v>105808</v>
      </c>
      <c r="H12" s="53">
        <f>일위대가표!L68</f>
        <v>10919</v>
      </c>
      <c r="I12" s="14" t="s">
        <v>52</v>
      </c>
      <c r="J12" s="34" t="str">
        <f>"_x0007_`COD|B01864_x0005_`QTY1|1_x0005_`BQC|_x0005_`EQC|_x0005_`JDC|_x0005_`WQC|_x0005_`EDT|_x0005_`ADJ|F_x0005_`DET|"&amp;ROW(일위대가표!A62)&amp;"_x0005_`"</f>
        <v>_x0007_`COD|B01864_x0005_`QTY1|1_x0005_`BQC|_x0005_`EQC|_x0005_`JDC|_x0005_`WQC|_x0005_`EDT|_x0005_`ADJ|F_x0005_`DET|62_x0005_`</v>
      </c>
      <c r="K12" s="19" t="str">
        <f ca="1">HYPERLINK("#"&amp;일위대가표!N2&amp;"!A"&amp;ROW(일위대가표!A62),"B01864 →")</f>
        <v>B01864 →</v>
      </c>
    </row>
    <row r="13" spans="1:11" ht="18" customHeight="1" x14ac:dyDescent="0.3">
      <c r="A13" s="8" t="s">
        <v>57</v>
      </c>
      <c r="B13" s="9" t="s">
        <v>58</v>
      </c>
      <c r="C13" s="9" t="s">
        <v>59</v>
      </c>
      <c r="D13" s="8" t="s">
        <v>14</v>
      </c>
      <c r="E13" s="53">
        <f>일위대가표!F79</f>
        <v>10153659</v>
      </c>
      <c r="F13" s="60">
        <f>일위대가표!H79</f>
        <v>3956094</v>
      </c>
      <c r="G13" s="57">
        <f>일위대가표!J79</f>
        <v>6096248</v>
      </c>
      <c r="H13" s="53">
        <f>일위대가표!L79</f>
        <v>101317</v>
      </c>
      <c r="I13" s="14" t="s">
        <v>57</v>
      </c>
      <c r="J13" s="34" t="str">
        <f>"_x0007_`COD|B03042_x0005_`QTY1|1_x0005_`BQC|_x0005_`EQC|_x0005_`JDC|_x0005_`WQC|_x0005_`EDT|_x0005_`ADJ|F_x0005_`DET|"&amp;ROW(일위대가표!A69)&amp;"_x0005_`"</f>
        <v>_x0007_`COD|B03042_x0005_`QTY1|1_x0005_`BQC|_x0005_`EQC|_x0005_`JDC|_x0005_`WQC|_x0005_`EDT|_x0005_`ADJ|F_x0005_`DET|69_x0005_`</v>
      </c>
      <c r="K13" s="19" t="str">
        <f ca="1">HYPERLINK("#"&amp;일위대가표!N2&amp;"!A"&amp;ROW(일위대가표!A69),"B03042 →")</f>
        <v>B03042 →</v>
      </c>
    </row>
    <row r="14" spans="1:11" ht="18" customHeight="1" x14ac:dyDescent="0.3">
      <c r="A14" s="8" t="s">
        <v>62</v>
      </c>
      <c r="B14" s="9" t="s">
        <v>63</v>
      </c>
      <c r="C14" s="9" t="s">
        <v>64</v>
      </c>
      <c r="D14" s="8" t="s">
        <v>14</v>
      </c>
      <c r="E14" s="53">
        <f>일위대가표!F90</f>
        <v>8739409</v>
      </c>
      <c r="F14" s="60">
        <f>일위대가표!H90</f>
        <v>3404796</v>
      </c>
      <c r="G14" s="57">
        <f>일위대가표!J90</f>
        <v>5247403</v>
      </c>
      <c r="H14" s="53">
        <f>일위대가표!L90</f>
        <v>87210</v>
      </c>
      <c r="I14" s="14" t="s">
        <v>62</v>
      </c>
      <c r="J14" s="34" t="str">
        <f>"_x0007_`COD|B03043_x0005_`QTY1|1_x0005_`BQC|_x0005_`EQC|_x0005_`JDC|_x0005_`WQC|_x0005_`EDT|_x0005_`ADJ|F_x0005_`DET|"&amp;ROW(일위대가표!A80)&amp;"_x0005_`"</f>
        <v>_x0007_`COD|B03043_x0005_`QTY1|1_x0005_`BQC|_x0005_`EQC|_x0005_`JDC|_x0005_`WQC|_x0005_`EDT|_x0005_`ADJ|F_x0005_`DET|80_x0005_`</v>
      </c>
      <c r="K14" s="19" t="str">
        <f ca="1">HYPERLINK("#"&amp;일위대가표!N2&amp;"!A"&amp;ROW(일위대가표!A80),"B03043 →")</f>
        <v>B03043 →</v>
      </c>
    </row>
    <row r="15" spans="1:11" ht="18" customHeight="1" x14ac:dyDescent="0.3">
      <c r="A15" s="8" t="s">
        <v>67</v>
      </c>
      <c r="B15" s="9" t="s">
        <v>68</v>
      </c>
      <c r="C15" s="9" t="s">
        <v>69</v>
      </c>
      <c r="D15" s="8" t="s">
        <v>70</v>
      </c>
      <c r="E15" s="53">
        <f>일위대가표!F98</f>
        <v>28154</v>
      </c>
      <c r="F15" s="60">
        <f>일위대가표!H98</f>
        <v>2629</v>
      </c>
      <c r="G15" s="57">
        <f>일위대가표!J98</f>
        <v>22264</v>
      </c>
      <c r="H15" s="53">
        <f>일위대가표!L98</f>
        <v>3261</v>
      </c>
      <c r="I15" s="14" t="s">
        <v>67</v>
      </c>
      <c r="J15" s="34" t="str">
        <f>"_x0007_`COD|B00095_x0005_`QTY1|1_x0005_`BQC|_x0005_`EQC|_x0005_`JDC|_x0005_`WQC|_x0005_`EDT|_x0005_`ADJ|F_x0005_`DET|"&amp;ROW(일위대가표!A91)&amp;"_x0005_`"</f>
        <v>_x0007_`COD|B00095_x0005_`QTY1|1_x0005_`BQC|_x0005_`EQC|_x0005_`JDC|_x0005_`WQC|_x0005_`EDT|_x0005_`ADJ|F_x0005_`DET|91_x0005_`</v>
      </c>
      <c r="K15" s="19" t="str">
        <f ca="1">HYPERLINK("#"&amp;일위대가표!N2&amp;"!A"&amp;ROW(일위대가표!A91),"B00095 →")</f>
        <v>B00095 →</v>
      </c>
    </row>
    <row r="16" spans="1:11" ht="18" customHeight="1" x14ac:dyDescent="0.3">
      <c r="A16" s="8" t="s">
        <v>73</v>
      </c>
      <c r="B16" s="9" t="s">
        <v>68</v>
      </c>
      <c r="C16" s="9" t="s">
        <v>74</v>
      </c>
      <c r="D16" s="8" t="s">
        <v>70</v>
      </c>
      <c r="E16" s="53">
        <f>일위대가표!F107</f>
        <v>120075</v>
      </c>
      <c r="F16" s="60">
        <f>일위대가표!H107</f>
        <v>94671</v>
      </c>
      <c r="G16" s="57">
        <f>일위대가표!J107</f>
        <v>22143</v>
      </c>
      <c r="H16" s="53">
        <f>일위대가표!L107</f>
        <v>3261</v>
      </c>
      <c r="I16" s="14" t="s">
        <v>73</v>
      </c>
      <c r="J16" s="34" t="str">
        <f>"_x0007_`COD|B01810_x0005_`QTY1|1_x0005_`BQC|_x0005_`EQC|_x0005_`JDC|_x0005_`WQC|_x0005_`EDT|_x0005_`ADJ|F_x0005_`DET|"&amp;ROW(일위대가표!A99)&amp;"_x0005_`"</f>
        <v>_x0007_`COD|B01810_x0005_`QTY1|1_x0005_`BQC|_x0005_`EQC|_x0005_`JDC|_x0005_`WQC|_x0005_`EDT|_x0005_`ADJ|F_x0005_`DET|99_x0005_`</v>
      </c>
      <c r="K16" s="19" t="str">
        <f ca="1">HYPERLINK("#"&amp;일위대가표!N2&amp;"!A"&amp;ROW(일위대가표!A99),"B01810 →")</f>
        <v>B01810 →</v>
      </c>
    </row>
    <row r="17" spans="1:11" ht="18" customHeight="1" x14ac:dyDescent="0.3">
      <c r="A17" s="8" t="s">
        <v>77</v>
      </c>
      <c r="B17" s="9" t="s">
        <v>78</v>
      </c>
      <c r="C17" s="9" t="s">
        <v>79</v>
      </c>
      <c r="D17" s="8" t="s">
        <v>80</v>
      </c>
      <c r="E17" s="53">
        <f>일위대가표!F113</f>
        <v>1585</v>
      </c>
      <c r="F17" s="60">
        <f>일위대가표!H113</f>
        <v>1300</v>
      </c>
      <c r="G17" s="57">
        <f>일위대가표!J113</f>
        <v>285</v>
      </c>
      <c r="H17" s="53">
        <f>일위대가표!L113</f>
        <v>0</v>
      </c>
      <c r="I17" s="14" t="s">
        <v>77</v>
      </c>
      <c r="J17" s="34" t="str">
        <f>"_x0007_`COD|B03071_x0005_`QTY1|1_x0005_`BQC|_x0005_`EQC|_x0005_`JDC|_x0005_`WQC|_x0005_`EDT|_x0005_`ADJ|F_x0005_`DET|"&amp;ROW(일위대가표!A108)&amp;"_x0005_`"</f>
        <v>_x0007_`COD|B03071_x0005_`QTY1|1_x0005_`BQC|_x0005_`EQC|_x0005_`JDC|_x0005_`WQC|_x0005_`EDT|_x0005_`ADJ|F_x0005_`DET|108_x0005_`</v>
      </c>
      <c r="K17" s="19" t="str">
        <f ca="1">HYPERLINK("#"&amp;일위대가표!N2&amp;"!A"&amp;ROW(일위대가표!A108),"B03071 →")</f>
        <v>B03071 →</v>
      </c>
    </row>
    <row r="18" spans="1:11" ht="18" customHeight="1" x14ac:dyDescent="0.3">
      <c r="A18" s="8" t="s">
        <v>83</v>
      </c>
      <c r="B18" s="9" t="s">
        <v>84</v>
      </c>
      <c r="C18" s="9" t="s">
        <v>85</v>
      </c>
      <c r="D18" s="8" t="s">
        <v>70</v>
      </c>
      <c r="E18" s="53">
        <f>일위대가표!F120</f>
        <v>206234</v>
      </c>
      <c r="F18" s="60">
        <f>일위대가표!H120</f>
        <v>135050</v>
      </c>
      <c r="G18" s="57">
        <f>일위대가표!J120</f>
        <v>71184</v>
      </c>
      <c r="H18" s="53">
        <f>일위대가표!L120</f>
        <v>0</v>
      </c>
      <c r="I18" s="14" t="s">
        <v>83</v>
      </c>
      <c r="J18" s="34" t="str">
        <f>"_x0007_`COD|B00157_x0005_`QTY1|1_x0005_`BQC|_x0005_`EQC|_x0005_`JDC|_x0005_`WQC|_x0005_`EDT|_x0005_`ADJ|F_x0005_`DET|"&amp;ROW(일위대가표!A114)&amp;"_x0005_`"</f>
        <v>_x0007_`COD|B00157_x0005_`QTY1|1_x0005_`BQC|_x0005_`EQC|_x0005_`JDC|_x0005_`WQC|_x0005_`EDT|_x0005_`ADJ|F_x0005_`DET|114_x0005_`</v>
      </c>
      <c r="K18" s="19" t="str">
        <f ca="1">HYPERLINK("#"&amp;일위대가표!N2&amp;"!A"&amp;ROW(일위대가표!A114),"B00157 →")</f>
        <v>B00157 →</v>
      </c>
    </row>
    <row r="19" spans="1:11" ht="18" customHeight="1" x14ac:dyDescent="0.3">
      <c r="A19" s="8" t="s">
        <v>88</v>
      </c>
      <c r="B19" s="9" t="s">
        <v>89</v>
      </c>
      <c r="C19" s="9" t="s">
        <v>90</v>
      </c>
      <c r="D19" s="8" t="s">
        <v>91</v>
      </c>
      <c r="E19" s="53">
        <f>일위대가표!F125</f>
        <v>18808</v>
      </c>
      <c r="F19" s="60">
        <f>일위대가표!H125</f>
        <v>2532</v>
      </c>
      <c r="G19" s="57">
        <f>일위대가표!J125</f>
        <v>9636</v>
      </c>
      <c r="H19" s="53">
        <f>일위대가표!L125</f>
        <v>6640</v>
      </c>
      <c r="I19" s="14" t="s">
        <v>88</v>
      </c>
      <c r="J19" s="34" t="str">
        <f>"_x0007_`COD|B03036_x0005_`QTY1|1_x0005_`BQC|_x0005_`EQC|_x0005_`JDC|_x0005_`WQC|_x0005_`EDT|_x0005_`ADJ|F_x0005_`DET|"&amp;ROW(일위대가표!A121)&amp;"_x0005_`"</f>
        <v>_x0007_`COD|B03036_x0005_`QTY1|1_x0005_`BQC|_x0005_`EQC|_x0005_`JDC|_x0005_`WQC|_x0005_`EDT|_x0005_`ADJ|F_x0005_`DET|121_x0005_`</v>
      </c>
      <c r="K19" s="19" t="str">
        <f ca="1">HYPERLINK("#"&amp;일위대가표!N2&amp;"!A"&amp;ROW(일위대가표!A121),"B03036 →")</f>
        <v>B03036 →</v>
      </c>
    </row>
    <row r="20" spans="1:11" ht="18" customHeight="1" x14ac:dyDescent="0.3">
      <c r="A20" s="8" t="s">
        <v>94</v>
      </c>
      <c r="B20" s="9" t="s">
        <v>95</v>
      </c>
      <c r="C20" s="9" t="s">
        <v>96</v>
      </c>
      <c r="D20" s="8" t="s">
        <v>91</v>
      </c>
      <c r="E20" s="53">
        <f>일위대가표!F131</f>
        <v>11555</v>
      </c>
      <c r="F20" s="60">
        <f>일위대가표!H131</f>
        <v>9900</v>
      </c>
      <c r="G20" s="57">
        <f>일위대가표!J131</f>
        <v>1655</v>
      </c>
      <c r="H20" s="53">
        <f>일위대가표!L131</f>
        <v>0</v>
      </c>
      <c r="I20" s="14" t="s">
        <v>94</v>
      </c>
      <c r="J20" s="34" t="str">
        <f>"_x0007_`COD|B03062_x0005_`QTY1|1_x0005_`BQC|_x0005_`EQC|_x0005_`JDC|_x0005_`WQC|_x0005_`EDT|_x0005_`ADJ|F_x0005_`DET|"&amp;ROW(일위대가표!A126)&amp;"_x0005_`"</f>
        <v>_x0007_`COD|B03062_x0005_`QTY1|1_x0005_`BQC|_x0005_`EQC|_x0005_`JDC|_x0005_`WQC|_x0005_`EDT|_x0005_`ADJ|F_x0005_`DET|126_x0005_`</v>
      </c>
      <c r="K20" s="19" t="str">
        <f ca="1">HYPERLINK("#"&amp;일위대가표!N2&amp;"!A"&amp;ROW(일위대가표!A126),"B03062 →")</f>
        <v>B03062 →</v>
      </c>
    </row>
    <row r="21" spans="1:11" ht="18" customHeight="1" x14ac:dyDescent="0.3">
      <c r="A21" s="8" t="s">
        <v>99</v>
      </c>
      <c r="B21" s="9" t="s">
        <v>100</v>
      </c>
      <c r="C21" s="9" t="s">
        <v>101</v>
      </c>
      <c r="D21" s="8" t="s">
        <v>91</v>
      </c>
      <c r="E21" s="53">
        <f>일위대가표!F138</f>
        <v>106147</v>
      </c>
      <c r="F21" s="60">
        <f>일위대가표!H138</f>
        <v>3361</v>
      </c>
      <c r="G21" s="57">
        <f>일위대가표!J138</f>
        <v>87735</v>
      </c>
      <c r="H21" s="53">
        <f>일위대가표!L138</f>
        <v>15051</v>
      </c>
      <c r="I21" s="14" t="s">
        <v>99</v>
      </c>
      <c r="J21" s="34" t="str">
        <f>"_x0007_`COD|B00847_x0005_`QTY1|1_x0005_`BQC|_x0005_`EQC|_x0005_`JDC|_x0005_`WQC|_x0005_`EDT|_x0005_`ADJ|F_x0005_`DET|"&amp;ROW(일위대가표!A132)&amp;"_x0005_`"</f>
        <v>_x0007_`COD|B00847_x0005_`QTY1|1_x0005_`BQC|_x0005_`EQC|_x0005_`JDC|_x0005_`WQC|_x0005_`EDT|_x0005_`ADJ|F_x0005_`DET|132_x0005_`</v>
      </c>
      <c r="K21" s="19" t="str">
        <f ca="1">HYPERLINK("#"&amp;일위대가표!N2&amp;"!A"&amp;ROW(일위대가표!A132),"B00847 →")</f>
        <v>B00847 →</v>
      </c>
    </row>
    <row r="22" spans="1:11" ht="18" customHeight="1" x14ac:dyDescent="0.3">
      <c r="A22" s="8" t="s">
        <v>104</v>
      </c>
      <c r="B22" s="9" t="s">
        <v>105</v>
      </c>
      <c r="C22" s="9" t="s">
        <v>106</v>
      </c>
      <c r="D22" s="8" t="s">
        <v>91</v>
      </c>
      <c r="E22" s="53">
        <f>일위대가표!F145</f>
        <v>3671</v>
      </c>
      <c r="F22" s="60">
        <f>일위대가표!H145</f>
        <v>113</v>
      </c>
      <c r="G22" s="57">
        <f>일위대가표!J145</f>
        <v>3422</v>
      </c>
      <c r="H22" s="53">
        <f>일위대가표!L145</f>
        <v>136</v>
      </c>
      <c r="I22" s="14" t="s">
        <v>104</v>
      </c>
      <c r="J22" s="34" t="str">
        <f>"_x0007_`COD|B03054_x0005_`QTY1|1_x0005_`BQC|_x0005_`EQC|_x0005_`JDC|_x0005_`WQC|_x0005_`EDT|_x0005_`ADJ|F_x0005_`DET|"&amp;ROW(일위대가표!A139)&amp;"_x0005_`"</f>
        <v>_x0007_`COD|B03054_x0005_`QTY1|1_x0005_`BQC|_x0005_`EQC|_x0005_`JDC|_x0005_`WQC|_x0005_`EDT|_x0005_`ADJ|F_x0005_`DET|139_x0005_`</v>
      </c>
      <c r="K22" s="19" t="str">
        <f ca="1">HYPERLINK("#"&amp;일위대가표!N2&amp;"!A"&amp;ROW(일위대가표!A139),"B03054 →")</f>
        <v>B03054 →</v>
      </c>
    </row>
    <row r="23" spans="1:11" ht="18" customHeight="1" x14ac:dyDescent="0.3">
      <c r="A23" s="8" t="s">
        <v>109</v>
      </c>
      <c r="B23" s="9" t="s">
        <v>110</v>
      </c>
      <c r="C23" s="9" t="s">
        <v>111</v>
      </c>
      <c r="D23" s="8" t="s">
        <v>91</v>
      </c>
      <c r="E23" s="53">
        <f>일위대가표!F153</f>
        <v>2660</v>
      </c>
      <c r="F23" s="60">
        <f>일위대가표!H153</f>
        <v>272</v>
      </c>
      <c r="G23" s="57">
        <f>일위대가표!J153</f>
        <v>2089</v>
      </c>
      <c r="H23" s="53">
        <f>일위대가표!L153</f>
        <v>299</v>
      </c>
      <c r="I23" s="14" t="s">
        <v>109</v>
      </c>
      <c r="J23" s="34" t="str">
        <f>"_x0007_`COD|B00216_x0005_`QTY1|1_x0005_`BQC|_x0005_`EQC|_x0005_`JDC|_x0005_`WQC|_x0005_`EDT|_x0005_`ADJ|F_x0005_`DET|"&amp;ROW(일위대가표!A146)&amp;"_x0005_`"</f>
        <v>_x0007_`COD|B00216_x0005_`QTY1|1_x0005_`BQC|_x0005_`EQC|_x0005_`JDC|_x0005_`WQC|_x0005_`EDT|_x0005_`ADJ|F_x0005_`DET|146_x0005_`</v>
      </c>
      <c r="K23" s="19" t="str">
        <f ca="1">HYPERLINK("#"&amp;일위대가표!N2&amp;"!A"&amp;ROW(일위대가표!A146),"B00216 →")</f>
        <v>B00216 →</v>
      </c>
    </row>
    <row r="24" spans="1:11" ht="18" customHeight="1" x14ac:dyDescent="0.3">
      <c r="A24" s="8" t="s">
        <v>114</v>
      </c>
      <c r="B24" s="9" t="s">
        <v>115</v>
      </c>
      <c r="C24" s="9" t="s">
        <v>116</v>
      </c>
      <c r="D24" s="8" t="s">
        <v>91</v>
      </c>
      <c r="E24" s="53">
        <f>일위대가표!F164</f>
        <v>11812</v>
      </c>
      <c r="F24" s="60">
        <f>일위대가표!H164</f>
        <v>679</v>
      </c>
      <c r="G24" s="57">
        <f>일위대가표!J164</f>
        <v>10125</v>
      </c>
      <c r="H24" s="53">
        <f>일위대가표!L164</f>
        <v>1008</v>
      </c>
      <c r="I24" s="14" t="s">
        <v>114</v>
      </c>
      <c r="J24" s="34" t="str">
        <f>"_x0007_`COD|B03055_x0005_`QTY1|1_x0005_`BQC|_x0005_`EQC|_x0005_`JDC|_x0005_`WQC|_x0005_`EDT|_x0005_`ADJ|F_x0005_`DET|"&amp;ROW(일위대가표!A154)&amp;"_x0005_`"</f>
        <v>_x0007_`COD|B03055_x0005_`QTY1|1_x0005_`BQC|_x0005_`EQC|_x0005_`JDC|_x0005_`WQC|_x0005_`EDT|_x0005_`ADJ|F_x0005_`DET|154_x0005_`</v>
      </c>
      <c r="K24" s="19" t="str">
        <f ca="1">HYPERLINK("#"&amp;일위대가표!N2&amp;"!A"&amp;ROW(일위대가표!A154),"B03055 →")</f>
        <v>B03055 →</v>
      </c>
    </row>
    <row r="25" spans="1:11" ht="18" customHeight="1" x14ac:dyDescent="0.3">
      <c r="A25" s="8" t="s">
        <v>119</v>
      </c>
      <c r="B25" s="9" t="s">
        <v>120</v>
      </c>
      <c r="C25" s="9" t="s">
        <v>121</v>
      </c>
      <c r="D25" s="8" t="s">
        <v>70</v>
      </c>
      <c r="E25" s="53">
        <f>일위대가표!F169</f>
        <v>39918</v>
      </c>
      <c r="F25" s="60">
        <f>일위대가표!H169</f>
        <v>27423</v>
      </c>
      <c r="G25" s="57">
        <f>일위대가표!J169</f>
        <v>10974</v>
      </c>
      <c r="H25" s="53">
        <f>일위대가표!L169</f>
        <v>1521</v>
      </c>
      <c r="I25" s="14" t="s">
        <v>119</v>
      </c>
      <c r="J25" s="34" t="str">
        <f>"_x0007_`COD|B03067_x0005_`QTY1|1_x0005_`BQC|_x0005_`EQC|_x0005_`JDC|_x0005_`WQC|_x0005_`EDT|_x0005_`ADJ|F_x0005_`DET|"&amp;ROW(일위대가표!A165)&amp;"_x0005_`"</f>
        <v>_x0007_`COD|B03067_x0005_`QTY1|1_x0005_`BQC|_x0005_`EQC|_x0005_`JDC|_x0005_`WQC|_x0005_`EDT|_x0005_`ADJ|F_x0005_`DET|165_x0005_`</v>
      </c>
      <c r="K25" s="19" t="str">
        <f ca="1">HYPERLINK("#"&amp;일위대가표!N2&amp;"!A"&amp;ROW(일위대가표!A165),"B03067 →")</f>
        <v>B03067 →</v>
      </c>
    </row>
    <row r="26" spans="1:11" ht="18" customHeight="1" x14ac:dyDescent="0.3">
      <c r="A26" s="8" t="s">
        <v>124</v>
      </c>
      <c r="B26" s="9" t="s">
        <v>125</v>
      </c>
      <c r="C26" s="9" t="s">
        <v>126</v>
      </c>
      <c r="D26" s="8" t="s">
        <v>24</v>
      </c>
      <c r="E26" s="53">
        <f>일위대가표!F177</f>
        <v>10161</v>
      </c>
      <c r="F26" s="60">
        <f>일위대가표!H177</f>
        <v>819</v>
      </c>
      <c r="G26" s="57">
        <f>일위대가표!J177</f>
        <v>8362</v>
      </c>
      <c r="H26" s="53">
        <f>일위대가표!L177</f>
        <v>980</v>
      </c>
      <c r="I26" s="14" t="s">
        <v>124</v>
      </c>
      <c r="J26" s="34" t="str">
        <f>"_x0007_`COD|B03052_x0005_`QTY1|1_x0005_`BQC|_x0005_`EQC|_x0005_`JDC|_x0005_`WQC|_x0005_`EDT|_x0005_`ADJ|F_x0005_`DET|"&amp;ROW(일위대가표!A170)&amp;"_x0005_`"</f>
        <v>_x0007_`COD|B03052_x0005_`QTY1|1_x0005_`BQC|_x0005_`EQC|_x0005_`JDC|_x0005_`WQC|_x0005_`EDT|_x0005_`ADJ|F_x0005_`DET|170_x0005_`</v>
      </c>
      <c r="K26" s="19" t="str">
        <f ca="1">HYPERLINK("#"&amp;일위대가표!N2&amp;"!A"&amp;ROW(일위대가표!A170),"B03052 →")</f>
        <v>B03052 →</v>
      </c>
    </row>
    <row r="27" spans="1:11" ht="18" customHeight="1" x14ac:dyDescent="0.3">
      <c r="A27" s="8" t="s">
        <v>129</v>
      </c>
      <c r="B27" s="9" t="s">
        <v>130</v>
      </c>
      <c r="C27" s="9" t="s">
        <v>131</v>
      </c>
      <c r="D27" s="8" t="s">
        <v>24</v>
      </c>
      <c r="E27" s="53">
        <f>일위대가표!F185</f>
        <v>8960</v>
      </c>
      <c r="F27" s="60">
        <f>일위대가표!H185</f>
        <v>724</v>
      </c>
      <c r="G27" s="57">
        <f>일위대가표!J185</f>
        <v>7370</v>
      </c>
      <c r="H27" s="53">
        <f>일위대가표!L185</f>
        <v>866</v>
      </c>
      <c r="I27" s="14" t="s">
        <v>129</v>
      </c>
      <c r="J27" s="34" t="str">
        <f>"_x0007_`COD|B02263_x0005_`QTY1|1_x0005_`BQC|_x0005_`EQC|_x0005_`JDC|_x0005_`WQC|_x0005_`EDT|_x0005_`ADJ|F_x0005_`DET|"&amp;ROW(일위대가표!A178)&amp;"_x0005_`"</f>
        <v>_x0007_`COD|B02263_x0005_`QTY1|1_x0005_`BQC|_x0005_`EQC|_x0005_`JDC|_x0005_`WQC|_x0005_`EDT|_x0005_`ADJ|F_x0005_`DET|178_x0005_`</v>
      </c>
      <c r="K27" s="19" t="str">
        <f ca="1">HYPERLINK("#"&amp;일위대가표!N2&amp;"!A"&amp;ROW(일위대가표!A178),"B02263 →")</f>
        <v>B02263 →</v>
      </c>
    </row>
    <row r="28" spans="1:11" ht="18" customHeight="1" x14ac:dyDescent="0.3">
      <c r="A28" s="8" t="s">
        <v>134</v>
      </c>
      <c r="B28" s="9" t="s">
        <v>135</v>
      </c>
      <c r="C28" s="9" t="s">
        <v>49</v>
      </c>
      <c r="D28" s="8" t="s">
        <v>39</v>
      </c>
      <c r="E28" s="53">
        <f>일위대가표!F191</f>
        <v>16591</v>
      </c>
      <c r="F28" s="60">
        <f>일위대가표!H191</f>
        <v>13850</v>
      </c>
      <c r="G28" s="57">
        <f>일위대가표!J191</f>
        <v>2741</v>
      </c>
      <c r="H28" s="53">
        <f>일위대가표!L191</f>
        <v>0</v>
      </c>
      <c r="I28" s="14" t="s">
        <v>134</v>
      </c>
      <c r="J28" s="34" t="str">
        <f>"_x0007_`COD|B03069_x0005_`QTY1|1_x0005_`BQC|_x0005_`EQC|_x0005_`JDC|_x0005_`WQC|_x0005_`EDT|_x0005_`ADJ|F_x0005_`DET|"&amp;ROW(일위대가표!A186)&amp;"_x0005_`"</f>
        <v>_x0007_`COD|B03069_x0005_`QTY1|1_x0005_`BQC|_x0005_`EQC|_x0005_`JDC|_x0005_`WQC|_x0005_`EDT|_x0005_`ADJ|F_x0005_`DET|186_x0005_`</v>
      </c>
      <c r="K28" s="19" t="str">
        <f ca="1">HYPERLINK("#"&amp;일위대가표!N2&amp;"!A"&amp;ROW(일위대가표!A186),"B03069 →")</f>
        <v>B03069 →</v>
      </c>
    </row>
    <row r="29" spans="1:11" ht="18" customHeight="1" x14ac:dyDescent="0.3">
      <c r="A29" s="8" t="s">
        <v>138</v>
      </c>
      <c r="B29" s="9" t="s">
        <v>139</v>
      </c>
      <c r="C29" s="9"/>
      <c r="D29" s="8" t="s">
        <v>91</v>
      </c>
      <c r="E29" s="53">
        <f>일위대가표!F196</f>
        <v>1486</v>
      </c>
      <c r="F29" s="60">
        <f>일위대가표!H196</f>
        <v>990</v>
      </c>
      <c r="G29" s="57">
        <f>일위대가표!J196</f>
        <v>496</v>
      </c>
      <c r="H29" s="53">
        <f>일위대가표!L196</f>
        <v>0</v>
      </c>
      <c r="I29" s="14" t="s">
        <v>138</v>
      </c>
      <c r="J29" s="34" t="str">
        <f>"_x0007_`COD|B02682_x0005_`QTY1|1_x0005_`BQC|_x0005_`EQC|_x0005_`JDC|_x0005_`WQC|_x0005_`EDT|_x0005_`ADJ|F_x0005_`DET|"&amp;ROW(일위대가표!A192)&amp;"_x0005_`"</f>
        <v>_x0007_`COD|B02682_x0005_`QTY1|1_x0005_`BQC|_x0005_`EQC|_x0005_`JDC|_x0005_`WQC|_x0005_`EDT|_x0005_`ADJ|F_x0005_`DET|192_x0005_`</v>
      </c>
      <c r="K29" s="19" t="str">
        <f ca="1">HYPERLINK("#"&amp;일위대가표!N2&amp;"!A"&amp;ROW(일위대가표!A192),"B02682 →")</f>
        <v>B02682 →</v>
      </c>
    </row>
    <row r="30" spans="1:11" ht="18" customHeight="1" x14ac:dyDescent="0.3">
      <c r="A30" s="8" t="s">
        <v>142</v>
      </c>
      <c r="B30" s="9" t="s">
        <v>143</v>
      </c>
      <c r="C30" s="9"/>
      <c r="D30" s="8" t="s">
        <v>91</v>
      </c>
      <c r="E30" s="53">
        <f>일위대가표!F201</f>
        <v>496</v>
      </c>
      <c r="F30" s="60">
        <f>일위대가표!H201</f>
        <v>0</v>
      </c>
      <c r="G30" s="57">
        <f>일위대가표!J201</f>
        <v>496</v>
      </c>
      <c r="H30" s="53">
        <f>일위대가표!L201</f>
        <v>0</v>
      </c>
      <c r="I30" s="14" t="s">
        <v>142</v>
      </c>
      <c r="J30" s="34" t="str">
        <f>"_x0007_`COD|B02683_x0005_`QTY1|1_x0005_`BQC|_x0005_`EQC|_x0005_`JDC|_x0005_`WQC|_x0005_`EDT|_x0005_`ADJ|F_x0005_`DET|"&amp;ROW(일위대가표!A197)&amp;"_x0005_`"</f>
        <v>_x0007_`COD|B02683_x0005_`QTY1|1_x0005_`BQC|_x0005_`EQC|_x0005_`JDC|_x0005_`WQC|_x0005_`EDT|_x0005_`ADJ|F_x0005_`DET|197_x0005_`</v>
      </c>
      <c r="K30" s="19" t="str">
        <f ca="1">HYPERLINK("#"&amp;일위대가표!N2&amp;"!A"&amp;ROW(일위대가표!A197),"B02683 →")</f>
        <v>B02683 →</v>
      </c>
    </row>
    <row r="31" spans="1:11" ht="18" customHeight="1" x14ac:dyDescent="0.3">
      <c r="A31" s="8" t="s">
        <v>146</v>
      </c>
      <c r="B31" s="9" t="s">
        <v>147</v>
      </c>
      <c r="C31" s="9" t="s">
        <v>28</v>
      </c>
      <c r="D31" s="8" t="s">
        <v>14</v>
      </c>
      <c r="E31" s="53">
        <f>일위대가표!F206</f>
        <v>205138</v>
      </c>
      <c r="F31" s="60">
        <f>일위대가표!H206</f>
        <v>149350</v>
      </c>
      <c r="G31" s="57">
        <f>일위대가표!J206</f>
        <v>53132</v>
      </c>
      <c r="H31" s="53">
        <f>일위대가표!L206</f>
        <v>2656</v>
      </c>
      <c r="I31" s="14" t="s">
        <v>146</v>
      </c>
      <c r="J31" s="34" t="str">
        <f>"_x0007_`COD|B03066_x0005_`QTY1|1_x0005_`BQC|_x0005_`EQC|_x0005_`JDC|_x0005_`WQC|_x0005_`EDT|_x0005_`ADJ|F_x0005_`DET|"&amp;ROW(일위대가표!A202)&amp;"_x0005_`"</f>
        <v>_x0007_`COD|B03066_x0005_`QTY1|1_x0005_`BQC|_x0005_`EQC|_x0005_`JDC|_x0005_`WQC|_x0005_`EDT|_x0005_`ADJ|F_x0005_`DET|202_x0005_`</v>
      </c>
      <c r="K31" s="19" t="str">
        <f ca="1">HYPERLINK("#"&amp;일위대가표!N2&amp;"!A"&amp;ROW(일위대가표!A202),"B03066 →")</f>
        <v>B03066 →</v>
      </c>
    </row>
    <row r="32" spans="1:11" ht="18" customHeight="1" x14ac:dyDescent="0.3">
      <c r="A32" s="8" t="s">
        <v>150</v>
      </c>
      <c r="B32" s="9" t="s">
        <v>151</v>
      </c>
      <c r="C32" s="9" t="s">
        <v>152</v>
      </c>
      <c r="D32" s="8" t="s">
        <v>14</v>
      </c>
      <c r="E32" s="53">
        <f>일위대가표!F213</f>
        <v>55788</v>
      </c>
      <c r="F32" s="60">
        <f>일위대가표!H213</f>
        <v>0</v>
      </c>
      <c r="G32" s="57">
        <f>일위대가표!J213</f>
        <v>53132</v>
      </c>
      <c r="H32" s="53">
        <f>일위대가표!L213</f>
        <v>2656</v>
      </c>
      <c r="I32" s="14" t="s">
        <v>150</v>
      </c>
      <c r="J32" s="34" t="str">
        <f>"_x0007_`COD|B02037_x0005_`QTY1|1_x0005_`BQC|_x0005_`EQC|_x0005_`JDC|_x0005_`WQC|_x0005_`EDT|_x0005_`ADJ|F_x0005_`DET|"&amp;ROW(일위대가표!A207)&amp;"_x0005_`"</f>
        <v>_x0007_`COD|B02037_x0005_`QTY1|1_x0005_`BQC|_x0005_`EQC|_x0005_`JDC|_x0005_`WQC|_x0005_`EDT|_x0005_`ADJ|F_x0005_`DET|207_x0005_`</v>
      </c>
      <c r="K32" s="19" t="str">
        <f ca="1">HYPERLINK("#"&amp;일위대가표!N2&amp;"!A"&amp;ROW(일위대가표!A207),"B02037 →")</f>
        <v>B02037 →</v>
      </c>
    </row>
    <row r="33" spans="1:11" ht="18" customHeight="1" x14ac:dyDescent="0.3">
      <c r="A33" s="8" t="s">
        <v>155</v>
      </c>
      <c r="B33" s="9" t="s">
        <v>156</v>
      </c>
      <c r="C33" s="9" t="s">
        <v>157</v>
      </c>
      <c r="D33" s="8" t="s">
        <v>39</v>
      </c>
      <c r="E33" s="53">
        <f>일위대가표!F219</f>
        <v>239207</v>
      </c>
      <c r="F33" s="60">
        <f>일위대가표!H219</f>
        <v>212000</v>
      </c>
      <c r="G33" s="57">
        <f>일위대가표!J219</f>
        <v>27207</v>
      </c>
      <c r="H33" s="53">
        <f>일위대가표!L219</f>
        <v>0</v>
      </c>
      <c r="I33" s="14" t="s">
        <v>155</v>
      </c>
      <c r="J33" s="34" t="str">
        <f>"_x0007_`COD|B01989_x0005_`QTY1|1_x0005_`BQC|_x0005_`EQC|_x0005_`JDC|_x0005_`WQC|_x0005_`EDT|_x0005_`ADJ|F_x0005_`DET|"&amp;ROW(일위대가표!A214)&amp;"_x0005_`"</f>
        <v>_x0007_`COD|B01989_x0005_`QTY1|1_x0005_`BQC|_x0005_`EQC|_x0005_`JDC|_x0005_`WQC|_x0005_`EDT|_x0005_`ADJ|F_x0005_`DET|214_x0005_`</v>
      </c>
      <c r="K33" s="19" t="str">
        <f ca="1">HYPERLINK("#"&amp;일위대가표!N2&amp;"!A"&amp;ROW(일위대가표!A214),"B01989 →")</f>
        <v>B01989 →</v>
      </c>
    </row>
    <row r="34" spans="1:11" ht="18" customHeight="1" x14ac:dyDescent="0.3">
      <c r="A34" s="8" t="s">
        <v>160</v>
      </c>
      <c r="B34" s="9" t="s">
        <v>161</v>
      </c>
      <c r="C34" s="9" t="s">
        <v>49</v>
      </c>
      <c r="D34" s="8" t="s">
        <v>39</v>
      </c>
      <c r="E34" s="53">
        <f>일위대가표!F225</f>
        <v>16591</v>
      </c>
      <c r="F34" s="60">
        <f>일위대가표!H225</f>
        <v>13850</v>
      </c>
      <c r="G34" s="57">
        <f>일위대가표!J225</f>
        <v>2741</v>
      </c>
      <c r="H34" s="53">
        <f>일위대가표!L225</f>
        <v>0</v>
      </c>
      <c r="I34" s="14" t="s">
        <v>160</v>
      </c>
      <c r="J34" s="34" t="str">
        <f>"_x0007_`COD|B03070_x0005_`QTY1|1_x0005_`BQC|_x0005_`EQC|_x0005_`JDC|_x0005_`WQC|_x0005_`EDT|_x0005_`ADJ|F_x0005_`DET|"&amp;ROW(일위대가표!A220)&amp;"_x0005_`"</f>
        <v>_x0007_`COD|B03070_x0005_`QTY1|1_x0005_`BQC|_x0005_`EQC|_x0005_`JDC|_x0005_`WQC|_x0005_`EDT|_x0005_`ADJ|F_x0005_`DET|220_x0005_`</v>
      </c>
      <c r="K34" s="19" t="str">
        <f ca="1">HYPERLINK("#"&amp;일위대가표!N2&amp;"!A"&amp;ROW(일위대가표!A220),"B03070 →")</f>
        <v>B03070 →</v>
      </c>
    </row>
    <row r="35" spans="1:11" ht="18" customHeight="1" x14ac:dyDescent="0.3">
      <c r="A35" s="8" t="s">
        <v>164</v>
      </c>
      <c r="B35" s="9" t="s">
        <v>165</v>
      </c>
      <c r="C35" s="9" t="s">
        <v>166</v>
      </c>
      <c r="D35" s="8" t="s">
        <v>39</v>
      </c>
      <c r="E35" s="53">
        <f>일위대가표!F231</f>
        <v>17641</v>
      </c>
      <c r="F35" s="60">
        <f>일위대가표!H231</f>
        <v>14900</v>
      </c>
      <c r="G35" s="57">
        <f>일위대가표!J231</f>
        <v>2741</v>
      </c>
      <c r="H35" s="53">
        <f>일위대가표!L231</f>
        <v>0</v>
      </c>
      <c r="I35" s="14" t="s">
        <v>164</v>
      </c>
      <c r="J35" s="34" t="str">
        <f>"_x0007_`COD|B03057_x0005_`QTY1|1_x0005_`BQC|_x0005_`EQC|_x0005_`JDC|_x0005_`WQC|_x0005_`EDT|_x0005_`ADJ|F_x0005_`DET|"&amp;ROW(일위대가표!A226)&amp;"_x0005_`"</f>
        <v>_x0007_`COD|B03057_x0005_`QTY1|1_x0005_`BQC|_x0005_`EQC|_x0005_`JDC|_x0005_`WQC|_x0005_`EDT|_x0005_`ADJ|F_x0005_`DET|226_x0005_`</v>
      </c>
      <c r="K35" s="19" t="str">
        <f ca="1">HYPERLINK("#"&amp;일위대가표!N2&amp;"!A"&amp;ROW(일위대가표!A226),"B03057 →")</f>
        <v>B03057 →</v>
      </c>
    </row>
    <row r="36" spans="1:11" ht="18" customHeight="1" x14ac:dyDescent="0.3">
      <c r="A36" s="8" t="s">
        <v>169</v>
      </c>
      <c r="B36" s="9" t="s">
        <v>170</v>
      </c>
      <c r="C36" s="9" t="s">
        <v>171</v>
      </c>
      <c r="D36" s="8" t="s">
        <v>91</v>
      </c>
      <c r="E36" s="53">
        <f>일위대가표!F238</f>
        <v>104480</v>
      </c>
      <c r="F36" s="60">
        <f>일위대가표!H238</f>
        <v>0</v>
      </c>
      <c r="G36" s="57">
        <f>일위대가표!J238</f>
        <v>103446</v>
      </c>
      <c r="H36" s="53">
        <f>일위대가표!L238</f>
        <v>1034</v>
      </c>
      <c r="I36" s="14" t="s">
        <v>169</v>
      </c>
      <c r="J36" s="34" t="str">
        <f>"_x0007_`COD|B00187_x0005_`QTY1|1_x0005_`BQC|_x0005_`EQC|_x0005_`JDC|_x0005_`WQC|_x0005_`EDT|_x0005_`ADJ|F_x0005_`DET|"&amp;ROW(일위대가표!A232)&amp;"_x0005_`"</f>
        <v>_x0007_`COD|B00187_x0005_`QTY1|1_x0005_`BQC|_x0005_`EQC|_x0005_`JDC|_x0005_`WQC|_x0005_`EDT|_x0005_`ADJ|F_x0005_`DET|232_x0005_`</v>
      </c>
      <c r="K36" s="19" t="str">
        <f ca="1">HYPERLINK("#"&amp;일위대가표!N2&amp;"!A"&amp;ROW(일위대가표!A232),"B00187 →")</f>
        <v>B00187 →</v>
      </c>
    </row>
    <row r="37" spans="1:11" ht="18" customHeight="1" x14ac:dyDescent="0.3">
      <c r="A37" s="8" t="s">
        <v>174</v>
      </c>
      <c r="B37" s="9" t="s">
        <v>175</v>
      </c>
      <c r="C37" s="9" t="s">
        <v>176</v>
      </c>
      <c r="D37" s="8" t="s">
        <v>39</v>
      </c>
      <c r="E37" s="53">
        <f>일위대가표!F244</f>
        <v>34441</v>
      </c>
      <c r="F37" s="60">
        <f>일위대가표!H244</f>
        <v>31700</v>
      </c>
      <c r="G37" s="57">
        <f>일위대가표!J244</f>
        <v>2741</v>
      </c>
      <c r="H37" s="53">
        <f>일위대가표!L244</f>
        <v>0</v>
      </c>
      <c r="I37" s="14" t="s">
        <v>174</v>
      </c>
      <c r="J37" s="34" t="str">
        <f>"_x0007_`COD|B03058_x0005_`QTY1|1_x0005_`BQC|_x0005_`EQC|_x0005_`JDC|_x0005_`WQC|_x0005_`EDT|_x0005_`ADJ|F_x0005_`DET|"&amp;ROW(일위대가표!A239)&amp;"_x0005_`"</f>
        <v>_x0007_`COD|B03058_x0005_`QTY1|1_x0005_`BQC|_x0005_`EQC|_x0005_`JDC|_x0005_`WQC|_x0005_`EDT|_x0005_`ADJ|F_x0005_`DET|239_x0005_`</v>
      </c>
      <c r="K37" s="19" t="str">
        <f ca="1">HYPERLINK("#"&amp;일위대가표!N2&amp;"!A"&amp;ROW(일위대가표!A239),"B03058 →")</f>
        <v>B03058 →</v>
      </c>
    </row>
    <row r="38" spans="1:11" ht="18" customHeight="1" x14ac:dyDescent="0.3">
      <c r="A38" s="8" t="s">
        <v>179</v>
      </c>
      <c r="B38" s="9" t="s">
        <v>180</v>
      </c>
      <c r="C38" s="9" t="s">
        <v>181</v>
      </c>
      <c r="D38" s="8" t="s">
        <v>39</v>
      </c>
      <c r="E38" s="53">
        <f>일위대가표!F250</f>
        <v>27207</v>
      </c>
      <c r="F38" s="60">
        <f>일위대가표!H250</f>
        <v>0</v>
      </c>
      <c r="G38" s="57">
        <f>일위대가표!J250</f>
        <v>27207</v>
      </c>
      <c r="H38" s="53">
        <f>일위대가표!L250</f>
        <v>0</v>
      </c>
      <c r="I38" s="14" t="s">
        <v>179</v>
      </c>
      <c r="J38" s="34" t="str">
        <f>"_x0007_`COD|B03004_x0005_`QTY1|1_x0005_`BQC|_x0005_`EQC|_x0005_`JDC|_x0005_`WQC|_x0005_`EDT|_x0005_`ADJ|F_x0005_`DET|"&amp;ROW(일위대가표!A245)&amp;"_x0005_`"</f>
        <v>_x0007_`COD|B03004_x0005_`QTY1|1_x0005_`BQC|_x0005_`EQC|_x0005_`JDC|_x0005_`WQC|_x0005_`EDT|_x0005_`ADJ|F_x0005_`DET|245_x0005_`</v>
      </c>
      <c r="K38" s="19" t="str">
        <f ca="1">HYPERLINK("#"&amp;일위대가표!N2&amp;"!A"&amp;ROW(일위대가표!A245),"B03004 →")</f>
        <v>B03004 →</v>
      </c>
    </row>
    <row r="39" spans="1:11" ht="18" customHeight="1" x14ac:dyDescent="0.3">
      <c r="A39" s="8" t="s">
        <v>184</v>
      </c>
      <c r="B39" s="9" t="s">
        <v>185</v>
      </c>
      <c r="C39" s="9" t="s">
        <v>186</v>
      </c>
      <c r="D39" s="8" t="s">
        <v>187</v>
      </c>
      <c r="E39" s="53">
        <f>일위대가표!F257</f>
        <v>8384</v>
      </c>
      <c r="F39" s="60">
        <f>일위대가표!H257</f>
        <v>164</v>
      </c>
      <c r="G39" s="57">
        <f>일위대가표!J257</f>
        <v>8220</v>
      </c>
      <c r="H39" s="53">
        <f>일위대가표!L257</f>
        <v>0</v>
      </c>
      <c r="I39" s="14" t="s">
        <v>184</v>
      </c>
      <c r="J39" s="34" t="str">
        <f>"_x0007_`COD|B00568_x0005_`QTY1|1_x0005_`BQC|_x0005_`EQC|_x0005_`JDC|_x0005_`WQC|_x0005_`EDT|_x0005_`ADJ|F_x0005_`DET|"&amp;ROW(일위대가표!A251)&amp;"_x0005_`"</f>
        <v>_x0007_`COD|B00568_x0005_`QTY1|1_x0005_`BQC|_x0005_`EQC|_x0005_`JDC|_x0005_`WQC|_x0005_`EDT|_x0005_`ADJ|F_x0005_`DET|251_x0005_`</v>
      </c>
      <c r="K39" s="19" t="str">
        <f ca="1">HYPERLINK("#"&amp;일위대가표!N2&amp;"!A"&amp;ROW(일위대가표!A251),"B00568 →")</f>
        <v>B00568 →</v>
      </c>
    </row>
    <row r="40" spans="1:11" ht="18" customHeight="1" x14ac:dyDescent="0.3">
      <c r="A40" s="8" t="s">
        <v>190</v>
      </c>
      <c r="B40" s="9" t="s">
        <v>191</v>
      </c>
      <c r="C40" s="9" t="s">
        <v>23</v>
      </c>
      <c r="D40" s="8" t="s">
        <v>192</v>
      </c>
      <c r="E40" s="53">
        <f>일위대가표!F262</f>
        <v>329313</v>
      </c>
      <c r="F40" s="60">
        <f>일위대가표!H262</f>
        <v>258873</v>
      </c>
      <c r="G40" s="57">
        <f>일위대가표!J262</f>
        <v>67380</v>
      </c>
      <c r="H40" s="53">
        <f>일위대가표!L262</f>
        <v>3060</v>
      </c>
      <c r="I40" s="14" t="s">
        <v>190</v>
      </c>
      <c r="J40" s="34" t="str">
        <f>"_x0007_`COD|B03064_x0005_`QTY1|1_x0005_`BQC|_x0005_`EQC|_x0005_`JDC|_x0005_`WQC|_x0005_`EDT|_x0005_`ADJ|F_x0005_`DET|"&amp;ROW(일위대가표!A258)&amp;"_x0005_`"</f>
        <v>_x0007_`COD|B03064_x0005_`QTY1|1_x0005_`BQC|_x0005_`EQC|_x0005_`JDC|_x0005_`WQC|_x0005_`EDT|_x0005_`ADJ|F_x0005_`DET|258_x0005_`</v>
      </c>
      <c r="K40" s="19" t="str">
        <f ca="1">HYPERLINK("#"&amp;일위대가표!N2&amp;"!A"&amp;ROW(일위대가표!A258),"B03064 →")</f>
        <v>B03064 →</v>
      </c>
    </row>
    <row r="41" spans="1:11" ht="18" customHeight="1" x14ac:dyDescent="0.3">
      <c r="A41" s="8" t="s">
        <v>195</v>
      </c>
      <c r="B41" s="9" t="s">
        <v>196</v>
      </c>
      <c r="C41" s="9"/>
      <c r="D41" s="8" t="s">
        <v>91</v>
      </c>
      <c r="E41" s="53">
        <f>일위대가표!F269</f>
        <v>4032</v>
      </c>
      <c r="F41" s="60">
        <f>일위대가표!H269</f>
        <v>2747</v>
      </c>
      <c r="G41" s="57">
        <f>일위대가표!J269</f>
        <v>1285</v>
      </c>
      <c r="H41" s="53">
        <f>일위대가표!L269</f>
        <v>0</v>
      </c>
      <c r="I41" s="14" t="s">
        <v>195</v>
      </c>
      <c r="J41" s="34" t="str">
        <f>"_x0007_`COD|B01225_x0005_`QTY1|1_x0005_`BQC|_x0005_`EQC|_x0005_`JDC|_x0005_`WQC|_x0005_`EDT|_x0005_`ADJ|F_x0005_`DET|"&amp;ROW(일위대가표!A263)&amp;"_x0005_`"</f>
        <v>_x0007_`COD|B01225_x0005_`QTY1|1_x0005_`BQC|_x0005_`EQC|_x0005_`JDC|_x0005_`WQC|_x0005_`EDT|_x0005_`ADJ|F_x0005_`DET|263_x0005_`</v>
      </c>
      <c r="K41" s="19" t="str">
        <f ca="1">HYPERLINK("#"&amp;일위대가표!N2&amp;"!A"&amp;ROW(일위대가표!A263),"B01225 →")</f>
        <v>B01225 →</v>
      </c>
    </row>
    <row r="42" spans="1:11" ht="18" customHeight="1" x14ac:dyDescent="0.3">
      <c r="A42" s="8" t="s">
        <v>199</v>
      </c>
      <c r="B42" s="9" t="s">
        <v>200</v>
      </c>
      <c r="C42" s="9" t="s">
        <v>201</v>
      </c>
      <c r="D42" s="8" t="s">
        <v>91</v>
      </c>
      <c r="E42" s="53">
        <f>일위대가표!F280</f>
        <v>36273</v>
      </c>
      <c r="F42" s="60">
        <f>일위대가표!H280</f>
        <v>3688</v>
      </c>
      <c r="G42" s="57">
        <f>일위대가표!J280</f>
        <v>31636</v>
      </c>
      <c r="H42" s="53">
        <f>일위대가표!L280</f>
        <v>949</v>
      </c>
      <c r="I42" s="14" t="s">
        <v>199</v>
      </c>
      <c r="J42" s="34" t="str">
        <f>"_x0007_`COD|B00015_x0005_`QTY1|1_x0005_`BQC|_x0005_`EQC|_x0005_`JDC|_x0005_`WQC|_x0005_`EDT|_x0005_`ADJ|F_x0005_`DET|"&amp;ROW(일위대가표!A270)&amp;"_x0005_`"</f>
        <v>_x0007_`COD|B00015_x0005_`QTY1|1_x0005_`BQC|_x0005_`EQC|_x0005_`JDC|_x0005_`WQC|_x0005_`EDT|_x0005_`ADJ|F_x0005_`DET|270_x0005_`</v>
      </c>
      <c r="K42" s="19" t="str">
        <f ca="1">HYPERLINK("#"&amp;일위대가표!N2&amp;"!A"&amp;ROW(일위대가표!A270),"B00015 →")</f>
        <v>B00015 →</v>
      </c>
    </row>
    <row r="43" spans="1:11" ht="18" customHeight="1" x14ac:dyDescent="0.3">
      <c r="A43" s="8" t="s">
        <v>204</v>
      </c>
      <c r="B43" s="9" t="s">
        <v>205</v>
      </c>
      <c r="C43" s="9" t="s">
        <v>206</v>
      </c>
      <c r="D43" s="8" t="s">
        <v>80</v>
      </c>
      <c r="E43" s="53">
        <f>일위대가표!F286</f>
        <v>31825</v>
      </c>
      <c r="F43" s="60">
        <f>일위대가표!H286</f>
        <v>31540</v>
      </c>
      <c r="G43" s="57">
        <f>일위대가표!J286</f>
        <v>285</v>
      </c>
      <c r="H43" s="53">
        <f>일위대가표!L286</f>
        <v>0</v>
      </c>
      <c r="I43" s="14" t="s">
        <v>204</v>
      </c>
      <c r="J43" s="34" t="str">
        <f>"_x0007_`COD|B03060_x0005_`QTY1|1_x0005_`BQC|_x0005_`EQC|_x0005_`JDC|_x0005_`WQC|_x0005_`EDT|_x0005_`ADJ|F_x0005_`DET|"&amp;ROW(일위대가표!A281)&amp;"_x0005_`"</f>
        <v>_x0007_`COD|B03060_x0005_`QTY1|1_x0005_`BQC|_x0005_`EQC|_x0005_`JDC|_x0005_`WQC|_x0005_`EDT|_x0005_`ADJ|F_x0005_`DET|281_x0005_`</v>
      </c>
      <c r="K43" s="19" t="str">
        <f ca="1">HYPERLINK("#"&amp;일위대가표!N2&amp;"!A"&amp;ROW(일위대가표!A281),"B03060 →")</f>
        <v>B03060 →</v>
      </c>
    </row>
    <row r="44" spans="1:11" ht="18" customHeight="1" x14ac:dyDescent="0.3">
      <c r="A44" s="8" t="s">
        <v>209</v>
      </c>
      <c r="B44" s="9" t="s">
        <v>210</v>
      </c>
      <c r="C44" s="9" t="s">
        <v>211</v>
      </c>
      <c r="D44" s="8" t="s">
        <v>212</v>
      </c>
      <c r="E44" s="53">
        <f>일위대가표!F296</f>
        <v>1292842</v>
      </c>
      <c r="F44" s="60">
        <f>일위대가표!H296</f>
        <v>35912</v>
      </c>
      <c r="G44" s="57">
        <f>일위대가표!J296</f>
        <v>1197077</v>
      </c>
      <c r="H44" s="53">
        <f>일위대가표!L296</f>
        <v>59853</v>
      </c>
      <c r="I44" s="14" t="s">
        <v>209</v>
      </c>
      <c r="J44" s="34" t="str">
        <f>"_x0007_`COD|B02859_x0005_`QTY1|1_x0005_`BQC|_x0005_`EQC|_x0005_`JDC|_x0005_`WQC|_x0005_`EDT|_x0005_`ADJ|F_x0005_`DET|"&amp;ROW(일위대가표!A287)&amp;"_x0005_`"</f>
        <v>_x0007_`COD|B02859_x0005_`QTY1|1_x0005_`BQC|_x0005_`EQC|_x0005_`JDC|_x0005_`WQC|_x0005_`EDT|_x0005_`ADJ|F_x0005_`DET|287_x0005_`</v>
      </c>
      <c r="K44" s="19" t="str">
        <f ca="1">HYPERLINK("#"&amp;일위대가표!N2&amp;"!A"&amp;ROW(일위대가표!A287),"B02859 →")</f>
        <v>B02859 →</v>
      </c>
    </row>
    <row r="45" spans="1:11" ht="18" customHeight="1" x14ac:dyDescent="0.3">
      <c r="A45" s="8" t="s">
        <v>215</v>
      </c>
      <c r="B45" s="9" t="s">
        <v>216</v>
      </c>
      <c r="C45" s="9" t="s">
        <v>217</v>
      </c>
      <c r="D45" s="8" t="s">
        <v>24</v>
      </c>
      <c r="E45" s="53">
        <f>일위대가표!F301</f>
        <v>3212</v>
      </c>
      <c r="F45" s="60">
        <f>일위대가표!H301</f>
        <v>393</v>
      </c>
      <c r="G45" s="57">
        <f>일위대가표!J301</f>
        <v>1553</v>
      </c>
      <c r="H45" s="53">
        <f>일위대가표!L301</f>
        <v>1266</v>
      </c>
      <c r="I45" s="14" t="s">
        <v>215</v>
      </c>
      <c r="J45" s="34" t="str">
        <f>"_x0007_`COD|B03038_x0005_`QTY1|1_x0005_`BQC|_x0005_`EQC|_x0005_`JDC|_x0005_`WQC|_x0005_`EDT|_x0005_`ADJ|F_x0005_`DET|"&amp;ROW(일위대가표!A297)&amp;"_x0005_`"</f>
        <v>_x0007_`COD|B03038_x0005_`QTY1|1_x0005_`BQC|_x0005_`EQC|_x0005_`JDC|_x0005_`WQC|_x0005_`EDT|_x0005_`ADJ|F_x0005_`DET|297_x0005_`</v>
      </c>
      <c r="K45" s="19" t="str">
        <f ca="1">HYPERLINK("#"&amp;일위대가표!N2&amp;"!A"&amp;ROW(일위대가표!A297),"B03038 →")</f>
        <v>B03038 →</v>
      </c>
    </row>
    <row r="46" spans="1:11" ht="18" customHeight="1" x14ac:dyDescent="0.3">
      <c r="A46" s="8" t="s">
        <v>220</v>
      </c>
      <c r="B46" s="9" t="s">
        <v>221</v>
      </c>
      <c r="C46" s="9" t="s">
        <v>222</v>
      </c>
      <c r="D46" s="8" t="s">
        <v>91</v>
      </c>
      <c r="E46" s="53">
        <f>일위대가표!F306</f>
        <v>2996</v>
      </c>
      <c r="F46" s="60">
        <f>일위대가표!H306</f>
        <v>272</v>
      </c>
      <c r="G46" s="57">
        <f>일위대가표!J306</f>
        <v>2089</v>
      </c>
      <c r="H46" s="53">
        <f>일위대가표!L306</f>
        <v>635</v>
      </c>
      <c r="I46" s="14" t="s">
        <v>220</v>
      </c>
      <c r="J46" s="34" t="str">
        <f>"_x0007_`COD|B03037_x0005_`QTY1|1_x0005_`BQC|_x0005_`EQC|_x0005_`JDC|_x0005_`WQC|_x0005_`EDT|_x0005_`ADJ|F_x0005_`DET|"&amp;ROW(일위대가표!A302)&amp;"_x0005_`"</f>
        <v>_x0007_`COD|B03037_x0005_`QTY1|1_x0005_`BQC|_x0005_`EQC|_x0005_`JDC|_x0005_`WQC|_x0005_`EDT|_x0005_`ADJ|F_x0005_`DET|302_x0005_`</v>
      </c>
      <c r="K46" s="19" t="str">
        <f ca="1">HYPERLINK("#"&amp;일위대가표!N2&amp;"!A"&amp;ROW(일위대가표!A302),"B03037 →")</f>
        <v>B03037 →</v>
      </c>
    </row>
    <row r="47" spans="1:11" ht="18" customHeight="1" x14ac:dyDescent="0.3">
      <c r="A47" s="8" t="s">
        <v>225</v>
      </c>
      <c r="B47" s="9" t="s">
        <v>226</v>
      </c>
      <c r="C47" s="9" t="s">
        <v>222</v>
      </c>
      <c r="D47" s="8" t="s">
        <v>91</v>
      </c>
      <c r="E47" s="53">
        <f>일위대가표!F312</f>
        <v>18813</v>
      </c>
      <c r="F47" s="60">
        <f>일위대가표!H312</f>
        <v>4122</v>
      </c>
      <c r="G47" s="57">
        <f>일위대가표!J312</f>
        <v>13547</v>
      </c>
      <c r="H47" s="53">
        <f>일위대가표!L312</f>
        <v>1144</v>
      </c>
      <c r="I47" s="14" t="s">
        <v>225</v>
      </c>
      <c r="J47" s="34" t="str">
        <f>"_x0007_`COD|B03053_x0005_`QTY1|1_x0005_`BQC|_x0005_`EQC|_x0005_`JDC|_x0005_`WQC|_x0005_`EDT|_x0005_`ADJ|F_x0005_`DET|"&amp;ROW(일위대가표!A307)&amp;"_x0005_`"</f>
        <v>_x0007_`COD|B03053_x0005_`QTY1|1_x0005_`BQC|_x0005_`EQC|_x0005_`JDC|_x0005_`WQC|_x0005_`EDT|_x0005_`ADJ|F_x0005_`DET|307_x0005_`</v>
      </c>
      <c r="K47" s="19" t="str">
        <f ca="1">HYPERLINK("#"&amp;일위대가표!N2&amp;"!A"&amp;ROW(일위대가표!A307),"B03053 →")</f>
        <v>B03053 →</v>
      </c>
    </row>
    <row r="48" spans="1:11" ht="18" customHeight="1" x14ac:dyDescent="0.3">
      <c r="A48" s="8" t="s">
        <v>229</v>
      </c>
      <c r="B48" s="9" t="s">
        <v>230</v>
      </c>
      <c r="C48" s="9" t="s">
        <v>231</v>
      </c>
      <c r="D48" s="8" t="s">
        <v>24</v>
      </c>
      <c r="E48" s="53">
        <f>일위대가표!F322</f>
        <v>86944</v>
      </c>
      <c r="F48" s="60">
        <f>일위대가표!H322</f>
        <v>19745</v>
      </c>
      <c r="G48" s="57">
        <f>일위대가표!J322</f>
        <v>58646</v>
      </c>
      <c r="H48" s="53">
        <f>일위대가표!L322</f>
        <v>8553</v>
      </c>
      <c r="I48" s="14" t="s">
        <v>229</v>
      </c>
      <c r="J48" s="34" t="str">
        <f>"_x0007_`COD|B03045_x0005_`QTY1|1_x0005_`BQC|_x0005_`EQC|_x0005_`JDC|_x0005_`WQC|_x0005_`EDT|_x0005_`ADJ|F_x0005_`DET|"&amp;ROW(일위대가표!A313)&amp;"_x0005_`"</f>
        <v>_x0007_`COD|B03045_x0005_`QTY1|1_x0005_`BQC|_x0005_`EQC|_x0005_`JDC|_x0005_`WQC|_x0005_`EDT|_x0005_`ADJ|F_x0005_`DET|313_x0005_`</v>
      </c>
      <c r="K48" s="19" t="str">
        <f ca="1">HYPERLINK("#"&amp;일위대가표!N2&amp;"!A"&amp;ROW(일위대가표!A313),"B03045 →")</f>
        <v>B03045 →</v>
      </c>
    </row>
    <row r="49" spans="1:11" ht="18" customHeight="1" x14ac:dyDescent="0.3">
      <c r="A49" s="8" t="s">
        <v>234</v>
      </c>
      <c r="B49" s="9" t="s">
        <v>235</v>
      </c>
      <c r="C49" s="9" t="s">
        <v>236</v>
      </c>
      <c r="D49" s="8" t="s">
        <v>237</v>
      </c>
      <c r="E49" s="53">
        <f>일위대가표!F327</f>
        <v>6921</v>
      </c>
      <c r="F49" s="60">
        <f>일위대가표!H327</f>
        <v>864</v>
      </c>
      <c r="G49" s="57">
        <f>일위대가표!J327</f>
        <v>4439</v>
      </c>
      <c r="H49" s="53">
        <f>일위대가표!L327</f>
        <v>1618</v>
      </c>
      <c r="I49" s="14" t="s">
        <v>234</v>
      </c>
      <c r="J49" s="34" t="str">
        <f>"_x0007_`COD|B03031_x0005_`QTY1|1_x0005_`BQC|_x0005_`EQC|_x0005_`JDC|_x0005_`WQC|_x0005_`EDT|_x0005_`ADJ|F_x0005_`DET|"&amp;ROW(일위대가표!A323)&amp;"_x0005_`"</f>
        <v>_x0007_`COD|B03031_x0005_`QTY1|1_x0005_`BQC|_x0005_`EQC|_x0005_`JDC|_x0005_`WQC|_x0005_`EDT|_x0005_`ADJ|F_x0005_`DET|323_x0005_`</v>
      </c>
      <c r="K49" s="19" t="str">
        <f ca="1">HYPERLINK("#"&amp;일위대가표!N2&amp;"!A"&amp;ROW(일위대가표!A323),"B03031 →")</f>
        <v>B03031 →</v>
      </c>
    </row>
    <row r="50" spans="1:11" ht="18" customHeight="1" x14ac:dyDescent="0.3">
      <c r="A50" s="8" t="s">
        <v>240</v>
      </c>
      <c r="B50" s="9" t="s">
        <v>241</v>
      </c>
      <c r="C50" s="9" t="s">
        <v>242</v>
      </c>
      <c r="D50" s="8" t="s">
        <v>237</v>
      </c>
      <c r="E50" s="53">
        <f>일위대가표!F331</f>
        <v>3958</v>
      </c>
      <c r="F50" s="60">
        <f>일위대가표!H331</f>
        <v>28</v>
      </c>
      <c r="G50" s="57">
        <f>일위대가표!J331</f>
        <v>3930</v>
      </c>
      <c r="H50" s="53">
        <f>일위대가표!L331</f>
        <v>0</v>
      </c>
      <c r="I50" s="14" t="s">
        <v>240</v>
      </c>
      <c r="J50" s="34" t="str">
        <f>"_x0007_`COD|B03032_x0005_`QTY1|1_x0005_`BQC|_x0005_`EQC|_x0005_`JDC|_x0005_`WQC|_x0005_`EDT|_x0005_`ADJ|F_x0005_`DET|"&amp;ROW(일위대가표!A328)&amp;"_x0005_`"</f>
        <v>_x0007_`COD|B03032_x0005_`QTY1|1_x0005_`BQC|_x0005_`EQC|_x0005_`JDC|_x0005_`WQC|_x0005_`EDT|_x0005_`ADJ|F_x0005_`DET|328_x0005_`</v>
      </c>
      <c r="K50" s="19" t="str">
        <f ca="1">HYPERLINK("#"&amp;일위대가표!N2&amp;"!A"&amp;ROW(일위대가표!A328),"B03032 →")</f>
        <v>B03032 →</v>
      </c>
    </row>
    <row r="51" spans="1:11" ht="18" customHeight="1" x14ac:dyDescent="0.3">
      <c r="A51" s="8" t="s">
        <v>245</v>
      </c>
      <c r="B51" s="9" t="s">
        <v>246</v>
      </c>
      <c r="C51" s="9" t="s">
        <v>247</v>
      </c>
      <c r="D51" s="8" t="s">
        <v>187</v>
      </c>
      <c r="E51" s="53">
        <f>일위대가표!F339</f>
        <v>102311</v>
      </c>
      <c r="F51" s="60">
        <f>일위대가표!H339</f>
        <v>5666</v>
      </c>
      <c r="G51" s="57">
        <f>일위대가표!J339</f>
        <v>78283</v>
      </c>
      <c r="H51" s="53">
        <f>일위대가표!L339</f>
        <v>18362</v>
      </c>
      <c r="I51" s="14" t="s">
        <v>245</v>
      </c>
      <c r="J51" s="34" t="str">
        <f>"_x0007_`COD|B00533_x0005_`QTY1|1_x0005_`BQC|_x0005_`EQC|_x0005_`JDC|_x0005_`WQC|_x0005_`EDT|_x0005_`ADJ|F_x0005_`DET|"&amp;ROW(일위대가표!A332)&amp;"_x0005_`"</f>
        <v>_x0007_`COD|B00533_x0005_`QTY1|1_x0005_`BQC|_x0005_`EQC|_x0005_`JDC|_x0005_`WQC|_x0005_`EDT|_x0005_`ADJ|F_x0005_`DET|332_x0005_`</v>
      </c>
      <c r="K51" s="19" t="str">
        <f ca="1">HYPERLINK("#"&amp;일위대가표!N2&amp;"!A"&amp;ROW(일위대가표!A332),"B00533 →")</f>
        <v>B00533 →</v>
      </c>
    </row>
    <row r="52" spans="1:11" ht="18" customHeight="1" x14ac:dyDescent="0.3">
      <c r="A52" s="8" t="s">
        <v>250</v>
      </c>
      <c r="B52" s="9" t="s">
        <v>251</v>
      </c>
      <c r="C52" s="9" t="s">
        <v>252</v>
      </c>
      <c r="D52" s="8" t="s">
        <v>237</v>
      </c>
      <c r="E52" s="53">
        <f>일위대가표!F350</f>
        <v>401954</v>
      </c>
      <c r="F52" s="60">
        <f>일위대가표!H350</f>
        <v>276744</v>
      </c>
      <c r="G52" s="57">
        <f>일위대가표!J350</f>
        <v>105752</v>
      </c>
      <c r="H52" s="53">
        <f>일위대가표!L350</f>
        <v>19458</v>
      </c>
      <c r="I52" s="14" t="s">
        <v>250</v>
      </c>
      <c r="J52" s="34" t="str">
        <f>"_x0007_`COD|B03063_x0005_`QTY1|1_x0005_`BQC|_x0005_`EQC|_x0005_`JDC|_x0005_`WQC|_x0005_`EDT|_x0005_`ADJ|F_x0005_`DET|"&amp;ROW(일위대가표!A340)&amp;"_x0005_`"</f>
        <v>_x0007_`COD|B03063_x0005_`QTY1|1_x0005_`BQC|_x0005_`EQC|_x0005_`JDC|_x0005_`WQC|_x0005_`EDT|_x0005_`ADJ|F_x0005_`DET|340_x0005_`</v>
      </c>
      <c r="K52" s="19" t="str">
        <f ca="1">HYPERLINK("#"&amp;일위대가표!N2&amp;"!A"&amp;ROW(일위대가표!A340),"B03063 →")</f>
        <v>B03063 →</v>
      </c>
    </row>
    <row r="53" spans="1:11" ht="18" customHeight="1" x14ac:dyDescent="0.3">
      <c r="A53" s="8" t="s">
        <v>255</v>
      </c>
      <c r="B53" s="9" t="s">
        <v>256</v>
      </c>
      <c r="C53" s="9"/>
      <c r="D53" s="8" t="s">
        <v>212</v>
      </c>
      <c r="E53" s="53">
        <f>일위대가표!F357</f>
        <v>791766</v>
      </c>
      <c r="F53" s="60">
        <f>일위대가표!H357</f>
        <v>5666</v>
      </c>
      <c r="G53" s="57">
        <f>일위대가표!J357</f>
        <v>786100</v>
      </c>
      <c r="H53" s="53">
        <f>일위대가표!L357</f>
        <v>0</v>
      </c>
      <c r="I53" s="14" t="s">
        <v>255</v>
      </c>
      <c r="J53" s="34" t="str">
        <f>"_x0007_`COD|B01185_x0005_`QTY1|1_x0005_`BQC|_x0005_`EQC|_x0005_`JDC|_x0005_`WQC|_x0005_`EDT|_x0005_`ADJ|F_x0005_`DET|"&amp;ROW(일위대가표!A351)&amp;"_x0005_`"</f>
        <v>_x0007_`COD|B01185_x0005_`QTY1|1_x0005_`BQC|_x0005_`EQC|_x0005_`JDC|_x0005_`WQC|_x0005_`EDT|_x0005_`ADJ|F_x0005_`DET|351_x0005_`</v>
      </c>
      <c r="K53" s="19" t="str">
        <f ca="1">HYPERLINK("#"&amp;일위대가표!N2&amp;"!A"&amp;ROW(일위대가표!A351),"B01185 →")</f>
        <v>B01185 →</v>
      </c>
    </row>
    <row r="54" spans="1:11" ht="18" customHeight="1" x14ac:dyDescent="0.3">
      <c r="A54" s="8" t="s">
        <v>259</v>
      </c>
      <c r="B54" s="9" t="s">
        <v>260</v>
      </c>
      <c r="C54" s="9" t="s">
        <v>261</v>
      </c>
      <c r="D54" s="8" t="s">
        <v>80</v>
      </c>
      <c r="E54" s="53">
        <f>일위대가표!F363</f>
        <v>4525</v>
      </c>
      <c r="F54" s="60">
        <f>일위대가표!H363</f>
        <v>4240</v>
      </c>
      <c r="G54" s="57">
        <f>일위대가표!J363</f>
        <v>285</v>
      </c>
      <c r="H54" s="53">
        <f>일위대가표!L363</f>
        <v>0</v>
      </c>
      <c r="I54" s="14" t="s">
        <v>259</v>
      </c>
      <c r="J54" s="34" t="str">
        <f>"_x0007_`COD|B03072_x0005_`QTY1|1_x0005_`BQC|_x0005_`EQC|_x0005_`JDC|_x0005_`WQC|_x0005_`EDT|_x0005_`ADJ|F_x0005_`DET|"&amp;ROW(일위대가표!A358)&amp;"_x0005_`"</f>
        <v>_x0007_`COD|B03072_x0005_`QTY1|1_x0005_`BQC|_x0005_`EQC|_x0005_`JDC|_x0005_`WQC|_x0005_`EDT|_x0005_`ADJ|F_x0005_`DET|358_x0005_`</v>
      </c>
      <c r="K54" s="19" t="str">
        <f ca="1">HYPERLINK("#"&amp;일위대가표!N2&amp;"!A"&amp;ROW(일위대가표!A358),"B03072 →")</f>
        <v>B03072 →</v>
      </c>
    </row>
    <row r="55" spans="1:11" ht="18" customHeight="1" x14ac:dyDescent="0.3">
      <c r="A55" s="8" t="s">
        <v>264</v>
      </c>
      <c r="B55" s="9" t="s">
        <v>265</v>
      </c>
      <c r="C55" s="9" t="s">
        <v>266</v>
      </c>
      <c r="D55" s="8" t="s">
        <v>80</v>
      </c>
      <c r="E55" s="53">
        <f>일위대가표!F369</f>
        <v>285</v>
      </c>
      <c r="F55" s="60">
        <f>일위대가표!H369</f>
        <v>0</v>
      </c>
      <c r="G55" s="57">
        <f>일위대가표!J369</f>
        <v>285</v>
      </c>
      <c r="H55" s="53">
        <f>일위대가표!L369</f>
        <v>0</v>
      </c>
      <c r="I55" s="14" t="s">
        <v>264</v>
      </c>
      <c r="J55" s="34" t="str">
        <f>"_x0007_`COD|B00960_x0005_`QTY1|1_x0005_`BQC|_x0005_`EQC|_x0005_`JDC|_x0005_`WQC|_x0005_`EDT|_x0005_`ADJ|F_x0005_`DET|"&amp;ROW(일위대가표!A364)&amp;"_x0005_`"</f>
        <v>_x0007_`COD|B00960_x0005_`QTY1|1_x0005_`BQC|_x0005_`EQC|_x0005_`JDC|_x0005_`WQC|_x0005_`EDT|_x0005_`ADJ|F_x0005_`DET|364_x0005_`</v>
      </c>
      <c r="K55" s="19" t="str">
        <f ca="1">HYPERLINK("#"&amp;일위대가표!N2&amp;"!A"&amp;ROW(일위대가표!A364),"B00960 →")</f>
        <v>B00960 →</v>
      </c>
    </row>
    <row r="56" spans="1:11" ht="18" customHeight="1" x14ac:dyDescent="0.3">
      <c r="A56" s="8" t="s">
        <v>269</v>
      </c>
      <c r="B56" s="9" t="s">
        <v>270</v>
      </c>
      <c r="C56" s="9" t="s">
        <v>271</v>
      </c>
      <c r="D56" s="8" t="s">
        <v>24</v>
      </c>
      <c r="E56" s="53">
        <f>일위대가표!F377</f>
        <v>171480</v>
      </c>
      <c r="F56" s="60">
        <f>일위대가표!H377</f>
        <v>157728</v>
      </c>
      <c r="G56" s="57">
        <f>일위대가표!J377</f>
        <v>11360</v>
      </c>
      <c r="H56" s="53">
        <f>일위대가표!L377</f>
        <v>2392</v>
      </c>
      <c r="I56" s="14" t="s">
        <v>269</v>
      </c>
      <c r="J56" s="34" t="str">
        <f>"_x0007_`COD|B01794_x0005_`QTY1|1_x0005_`BQC|_x0005_`EQC|_x0005_`JDC|_x0005_`WQC|_x0005_`EDT|_x0005_`ADJ|F_x0005_`DET|"&amp;ROW(일위대가표!A370)&amp;"_x0005_`"</f>
        <v>_x0007_`COD|B01794_x0005_`QTY1|1_x0005_`BQC|_x0005_`EQC|_x0005_`JDC|_x0005_`WQC|_x0005_`EDT|_x0005_`ADJ|F_x0005_`DET|370_x0005_`</v>
      </c>
      <c r="K56" s="19" t="str">
        <f ca="1">HYPERLINK("#"&amp;일위대가표!N2&amp;"!A"&amp;ROW(일위대가표!A370),"B01794 →")</f>
        <v>B01794 →</v>
      </c>
    </row>
    <row r="57" spans="1:11" ht="18" customHeight="1" x14ac:dyDescent="0.3">
      <c r="A57" s="8" t="s">
        <v>274</v>
      </c>
      <c r="B57" s="9" t="s">
        <v>275</v>
      </c>
      <c r="C57" s="9" t="s">
        <v>261</v>
      </c>
      <c r="D57" s="8" t="s">
        <v>80</v>
      </c>
      <c r="E57" s="53">
        <f>일위대가표!F383</f>
        <v>5575</v>
      </c>
      <c r="F57" s="60">
        <f>일위대가표!H383</f>
        <v>5290</v>
      </c>
      <c r="G57" s="57">
        <f>일위대가표!J383</f>
        <v>285</v>
      </c>
      <c r="H57" s="53">
        <f>일위대가표!L383</f>
        <v>0</v>
      </c>
      <c r="I57" s="14" t="s">
        <v>274</v>
      </c>
      <c r="J57" s="34" t="str">
        <f>"_x0007_`COD|B03073_x0005_`QTY1|1_x0005_`BQC|_x0005_`EQC|_x0005_`JDC|_x0005_`WQC|_x0005_`EDT|_x0005_`ADJ|F_x0005_`DET|"&amp;ROW(일위대가표!A378)&amp;"_x0005_`"</f>
        <v>_x0007_`COD|B03073_x0005_`QTY1|1_x0005_`BQC|_x0005_`EQC|_x0005_`JDC|_x0005_`WQC|_x0005_`EDT|_x0005_`ADJ|F_x0005_`DET|378_x0005_`</v>
      </c>
      <c r="K57" s="19" t="str">
        <f ca="1">HYPERLINK("#"&amp;일위대가표!N2&amp;"!A"&amp;ROW(일위대가표!A378),"B03073 →")</f>
        <v>B03073 →</v>
      </c>
    </row>
    <row r="58" spans="1:11" ht="18" customHeight="1" x14ac:dyDescent="0.3">
      <c r="A58" s="8" t="s">
        <v>278</v>
      </c>
      <c r="B58" s="9" t="s">
        <v>279</v>
      </c>
      <c r="C58" s="9" t="s">
        <v>280</v>
      </c>
      <c r="D58" s="8" t="s">
        <v>91</v>
      </c>
      <c r="E58" s="53">
        <f>일위대가표!F392</f>
        <v>78793</v>
      </c>
      <c r="F58" s="60">
        <f>일위대가표!H392</f>
        <v>72449</v>
      </c>
      <c r="G58" s="57">
        <f>일위대가표!J392</f>
        <v>5703</v>
      </c>
      <c r="H58" s="53">
        <f>일위대가표!L392</f>
        <v>641</v>
      </c>
      <c r="I58" s="14" t="s">
        <v>278</v>
      </c>
      <c r="J58" s="34" t="str">
        <f>"_x0007_`COD|B02585_x0005_`QTY1|1_x0005_`BQC|_x0005_`EQC|_x0005_`JDC|_x0005_`WQC|_x0005_`EDT|_x0005_`ADJ|F_x0005_`DET|"&amp;ROW(일위대가표!A384)&amp;"_x0005_`"</f>
        <v>_x0007_`COD|B02585_x0005_`QTY1|1_x0005_`BQC|_x0005_`EQC|_x0005_`JDC|_x0005_`WQC|_x0005_`EDT|_x0005_`ADJ|F_x0005_`DET|384_x0005_`</v>
      </c>
      <c r="K58" s="19" t="str">
        <f ca="1">HYPERLINK("#"&amp;일위대가표!N2&amp;"!A"&amp;ROW(일위대가표!A384),"B02585 →")</f>
        <v>B02585 →</v>
      </c>
    </row>
    <row r="59" spans="1:11" ht="18" customHeight="1" x14ac:dyDescent="0.3">
      <c r="A59" s="8" t="s">
        <v>283</v>
      </c>
      <c r="B59" s="9" t="s">
        <v>284</v>
      </c>
      <c r="C59" s="9" t="s">
        <v>285</v>
      </c>
      <c r="D59" s="8" t="s">
        <v>237</v>
      </c>
      <c r="E59" s="53">
        <f>일위대가표!F396</f>
        <v>768</v>
      </c>
      <c r="F59" s="60">
        <f>일위대가표!H396</f>
        <v>0</v>
      </c>
      <c r="G59" s="57">
        <f>일위대가표!J396</f>
        <v>0</v>
      </c>
      <c r="H59" s="53">
        <f>일위대가표!L396</f>
        <v>768</v>
      </c>
      <c r="I59" s="14" t="s">
        <v>283</v>
      </c>
      <c r="J59" s="34" t="str">
        <f>"_x0007_`COD|B03028_x0005_`QTY1|1_x0005_`BQC|_x0005_`EQC|_x0005_`JDC|_x0005_`WQC|_x0005_`EDT|_x0005_`ADJ|F_x0005_`DET|"&amp;ROW(일위대가표!A393)&amp;"_x0005_`"</f>
        <v>_x0007_`COD|B03028_x0005_`QTY1|1_x0005_`BQC|_x0005_`EQC|_x0005_`JDC|_x0005_`WQC|_x0005_`EDT|_x0005_`ADJ|F_x0005_`DET|393_x0005_`</v>
      </c>
      <c r="K59" s="19" t="str">
        <f ca="1">HYPERLINK("#"&amp;일위대가표!N2&amp;"!A"&amp;ROW(일위대가표!A393),"B03028 →")</f>
        <v>B03028 →</v>
      </c>
    </row>
    <row r="60" spans="1:11" ht="18" customHeight="1" x14ac:dyDescent="0.3">
      <c r="A60" s="8" t="s">
        <v>288</v>
      </c>
      <c r="B60" s="9" t="s">
        <v>289</v>
      </c>
      <c r="C60" s="9" t="s">
        <v>290</v>
      </c>
      <c r="D60" s="8" t="s">
        <v>237</v>
      </c>
      <c r="E60" s="53">
        <f>일위대가표!F400</f>
        <v>528</v>
      </c>
      <c r="F60" s="60">
        <f>일위대가표!H400</f>
        <v>0</v>
      </c>
      <c r="G60" s="57">
        <f>일위대가표!J400</f>
        <v>0</v>
      </c>
      <c r="H60" s="53">
        <f>일위대가표!L400</f>
        <v>528</v>
      </c>
      <c r="I60" s="14" t="s">
        <v>288</v>
      </c>
      <c r="J60" s="34" t="str">
        <f>"_x0007_`COD|B03029_x0005_`QTY1|1_x0005_`BQC|_x0005_`EQC|_x0005_`JDC|_x0005_`WQC|_x0005_`EDT|_x0005_`ADJ|F_x0005_`DET|"&amp;ROW(일위대가표!A397)&amp;"_x0005_`"</f>
        <v>_x0007_`COD|B03029_x0005_`QTY1|1_x0005_`BQC|_x0005_`EQC|_x0005_`JDC|_x0005_`WQC|_x0005_`EDT|_x0005_`ADJ|F_x0005_`DET|397_x0005_`</v>
      </c>
      <c r="K60" s="19" t="str">
        <f ca="1">HYPERLINK("#"&amp;일위대가표!N2&amp;"!A"&amp;ROW(일위대가표!A397),"B03029 →")</f>
        <v>B03029 →</v>
      </c>
    </row>
    <row r="61" spans="1:11" ht="18" customHeight="1" x14ac:dyDescent="0.3">
      <c r="A61" s="8" t="s">
        <v>293</v>
      </c>
      <c r="B61" s="9" t="s">
        <v>294</v>
      </c>
      <c r="C61" s="9" t="s">
        <v>295</v>
      </c>
      <c r="D61" s="8" t="s">
        <v>237</v>
      </c>
      <c r="E61" s="53">
        <f>일위대가표!F404</f>
        <v>288</v>
      </c>
      <c r="F61" s="60">
        <f>일위대가표!H404</f>
        <v>0</v>
      </c>
      <c r="G61" s="57">
        <f>일위대가표!J404</f>
        <v>0</v>
      </c>
      <c r="H61" s="53">
        <f>일위대가표!L404</f>
        <v>288</v>
      </c>
      <c r="I61" s="14" t="s">
        <v>293</v>
      </c>
      <c r="J61" s="34" t="str">
        <f>"_x0007_`COD|B03030_x0005_`QTY1|1_x0005_`BQC|_x0005_`EQC|_x0005_`JDC|_x0005_`WQC|_x0005_`EDT|_x0005_`ADJ|F_x0005_`DET|"&amp;ROW(일위대가표!A401)&amp;"_x0005_`"</f>
        <v>_x0007_`COD|B03030_x0005_`QTY1|1_x0005_`BQC|_x0005_`EQC|_x0005_`JDC|_x0005_`WQC|_x0005_`EDT|_x0005_`ADJ|F_x0005_`DET|401_x0005_`</v>
      </c>
      <c r="K61" s="19" t="str">
        <f ca="1">HYPERLINK("#"&amp;일위대가표!N2&amp;"!A"&amp;ROW(일위대가표!A401),"B03030 →")</f>
        <v>B03030 →</v>
      </c>
    </row>
    <row r="62" spans="1:11" ht="18" customHeight="1" x14ac:dyDescent="0.3">
      <c r="A62" s="8" t="s">
        <v>298</v>
      </c>
      <c r="B62" s="9" t="s">
        <v>299</v>
      </c>
      <c r="C62" s="9" t="s">
        <v>300</v>
      </c>
      <c r="D62" s="8" t="s">
        <v>24</v>
      </c>
      <c r="E62" s="53">
        <f>일위대가표!F409</f>
        <v>3393</v>
      </c>
      <c r="F62" s="60">
        <f>일위대가표!H409</f>
        <v>455</v>
      </c>
      <c r="G62" s="57">
        <f>일위대가표!J409</f>
        <v>1734</v>
      </c>
      <c r="H62" s="53">
        <f>일위대가표!L409</f>
        <v>1204</v>
      </c>
      <c r="I62" s="14" t="s">
        <v>298</v>
      </c>
      <c r="J62" s="34" t="str">
        <f>"_x0007_`COD|B03040_x0005_`QTY1|1_x0005_`BQC|_x0005_`EQC|_x0005_`JDC|_x0005_`WQC|_x0005_`EDT|_x0005_`ADJ|F_x0005_`DET|"&amp;ROW(일위대가표!A405)&amp;"_x0005_`"</f>
        <v>_x0007_`COD|B03040_x0005_`QTY1|1_x0005_`BQC|_x0005_`EQC|_x0005_`JDC|_x0005_`WQC|_x0005_`EDT|_x0005_`ADJ|F_x0005_`DET|405_x0005_`</v>
      </c>
      <c r="K62" s="19" t="str">
        <f ca="1">HYPERLINK("#"&amp;일위대가표!N2&amp;"!A"&amp;ROW(일위대가표!A405),"B03040 →")</f>
        <v>B03040 →</v>
      </c>
    </row>
    <row r="63" spans="1:11" ht="18" customHeight="1" x14ac:dyDescent="0.3">
      <c r="A63" s="8" t="s">
        <v>303</v>
      </c>
      <c r="B63" s="9" t="s">
        <v>304</v>
      </c>
      <c r="C63" s="9" t="s">
        <v>305</v>
      </c>
      <c r="D63" s="8" t="s">
        <v>24</v>
      </c>
      <c r="E63" s="53">
        <f>일위대가표!F414</f>
        <v>4137</v>
      </c>
      <c r="F63" s="60">
        <f>일위대가표!H414</f>
        <v>557</v>
      </c>
      <c r="G63" s="57">
        <f>일위대가표!J414</f>
        <v>2120</v>
      </c>
      <c r="H63" s="53">
        <f>일위대가표!L414</f>
        <v>1460</v>
      </c>
      <c r="I63" s="14" t="s">
        <v>303</v>
      </c>
      <c r="J63" s="34" t="str">
        <f>"_x0007_`COD|B03041_x0005_`QTY1|1_x0005_`BQC|_x0005_`EQC|_x0005_`JDC|_x0005_`WQC|_x0005_`EDT|_x0005_`ADJ|F_x0005_`DET|"&amp;ROW(일위대가표!A410)&amp;"_x0005_`"</f>
        <v>_x0007_`COD|B03041_x0005_`QTY1|1_x0005_`BQC|_x0005_`EQC|_x0005_`JDC|_x0005_`WQC|_x0005_`EDT|_x0005_`ADJ|F_x0005_`DET|410_x0005_`</v>
      </c>
      <c r="K63" s="19" t="str">
        <f ca="1">HYPERLINK("#"&amp;일위대가표!N2&amp;"!A"&amp;ROW(일위대가표!A410),"B03041 →")</f>
        <v>B03041 →</v>
      </c>
    </row>
    <row r="64" spans="1:11" ht="18" customHeight="1" x14ac:dyDescent="0.3">
      <c r="A64" s="8" t="s">
        <v>308</v>
      </c>
      <c r="B64" s="9" t="s">
        <v>309</v>
      </c>
      <c r="C64" s="9" t="s">
        <v>310</v>
      </c>
      <c r="D64" s="8" t="s">
        <v>24</v>
      </c>
      <c r="E64" s="53">
        <f>일위대가표!F422</f>
        <v>42450</v>
      </c>
      <c r="F64" s="60">
        <f>일위대가표!H422</f>
        <v>22823</v>
      </c>
      <c r="G64" s="57">
        <f>일위대가표!J422</f>
        <v>18298</v>
      </c>
      <c r="H64" s="53">
        <f>일위대가표!L422</f>
        <v>1329</v>
      </c>
      <c r="I64" s="14" t="s">
        <v>308</v>
      </c>
      <c r="J64" s="34" t="str">
        <f>"_x0007_`COD|B03051_x0005_`QTY1|1_x0005_`BQC|_x0005_`EQC|_x0005_`JDC|_x0005_`WQC|_x0005_`EDT|_x0005_`ADJ|F_x0005_`DET|"&amp;ROW(일위대가표!A415)&amp;"_x0005_`"</f>
        <v>_x0007_`COD|B03051_x0005_`QTY1|1_x0005_`BQC|_x0005_`EQC|_x0005_`JDC|_x0005_`WQC|_x0005_`EDT|_x0005_`ADJ|F_x0005_`DET|415_x0005_`</v>
      </c>
      <c r="K64" s="19" t="str">
        <f ca="1">HYPERLINK("#"&amp;일위대가표!N2&amp;"!A"&amp;ROW(일위대가표!A415),"B03051 →")</f>
        <v>B03051 →</v>
      </c>
    </row>
    <row r="65" spans="1:11" ht="18" customHeight="1" x14ac:dyDescent="0.3">
      <c r="A65" s="8" t="s">
        <v>313</v>
      </c>
      <c r="B65" s="9" t="s">
        <v>314</v>
      </c>
      <c r="C65" s="9" t="s">
        <v>310</v>
      </c>
      <c r="D65" s="8" t="s">
        <v>24</v>
      </c>
      <c r="E65" s="53">
        <f>일위대가표!F430</f>
        <v>33009</v>
      </c>
      <c r="F65" s="60">
        <f>일위대가표!H430</f>
        <v>14488</v>
      </c>
      <c r="G65" s="57">
        <f>일위대가표!J430</f>
        <v>17306</v>
      </c>
      <c r="H65" s="53">
        <f>일위대가표!L430</f>
        <v>1215</v>
      </c>
      <c r="I65" s="14" t="s">
        <v>313</v>
      </c>
      <c r="J65" s="34" t="str">
        <f>"_x0007_`COD|B03050_x0005_`QTY1|1_x0005_`BQC|_x0005_`EQC|_x0005_`JDC|_x0005_`WQC|_x0005_`EDT|_x0005_`ADJ|F_x0005_`DET|"&amp;ROW(일위대가표!A423)&amp;"_x0005_`"</f>
        <v>_x0007_`COD|B03050_x0005_`QTY1|1_x0005_`BQC|_x0005_`EQC|_x0005_`JDC|_x0005_`WQC|_x0005_`EDT|_x0005_`ADJ|F_x0005_`DET|423_x0005_`</v>
      </c>
      <c r="K65" s="19" t="str">
        <f ca="1">HYPERLINK("#"&amp;일위대가표!N2&amp;"!A"&amp;ROW(일위대가표!A423),"B03050 →")</f>
        <v>B03050 →</v>
      </c>
    </row>
    <row r="66" spans="1:11" ht="18" customHeight="1" x14ac:dyDescent="0.3">
      <c r="A66" s="8" t="s">
        <v>317</v>
      </c>
      <c r="B66" s="9" t="s">
        <v>318</v>
      </c>
      <c r="C66" s="9" t="s">
        <v>319</v>
      </c>
      <c r="D66" s="8" t="s">
        <v>80</v>
      </c>
      <c r="E66" s="53">
        <f>일위대가표!F438</f>
        <v>28731</v>
      </c>
      <c r="F66" s="60">
        <f>일위대가표!H438</f>
        <v>2743</v>
      </c>
      <c r="G66" s="57">
        <f>일위대가표!J438</f>
        <v>21353</v>
      </c>
      <c r="H66" s="53">
        <f>일위대가표!L438</f>
        <v>4635</v>
      </c>
      <c r="I66" s="14" t="s">
        <v>317</v>
      </c>
      <c r="J66" s="34" t="str">
        <f>"_x0007_`COD|B01425_x0005_`QTY1|1_x0005_`BQC|_x0005_`EQC|_x0005_`JDC|_x0005_`WQC|_x0005_`EDT|_x0005_`ADJ|F_x0005_`DET|"&amp;ROW(일위대가표!A431)&amp;"_x0005_`"</f>
        <v>_x0007_`COD|B01425_x0005_`QTY1|1_x0005_`BQC|_x0005_`EQC|_x0005_`JDC|_x0005_`WQC|_x0005_`EDT|_x0005_`ADJ|F_x0005_`DET|431_x0005_`</v>
      </c>
      <c r="K66" s="19" t="str">
        <f ca="1">HYPERLINK("#"&amp;일위대가표!N2&amp;"!A"&amp;ROW(일위대가표!A431),"B01425 →")</f>
        <v>B01425 →</v>
      </c>
    </row>
    <row r="67" spans="1:11" ht="18" customHeight="1" x14ac:dyDescent="0.3">
      <c r="A67" s="8" t="s">
        <v>322</v>
      </c>
      <c r="B67" s="9" t="s">
        <v>323</v>
      </c>
      <c r="C67" s="9" t="s">
        <v>324</v>
      </c>
      <c r="D67" s="8" t="s">
        <v>91</v>
      </c>
      <c r="E67" s="53">
        <f>일위대가표!F449</f>
        <v>181986</v>
      </c>
      <c r="F67" s="60">
        <f>일위대가표!H449</f>
        <v>67602</v>
      </c>
      <c r="G67" s="57">
        <f>일위대가표!J449</f>
        <v>112709</v>
      </c>
      <c r="H67" s="53">
        <f>일위대가표!L449</f>
        <v>1675</v>
      </c>
      <c r="I67" s="14" t="s">
        <v>322</v>
      </c>
      <c r="J67" s="34" t="str">
        <f>"_x0007_`COD|B03049_x0005_`QTY1|1_x0005_`BQC|_x0005_`EQC|_x0005_`JDC|_x0005_`WQC|_x0005_`EDT|_x0005_`ADJ|F_x0005_`DET|"&amp;ROW(일위대가표!A439)&amp;"_x0005_`"</f>
        <v>_x0007_`COD|B03049_x0005_`QTY1|1_x0005_`BQC|_x0005_`EQC|_x0005_`JDC|_x0005_`WQC|_x0005_`EDT|_x0005_`ADJ|F_x0005_`DET|439_x0005_`</v>
      </c>
      <c r="K67" s="19" t="str">
        <f ca="1">HYPERLINK("#"&amp;일위대가표!N2&amp;"!A"&amp;ROW(일위대가표!A439),"B03049 →")</f>
        <v>B03049 →</v>
      </c>
    </row>
    <row r="68" spans="1:11" ht="18" customHeight="1" x14ac:dyDescent="0.3">
      <c r="A68" s="8" t="s">
        <v>327</v>
      </c>
      <c r="B68" s="9" t="s">
        <v>328</v>
      </c>
      <c r="C68" s="9" t="s">
        <v>329</v>
      </c>
      <c r="D68" s="8" t="s">
        <v>91</v>
      </c>
      <c r="E68" s="53">
        <f>일위대가표!F454</f>
        <v>8650</v>
      </c>
      <c r="F68" s="60">
        <f>일위대가표!H454</f>
        <v>1164</v>
      </c>
      <c r="G68" s="57">
        <f>일위대가표!J454</f>
        <v>4432</v>
      </c>
      <c r="H68" s="53">
        <f>일위대가표!L454</f>
        <v>3054</v>
      </c>
      <c r="I68" s="14" t="s">
        <v>327</v>
      </c>
      <c r="J68" s="34" t="str">
        <f>"_x0007_`COD|B03039_x0005_`QTY1|1_x0005_`BQC|_x0005_`EQC|_x0005_`JDC|_x0005_`WQC|_x0005_`EDT|_x0005_`ADJ|F_x0005_`DET|"&amp;ROW(일위대가표!A450)&amp;"_x0005_`"</f>
        <v>_x0007_`COD|B03039_x0005_`QTY1|1_x0005_`BQC|_x0005_`EQC|_x0005_`JDC|_x0005_`WQC|_x0005_`EDT|_x0005_`ADJ|F_x0005_`DET|450_x0005_`</v>
      </c>
      <c r="K68" s="19" t="str">
        <f ca="1">HYPERLINK("#"&amp;일위대가표!N2&amp;"!A"&amp;ROW(일위대가표!A450),"B03039 →")</f>
        <v>B03039 →</v>
      </c>
    </row>
    <row r="69" spans="1:11" ht="18" customHeight="1" x14ac:dyDescent="0.3">
      <c r="A69" s="8" t="s">
        <v>332</v>
      </c>
      <c r="B69" s="9" t="s">
        <v>333</v>
      </c>
      <c r="C69" s="9" t="s">
        <v>334</v>
      </c>
      <c r="D69" s="8" t="s">
        <v>237</v>
      </c>
      <c r="E69" s="53">
        <f>일위대가표!F459</f>
        <v>268</v>
      </c>
      <c r="F69" s="60">
        <f>일위대가표!H459</f>
        <v>29</v>
      </c>
      <c r="G69" s="57">
        <f>일위대가표!J459</f>
        <v>116</v>
      </c>
      <c r="H69" s="53">
        <f>일위대가표!L459</f>
        <v>123</v>
      </c>
      <c r="I69" s="14" t="s">
        <v>332</v>
      </c>
      <c r="J69" s="34" t="str">
        <f>"_x0007_`COD|B03034_x0005_`QTY1|1_x0005_`BQC|_x0005_`EQC|_x0005_`JDC|_x0005_`WQC|_x0005_`EDT|_x0005_`ADJ|F_x0005_`DET|"&amp;ROW(일위대가표!A455)&amp;"_x0005_`"</f>
        <v>_x0007_`COD|B03034_x0005_`QTY1|1_x0005_`BQC|_x0005_`EQC|_x0005_`JDC|_x0005_`WQC|_x0005_`EDT|_x0005_`ADJ|F_x0005_`DET|455_x0005_`</v>
      </c>
      <c r="K69" s="19" t="str">
        <f ca="1">HYPERLINK("#"&amp;일위대가표!N2&amp;"!A"&amp;ROW(일위대가표!A455),"B03034 →")</f>
        <v>B03034 →</v>
      </c>
    </row>
    <row r="70" spans="1:11" ht="18" customHeight="1" x14ac:dyDescent="0.3">
      <c r="A70" s="8" t="s">
        <v>337</v>
      </c>
      <c r="B70" s="9" t="s">
        <v>338</v>
      </c>
      <c r="C70" s="9" t="s">
        <v>339</v>
      </c>
      <c r="D70" s="8" t="s">
        <v>237</v>
      </c>
      <c r="E70" s="53">
        <f>일위대가표!F464</f>
        <v>125</v>
      </c>
      <c r="F70" s="60">
        <f>일위대가표!H464</f>
        <v>13</v>
      </c>
      <c r="G70" s="57">
        <f>일위대가표!J464</f>
        <v>51</v>
      </c>
      <c r="H70" s="53">
        <f>일위대가표!L464</f>
        <v>61</v>
      </c>
      <c r="I70" s="14" t="s">
        <v>337</v>
      </c>
      <c r="J70" s="34" t="str">
        <f>"_x0007_`COD|B03035_x0005_`QTY1|1_x0005_`BQC|_x0005_`EQC|_x0005_`JDC|_x0005_`WQC|_x0005_`EDT|_x0005_`ADJ|F_x0005_`DET|"&amp;ROW(일위대가표!A460)&amp;"_x0005_`"</f>
        <v>_x0007_`COD|B03035_x0005_`QTY1|1_x0005_`BQC|_x0005_`EQC|_x0005_`JDC|_x0005_`WQC|_x0005_`EDT|_x0005_`ADJ|F_x0005_`DET|460_x0005_`</v>
      </c>
      <c r="K70" s="19" t="str">
        <f ca="1">HYPERLINK("#"&amp;일위대가표!N2&amp;"!A"&amp;ROW(일위대가표!A460),"B03035 →")</f>
        <v>B03035 →</v>
      </c>
    </row>
    <row r="71" spans="1:11" ht="18" customHeight="1" x14ac:dyDescent="0.3">
      <c r="A71" s="8" t="s">
        <v>342</v>
      </c>
      <c r="B71" s="9" t="s">
        <v>343</v>
      </c>
      <c r="C71" s="9" t="s">
        <v>166</v>
      </c>
      <c r="D71" s="8" t="s">
        <v>39</v>
      </c>
      <c r="E71" s="53">
        <f>일위대가표!F470</f>
        <v>17641</v>
      </c>
      <c r="F71" s="60">
        <f>일위대가표!H470</f>
        <v>14900</v>
      </c>
      <c r="G71" s="57">
        <f>일위대가표!J470</f>
        <v>2741</v>
      </c>
      <c r="H71" s="53">
        <f>일위대가표!L470</f>
        <v>0</v>
      </c>
      <c r="I71" s="14" t="s">
        <v>342</v>
      </c>
      <c r="J71" s="34" t="str">
        <f>"_x0007_`COD|B03059_x0005_`QTY1|1_x0005_`BQC|_x0005_`EQC|_x0005_`JDC|_x0005_`WQC|_x0005_`EDT|_x0005_`ADJ|F_x0005_`DET|"&amp;ROW(일위대가표!A465)&amp;"_x0005_`"</f>
        <v>_x0007_`COD|B03059_x0005_`QTY1|1_x0005_`BQC|_x0005_`EQC|_x0005_`JDC|_x0005_`WQC|_x0005_`EDT|_x0005_`ADJ|F_x0005_`DET|465_x0005_`</v>
      </c>
      <c r="K71" s="19" t="str">
        <f ca="1">HYPERLINK("#"&amp;일위대가표!N2&amp;"!A"&amp;ROW(일위대가표!A465),"B03059 →")</f>
        <v>B03059 →</v>
      </c>
    </row>
    <row r="72" spans="1:11" ht="18" customHeight="1" x14ac:dyDescent="0.3">
      <c r="A72" s="8" t="s">
        <v>346</v>
      </c>
      <c r="B72" s="9" t="s">
        <v>347</v>
      </c>
      <c r="C72" s="9" t="s">
        <v>348</v>
      </c>
      <c r="D72" s="8" t="s">
        <v>80</v>
      </c>
      <c r="E72" s="53">
        <f>일위대가표!F476</f>
        <v>26575</v>
      </c>
      <c r="F72" s="60">
        <f>일위대가표!H476</f>
        <v>26290</v>
      </c>
      <c r="G72" s="57">
        <f>일위대가표!J476</f>
        <v>285</v>
      </c>
      <c r="H72" s="53">
        <f>일위대가표!L476</f>
        <v>0</v>
      </c>
      <c r="I72" s="14" t="s">
        <v>346</v>
      </c>
      <c r="J72" s="34" t="str">
        <f>"_x0007_`COD|B03061_x0005_`QTY1|1_x0005_`BQC|_x0005_`EQC|_x0005_`JDC|_x0005_`WQC|_x0005_`EDT|_x0005_`ADJ|F_x0005_`DET|"&amp;ROW(일위대가표!A471)&amp;"_x0005_`"</f>
        <v>_x0007_`COD|B03061_x0005_`QTY1|1_x0005_`BQC|_x0005_`EQC|_x0005_`JDC|_x0005_`WQC|_x0005_`EDT|_x0005_`ADJ|F_x0005_`DET|471_x0005_`</v>
      </c>
      <c r="K72" s="19" t="str">
        <f ca="1">HYPERLINK("#"&amp;일위대가표!N2&amp;"!A"&amp;ROW(일위대가표!A471),"B03061 →")</f>
        <v>B03061 →</v>
      </c>
    </row>
    <row r="73" spans="1:11" ht="18" customHeight="1" x14ac:dyDescent="0.3">
      <c r="A73" s="8" t="s">
        <v>351</v>
      </c>
      <c r="B73" s="9" t="s">
        <v>352</v>
      </c>
      <c r="C73" s="9" t="s">
        <v>353</v>
      </c>
      <c r="D73" s="8" t="s">
        <v>80</v>
      </c>
      <c r="E73" s="53">
        <f>일위대가표!F482</f>
        <v>16075</v>
      </c>
      <c r="F73" s="60">
        <f>일위대가표!H482</f>
        <v>15790</v>
      </c>
      <c r="G73" s="57">
        <f>일위대가표!J482</f>
        <v>285</v>
      </c>
      <c r="H73" s="53">
        <f>일위대가표!L482</f>
        <v>0</v>
      </c>
      <c r="I73" s="14" t="s">
        <v>351</v>
      </c>
      <c r="J73" s="34" t="str">
        <f>"_x0007_`COD|B03074_x0005_`QTY1|1_x0005_`BQC|_x0005_`EQC|_x0005_`JDC|_x0005_`WQC|_x0005_`EDT|_x0005_`ADJ|F_x0005_`DET|"&amp;ROW(일위대가표!A477)&amp;"_x0005_`"</f>
        <v>_x0007_`COD|B03074_x0005_`QTY1|1_x0005_`BQC|_x0005_`EQC|_x0005_`JDC|_x0005_`WQC|_x0005_`EDT|_x0005_`ADJ|F_x0005_`DET|477_x0005_`</v>
      </c>
      <c r="K73" s="19" t="str">
        <f ca="1">HYPERLINK("#"&amp;일위대가표!N2&amp;"!A"&amp;ROW(일위대가표!A477),"B03074 →")</f>
        <v>B03074 →</v>
      </c>
    </row>
    <row r="74" spans="1:11" ht="18" customHeight="1" x14ac:dyDescent="0.3">
      <c r="A74" s="8" t="s">
        <v>356</v>
      </c>
      <c r="B74" s="9" t="s">
        <v>357</v>
      </c>
      <c r="C74" s="9" t="s">
        <v>358</v>
      </c>
      <c r="D74" s="8" t="s">
        <v>39</v>
      </c>
      <c r="E74" s="53">
        <f>일위대가표!F489</f>
        <v>126977</v>
      </c>
      <c r="F74" s="60">
        <f>일위대가표!H489</f>
        <v>10250</v>
      </c>
      <c r="G74" s="57">
        <f>일위대가표!J489</f>
        <v>105808</v>
      </c>
      <c r="H74" s="53">
        <f>일위대가표!L489</f>
        <v>10919</v>
      </c>
      <c r="I74" s="14" t="s">
        <v>356</v>
      </c>
      <c r="J74" s="34" t="str">
        <f>"_x0007_`COD|B03007_x0005_`QTY1|1_x0005_`BQC|_x0005_`EQC|_x0005_`JDC|_x0005_`WQC|_x0005_`EDT|_x0005_`ADJ|F_x0005_`DET|"&amp;ROW(일위대가표!A483)&amp;"_x0005_`"</f>
        <v>_x0007_`COD|B03007_x0005_`QTY1|1_x0005_`BQC|_x0005_`EQC|_x0005_`JDC|_x0005_`WQC|_x0005_`EDT|_x0005_`ADJ|F_x0005_`DET|483_x0005_`</v>
      </c>
      <c r="K74" s="19" t="str">
        <f ca="1">HYPERLINK("#"&amp;일위대가표!N2&amp;"!A"&amp;ROW(일위대가표!A483),"B03007 →")</f>
        <v>B03007 →</v>
      </c>
    </row>
  </sheetData>
  <mergeCells count="1">
    <mergeCell ref="A1:I1"/>
  </mergeCells>
  <phoneticPr fontId="26" type="noConversion"/>
  <hyperlinks>
    <hyperlink ref="K1" r:id="rId1" tooltip="설계예산시스템(STmate w24.06)으로 작성 하였으며,_x000a_엑셀 인쇄품질 600 dpi에 최적화 되어 있습니다._x000a_경영정보(주) http://www.stma.co.kr_x000a_Tel) 070-4350-0040_x000a_Fax) 0505-300-3948"/>
    <hyperlink ref="J1" r:id="rId2" tooltip="설계예산시스템(STmate w24.06)으로 작성 하였으며,_x000a_엑셀 인쇄품질 600 dpi에 최적화 되어 있습니다._x000a_경영정보(주) http://www.stma.co.kr_x000a_Tel) 070-4350-0040_x000a_Fax) 0505-300-3948"/>
  </hyperlinks>
  <printOptions horizontalCentered="1"/>
  <pageMargins left="0.78740157480314965" right="0.78740157480314965" top="0.59055118110236215" bottom="0.59055118110236215" header="0" footer="0.39370078740157477"/>
  <pageSetup paperSize="9" scale="98" fitToWidth="0" fitToHeight="0" orientation="landscape" r:id="rId3"/>
  <headerFooter alignWithMargins="0">
    <oddFooter xml:space="preserve">&amp;C&amp;"굴림체,"&amp;9 - &amp;P -&amp;R&amp;"굴림체,"&amp;9 </oddFooter>
  </headerFooter>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489"/>
  <sheetViews>
    <sheetView workbookViewId="0">
      <pane ySplit="4" topLeftCell="A305" activePane="bottomLeft" state="frozenSplit"/>
      <selection pane="bottomLeft" activeCell="A313" sqref="A313"/>
    </sheetView>
  </sheetViews>
  <sheetFormatPr defaultColWidth="9.125" defaultRowHeight="16.5" x14ac:dyDescent="0.3"/>
  <cols>
    <col min="1" max="2" width="24.25" style="5" customWidth="1"/>
    <col min="3" max="3" width="10" style="5" customWidth="1"/>
    <col min="4" max="4" width="5.5" style="5" customWidth="1"/>
    <col min="5" max="5" width="10" style="5" customWidth="1"/>
    <col min="6" max="6" width="11.5" style="5" customWidth="1"/>
    <col min="7" max="7" width="10" style="5" customWidth="1"/>
    <col min="8" max="8" width="11.5" style="5" customWidth="1"/>
    <col min="9" max="9" width="10" style="5" customWidth="1"/>
    <col min="10" max="10" width="11.5" style="5" customWidth="1"/>
    <col min="11" max="11" width="10" style="5" customWidth="1"/>
    <col min="12" max="13" width="11.5" style="5" customWidth="1"/>
    <col min="14" max="14" width="9.125" style="94" hidden="1" customWidth="1"/>
    <col min="15" max="25" width="2.125" style="5" customWidth="1"/>
    <col min="26" max="26" width="9.125" style="17" customWidth="1"/>
    <col min="27" max="16384" width="9.125" style="5"/>
  </cols>
  <sheetData>
    <row r="1" spans="1:26" ht="24.95" customHeight="1" x14ac:dyDescent="0.3">
      <c r="A1" s="239" t="s">
        <v>1219</v>
      </c>
      <c r="B1" s="231"/>
      <c r="C1" s="231"/>
      <c r="D1" s="231"/>
      <c r="E1" s="231"/>
      <c r="F1" s="231"/>
      <c r="G1" s="231"/>
      <c r="H1" s="231"/>
      <c r="I1" s="231"/>
      <c r="J1" s="231"/>
      <c r="K1" s="231"/>
      <c r="L1" s="231"/>
      <c r="M1" s="231"/>
      <c r="N1" s="4" t="s">
        <v>361</v>
      </c>
      <c r="Z1" s="18" t="s">
        <v>361</v>
      </c>
    </row>
    <row r="2" spans="1:26" ht="23.85" customHeight="1" x14ac:dyDescent="0.3">
      <c r="A2" s="1" t="s">
        <v>1</v>
      </c>
      <c r="N2" s="21" t="str">
        <f ca="1">MID(CELL("filename",$A$1),FIND("]",CELL("filename",$A$1))+1,LEN(CELL("filename",$A$1)))</f>
        <v>일위대가표</v>
      </c>
    </row>
    <row r="3" spans="1:26" ht="23.85" customHeight="1" x14ac:dyDescent="0.3">
      <c r="A3" s="259" t="s">
        <v>3</v>
      </c>
      <c r="B3" s="259" t="s">
        <v>4</v>
      </c>
      <c r="C3" s="259" t="s">
        <v>776</v>
      </c>
      <c r="D3" s="259" t="s">
        <v>5</v>
      </c>
      <c r="E3" s="242" t="s">
        <v>6</v>
      </c>
      <c r="F3" s="258"/>
      <c r="G3" s="242" t="s">
        <v>7</v>
      </c>
      <c r="H3" s="258"/>
      <c r="I3" s="242" t="s">
        <v>8</v>
      </c>
      <c r="J3" s="258"/>
      <c r="K3" s="242" t="s">
        <v>9</v>
      </c>
      <c r="L3" s="258"/>
      <c r="M3" s="242" t="s">
        <v>10</v>
      </c>
    </row>
    <row r="4" spans="1:26" ht="23.85" customHeight="1" x14ac:dyDescent="0.3">
      <c r="A4" s="258"/>
      <c r="B4" s="258"/>
      <c r="C4" s="258"/>
      <c r="D4" s="258"/>
      <c r="E4" s="8" t="s">
        <v>498</v>
      </c>
      <c r="F4" s="8" t="s">
        <v>770</v>
      </c>
      <c r="G4" s="8" t="s">
        <v>498</v>
      </c>
      <c r="H4" s="8" t="s">
        <v>770</v>
      </c>
      <c r="I4" s="8" t="s">
        <v>498</v>
      </c>
      <c r="J4" s="8" t="s">
        <v>770</v>
      </c>
      <c r="K4" s="8" t="s">
        <v>498</v>
      </c>
      <c r="L4" s="8" t="s">
        <v>770</v>
      </c>
      <c r="M4" s="243"/>
      <c r="Z4" s="19" t="str">
        <f>HYPERLINK("#'〓 목 차 〓'!B2","목차 →")</f>
        <v>목차 →</v>
      </c>
    </row>
    <row r="5" spans="1:26" ht="23.85" customHeight="1" x14ac:dyDescent="0.3">
      <c r="A5" s="81" t="s">
        <v>1220</v>
      </c>
      <c r="B5" s="81"/>
      <c r="C5" s="83"/>
      <c r="D5" s="83"/>
      <c r="E5" s="83"/>
      <c r="F5" s="83"/>
      <c r="G5" s="83"/>
      <c r="H5" s="83"/>
      <c r="I5" s="83"/>
      <c r="J5" s="83"/>
      <c r="K5" s="83"/>
      <c r="L5" s="83"/>
      <c r="M5" s="83"/>
      <c r="N5" s="34" t="str">
        <f>HYPERLINK("#N"&amp;ROW(N10),"_x0005_`BDCOD|B01576_x0007_`POSS|"&amp;ROW(N7)&amp;"_x0007_`POSE|"&amp;ROW(N10)&amp;"_x0007_`")</f>
        <v>_x0005_`BDCOD|B01576_x0007_`POSS|7_x0007_`POSE|10_x0007_`</v>
      </c>
    </row>
    <row r="6" spans="1:26" ht="23.85" customHeight="1" x14ac:dyDescent="0.3">
      <c r="A6" s="43" t="s">
        <v>12</v>
      </c>
      <c r="B6" s="43" t="s">
        <v>13</v>
      </c>
      <c r="C6" s="84"/>
      <c r="D6" s="86" t="s">
        <v>14</v>
      </c>
      <c r="E6" s="84"/>
      <c r="F6" s="84"/>
      <c r="G6" s="84"/>
      <c r="H6" s="84"/>
      <c r="I6" s="84"/>
      <c r="J6" s="84"/>
      <c r="K6" s="84"/>
      <c r="L6" s="84"/>
      <c r="M6" s="86" t="s">
        <v>15</v>
      </c>
      <c r="O6" s="6" t="s">
        <v>15</v>
      </c>
    </row>
    <row r="7" spans="1:26" ht="23.85" customHeight="1" x14ac:dyDescent="0.3">
      <c r="A7" s="9" t="s">
        <v>794</v>
      </c>
      <c r="B7" s="9"/>
      <c r="C7" s="85">
        <v>0.19</v>
      </c>
      <c r="D7" s="32" t="s">
        <v>791</v>
      </c>
      <c r="E7" s="59">
        <f t="shared" ref="E7:F9" si="0">G7+I7+K7</f>
        <v>243168</v>
      </c>
      <c r="F7" s="87">
        <f t="shared" si="0"/>
        <v>46201.9</v>
      </c>
      <c r="G7" s="56">
        <v>0</v>
      </c>
      <c r="H7" s="88">
        <f>IF(C7=0,0,ROUNDDOWN(G7*C7,1))</f>
        <v>0</v>
      </c>
      <c r="I7" s="89">
        <f>노무비목록표!E5</f>
        <v>243168</v>
      </c>
      <c r="J7" s="91">
        <f>IF(C7=0,0,ROUNDDOWN(I7*C7,1))</f>
        <v>46201.9</v>
      </c>
      <c r="K7" s="56">
        <v>0</v>
      </c>
      <c r="L7" s="88">
        <f>IF(C7=0,0,ROUNDDOWN(K7*C7,1))</f>
        <v>0</v>
      </c>
      <c r="M7" s="23" t="s">
        <v>1225</v>
      </c>
      <c r="N7" s="16" t="s">
        <v>1221</v>
      </c>
      <c r="O7" s="6" t="s">
        <v>1223</v>
      </c>
      <c r="P7" s="6" t="s">
        <v>1236</v>
      </c>
      <c r="Q7" s="6" t="s">
        <v>1222</v>
      </c>
      <c r="Z7" s="19" t="str">
        <f ca="1">HYPERLINK("#"&amp;노무비목록표!G2&amp;"!A"&amp;ROW(노무비목록표!A5),"L00040 →")</f>
        <v>L00040 →</v>
      </c>
    </row>
    <row r="8" spans="1:26" ht="23.85" customHeight="1" x14ac:dyDescent="0.3">
      <c r="A8" s="9" t="s">
        <v>797</v>
      </c>
      <c r="B8" s="9"/>
      <c r="C8" s="85">
        <v>0.1</v>
      </c>
      <c r="D8" s="32" t="s">
        <v>791</v>
      </c>
      <c r="E8" s="59">
        <f t="shared" si="0"/>
        <v>165545</v>
      </c>
      <c r="F8" s="87">
        <f t="shared" si="0"/>
        <v>16554.5</v>
      </c>
      <c r="G8" s="56">
        <v>0</v>
      </c>
      <c r="H8" s="88">
        <f>IF(C8=0,0,ROUNDDOWN(G8*C8,1))</f>
        <v>0</v>
      </c>
      <c r="I8" s="89">
        <f>노무비목록표!E6</f>
        <v>165545</v>
      </c>
      <c r="J8" s="91">
        <f>IF(C8=0,0,ROUNDDOWN(I8*C8,1))</f>
        <v>16554.5</v>
      </c>
      <c r="K8" s="56">
        <v>0</v>
      </c>
      <c r="L8" s="88">
        <f>IF(C8=0,0,ROUNDDOWN(K8*C8,1))</f>
        <v>0</v>
      </c>
      <c r="M8" s="23" t="s">
        <v>1228</v>
      </c>
      <c r="N8" s="16" t="s">
        <v>1226</v>
      </c>
      <c r="O8" s="6" t="s">
        <v>1227</v>
      </c>
      <c r="P8" s="6" t="s">
        <v>1236</v>
      </c>
      <c r="Q8" s="6" t="s">
        <v>1222</v>
      </c>
      <c r="Z8" s="19" t="str">
        <f ca="1">HYPERLINK("#"&amp;노무비목록표!G2&amp;"!A"&amp;ROW(노무비목록표!A6),"L00002 →")</f>
        <v>L00002 →</v>
      </c>
    </row>
    <row r="9" spans="1:26" ht="23.85" customHeight="1" x14ac:dyDescent="0.3">
      <c r="A9" s="9" t="s">
        <v>1229</v>
      </c>
      <c r="B9" s="9" t="s">
        <v>1230</v>
      </c>
      <c r="C9" s="85">
        <v>3</v>
      </c>
      <c r="D9" s="32" t="s">
        <v>870</v>
      </c>
      <c r="E9" s="59">
        <f t="shared" si="0"/>
        <v>62756.4</v>
      </c>
      <c r="F9" s="87">
        <f t="shared" si="0"/>
        <v>1882.6</v>
      </c>
      <c r="G9" s="11">
        <v>0</v>
      </c>
      <c r="H9" s="88">
        <f>IF(C9=0,0,ROUNDDOWN(G9*C9/100,1))</f>
        <v>0</v>
      </c>
      <c r="I9" s="12">
        <v>0</v>
      </c>
      <c r="J9" s="88">
        <f>IF(C9=0,0,ROUNDDOWN(I9*C9/100,1))</f>
        <v>0</v>
      </c>
      <c r="K9" s="93">
        <f>J7+J8</f>
        <v>62756.4</v>
      </c>
      <c r="L9" s="88">
        <f>IF(C9=0,0,ROUNDDOWN(K9*C9/100,1))</f>
        <v>1882.6</v>
      </c>
      <c r="M9" s="23"/>
      <c r="N9" s="16" t="s">
        <v>1231</v>
      </c>
      <c r="O9" s="6" t="s">
        <v>1232</v>
      </c>
      <c r="P9" s="6" t="s">
        <v>1236</v>
      </c>
    </row>
    <row r="10" spans="1:26" ht="23.85" customHeight="1" x14ac:dyDescent="0.3">
      <c r="A10" s="9" t="s">
        <v>1233</v>
      </c>
      <c r="B10" s="9"/>
      <c r="C10" s="85">
        <v>0</v>
      </c>
      <c r="D10" s="32"/>
      <c r="E10" s="12">
        <v>0</v>
      </c>
      <c r="F10" s="10">
        <v>0</v>
      </c>
      <c r="G10" s="45"/>
      <c r="H10" s="12">
        <v>0</v>
      </c>
      <c r="I10" s="50"/>
      <c r="J10" s="12">
        <v>0</v>
      </c>
      <c r="K10" s="50"/>
      <c r="L10" s="12">
        <v>0</v>
      </c>
      <c r="M10" s="23" t="s">
        <v>1235</v>
      </c>
      <c r="N10" s="16" t="s">
        <v>1234</v>
      </c>
      <c r="O10" s="6" t="s">
        <v>1224</v>
      </c>
      <c r="P10" s="6" t="s">
        <v>1224</v>
      </c>
    </row>
    <row r="11" spans="1:26" ht="23.85" customHeight="1" x14ac:dyDescent="0.3">
      <c r="A11" s="23" t="s">
        <v>6</v>
      </c>
      <c r="B11" s="82"/>
      <c r="C11" s="82"/>
      <c r="D11" s="82"/>
      <c r="E11" s="82"/>
      <c r="F11" s="53">
        <f>H11+J11+L11</f>
        <v>64638</v>
      </c>
      <c r="G11" s="82"/>
      <c r="H11" s="53">
        <f>ROUNDDOWN(SUMIF(P7:P10,O11,H7:H10),0)</f>
        <v>0</v>
      </c>
      <c r="I11" s="82"/>
      <c r="J11" s="53">
        <f>ROUNDDOWN(SUMIF(P7:P10,O11,J7:J10),0)</f>
        <v>62756</v>
      </c>
      <c r="K11" s="82"/>
      <c r="L11" s="53">
        <f>ROUNDDOWN(SUMIF(P7:P10,O11,L7:L10),0)</f>
        <v>1882</v>
      </c>
      <c r="M11" s="82"/>
      <c r="O11" s="6" t="s">
        <v>1236</v>
      </c>
    </row>
    <row r="12" spans="1:26" ht="23.85" customHeight="1" x14ac:dyDescent="0.3">
      <c r="A12" s="81" t="s">
        <v>16</v>
      </c>
      <c r="B12" s="81"/>
      <c r="C12" s="83"/>
      <c r="D12" s="83"/>
      <c r="E12" s="83"/>
      <c r="F12" s="83"/>
      <c r="G12" s="83"/>
      <c r="H12" s="83"/>
      <c r="I12" s="83"/>
      <c r="J12" s="83"/>
      <c r="K12" s="83"/>
      <c r="L12" s="83"/>
      <c r="M12" s="83"/>
      <c r="N12" s="34" t="str">
        <f>HYPERLINK("#N"&amp;ROW(N17),"_x0005_`BDCOD|B01260_x0007_`POSS|"&amp;ROW(N14)&amp;"_x0007_`POSE|"&amp;ROW(N17)&amp;"_x0007_`")</f>
        <v>_x0005_`BDCOD|B01260_x0007_`POSS|14_x0007_`POSE|17_x0007_`</v>
      </c>
    </row>
    <row r="13" spans="1:26" ht="23.85" customHeight="1" x14ac:dyDescent="0.3">
      <c r="A13" s="43" t="s">
        <v>12</v>
      </c>
      <c r="B13" s="43" t="s">
        <v>18</v>
      </c>
      <c r="C13" s="84"/>
      <c r="D13" s="86" t="s">
        <v>14</v>
      </c>
      <c r="E13" s="84"/>
      <c r="F13" s="84"/>
      <c r="G13" s="84"/>
      <c r="H13" s="84"/>
      <c r="I13" s="84"/>
      <c r="J13" s="84"/>
      <c r="K13" s="84"/>
      <c r="L13" s="84"/>
      <c r="M13" s="86" t="s">
        <v>19</v>
      </c>
      <c r="O13" s="6" t="s">
        <v>19</v>
      </c>
    </row>
    <row r="14" spans="1:26" ht="23.85" customHeight="1" x14ac:dyDescent="0.3">
      <c r="A14" s="9" t="s">
        <v>794</v>
      </c>
      <c r="B14" s="9"/>
      <c r="C14" s="85">
        <v>0.26</v>
      </c>
      <c r="D14" s="32" t="s">
        <v>791</v>
      </c>
      <c r="E14" s="59">
        <f t="shared" ref="E14:F16" si="1">G14+I14+K14</f>
        <v>243168</v>
      </c>
      <c r="F14" s="87">
        <f t="shared" si="1"/>
        <v>63223.6</v>
      </c>
      <c r="G14" s="56">
        <v>0</v>
      </c>
      <c r="H14" s="88">
        <f>IF(C14=0,0,ROUNDDOWN(G14*C14,1))</f>
        <v>0</v>
      </c>
      <c r="I14" s="89">
        <f>노무비목록표!E5</f>
        <v>243168</v>
      </c>
      <c r="J14" s="91">
        <f>IF(C14=0,0,ROUNDDOWN(I14*C14,1))</f>
        <v>63223.6</v>
      </c>
      <c r="K14" s="56">
        <v>0</v>
      </c>
      <c r="L14" s="88">
        <f>IF(C14=0,0,ROUNDDOWN(K14*C14,1))</f>
        <v>0</v>
      </c>
      <c r="M14" s="23" t="s">
        <v>1225</v>
      </c>
      <c r="N14" s="16" t="s">
        <v>1221</v>
      </c>
      <c r="O14" s="6" t="s">
        <v>1223</v>
      </c>
      <c r="P14" s="6" t="s">
        <v>1236</v>
      </c>
      <c r="Q14" s="6" t="s">
        <v>1222</v>
      </c>
      <c r="Z14" s="19" t="str">
        <f ca="1">HYPERLINK("#"&amp;노무비목록표!G2&amp;"!A"&amp;ROW(노무비목록표!A5),"L00040 →")</f>
        <v>L00040 →</v>
      </c>
    </row>
    <row r="15" spans="1:26" ht="23.85" customHeight="1" x14ac:dyDescent="0.3">
      <c r="A15" s="9" t="s">
        <v>797</v>
      </c>
      <c r="B15" s="9"/>
      <c r="C15" s="85">
        <v>0.13</v>
      </c>
      <c r="D15" s="32" t="s">
        <v>791</v>
      </c>
      <c r="E15" s="59">
        <f t="shared" si="1"/>
        <v>165545</v>
      </c>
      <c r="F15" s="87">
        <f t="shared" si="1"/>
        <v>21520.799999999999</v>
      </c>
      <c r="G15" s="56">
        <v>0</v>
      </c>
      <c r="H15" s="88">
        <f>IF(C15=0,0,ROUNDDOWN(G15*C15,1))</f>
        <v>0</v>
      </c>
      <c r="I15" s="89">
        <f>노무비목록표!E6</f>
        <v>165545</v>
      </c>
      <c r="J15" s="91">
        <f>IF(C15=0,0,ROUNDDOWN(I15*C15,1))</f>
        <v>21520.799999999999</v>
      </c>
      <c r="K15" s="56">
        <v>0</v>
      </c>
      <c r="L15" s="88">
        <f>IF(C15=0,0,ROUNDDOWN(K15*C15,1))</f>
        <v>0</v>
      </c>
      <c r="M15" s="23" t="s">
        <v>1228</v>
      </c>
      <c r="N15" s="16" t="s">
        <v>1226</v>
      </c>
      <c r="O15" s="6" t="s">
        <v>1227</v>
      </c>
      <c r="P15" s="6" t="s">
        <v>1236</v>
      </c>
      <c r="Q15" s="6" t="s">
        <v>1222</v>
      </c>
      <c r="Z15" s="19" t="str">
        <f ca="1">HYPERLINK("#"&amp;노무비목록표!G2&amp;"!A"&amp;ROW(노무비목록표!A6),"L00002 →")</f>
        <v>L00002 →</v>
      </c>
    </row>
    <row r="16" spans="1:26" ht="23.85" customHeight="1" x14ac:dyDescent="0.3">
      <c r="A16" s="9" t="s">
        <v>1229</v>
      </c>
      <c r="B16" s="9" t="s">
        <v>1230</v>
      </c>
      <c r="C16" s="85">
        <v>3</v>
      </c>
      <c r="D16" s="32" t="s">
        <v>870</v>
      </c>
      <c r="E16" s="59">
        <f t="shared" si="1"/>
        <v>84744.4</v>
      </c>
      <c r="F16" s="87">
        <f t="shared" si="1"/>
        <v>2542.3000000000002</v>
      </c>
      <c r="G16" s="11">
        <v>0</v>
      </c>
      <c r="H16" s="88">
        <f>IF(C16=0,0,ROUNDDOWN(G16*C16/100,1))</f>
        <v>0</v>
      </c>
      <c r="I16" s="12">
        <v>0</v>
      </c>
      <c r="J16" s="88">
        <f>IF(C16=0,0,ROUNDDOWN(I16*C16/100,1))</f>
        <v>0</v>
      </c>
      <c r="K16" s="93">
        <f>J14+J15</f>
        <v>84744.4</v>
      </c>
      <c r="L16" s="88">
        <f>IF(C16=0,0,ROUNDDOWN(K16*C16/100,1))</f>
        <v>2542.3000000000002</v>
      </c>
      <c r="M16" s="23"/>
      <c r="N16" s="16" t="s">
        <v>1231</v>
      </c>
      <c r="O16" s="6" t="s">
        <v>1232</v>
      </c>
      <c r="P16" s="6" t="s">
        <v>1236</v>
      </c>
    </row>
    <row r="17" spans="1:26" ht="23.85" customHeight="1" x14ac:dyDescent="0.3">
      <c r="A17" s="9" t="s">
        <v>1233</v>
      </c>
      <c r="B17" s="9"/>
      <c r="C17" s="85">
        <v>0</v>
      </c>
      <c r="D17" s="32"/>
      <c r="E17" s="12">
        <v>0</v>
      </c>
      <c r="F17" s="10">
        <v>0</v>
      </c>
      <c r="G17" s="45"/>
      <c r="H17" s="12">
        <v>0</v>
      </c>
      <c r="I17" s="50"/>
      <c r="J17" s="12">
        <v>0</v>
      </c>
      <c r="K17" s="50"/>
      <c r="L17" s="12">
        <v>0</v>
      </c>
      <c r="M17" s="23" t="s">
        <v>1235</v>
      </c>
      <c r="N17" s="16" t="s">
        <v>1234</v>
      </c>
      <c r="O17" s="6" t="s">
        <v>1224</v>
      </c>
      <c r="P17" s="6" t="s">
        <v>1224</v>
      </c>
    </row>
    <row r="18" spans="1:26" ht="23.85" customHeight="1" x14ac:dyDescent="0.3">
      <c r="A18" s="23" t="s">
        <v>6</v>
      </c>
      <c r="B18" s="82"/>
      <c r="C18" s="82"/>
      <c r="D18" s="82"/>
      <c r="E18" s="82"/>
      <c r="F18" s="53">
        <f>H18+J18+L18</f>
        <v>87286</v>
      </c>
      <c r="G18" s="82"/>
      <c r="H18" s="53">
        <f>ROUNDDOWN(SUMIF(P14:P17,O18,H14:H17),0)</f>
        <v>0</v>
      </c>
      <c r="I18" s="82"/>
      <c r="J18" s="53">
        <f>ROUNDDOWN(SUMIF(P14:P17,O18,J14:J17),0)</f>
        <v>84744</v>
      </c>
      <c r="K18" s="82"/>
      <c r="L18" s="53">
        <f>ROUNDDOWN(SUMIF(P14:P17,O18,L14:L17),0)</f>
        <v>2542</v>
      </c>
      <c r="M18" s="82"/>
      <c r="O18" s="6" t="s">
        <v>1236</v>
      </c>
    </row>
    <row r="19" spans="1:26" ht="23.85" customHeight="1" x14ac:dyDescent="0.3">
      <c r="A19" s="81" t="s">
        <v>20</v>
      </c>
      <c r="B19" s="81"/>
      <c r="C19" s="83"/>
      <c r="D19" s="83"/>
      <c r="E19" s="83"/>
      <c r="F19" s="83"/>
      <c r="G19" s="83"/>
      <c r="H19" s="83"/>
      <c r="I19" s="83"/>
      <c r="J19" s="83"/>
      <c r="K19" s="83"/>
      <c r="L19" s="83"/>
      <c r="M19" s="83"/>
      <c r="N19" s="34" t="str">
        <f>HYPERLINK("#N"&amp;ROW(N25),"_x0005_`BDCOD|B02431_x0007_`POSS|"&amp;ROW(N21)&amp;"_x0007_`POSE|"&amp;ROW(N25)&amp;"_x0007_`")</f>
        <v>_x0005_`BDCOD|B02431_x0007_`POSS|21_x0007_`POSE|25_x0007_`</v>
      </c>
    </row>
    <row r="20" spans="1:26" ht="23.85" customHeight="1" x14ac:dyDescent="0.3">
      <c r="A20" s="43" t="s">
        <v>22</v>
      </c>
      <c r="B20" s="43" t="s">
        <v>23</v>
      </c>
      <c r="C20" s="84"/>
      <c r="D20" s="86" t="s">
        <v>24</v>
      </c>
      <c r="E20" s="84"/>
      <c r="F20" s="84"/>
      <c r="G20" s="84"/>
      <c r="H20" s="84"/>
      <c r="I20" s="84"/>
      <c r="J20" s="84"/>
      <c r="K20" s="84"/>
      <c r="L20" s="84"/>
      <c r="M20" s="86" t="s">
        <v>25</v>
      </c>
      <c r="O20" s="6" t="s">
        <v>25</v>
      </c>
    </row>
    <row r="21" spans="1:26" ht="23.85" customHeight="1" x14ac:dyDescent="0.3">
      <c r="A21" s="9" t="s">
        <v>559</v>
      </c>
      <c r="B21" s="9" t="s">
        <v>560</v>
      </c>
      <c r="C21" s="85">
        <v>0.41</v>
      </c>
      <c r="D21" s="32" t="s">
        <v>70</v>
      </c>
      <c r="E21" s="59">
        <f t="shared" ref="E21:F25" si="2">G21+I21+K21</f>
        <v>37000</v>
      </c>
      <c r="F21" s="88">
        <f t="shared" si="2"/>
        <v>15170</v>
      </c>
      <c r="G21" s="89">
        <f>재료비목록표!E22</f>
        <v>37000</v>
      </c>
      <c r="H21" s="91">
        <f>IF(C21=0,0,ROUNDDOWN(G21*C21,1))</f>
        <v>15170</v>
      </c>
      <c r="I21" s="56">
        <v>0</v>
      </c>
      <c r="J21" s="87">
        <f>IF(C21=0,0,ROUNDDOWN(I21*C21,1))</f>
        <v>0</v>
      </c>
      <c r="K21" s="56">
        <v>0</v>
      </c>
      <c r="L21" s="88">
        <f>IF(C21=0,0,ROUNDDOWN(K21*C21,1))</f>
        <v>0</v>
      </c>
      <c r="M21" s="23" t="s">
        <v>1239</v>
      </c>
      <c r="N21" s="16" t="s">
        <v>1237</v>
      </c>
      <c r="O21" s="6" t="s">
        <v>1238</v>
      </c>
      <c r="P21" s="6" t="s">
        <v>1236</v>
      </c>
      <c r="Z21" s="19" t="str">
        <f ca="1">HYPERLINK("#"&amp;재료비목록표!G2&amp;"!A"&amp;ROW(재료비목록표!A22),"M03747 →")</f>
        <v>M03747 →</v>
      </c>
    </row>
    <row r="22" spans="1:26" ht="23.85" customHeight="1" x14ac:dyDescent="0.3">
      <c r="A22" s="9" t="s">
        <v>377</v>
      </c>
      <c r="B22" s="9" t="s">
        <v>378</v>
      </c>
      <c r="C22" s="85">
        <v>0.39</v>
      </c>
      <c r="D22" s="32" t="s">
        <v>70</v>
      </c>
      <c r="E22" s="59">
        <f t="shared" si="2"/>
        <v>8978</v>
      </c>
      <c r="F22" s="88">
        <f t="shared" si="2"/>
        <v>3501.3</v>
      </c>
      <c r="G22" s="89">
        <f>단가산출근거목록표!F8</f>
        <v>529</v>
      </c>
      <c r="H22" s="92">
        <f>IF(C22=0,0,ROUNDDOWN(G22*C22,1))</f>
        <v>206.3</v>
      </c>
      <c r="I22" s="89">
        <f>단가산출근거목록표!G8</f>
        <v>7683</v>
      </c>
      <c r="J22" s="92">
        <f>IF(C22=0,0,ROUNDDOWN(I22*C22,1))</f>
        <v>2996.3</v>
      </c>
      <c r="K22" s="89">
        <f>단가산출근거목록표!H8</f>
        <v>766</v>
      </c>
      <c r="L22" s="92">
        <f>IF(C22=0,0,ROUNDDOWN(K22*C22,1))</f>
        <v>298.7</v>
      </c>
      <c r="M22" s="23" t="s">
        <v>1242</v>
      </c>
      <c r="N22" s="16" t="s">
        <v>1240</v>
      </c>
      <c r="O22" s="6" t="s">
        <v>1241</v>
      </c>
      <c r="P22" s="6" t="s">
        <v>1236</v>
      </c>
      <c r="Z22" s="19" t="str">
        <f ca="1">HYPERLINK("#"&amp;단가산출근거목록표!J2&amp;"!A"&amp;ROW(단가산출근거목록표!A8),"D01175 →")</f>
        <v>D01175 →</v>
      </c>
    </row>
    <row r="23" spans="1:26" ht="23.85" customHeight="1" x14ac:dyDescent="0.3">
      <c r="A23" s="9" t="s">
        <v>22</v>
      </c>
      <c r="B23" s="9" t="s">
        <v>23</v>
      </c>
      <c r="C23" s="85">
        <v>1.03</v>
      </c>
      <c r="D23" s="32" t="s">
        <v>24</v>
      </c>
      <c r="E23" s="59">
        <f t="shared" si="2"/>
        <v>23300</v>
      </c>
      <c r="F23" s="88">
        <f t="shared" si="2"/>
        <v>23999</v>
      </c>
      <c r="G23" s="89">
        <f>재료비목록표!E6</f>
        <v>23300</v>
      </c>
      <c r="H23" s="91">
        <f>IF(C23=0,0,ROUNDDOWN(G23*C23,1))</f>
        <v>23999</v>
      </c>
      <c r="I23" s="56">
        <v>0</v>
      </c>
      <c r="J23" s="87">
        <f>IF(C23=0,0,ROUNDDOWN(I23*C23,1))</f>
        <v>0</v>
      </c>
      <c r="K23" s="56">
        <v>0</v>
      </c>
      <c r="L23" s="88">
        <f>IF(C23=0,0,ROUNDDOWN(K23*C23,1))</f>
        <v>0</v>
      </c>
      <c r="M23" s="23" t="s">
        <v>1245</v>
      </c>
      <c r="N23" s="16" t="s">
        <v>1243</v>
      </c>
      <c r="O23" s="6" t="s">
        <v>1244</v>
      </c>
      <c r="P23" s="6" t="s">
        <v>1236</v>
      </c>
      <c r="Z23" s="19" t="str">
        <f ca="1">HYPERLINK("#"&amp;재료비목록표!G2&amp;"!A"&amp;ROW(재료비목록표!A6),"M20239 →")</f>
        <v>M20239 →</v>
      </c>
    </row>
    <row r="24" spans="1:26" ht="23.85" customHeight="1" x14ac:dyDescent="0.3">
      <c r="A24" s="9" t="s">
        <v>510</v>
      </c>
      <c r="B24" s="9" t="s">
        <v>23</v>
      </c>
      <c r="C24" s="85">
        <v>0.16700000000000001</v>
      </c>
      <c r="D24" s="32" t="s">
        <v>237</v>
      </c>
      <c r="E24" s="59">
        <f t="shared" si="2"/>
        <v>29100</v>
      </c>
      <c r="F24" s="88">
        <f t="shared" si="2"/>
        <v>4859.7</v>
      </c>
      <c r="G24" s="89">
        <f>재료비목록표!E8</f>
        <v>29100</v>
      </c>
      <c r="H24" s="91">
        <f>IF(C24=0,0,ROUNDDOWN(G24*C24,1))</f>
        <v>4859.7</v>
      </c>
      <c r="I24" s="56">
        <v>0</v>
      </c>
      <c r="J24" s="87">
        <f>IF(C24=0,0,ROUNDDOWN(I24*C24,1))</f>
        <v>0</v>
      </c>
      <c r="K24" s="56">
        <v>0</v>
      </c>
      <c r="L24" s="88">
        <f>IF(C24=0,0,ROUNDDOWN(K24*C24,1))</f>
        <v>0</v>
      </c>
      <c r="M24" s="23" t="s">
        <v>1248</v>
      </c>
      <c r="N24" s="16" t="s">
        <v>1246</v>
      </c>
      <c r="O24" s="6" t="s">
        <v>1247</v>
      </c>
      <c r="P24" s="6" t="s">
        <v>1236</v>
      </c>
      <c r="Z24" s="19" t="str">
        <f ca="1">HYPERLINK("#"&amp;재료비목록표!G2&amp;"!A"&amp;ROW(재료비목록표!A8),"M20574 →")</f>
        <v>M20574 →</v>
      </c>
    </row>
    <row r="25" spans="1:26" ht="23.85" customHeight="1" x14ac:dyDescent="0.3">
      <c r="A25" s="9" t="s">
        <v>12</v>
      </c>
      <c r="B25" s="9" t="s">
        <v>13</v>
      </c>
      <c r="C25" s="85">
        <v>0.16700000000000001</v>
      </c>
      <c r="D25" s="32" t="s">
        <v>14</v>
      </c>
      <c r="E25" s="59">
        <f t="shared" si="2"/>
        <v>64638</v>
      </c>
      <c r="F25" s="88">
        <f t="shared" si="2"/>
        <v>10794.400000000001</v>
      </c>
      <c r="G25" s="89">
        <f>일위대가목록표!F4</f>
        <v>0</v>
      </c>
      <c r="H25" s="92">
        <f>IF(C25=0,0,ROUNDDOWN(G25*C25,1))</f>
        <v>0</v>
      </c>
      <c r="I25" s="89">
        <f>일위대가목록표!G4</f>
        <v>62756</v>
      </c>
      <c r="J25" s="92">
        <f>IF(C25=0,0,ROUNDDOWN(I25*C25,1))</f>
        <v>10480.200000000001</v>
      </c>
      <c r="K25" s="89">
        <f>일위대가목록표!H4</f>
        <v>1882</v>
      </c>
      <c r="L25" s="92">
        <f>IF(C25=0,0,ROUNDDOWN(K25*C25,1))</f>
        <v>314.2</v>
      </c>
      <c r="M25" s="23" t="s">
        <v>1251</v>
      </c>
      <c r="N25" s="16" t="s">
        <v>1249</v>
      </c>
      <c r="O25" s="6" t="s">
        <v>1250</v>
      </c>
      <c r="P25" s="6" t="s">
        <v>1236</v>
      </c>
      <c r="Z25" s="19" t="str">
        <f ca="1">HYPERLINK("#"&amp;일위대가목록표!J2&amp;"!A"&amp;ROW(일위대가목록표!A4),"B01576 →")</f>
        <v>B01576 →</v>
      </c>
    </row>
    <row r="26" spans="1:26" ht="23.85" customHeight="1" x14ac:dyDescent="0.3">
      <c r="A26" s="23" t="s">
        <v>6</v>
      </c>
      <c r="B26" s="82"/>
      <c r="C26" s="82"/>
      <c r="D26" s="82"/>
      <c r="E26" s="82"/>
      <c r="F26" s="53">
        <f>H26+J26+L26</f>
        <v>58323</v>
      </c>
      <c r="G26" s="82"/>
      <c r="H26" s="53">
        <f>ROUNDDOWN(SUMIF(P21:P25,O26,H21:H25),0)</f>
        <v>44235</v>
      </c>
      <c r="I26" s="82"/>
      <c r="J26" s="53">
        <f>ROUNDDOWN(SUMIF(P21:P25,O26,J21:J25),0)</f>
        <v>13476</v>
      </c>
      <c r="K26" s="82"/>
      <c r="L26" s="53">
        <f>ROUNDDOWN(SUMIF(P21:P25,O26,L21:L25),0)</f>
        <v>612</v>
      </c>
      <c r="M26" s="82"/>
      <c r="O26" s="6" t="s">
        <v>1236</v>
      </c>
    </row>
    <row r="27" spans="1:26" ht="23.85" customHeight="1" x14ac:dyDescent="0.3">
      <c r="A27" s="81" t="s">
        <v>26</v>
      </c>
      <c r="B27" s="81"/>
      <c r="C27" s="83"/>
      <c r="D27" s="83"/>
      <c r="E27" s="83"/>
      <c r="F27" s="83"/>
      <c r="G27" s="83"/>
      <c r="H27" s="83"/>
      <c r="I27" s="83"/>
      <c r="J27" s="83"/>
      <c r="K27" s="83"/>
      <c r="L27" s="83"/>
      <c r="M27" s="83"/>
      <c r="N27" s="34" t="str">
        <f>HYPERLINK("#N"&amp;ROW(N33),"_x0005_`BDCOD|B01259_x0007_`POSS|"&amp;ROW(N29)&amp;"_x0007_`POSE|"&amp;ROW(N33)&amp;"_x0007_`")</f>
        <v>_x0005_`BDCOD|B01259_x0007_`POSS|29_x0007_`POSE|33_x0007_`</v>
      </c>
    </row>
    <row r="28" spans="1:26" ht="23.85" customHeight="1" x14ac:dyDescent="0.3">
      <c r="A28" s="43" t="s">
        <v>22</v>
      </c>
      <c r="B28" s="43" t="s">
        <v>28</v>
      </c>
      <c r="C28" s="84"/>
      <c r="D28" s="86" t="s">
        <v>24</v>
      </c>
      <c r="E28" s="84"/>
      <c r="F28" s="84"/>
      <c r="G28" s="84"/>
      <c r="H28" s="84"/>
      <c r="I28" s="84"/>
      <c r="J28" s="84"/>
      <c r="K28" s="84"/>
      <c r="L28" s="84"/>
      <c r="M28" s="86" t="s">
        <v>29</v>
      </c>
      <c r="O28" s="6" t="s">
        <v>29</v>
      </c>
    </row>
    <row r="29" spans="1:26" ht="23.85" customHeight="1" x14ac:dyDescent="0.3">
      <c r="A29" s="9" t="s">
        <v>559</v>
      </c>
      <c r="B29" s="9" t="s">
        <v>560</v>
      </c>
      <c r="C29" s="85">
        <v>0.1</v>
      </c>
      <c r="D29" s="32" t="s">
        <v>70</v>
      </c>
      <c r="E29" s="59">
        <f t="shared" ref="E29:F33" si="3">G29+I29+K29</f>
        <v>37000</v>
      </c>
      <c r="F29" s="88">
        <f t="shared" si="3"/>
        <v>3700</v>
      </c>
      <c r="G29" s="89">
        <f>재료비목록표!E22</f>
        <v>37000</v>
      </c>
      <c r="H29" s="91">
        <f>IF(C29=0,0,ROUNDDOWN(G29*C29,1))</f>
        <v>3700</v>
      </c>
      <c r="I29" s="56">
        <v>0</v>
      </c>
      <c r="J29" s="87">
        <f>IF(C29=0,0,ROUNDDOWN(I29*C29,1))</f>
        <v>0</v>
      </c>
      <c r="K29" s="56">
        <v>0</v>
      </c>
      <c r="L29" s="88">
        <f>IF(C29=0,0,ROUNDDOWN(K29*C29,1))</f>
        <v>0</v>
      </c>
      <c r="M29" s="23" t="s">
        <v>1239</v>
      </c>
      <c r="N29" s="16" t="s">
        <v>1237</v>
      </c>
      <c r="O29" s="6" t="s">
        <v>1238</v>
      </c>
      <c r="P29" s="6" t="s">
        <v>1236</v>
      </c>
      <c r="Z29" s="19" t="str">
        <f ca="1">HYPERLINK("#"&amp;재료비목록표!G2&amp;"!A"&amp;ROW(재료비목록표!A22),"M03747 →")</f>
        <v>M03747 →</v>
      </c>
    </row>
    <row r="30" spans="1:26" ht="23.85" customHeight="1" x14ac:dyDescent="0.3">
      <c r="A30" s="9" t="s">
        <v>377</v>
      </c>
      <c r="B30" s="9" t="s">
        <v>378</v>
      </c>
      <c r="C30" s="85">
        <v>0.09</v>
      </c>
      <c r="D30" s="32" t="s">
        <v>70</v>
      </c>
      <c r="E30" s="59">
        <f t="shared" si="3"/>
        <v>8978</v>
      </c>
      <c r="F30" s="88">
        <f t="shared" si="3"/>
        <v>807.9</v>
      </c>
      <c r="G30" s="89">
        <f>단가산출근거목록표!F8</f>
        <v>529</v>
      </c>
      <c r="H30" s="92">
        <f>IF(C30=0,0,ROUNDDOWN(G30*C30,1))</f>
        <v>47.6</v>
      </c>
      <c r="I30" s="89">
        <f>단가산출근거목록표!G8</f>
        <v>7683</v>
      </c>
      <c r="J30" s="92">
        <f>IF(C30=0,0,ROUNDDOWN(I30*C30,1))</f>
        <v>691.4</v>
      </c>
      <c r="K30" s="89">
        <f>단가산출근거목록표!H8</f>
        <v>766</v>
      </c>
      <c r="L30" s="92">
        <f>IF(C30=0,0,ROUNDDOWN(K30*C30,1))</f>
        <v>68.900000000000006</v>
      </c>
      <c r="M30" s="23" t="s">
        <v>1242</v>
      </c>
      <c r="N30" s="16" t="s">
        <v>1240</v>
      </c>
      <c r="O30" s="6" t="s">
        <v>1241</v>
      </c>
      <c r="P30" s="6" t="s">
        <v>1236</v>
      </c>
      <c r="Z30" s="19" t="str">
        <f ca="1">HYPERLINK("#"&amp;단가산출근거목록표!J2&amp;"!A"&amp;ROW(단가산출근거목록표!A8),"D01175 →")</f>
        <v>D01175 →</v>
      </c>
    </row>
    <row r="31" spans="1:26" ht="23.85" customHeight="1" x14ac:dyDescent="0.3">
      <c r="A31" s="9" t="s">
        <v>22</v>
      </c>
      <c r="B31" s="9" t="s">
        <v>28</v>
      </c>
      <c r="C31" s="85">
        <v>1.03</v>
      </c>
      <c r="D31" s="32" t="s">
        <v>24</v>
      </c>
      <c r="E31" s="59">
        <f t="shared" si="3"/>
        <v>40300</v>
      </c>
      <c r="F31" s="88">
        <f t="shared" si="3"/>
        <v>41509</v>
      </c>
      <c r="G31" s="89">
        <f>재료비목록표!E7</f>
        <v>40300</v>
      </c>
      <c r="H31" s="91">
        <f>IF(C31=0,0,ROUNDDOWN(G31*C31,1))</f>
        <v>41509</v>
      </c>
      <c r="I31" s="56">
        <v>0</v>
      </c>
      <c r="J31" s="87">
        <f>IF(C31=0,0,ROUNDDOWN(I31*C31,1))</f>
        <v>0</v>
      </c>
      <c r="K31" s="56">
        <v>0</v>
      </c>
      <c r="L31" s="88">
        <f>IF(C31=0,0,ROUNDDOWN(K31*C31,1))</f>
        <v>0</v>
      </c>
      <c r="M31" s="23" t="s">
        <v>1254</v>
      </c>
      <c r="N31" s="16" t="s">
        <v>1252</v>
      </c>
      <c r="O31" s="6" t="s">
        <v>1253</v>
      </c>
      <c r="P31" s="6" t="s">
        <v>1236</v>
      </c>
      <c r="Z31" s="19" t="str">
        <f ca="1">HYPERLINK("#"&amp;재료비목록표!G2&amp;"!A"&amp;ROW(재료비목록표!A7),"M19969 →")</f>
        <v>M19969 →</v>
      </c>
    </row>
    <row r="32" spans="1:26" ht="23.85" customHeight="1" x14ac:dyDescent="0.3">
      <c r="A32" s="9" t="s">
        <v>510</v>
      </c>
      <c r="B32" s="9" t="s">
        <v>28</v>
      </c>
      <c r="C32" s="85">
        <v>0.16700000000000001</v>
      </c>
      <c r="D32" s="32" t="s">
        <v>237</v>
      </c>
      <c r="E32" s="59">
        <f t="shared" si="3"/>
        <v>36750</v>
      </c>
      <c r="F32" s="88">
        <f t="shared" si="3"/>
        <v>6137.2</v>
      </c>
      <c r="G32" s="89">
        <f>재료비목록표!E9</f>
        <v>36750</v>
      </c>
      <c r="H32" s="91">
        <f>IF(C32=0,0,ROUNDDOWN(G32*C32,1))</f>
        <v>6137.2</v>
      </c>
      <c r="I32" s="56">
        <v>0</v>
      </c>
      <c r="J32" s="87">
        <f>IF(C32=0,0,ROUNDDOWN(I32*C32,1))</f>
        <v>0</v>
      </c>
      <c r="K32" s="56">
        <v>0</v>
      </c>
      <c r="L32" s="88">
        <f>IF(C32=0,0,ROUNDDOWN(K32*C32,1))</f>
        <v>0</v>
      </c>
      <c r="M32" s="23" t="s">
        <v>1257</v>
      </c>
      <c r="N32" s="16" t="s">
        <v>1255</v>
      </c>
      <c r="O32" s="6" t="s">
        <v>1256</v>
      </c>
      <c r="P32" s="6" t="s">
        <v>1236</v>
      </c>
      <c r="Z32" s="19" t="str">
        <f ca="1">HYPERLINK("#"&amp;재료비목록표!G2&amp;"!A"&amp;ROW(재료비목록표!A9),"M20471 →")</f>
        <v>M20471 →</v>
      </c>
    </row>
    <row r="33" spans="1:26" ht="23.85" customHeight="1" x14ac:dyDescent="0.3">
      <c r="A33" s="9" t="s">
        <v>12</v>
      </c>
      <c r="B33" s="9" t="s">
        <v>18</v>
      </c>
      <c r="C33" s="85">
        <v>0.16700000000000001</v>
      </c>
      <c r="D33" s="32" t="s">
        <v>14</v>
      </c>
      <c r="E33" s="59">
        <f t="shared" si="3"/>
        <v>87286</v>
      </c>
      <c r="F33" s="88">
        <f t="shared" si="3"/>
        <v>14576.7</v>
      </c>
      <c r="G33" s="89">
        <f>일위대가목록표!F5</f>
        <v>0</v>
      </c>
      <c r="H33" s="92">
        <f>IF(C33=0,0,ROUNDDOWN(G33*C33,1))</f>
        <v>0</v>
      </c>
      <c r="I33" s="89">
        <f>일위대가목록표!G5</f>
        <v>84744</v>
      </c>
      <c r="J33" s="92">
        <f>IF(C33=0,0,ROUNDDOWN(I33*C33,1))</f>
        <v>14152.2</v>
      </c>
      <c r="K33" s="89">
        <f>일위대가목록표!H5</f>
        <v>2542</v>
      </c>
      <c r="L33" s="92">
        <f>IF(C33=0,0,ROUNDDOWN(K33*C33,1))</f>
        <v>424.5</v>
      </c>
      <c r="M33" s="23" t="s">
        <v>1260</v>
      </c>
      <c r="N33" s="16" t="s">
        <v>1258</v>
      </c>
      <c r="O33" s="6" t="s">
        <v>1259</v>
      </c>
      <c r="P33" s="6" t="s">
        <v>1236</v>
      </c>
      <c r="Z33" s="19" t="str">
        <f ca="1">HYPERLINK("#"&amp;일위대가목록표!J2&amp;"!A"&amp;ROW(일위대가목록표!A5),"B01260 →")</f>
        <v>B01260 →</v>
      </c>
    </row>
    <row r="34" spans="1:26" ht="23.85" customHeight="1" x14ac:dyDescent="0.3">
      <c r="A34" s="23" t="s">
        <v>6</v>
      </c>
      <c r="B34" s="82"/>
      <c r="C34" s="82"/>
      <c r="D34" s="82"/>
      <c r="E34" s="82"/>
      <c r="F34" s="53">
        <f>H34+J34+L34</f>
        <v>66729</v>
      </c>
      <c r="G34" s="82"/>
      <c r="H34" s="53">
        <f>ROUNDDOWN(SUMIF(P29:P33,O34,H29:H33),0)</f>
        <v>51393</v>
      </c>
      <c r="I34" s="82"/>
      <c r="J34" s="53">
        <f>ROUNDDOWN(SUMIF(P29:P33,O34,J29:J33),0)</f>
        <v>14843</v>
      </c>
      <c r="K34" s="82"/>
      <c r="L34" s="53">
        <f>ROUNDDOWN(SUMIF(P29:P33,O34,L29:L33),0)</f>
        <v>493</v>
      </c>
      <c r="M34" s="82"/>
      <c r="O34" s="6" t="s">
        <v>1236</v>
      </c>
    </row>
    <row r="35" spans="1:26" ht="23.85" customHeight="1" x14ac:dyDescent="0.3">
      <c r="A35" s="81" t="s">
        <v>30</v>
      </c>
      <c r="B35" s="81"/>
      <c r="C35" s="83"/>
      <c r="D35" s="83"/>
      <c r="E35" s="83"/>
      <c r="F35" s="83"/>
      <c r="G35" s="83"/>
      <c r="H35" s="83"/>
      <c r="I35" s="83"/>
      <c r="J35" s="83"/>
      <c r="K35" s="83"/>
      <c r="L35" s="83"/>
      <c r="M35" s="83"/>
      <c r="N35" s="34" t="str">
        <f>HYPERLINK("#N"&amp;ROW(N40),"_x0005_`BDCOD|B03046_x0007_`POSS|"&amp;ROW(N37)&amp;"_x0007_`POSE|"&amp;ROW(N40)&amp;"_x0007_`")</f>
        <v>_x0005_`BDCOD|B03046_x0007_`POSS|37_x0007_`POSE|40_x0007_`</v>
      </c>
    </row>
    <row r="36" spans="1:26" ht="23.85" customHeight="1" x14ac:dyDescent="0.3">
      <c r="A36" s="43" t="s">
        <v>32</v>
      </c>
      <c r="B36" s="43" t="s">
        <v>33</v>
      </c>
      <c r="C36" s="84"/>
      <c r="D36" s="86" t="s">
        <v>24</v>
      </c>
      <c r="E36" s="84"/>
      <c r="F36" s="84"/>
      <c r="G36" s="84"/>
      <c r="H36" s="84"/>
      <c r="I36" s="84"/>
      <c r="J36" s="84"/>
      <c r="K36" s="84"/>
      <c r="L36" s="84"/>
      <c r="M36" s="86" t="s">
        <v>34</v>
      </c>
      <c r="O36" s="6" t="s">
        <v>34</v>
      </c>
    </row>
    <row r="37" spans="1:26" ht="23.85" customHeight="1" x14ac:dyDescent="0.3">
      <c r="A37" s="9" t="s">
        <v>758</v>
      </c>
      <c r="B37" s="9" t="s">
        <v>759</v>
      </c>
      <c r="C37" s="85">
        <v>0.16600000000000001</v>
      </c>
      <c r="D37" s="32" t="s">
        <v>70</v>
      </c>
      <c r="E37" s="59">
        <f t="shared" ref="E37:F40" si="4">G37+I37+K37</f>
        <v>25000</v>
      </c>
      <c r="F37" s="88">
        <f t="shared" si="4"/>
        <v>4150</v>
      </c>
      <c r="G37" s="89">
        <f>재료비목록표!E66</f>
        <v>25000</v>
      </c>
      <c r="H37" s="91">
        <f>IF(C37=0,0,ROUNDDOWN(G37*C37,1))</f>
        <v>4150</v>
      </c>
      <c r="I37" s="56">
        <v>0</v>
      </c>
      <c r="J37" s="87">
        <f>IF(C37=0,0,ROUNDDOWN(I37*C37,1))</f>
        <v>0</v>
      </c>
      <c r="K37" s="56">
        <v>0</v>
      </c>
      <c r="L37" s="88">
        <f>IF(C37=0,0,ROUNDDOWN(K37*C37,1))</f>
        <v>0</v>
      </c>
      <c r="M37" s="23" t="s">
        <v>1263</v>
      </c>
      <c r="N37" s="16" t="s">
        <v>1261</v>
      </c>
      <c r="O37" s="6" t="s">
        <v>1262</v>
      </c>
      <c r="P37" s="6" t="s">
        <v>1236</v>
      </c>
      <c r="Z37" s="19" t="str">
        <f ca="1">HYPERLINK("#"&amp;재료비목록표!G2&amp;"!A"&amp;ROW(재료비목록표!A66),"M19894 →")</f>
        <v>M19894 →</v>
      </c>
    </row>
    <row r="38" spans="1:26" ht="23.85" customHeight="1" x14ac:dyDescent="0.3">
      <c r="A38" s="9" t="s">
        <v>377</v>
      </c>
      <c r="B38" s="9" t="s">
        <v>381</v>
      </c>
      <c r="C38" s="85">
        <v>0.16</v>
      </c>
      <c r="D38" s="32" t="s">
        <v>70</v>
      </c>
      <c r="E38" s="59">
        <f t="shared" si="4"/>
        <v>11647</v>
      </c>
      <c r="F38" s="88">
        <f t="shared" si="4"/>
        <v>1863.4</v>
      </c>
      <c r="G38" s="89">
        <f>단가산출근거목록표!F9</f>
        <v>811</v>
      </c>
      <c r="H38" s="92">
        <f>IF(C38=0,0,ROUNDDOWN(G38*C38,1))</f>
        <v>129.69999999999999</v>
      </c>
      <c r="I38" s="89">
        <f>단가산출근거목록표!G9</f>
        <v>9765</v>
      </c>
      <c r="J38" s="92">
        <f>IF(C38=0,0,ROUNDDOWN(I38*C38,1))</f>
        <v>1562.4</v>
      </c>
      <c r="K38" s="89">
        <f>단가산출근거목록표!H9</f>
        <v>1071</v>
      </c>
      <c r="L38" s="92">
        <f>IF(C38=0,0,ROUNDDOWN(K38*C38,1))</f>
        <v>171.3</v>
      </c>
      <c r="M38" s="23" t="s">
        <v>1266</v>
      </c>
      <c r="N38" s="16" t="s">
        <v>1264</v>
      </c>
      <c r="O38" s="6" t="s">
        <v>1265</v>
      </c>
      <c r="P38" s="6" t="s">
        <v>1236</v>
      </c>
      <c r="Z38" s="19" t="str">
        <f ca="1">HYPERLINK("#"&amp;단가산출근거목록표!J2&amp;"!A"&amp;ROW(단가산출근거목록표!A9),"D01136 →")</f>
        <v>D01136 →</v>
      </c>
    </row>
    <row r="39" spans="1:26" ht="23.85" customHeight="1" x14ac:dyDescent="0.3">
      <c r="A39" s="9" t="s">
        <v>200</v>
      </c>
      <c r="B39" s="9" t="s">
        <v>201</v>
      </c>
      <c r="C39" s="85">
        <v>0.4</v>
      </c>
      <c r="D39" s="32" t="s">
        <v>91</v>
      </c>
      <c r="E39" s="59">
        <f t="shared" si="4"/>
        <v>36273</v>
      </c>
      <c r="F39" s="88">
        <f t="shared" si="4"/>
        <v>14509.2</v>
      </c>
      <c r="G39" s="89">
        <f>일위대가목록표!F42</f>
        <v>3688</v>
      </c>
      <c r="H39" s="92">
        <f>IF(C39=0,0,ROUNDDOWN(G39*C39,1))</f>
        <v>1475.2</v>
      </c>
      <c r="I39" s="89">
        <f>일위대가목록표!G42</f>
        <v>31636</v>
      </c>
      <c r="J39" s="92">
        <f>IF(C39=0,0,ROUNDDOWN(I39*C39,1))</f>
        <v>12654.4</v>
      </c>
      <c r="K39" s="89">
        <f>일위대가목록표!H42</f>
        <v>949</v>
      </c>
      <c r="L39" s="92">
        <f>IF(C39=0,0,ROUNDDOWN(K39*C39,1))</f>
        <v>379.6</v>
      </c>
      <c r="M39" s="23" t="s">
        <v>1269</v>
      </c>
      <c r="N39" s="16" t="s">
        <v>1267</v>
      </c>
      <c r="O39" s="6" t="s">
        <v>1268</v>
      </c>
      <c r="P39" s="6" t="s">
        <v>1236</v>
      </c>
      <c r="Z39" s="19" t="str">
        <f ca="1">HYPERLINK("#"&amp;일위대가목록표!J2&amp;"!A"&amp;ROW(일위대가목록표!A42),"B00015 →")</f>
        <v>B00015 →</v>
      </c>
    </row>
    <row r="40" spans="1:26" ht="23.85" customHeight="1" x14ac:dyDescent="0.3">
      <c r="A40" s="9" t="s">
        <v>68</v>
      </c>
      <c r="B40" s="9" t="s">
        <v>74</v>
      </c>
      <c r="C40" s="85">
        <v>0.12</v>
      </c>
      <c r="D40" s="32" t="s">
        <v>70</v>
      </c>
      <c r="E40" s="59">
        <f t="shared" si="4"/>
        <v>120075</v>
      </c>
      <c r="F40" s="88">
        <f t="shared" si="4"/>
        <v>14408.9</v>
      </c>
      <c r="G40" s="89">
        <f>일위대가목록표!F16</f>
        <v>94671</v>
      </c>
      <c r="H40" s="92">
        <f>IF(C40=0,0,ROUNDDOWN(G40*C40,1))</f>
        <v>11360.5</v>
      </c>
      <c r="I40" s="89">
        <f>일위대가목록표!G16</f>
        <v>22143</v>
      </c>
      <c r="J40" s="92">
        <f>IF(C40=0,0,ROUNDDOWN(I40*C40,1))</f>
        <v>2657.1</v>
      </c>
      <c r="K40" s="89">
        <f>일위대가목록표!H16</f>
        <v>3261</v>
      </c>
      <c r="L40" s="92">
        <f>IF(C40=0,0,ROUNDDOWN(K40*C40,1))</f>
        <v>391.3</v>
      </c>
      <c r="M40" s="23" t="s">
        <v>1272</v>
      </c>
      <c r="N40" s="16" t="s">
        <v>1270</v>
      </c>
      <c r="O40" s="6" t="s">
        <v>1271</v>
      </c>
      <c r="P40" s="6" t="s">
        <v>1236</v>
      </c>
      <c r="Z40" s="19" t="str">
        <f ca="1">HYPERLINK("#"&amp;일위대가목록표!J2&amp;"!A"&amp;ROW(일위대가목록표!A16),"B01810 →")</f>
        <v>B01810 →</v>
      </c>
    </row>
    <row r="41" spans="1:26" ht="23.85" customHeight="1" x14ac:dyDescent="0.3">
      <c r="A41" s="23" t="s">
        <v>6</v>
      </c>
      <c r="B41" s="82"/>
      <c r="C41" s="82"/>
      <c r="D41" s="82"/>
      <c r="E41" s="82"/>
      <c r="F41" s="53">
        <f>H41+J41+L41</f>
        <v>34930</v>
      </c>
      <c r="G41" s="82"/>
      <c r="H41" s="53">
        <f>ROUNDDOWN(SUMIF(P37:P40,O41,H37:H40),0)</f>
        <v>17115</v>
      </c>
      <c r="I41" s="82"/>
      <c r="J41" s="53">
        <f>ROUNDDOWN(SUMIF(P37:P40,O41,J37:J40),0)</f>
        <v>16873</v>
      </c>
      <c r="K41" s="82"/>
      <c r="L41" s="53">
        <f>ROUNDDOWN(SUMIF(P37:P40,O41,L37:L40),0)</f>
        <v>942</v>
      </c>
      <c r="M41" s="82"/>
      <c r="O41" s="6" t="s">
        <v>1236</v>
      </c>
    </row>
    <row r="42" spans="1:26" ht="23.85" customHeight="1" x14ac:dyDescent="0.3">
      <c r="A42" s="81" t="s">
        <v>35</v>
      </c>
      <c r="B42" s="81"/>
      <c r="C42" s="83"/>
      <c r="D42" s="83"/>
      <c r="E42" s="83"/>
      <c r="F42" s="83"/>
      <c r="G42" s="83"/>
      <c r="H42" s="83"/>
      <c r="I42" s="83"/>
      <c r="J42" s="83"/>
      <c r="K42" s="83"/>
      <c r="L42" s="83"/>
      <c r="M42" s="83"/>
      <c r="N42" s="34" t="str">
        <f>HYPERLINK("#N"&amp;ROW(N46),"_x0005_`BDCOD|B00970_x0007_`POSS|"&amp;ROW(N44)&amp;"_x0007_`POSE|"&amp;ROW(N46)&amp;"_x0007_`")</f>
        <v>_x0005_`BDCOD|B00970_x0007_`POSS|44_x0007_`POSE|46_x0007_`</v>
      </c>
    </row>
    <row r="43" spans="1:26" ht="23.85" customHeight="1" x14ac:dyDescent="0.3">
      <c r="A43" s="43" t="s">
        <v>37</v>
      </c>
      <c r="B43" s="43" t="s">
        <v>38</v>
      </c>
      <c r="C43" s="84"/>
      <c r="D43" s="86" t="s">
        <v>39</v>
      </c>
      <c r="E43" s="84"/>
      <c r="F43" s="84"/>
      <c r="G43" s="84"/>
      <c r="H43" s="84"/>
      <c r="I43" s="84"/>
      <c r="J43" s="84"/>
      <c r="K43" s="84"/>
      <c r="L43" s="84"/>
      <c r="M43" s="86" t="s">
        <v>40</v>
      </c>
      <c r="O43" s="6" t="s">
        <v>40</v>
      </c>
    </row>
    <row r="44" spans="1:26" ht="23.85" customHeight="1" x14ac:dyDescent="0.3">
      <c r="A44" s="9" t="s">
        <v>809</v>
      </c>
      <c r="B44" s="9"/>
      <c r="C44" s="85">
        <v>0.01</v>
      </c>
      <c r="D44" s="32" t="s">
        <v>791</v>
      </c>
      <c r="E44" s="59">
        <f>G44+I44+K44</f>
        <v>219533</v>
      </c>
      <c r="F44" s="87">
        <f>H44+J44+L44</f>
        <v>2195.3000000000002</v>
      </c>
      <c r="G44" s="56">
        <v>0</v>
      </c>
      <c r="H44" s="88">
        <f>IF(C44=0,0,ROUNDDOWN(G44*C44,1))</f>
        <v>0</v>
      </c>
      <c r="I44" s="89">
        <f>노무비목록표!E10</f>
        <v>219533</v>
      </c>
      <c r="J44" s="91">
        <f>IF(C44=0,0,ROUNDDOWN(I44*C44,1))</f>
        <v>2195.3000000000002</v>
      </c>
      <c r="K44" s="56">
        <v>0</v>
      </c>
      <c r="L44" s="88">
        <f>IF(C44=0,0,ROUNDDOWN(K44*C44,1))</f>
        <v>0</v>
      </c>
      <c r="M44" s="23" t="s">
        <v>1275</v>
      </c>
      <c r="N44" s="16" t="s">
        <v>1273</v>
      </c>
      <c r="O44" s="6" t="s">
        <v>1274</v>
      </c>
      <c r="P44" s="6" t="s">
        <v>1236</v>
      </c>
      <c r="Z44" s="19" t="str">
        <f ca="1">HYPERLINK("#"&amp;노무비목록표!G2&amp;"!A"&amp;ROW(노무비목록표!A10),"L00038 →")</f>
        <v>L00038 →</v>
      </c>
    </row>
    <row r="45" spans="1:26" ht="23.85" customHeight="1" x14ac:dyDescent="0.3">
      <c r="A45" s="9" t="s">
        <v>797</v>
      </c>
      <c r="B45" s="9"/>
      <c r="C45" s="85">
        <v>3.3E-3</v>
      </c>
      <c r="D45" s="32" t="s">
        <v>791</v>
      </c>
      <c r="E45" s="59">
        <f>G45+I45+K45</f>
        <v>165545</v>
      </c>
      <c r="F45" s="87">
        <f>H45+J45+L45</f>
        <v>546.20000000000005</v>
      </c>
      <c r="G45" s="56">
        <v>0</v>
      </c>
      <c r="H45" s="88">
        <f>IF(C45=0,0,ROUNDDOWN(G45*C45,1))</f>
        <v>0</v>
      </c>
      <c r="I45" s="89">
        <f>노무비목록표!E6</f>
        <v>165545</v>
      </c>
      <c r="J45" s="91">
        <f>IF(C45=0,0,ROUNDDOWN(I45*C45,1))</f>
        <v>546.20000000000005</v>
      </c>
      <c r="K45" s="56">
        <v>0</v>
      </c>
      <c r="L45" s="88">
        <f>IF(C45=0,0,ROUNDDOWN(K45*C45,1))</f>
        <v>0</v>
      </c>
      <c r="M45" s="23" t="s">
        <v>1228</v>
      </c>
      <c r="N45" s="16" t="s">
        <v>1276</v>
      </c>
      <c r="O45" s="6" t="s">
        <v>1227</v>
      </c>
      <c r="P45" s="6" t="s">
        <v>1236</v>
      </c>
      <c r="Z45" s="19" t="str">
        <f ca="1">HYPERLINK("#"&amp;노무비목록표!G2&amp;"!A"&amp;ROW(노무비목록표!A6),"L00002 →")</f>
        <v>L00002 →</v>
      </c>
    </row>
    <row r="46" spans="1:26" ht="23.85" customHeight="1" x14ac:dyDescent="0.3">
      <c r="A46" s="9" t="s">
        <v>1277</v>
      </c>
      <c r="B46" s="9"/>
      <c r="C46" s="85">
        <v>0</v>
      </c>
      <c r="D46" s="32"/>
      <c r="E46" s="12">
        <v>0</v>
      </c>
      <c r="F46" s="10">
        <v>0</v>
      </c>
      <c r="G46" s="45"/>
      <c r="H46" s="12">
        <v>0</v>
      </c>
      <c r="I46" s="50"/>
      <c r="J46" s="12">
        <v>0</v>
      </c>
      <c r="K46" s="50"/>
      <c r="L46" s="12">
        <v>0</v>
      </c>
      <c r="M46" s="23" t="s">
        <v>1235</v>
      </c>
      <c r="N46" s="16" t="s">
        <v>1234</v>
      </c>
      <c r="O46" s="6" t="s">
        <v>1224</v>
      </c>
      <c r="P46" s="6" t="s">
        <v>1224</v>
      </c>
    </row>
    <row r="47" spans="1:26" ht="23.85" customHeight="1" x14ac:dyDescent="0.3">
      <c r="A47" s="23" t="s">
        <v>6</v>
      </c>
      <c r="B47" s="82"/>
      <c r="C47" s="82"/>
      <c r="D47" s="82"/>
      <c r="E47" s="82"/>
      <c r="F47" s="53">
        <f>H47+J47+L47</f>
        <v>2741</v>
      </c>
      <c r="G47" s="82"/>
      <c r="H47" s="53">
        <f>ROUNDDOWN(SUMIF(P44:P46,O47,H44:H46),0)</f>
        <v>0</v>
      </c>
      <c r="I47" s="82"/>
      <c r="J47" s="53">
        <f>ROUNDDOWN(SUMIF(P44:P46,O47,J44:J46),0)</f>
        <v>2741</v>
      </c>
      <c r="K47" s="82"/>
      <c r="L47" s="53">
        <f>ROUNDDOWN(SUMIF(P44:P46,O47,L44:L46),0)</f>
        <v>0</v>
      </c>
      <c r="M47" s="82"/>
      <c r="O47" s="6" t="s">
        <v>1236</v>
      </c>
    </row>
    <row r="48" spans="1:26" ht="23.85" customHeight="1" x14ac:dyDescent="0.3">
      <c r="A48" s="81" t="s">
        <v>41</v>
      </c>
      <c r="B48" s="81"/>
      <c r="C48" s="83"/>
      <c r="D48" s="83"/>
      <c r="E48" s="83"/>
      <c r="F48" s="83"/>
      <c r="G48" s="83"/>
      <c r="H48" s="83"/>
      <c r="I48" s="83"/>
      <c r="J48" s="83"/>
      <c r="K48" s="83"/>
      <c r="L48" s="83"/>
      <c r="M48" s="83"/>
      <c r="N48" s="34" t="str">
        <f>HYPERLINK("#N"&amp;ROW(N54),"_x0005_`BDCOD|B03065_x0007_`POSS|"&amp;ROW(N50)&amp;"_x0007_`POSE|"&amp;ROW(N54)&amp;"_x0007_`")</f>
        <v>_x0005_`BDCOD|B03065_x0007_`POSS|50_x0007_`POSE|54_x0007_`</v>
      </c>
    </row>
    <row r="49" spans="1:26" ht="23.85" customHeight="1" x14ac:dyDescent="0.3">
      <c r="A49" s="43" t="s">
        <v>43</v>
      </c>
      <c r="B49" s="43" t="s">
        <v>44</v>
      </c>
      <c r="C49" s="84"/>
      <c r="D49" s="86" t="s">
        <v>24</v>
      </c>
      <c r="E49" s="84"/>
      <c r="F49" s="84"/>
      <c r="G49" s="84"/>
      <c r="H49" s="84"/>
      <c r="I49" s="84"/>
      <c r="J49" s="84"/>
      <c r="K49" s="84"/>
      <c r="L49" s="84"/>
      <c r="M49" s="86" t="s">
        <v>45</v>
      </c>
      <c r="O49" s="6" t="s">
        <v>45</v>
      </c>
    </row>
    <row r="50" spans="1:26" ht="23.85" customHeight="1" x14ac:dyDescent="0.3">
      <c r="A50" s="9" t="s">
        <v>689</v>
      </c>
      <c r="B50" s="9" t="s">
        <v>690</v>
      </c>
      <c r="C50" s="85">
        <v>3.1E-2</v>
      </c>
      <c r="D50" s="32" t="s">
        <v>70</v>
      </c>
      <c r="E50" s="59">
        <f t="shared" ref="E50:F54" si="5">G50+I50+K50</f>
        <v>31000</v>
      </c>
      <c r="F50" s="88">
        <f t="shared" si="5"/>
        <v>961</v>
      </c>
      <c r="G50" s="89">
        <f>재료비목록표!E51</f>
        <v>31000</v>
      </c>
      <c r="H50" s="91">
        <f>IF(C50=0,0,ROUNDDOWN(G50*C50,1))</f>
        <v>961</v>
      </c>
      <c r="I50" s="56">
        <v>0</v>
      </c>
      <c r="J50" s="87">
        <f>IF(C50=0,0,ROUNDDOWN(I50*C50,1))</f>
        <v>0</v>
      </c>
      <c r="K50" s="56">
        <v>0</v>
      </c>
      <c r="L50" s="88">
        <f>IF(C50=0,0,ROUNDDOWN(K50*C50,1))</f>
        <v>0</v>
      </c>
      <c r="M50" s="23" t="s">
        <v>1280</v>
      </c>
      <c r="N50" s="16" t="s">
        <v>1278</v>
      </c>
      <c r="O50" s="6" t="s">
        <v>1279</v>
      </c>
      <c r="P50" s="6" t="s">
        <v>1236</v>
      </c>
      <c r="Z50" s="19" t="str">
        <f ca="1">HYPERLINK("#"&amp;재료비목록표!G2&amp;"!A"&amp;ROW(재료비목록표!A51),"M21146 →")</f>
        <v>M21146 →</v>
      </c>
    </row>
    <row r="51" spans="1:26" ht="23.85" customHeight="1" x14ac:dyDescent="0.3">
      <c r="A51" s="9" t="s">
        <v>373</v>
      </c>
      <c r="B51" s="9" t="s">
        <v>374</v>
      </c>
      <c r="C51" s="85">
        <v>0.03</v>
      </c>
      <c r="D51" s="32" t="s">
        <v>70</v>
      </c>
      <c r="E51" s="59">
        <f t="shared" si="5"/>
        <v>12753</v>
      </c>
      <c r="F51" s="88">
        <f t="shared" si="5"/>
        <v>382.40000000000003</v>
      </c>
      <c r="G51" s="89">
        <f>단가산출근거목록표!F7</f>
        <v>996</v>
      </c>
      <c r="H51" s="92">
        <f>IF(C51=0,0,ROUNDDOWN(G51*C51,1))</f>
        <v>29.8</v>
      </c>
      <c r="I51" s="89">
        <f>단가산출근거목록표!G7</f>
        <v>10573</v>
      </c>
      <c r="J51" s="92">
        <f>IF(C51=0,0,ROUNDDOWN(I51*C51,1))</f>
        <v>317.10000000000002</v>
      </c>
      <c r="K51" s="89">
        <f>단가산출근거목록표!H7</f>
        <v>1184</v>
      </c>
      <c r="L51" s="92">
        <f>IF(C51=0,0,ROUNDDOWN(K51*C51,1))</f>
        <v>35.5</v>
      </c>
      <c r="M51" s="23" t="s">
        <v>1283</v>
      </c>
      <c r="N51" s="16" t="s">
        <v>1281</v>
      </c>
      <c r="O51" s="6" t="s">
        <v>1282</v>
      </c>
      <c r="P51" s="6" t="s">
        <v>1236</v>
      </c>
      <c r="Z51" s="19" t="str">
        <f ca="1">HYPERLINK("#"&amp;단가산출근거목록표!J2&amp;"!A"&amp;ROW(단가산출근거목록표!A7),"D00259 →")</f>
        <v>D00259 →</v>
      </c>
    </row>
    <row r="52" spans="1:26" ht="23.85" customHeight="1" x14ac:dyDescent="0.3">
      <c r="A52" s="9" t="s">
        <v>728</v>
      </c>
      <c r="B52" s="9" t="s">
        <v>729</v>
      </c>
      <c r="C52" s="85">
        <v>0.83</v>
      </c>
      <c r="D52" s="32" t="s">
        <v>237</v>
      </c>
      <c r="E52" s="59">
        <f t="shared" si="5"/>
        <v>50000</v>
      </c>
      <c r="F52" s="88">
        <f t="shared" si="5"/>
        <v>41500</v>
      </c>
      <c r="G52" s="89">
        <f>재료비목록표!E60</f>
        <v>50000</v>
      </c>
      <c r="H52" s="91">
        <f>IF(C52=0,0,ROUNDDOWN(G52*C52,1))</f>
        <v>41500</v>
      </c>
      <c r="I52" s="56">
        <v>0</v>
      </c>
      <c r="J52" s="87">
        <f>IF(C52=0,0,ROUNDDOWN(I52*C52,1))</f>
        <v>0</v>
      </c>
      <c r="K52" s="56">
        <v>0</v>
      </c>
      <c r="L52" s="88">
        <f>IF(C52=0,0,ROUNDDOWN(K52*C52,1))</f>
        <v>0</v>
      </c>
      <c r="M52" s="23" t="s">
        <v>1286</v>
      </c>
      <c r="N52" s="16" t="s">
        <v>1284</v>
      </c>
      <c r="O52" s="6" t="s">
        <v>1285</v>
      </c>
      <c r="P52" s="6" t="s">
        <v>1236</v>
      </c>
      <c r="Z52" s="19" t="str">
        <f ca="1">HYPERLINK("#"&amp;재료비목록표!G2&amp;"!A"&amp;ROW(재료비목록표!A60),"M21147 →")</f>
        <v>M21147 →</v>
      </c>
    </row>
    <row r="53" spans="1:26" ht="23.85" customHeight="1" x14ac:dyDescent="0.3">
      <c r="A53" s="9" t="s">
        <v>43</v>
      </c>
      <c r="B53" s="9" t="s">
        <v>531</v>
      </c>
      <c r="C53" s="85">
        <v>0.83</v>
      </c>
      <c r="D53" s="32" t="s">
        <v>237</v>
      </c>
      <c r="E53" s="59">
        <f t="shared" si="5"/>
        <v>333000</v>
      </c>
      <c r="F53" s="88">
        <f t="shared" si="5"/>
        <v>276390</v>
      </c>
      <c r="G53" s="89">
        <f>재료비목록표!E14</f>
        <v>333000</v>
      </c>
      <c r="H53" s="91">
        <f>IF(C53=0,0,ROUNDDOWN(G53*C53,1))</f>
        <v>276390</v>
      </c>
      <c r="I53" s="56">
        <v>0</v>
      </c>
      <c r="J53" s="87">
        <f>IF(C53=0,0,ROUNDDOWN(I53*C53,1))</f>
        <v>0</v>
      </c>
      <c r="K53" s="56">
        <v>0</v>
      </c>
      <c r="L53" s="88">
        <f>IF(C53=0,0,ROUNDDOWN(K53*C53,1))</f>
        <v>0</v>
      </c>
      <c r="M53" s="23" t="s">
        <v>1289</v>
      </c>
      <c r="N53" s="16" t="s">
        <v>1287</v>
      </c>
      <c r="O53" s="6" t="s">
        <v>1288</v>
      </c>
      <c r="P53" s="6" t="s">
        <v>1236</v>
      </c>
      <c r="Z53" s="19" t="str">
        <f ca="1">HYPERLINK("#"&amp;재료비목록표!G2&amp;"!A"&amp;ROW(재료비목록표!A14),"M21149 →")</f>
        <v>M21149 →</v>
      </c>
    </row>
    <row r="54" spans="1:26" ht="23.85" customHeight="1" x14ac:dyDescent="0.3">
      <c r="A54" s="9" t="s">
        <v>210</v>
      </c>
      <c r="B54" s="9" t="s">
        <v>211</v>
      </c>
      <c r="C54" s="85">
        <v>1.5800000000000002E-2</v>
      </c>
      <c r="D54" s="32" t="s">
        <v>212</v>
      </c>
      <c r="E54" s="59">
        <f t="shared" si="5"/>
        <v>1292842</v>
      </c>
      <c r="F54" s="88">
        <f t="shared" si="5"/>
        <v>20426.8</v>
      </c>
      <c r="G54" s="89">
        <f>일위대가목록표!F44</f>
        <v>35912</v>
      </c>
      <c r="H54" s="92">
        <f>IF(C54=0,0,ROUNDDOWN(G54*C54,1))</f>
        <v>567.4</v>
      </c>
      <c r="I54" s="89">
        <f>일위대가목록표!G44</f>
        <v>1197077</v>
      </c>
      <c r="J54" s="92">
        <f>IF(C54=0,0,ROUNDDOWN(I54*C54,1))</f>
        <v>18913.8</v>
      </c>
      <c r="K54" s="89">
        <f>일위대가목록표!H44</f>
        <v>59853</v>
      </c>
      <c r="L54" s="92">
        <f>IF(C54=0,0,ROUNDDOWN(K54*C54,1))</f>
        <v>945.6</v>
      </c>
      <c r="M54" s="23" t="s">
        <v>1292</v>
      </c>
      <c r="N54" s="16" t="s">
        <v>1290</v>
      </c>
      <c r="O54" s="6" t="s">
        <v>1291</v>
      </c>
      <c r="P54" s="6" t="s">
        <v>1236</v>
      </c>
      <c r="Z54" s="19" t="str">
        <f ca="1">HYPERLINK("#"&amp;일위대가목록표!J2&amp;"!A"&amp;ROW(일위대가목록표!A44),"B02859 →")</f>
        <v>B02859 →</v>
      </c>
    </row>
    <row r="55" spans="1:26" ht="23.85" customHeight="1" x14ac:dyDescent="0.3">
      <c r="A55" s="23" t="s">
        <v>6</v>
      </c>
      <c r="B55" s="82"/>
      <c r="C55" s="82"/>
      <c r="D55" s="82"/>
      <c r="E55" s="82"/>
      <c r="F55" s="53">
        <f>H55+J55+L55</f>
        <v>339659</v>
      </c>
      <c r="G55" s="82"/>
      <c r="H55" s="53">
        <f>ROUNDDOWN(SUMIF(P50:P54,O55,H50:H54),0)</f>
        <v>319448</v>
      </c>
      <c r="I55" s="82"/>
      <c r="J55" s="53">
        <f>ROUNDDOWN(SUMIF(P50:P54,O55,J50:J54),0)</f>
        <v>19230</v>
      </c>
      <c r="K55" s="82"/>
      <c r="L55" s="53">
        <f>ROUNDDOWN(SUMIF(P50:P54,O55,L50:L54),0)</f>
        <v>981</v>
      </c>
      <c r="M55" s="82"/>
      <c r="O55" s="6" t="s">
        <v>1236</v>
      </c>
    </row>
    <row r="56" spans="1:26" ht="23.85" customHeight="1" x14ac:dyDescent="0.3">
      <c r="A56" s="81" t="s">
        <v>46</v>
      </c>
      <c r="B56" s="81"/>
      <c r="C56" s="83"/>
      <c r="D56" s="83"/>
      <c r="E56" s="83"/>
      <c r="F56" s="83"/>
      <c r="G56" s="83"/>
      <c r="H56" s="83"/>
      <c r="I56" s="83"/>
      <c r="J56" s="83"/>
      <c r="K56" s="83"/>
      <c r="L56" s="83"/>
      <c r="M56" s="83"/>
      <c r="N56" s="34" t="str">
        <f>HYPERLINK("#N"&amp;ROW(N60),"_x0005_`BDCOD|B03068_x0007_`POSS|"&amp;ROW(N58)&amp;"_x0007_`POSE|"&amp;ROW(N60)&amp;"_x0007_`")</f>
        <v>_x0005_`BDCOD|B03068_x0007_`POSS|58_x0007_`POSE|60_x0007_`</v>
      </c>
    </row>
    <row r="57" spans="1:26" ht="23.85" customHeight="1" x14ac:dyDescent="0.3">
      <c r="A57" s="43" t="s">
        <v>48</v>
      </c>
      <c r="B57" s="43" t="s">
        <v>49</v>
      </c>
      <c r="C57" s="84"/>
      <c r="D57" s="86" t="s">
        <v>39</v>
      </c>
      <c r="E57" s="84"/>
      <c r="F57" s="84"/>
      <c r="G57" s="84"/>
      <c r="H57" s="84"/>
      <c r="I57" s="84"/>
      <c r="J57" s="84"/>
      <c r="K57" s="84"/>
      <c r="L57" s="84"/>
      <c r="M57" s="86" t="s">
        <v>50</v>
      </c>
      <c r="O57" s="6" t="s">
        <v>50</v>
      </c>
    </row>
    <row r="58" spans="1:26" ht="23.85" customHeight="1" x14ac:dyDescent="0.3">
      <c r="A58" s="9" t="s">
        <v>48</v>
      </c>
      <c r="B58" s="9" t="s">
        <v>49</v>
      </c>
      <c r="C58" s="85">
        <v>1.05</v>
      </c>
      <c r="D58" s="32" t="s">
        <v>39</v>
      </c>
      <c r="E58" s="59">
        <f t="shared" ref="E58:F60" si="6">G58+I58+K58</f>
        <v>11000</v>
      </c>
      <c r="F58" s="88">
        <f t="shared" si="6"/>
        <v>11550</v>
      </c>
      <c r="G58" s="89">
        <f>재료비목록표!E16</f>
        <v>11000</v>
      </c>
      <c r="H58" s="91">
        <f>IF(C58=0,0,ROUNDDOWN(G58*C58,1))</f>
        <v>11550</v>
      </c>
      <c r="I58" s="56">
        <v>0</v>
      </c>
      <c r="J58" s="87">
        <f>IF(C58=0,0,ROUNDDOWN(I58*C58,1))</f>
        <v>0</v>
      </c>
      <c r="K58" s="56">
        <v>0</v>
      </c>
      <c r="L58" s="88">
        <f>IF(C58=0,0,ROUNDDOWN(K58*C58,1))</f>
        <v>0</v>
      </c>
      <c r="M58" s="23" t="s">
        <v>1295</v>
      </c>
      <c r="N58" s="16" t="s">
        <v>1293</v>
      </c>
      <c r="O58" s="6" t="s">
        <v>1294</v>
      </c>
      <c r="P58" s="6" t="s">
        <v>1236</v>
      </c>
      <c r="Z58" s="19" t="str">
        <f ca="1">HYPERLINK("#"&amp;재료비목록표!G2&amp;"!A"&amp;ROW(재료비목록표!A16),"M21159 →")</f>
        <v>M21159 →</v>
      </c>
    </row>
    <row r="59" spans="1:26" ht="23.85" customHeight="1" x14ac:dyDescent="0.3">
      <c r="A59" s="9" t="s">
        <v>587</v>
      </c>
      <c r="B59" s="9" t="s">
        <v>588</v>
      </c>
      <c r="C59" s="85">
        <v>0.5</v>
      </c>
      <c r="D59" s="32" t="s">
        <v>503</v>
      </c>
      <c r="E59" s="59">
        <f t="shared" si="6"/>
        <v>400</v>
      </c>
      <c r="F59" s="88">
        <f t="shared" si="6"/>
        <v>200</v>
      </c>
      <c r="G59" s="89">
        <f>재료비목록표!E28</f>
        <v>400</v>
      </c>
      <c r="H59" s="91">
        <f>IF(C59=0,0,ROUNDDOWN(G59*C59,1))</f>
        <v>200</v>
      </c>
      <c r="I59" s="56">
        <v>0</v>
      </c>
      <c r="J59" s="87">
        <f>IF(C59=0,0,ROUNDDOWN(I59*C59,1))</f>
        <v>0</v>
      </c>
      <c r="K59" s="56">
        <v>0</v>
      </c>
      <c r="L59" s="88">
        <f>IF(C59=0,0,ROUNDDOWN(K59*C59,1))</f>
        <v>0</v>
      </c>
      <c r="M59" s="23" t="s">
        <v>1298</v>
      </c>
      <c r="N59" s="16" t="s">
        <v>1296</v>
      </c>
      <c r="O59" s="6" t="s">
        <v>1297</v>
      </c>
      <c r="P59" s="6" t="s">
        <v>1236</v>
      </c>
      <c r="Z59" s="19" t="str">
        <f ca="1">HYPERLINK("#"&amp;재료비목록표!G2&amp;"!A"&amp;ROW(재료비목록표!A28),"M19937 →")</f>
        <v>M19937 →</v>
      </c>
    </row>
    <row r="60" spans="1:26" ht="23.85" customHeight="1" x14ac:dyDescent="0.3">
      <c r="A60" s="9" t="s">
        <v>37</v>
      </c>
      <c r="B60" s="9" t="s">
        <v>38</v>
      </c>
      <c r="C60" s="85">
        <v>1</v>
      </c>
      <c r="D60" s="32" t="s">
        <v>39</v>
      </c>
      <c r="E60" s="59">
        <f t="shared" si="6"/>
        <v>2741</v>
      </c>
      <c r="F60" s="88">
        <f t="shared" si="6"/>
        <v>2741</v>
      </c>
      <c r="G60" s="89">
        <f>일위대가목록표!F9</f>
        <v>0</v>
      </c>
      <c r="H60" s="92">
        <f>IF(C60=0,0,ROUNDDOWN(G60*C60,1))</f>
        <v>0</v>
      </c>
      <c r="I60" s="89">
        <f>일위대가목록표!G9</f>
        <v>2741</v>
      </c>
      <c r="J60" s="92">
        <f>IF(C60=0,0,ROUNDDOWN(I60*C60,1))</f>
        <v>2741</v>
      </c>
      <c r="K60" s="89">
        <f>일위대가목록표!H9</f>
        <v>0</v>
      </c>
      <c r="L60" s="92">
        <f>IF(C60=0,0,ROUNDDOWN(K60*C60,1))</f>
        <v>0</v>
      </c>
      <c r="M60" s="23" t="s">
        <v>1301</v>
      </c>
      <c r="N60" s="16" t="s">
        <v>1299</v>
      </c>
      <c r="O60" s="6" t="s">
        <v>1300</v>
      </c>
      <c r="P60" s="6" t="s">
        <v>1236</v>
      </c>
      <c r="Z60" s="19" t="str">
        <f ca="1">HYPERLINK("#"&amp;일위대가목록표!J2&amp;"!A"&amp;ROW(일위대가목록표!A9),"B00970 →")</f>
        <v>B00970 →</v>
      </c>
    </row>
    <row r="61" spans="1:26" ht="23.85" customHeight="1" x14ac:dyDescent="0.3">
      <c r="A61" s="23" t="s">
        <v>6</v>
      </c>
      <c r="B61" s="82"/>
      <c r="C61" s="82"/>
      <c r="D61" s="82"/>
      <c r="E61" s="82"/>
      <c r="F61" s="53">
        <f>H61+J61+L61</f>
        <v>14491</v>
      </c>
      <c r="G61" s="82"/>
      <c r="H61" s="53">
        <f>ROUNDDOWN(SUMIF(P58:P60,O61,H58:H60),0)</f>
        <v>11750</v>
      </c>
      <c r="I61" s="82"/>
      <c r="J61" s="53">
        <f>ROUNDDOWN(SUMIF(P58:P60,O61,J58:J60),0)</f>
        <v>2741</v>
      </c>
      <c r="K61" s="82"/>
      <c r="L61" s="53">
        <f>ROUNDDOWN(SUMIF(P58:P60,O61,L58:L60),0)</f>
        <v>0</v>
      </c>
      <c r="M61" s="82"/>
      <c r="O61" s="6" t="s">
        <v>1236</v>
      </c>
    </row>
    <row r="62" spans="1:26" ht="23.85" customHeight="1" x14ac:dyDescent="0.3">
      <c r="A62" s="81" t="s">
        <v>51</v>
      </c>
      <c r="B62" s="81"/>
      <c r="C62" s="83"/>
      <c r="D62" s="83"/>
      <c r="E62" s="83"/>
      <c r="F62" s="83"/>
      <c r="G62" s="83"/>
      <c r="H62" s="83"/>
      <c r="I62" s="83"/>
      <c r="J62" s="83"/>
      <c r="K62" s="83"/>
      <c r="L62" s="83"/>
      <c r="M62" s="83"/>
      <c r="N62" s="34" t="str">
        <f>HYPERLINK("#N"&amp;ROW(N67),"_x0005_`BDCOD|B01864_x0007_`POSS|"&amp;ROW(N64)&amp;"_x0007_`POSE|"&amp;ROW(N67)&amp;"_x0007_`")</f>
        <v>_x0005_`BDCOD|B01864_x0007_`POSS|64_x0007_`POSE|67_x0007_`</v>
      </c>
    </row>
    <row r="63" spans="1:26" ht="23.85" customHeight="1" x14ac:dyDescent="0.3">
      <c r="A63" s="43" t="s">
        <v>53</v>
      </c>
      <c r="B63" s="43" t="s">
        <v>54</v>
      </c>
      <c r="C63" s="84"/>
      <c r="D63" s="86" t="s">
        <v>39</v>
      </c>
      <c r="E63" s="84"/>
      <c r="F63" s="84"/>
      <c r="G63" s="84"/>
      <c r="H63" s="84"/>
      <c r="I63" s="84"/>
      <c r="J63" s="84"/>
      <c r="K63" s="84"/>
      <c r="L63" s="84"/>
      <c r="M63" s="86" t="s">
        <v>55</v>
      </c>
      <c r="O63" s="6" t="s">
        <v>55</v>
      </c>
    </row>
    <row r="64" spans="1:26" ht="23.85" customHeight="1" x14ac:dyDescent="0.3">
      <c r="A64" s="9" t="s">
        <v>53</v>
      </c>
      <c r="B64" s="9" t="s">
        <v>54</v>
      </c>
      <c r="C64" s="85">
        <v>1.05</v>
      </c>
      <c r="D64" s="32" t="s">
        <v>39</v>
      </c>
      <c r="E64" s="59">
        <f t="shared" ref="E64:F67" si="7">G64+I64+K64</f>
        <v>450000</v>
      </c>
      <c r="F64" s="88">
        <f t="shared" si="7"/>
        <v>472500</v>
      </c>
      <c r="G64" s="89">
        <f>재료비목록표!E17</f>
        <v>450000</v>
      </c>
      <c r="H64" s="91">
        <f>IF(C64=0,0,ROUNDDOWN(G64*C64,1))</f>
        <v>472500</v>
      </c>
      <c r="I64" s="56">
        <v>0</v>
      </c>
      <c r="J64" s="87">
        <f>IF(C64=0,0,ROUNDDOWN(I64*C64,1))</f>
        <v>0</v>
      </c>
      <c r="K64" s="56">
        <v>0</v>
      </c>
      <c r="L64" s="88">
        <f>IF(C64=0,0,ROUNDDOWN(K64*C64,1))</f>
        <v>0</v>
      </c>
      <c r="M64" s="23" t="s">
        <v>1304</v>
      </c>
      <c r="N64" s="16" t="s">
        <v>1302</v>
      </c>
      <c r="O64" s="6" t="s">
        <v>1303</v>
      </c>
      <c r="P64" s="6" t="s">
        <v>1236</v>
      </c>
      <c r="Z64" s="19" t="str">
        <f ca="1">HYPERLINK("#"&amp;재료비목록표!G2&amp;"!A"&amp;ROW(재료비목록표!A17),"M20041 →")</f>
        <v>M20041 →</v>
      </c>
    </row>
    <row r="65" spans="1:26" ht="23.85" customHeight="1" x14ac:dyDescent="0.3">
      <c r="A65" s="9" t="s">
        <v>587</v>
      </c>
      <c r="B65" s="9" t="s">
        <v>588</v>
      </c>
      <c r="C65" s="85">
        <v>20</v>
      </c>
      <c r="D65" s="32" t="s">
        <v>503</v>
      </c>
      <c r="E65" s="59">
        <f t="shared" si="7"/>
        <v>400</v>
      </c>
      <c r="F65" s="88">
        <f t="shared" si="7"/>
        <v>8000</v>
      </c>
      <c r="G65" s="89">
        <f>재료비목록표!E28</f>
        <v>400</v>
      </c>
      <c r="H65" s="91">
        <f>IF(C65=0,0,ROUNDDOWN(G65*C65,1))</f>
        <v>8000</v>
      </c>
      <c r="I65" s="56">
        <v>0</v>
      </c>
      <c r="J65" s="87">
        <f>IF(C65=0,0,ROUNDDOWN(I65*C65,1))</f>
        <v>0</v>
      </c>
      <c r="K65" s="56">
        <v>0</v>
      </c>
      <c r="L65" s="88">
        <f>IF(C65=0,0,ROUNDDOWN(K65*C65,1))</f>
        <v>0</v>
      </c>
      <c r="M65" s="23" t="s">
        <v>1298</v>
      </c>
      <c r="N65" s="16" t="s">
        <v>1296</v>
      </c>
      <c r="O65" s="6" t="s">
        <v>1297</v>
      </c>
      <c r="P65" s="6" t="s">
        <v>1236</v>
      </c>
      <c r="Z65" s="19" t="str">
        <f ca="1">HYPERLINK("#"&amp;재료비목록표!G2&amp;"!A"&amp;ROW(재료비목록표!A28),"M19937 →")</f>
        <v>M19937 →</v>
      </c>
    </row>
    <row r="66" spans="1:26" ht="23.85" customHeight="1" x14ac:dyDescent="0.3">
      <c r="A66" s="9" t="s">
        <v>357</v>
      </c>
      <c r="B66" s="9" t="s">
        <v>358</v>
      </c>
      <c r="C66" s="85">
        <v>1</v>
      </c>
      <c r="D66" s="32" t="s">
        <v>39</v>
      </c>
      <c r="E66" s="59">
        <f t="shared" si="7"/>
        <v>126977</v>
      </c>
      <c r="F66" s="88">
        <f t="shared" si="7"/>
        <v>126977</v>
      </c>
      <c r="G66" s="89">
        <f>일위대가목록표!F74</f>
        <v>10250</v>
      </c>
      <c r="H66" s="92">
        <f>IF(C66=0,0,ROUNDDOWN(G66*C66,1))</f>
        <v>10250</v>
      </c>
      <c r="I66" s="89">
        <f>일위대가목록표!G74</f>
        <v>105808</v>
      </c>
      <c r="J66" s="92">
        <f>IF(C66=0,0,ROUNDDOWN(I66*C66,1))</f>
        <v>105808</v>
      </c>
      <c r="K66" s="89">
        <f>일위대가목록표!H74</f>
        <v>10919</v>
      </c>
      <c r="L66" s="92">
        <f>IF(C66=0,0,ROUNDDOWN(K66*C66,1))</f>
        <v>10919</v>
      </c>
      <c r="M66" s="23" t="s">
        <v>1307</v>
      </c>
      <c r="N66" s="16" t="s">
        <v>1305</v>
      </c>
      <c r="O66" s="6" t="s">
        <v>1306</v>
      </c>
      <c r="P66" s="6" t="s">
        <v>1236</v>
      </c>
      <c r="Z66" s="19" t="str">
        <f ca="1">HYPERLINK("#"&amp;일위대가목록표!J2&amp;"!A"&amp;ROW(일위대가목록표!A74),"B03007 →")</f>
        <v>B03007 →</v>
      </c>
    </row>
    <row r="67" spans="1:26" ht="23.85" customHeight="1" x14ac:dyDescent="0.3">
      <c r="A67" s="9" t="s">
        <v>698</v>
      </c>
      <c r="B67" s="9" t="s">
        <v>699</v>
      </c>
      <c r="C67" s="85">
        <v>1</v>
      </c>
      <c r="D67" s="32" t="s">
        <v>700</v>
      </c>
      <c r="E67" s="59">
        <f t="shared" si="7"/>
        <v>16800</v>
      </c>
      <c r="F67" s="88">
        <f t="shared" si="7"/>
        <v>16800</v>
      </c>
      <c r="G67" s="89">
        <f>재료비목록표!E53</f>
        <v>16800</v>
      </c>
      <c r="H67" s="91">
        <f>IF(C67=0,0,ROUNDDOWN(G67*C67,1))</f>
        <v>16800</v>
      </c>
      <c r="I67" s="56">
        <v>0</v>
      </c>
      <c r="J67" s="87">
        <f>IF(C67=0,0,ROUNDDOWN(I67*C67,1))</f>
        <v>0</v>
      </c>
      <c r="K67" s="56">
        <v>0</v>
      </c>
      <c r="L67" s="88">
        <f>IF(C67=0,0,ROUNDDOWN(K67*C67,1))</f>
        <v>0</v>
      </c>
      <c r="M67" s="23" t="s">
        <v>1310</v>
      </c>
      <c r="N67" s="16" t="s">
        <v>1308</v>
      </c>
      <c r="O67" s="6" t="s">
        <v>1309</v>
      </c>
      <c r="P67" s="6" t="s">
        <v>1236</v>
      </c>
      <c r="Z67" s="19" t="str">
        <f ca="1">HYPERLINK("#"&amp;재료비목록표!G2&amp;"!A"&amp;ROW(재료비목록표!A53),"M19939 →")</f>
        <v>M19939 →</v>
      </c>
    </row>
    <row r="68" spans="1:26" ht="23.85" customHeight="1" x14ac:dyDescent="0.3">
      <c r="A68" s="23" t="s">
        <v>6</v>
      </c>
      <c r="B68" s="82"/>
      <c r="C68" s="82"/>
      <c r="D68" s="82"/>
      <c r="E68" s="82"/>
      <c r="F68" s="53">
        <f>H68+J68+L68</f>
        <v>624277</v>
      </c>
      <c r="G68" s="82"/>
      <c r="H68" s="53">
        <f>ROUNDDOWN(SUMIF(P64:P67,O68,H64:H67),0)</f>
        <v>507550</v>
      </c>
      <c r="I68" s="82"/>
      <c r="J68" s="53">
        <f>ROUNDDOWN(SUMIF(P64:P67,O68,J64:J67),0)</f>
        <v>105808</v>
      </c>
      <c r="K68" s="82"/>
      <c r="L68" s="53">
        <f>ROUNDDOWN(SUMIF(P64:P67,O68,L64:L67),0)</f>
        <v>10919</v>
      </c>
      <c r="M68" s="82"/>
      <c r="O68" s="6" t="s">
        <v>1236</v>
      </c>
    </row>
    <row r="69" spans="1:26" ht="23.85" customHeight="1" x14ac:dyDescent="0.3">
      <c r="A69" s="81" t="s">
        <v>56</v>
      </c>
      <c r="B69" s="81"/>
      <c r="C69" s="83"/>
      <c r="D69" s="83"/>
      <c r="E69" s="83"/>
      <c r="F69" s="83"/>
      <c r="G69" s="83"/>
      <c r="H69" s="83"/>
      <c r="I69" s="83"/>
      <c r="J69" s="83"/>
      <c r="K69" s="83"/>
      <c r="L69" s="83"/>
      <c r="M69" s="83"/>
      <c r="N69" s="34" t="str">
        <f>HYPERLINK("#N"&amp;ROW(N78),"_x0005_`BDCOD|B03042_x0007_`POSS|"&amp;ROW(N71)&amp;"_x0007_`POSE|"&amp;ROW(N78)&amp;"_x0007_`")</f>
        <v>_x0005_`BDCOD|B03042_x0007_`POSS|71_x0007_`POSE|78_x0007_`</v>
      </c>
    </row>
    <row r="70" spans="1:26" ht="23.85" customHeight="1" x14ac:dyDescent="0.3">
      <c r="A70" s="43" t="s">
        <v>58</v>
      </c>
      <c r="B70" s="43" t="s">
        <v>59</v>
      </c>
      <c r="C70" s="84"/>
      <c r="D70" s="86" t="s">
        <v>14</v>
      </c>
      <c r="E70" s="84"/>
      <c r="F70" s="84"/>
      <c r="G70" s="84"/>
      <c r="H70" s="84"/>
      <c r="I70" s="84"/>
      <c r="J70" s="84"/>
      <c r="K70" s="84"/>
      <c r="L70" s="84"/>
      <c r="M70" s="86" t="s">
        <v>60</v>
      </c>
      <c r="O70" s="6" t="s">
        <v>60</v>
      </c>
    </row>
    <row r="71" spans="1:26" ht="23.85" customHeight="1" x14ac:dyDescent="0.3">
      <c r="A71" s="9" t="s">
        <v>758</v>
      </c>
      <c r="B71" s="9" t="s">
        <v>759</v>
      </c>
      <c r="C71" s="85">
        <v>16.431999999999999</v>
      </c>
      <c r="D71" s="32" t="s">
        <v>70</v>
      </c>
      <c r="E71" s="59">
        <f t="shared" ref="E71:F78" si="8">G71+I71+K71</f>
        <v>25000</v>
      </c>
      <c r="F71" s="88">
        <f t="shared" si="8"/>
        <v>410800</v>
      </c>
      <c r="G71" s="89">
        <f>재료비목록표!E66</f>
        <v>25000</v>
      </c>
      <c r="H71" s="91">
        <f t="shared" ref="H71:H78" si="9">IF(C71=0,0,ROUNDDOWN(G71*C71,1))</f>
        <v>410800</v>
      </c>
      <c r="I71" s="56">
        <v>0</v>
      </c>
      <c r="J71" s="87">
        <f t="shared" ref="J71:J78" si="10">IF(C71=0,0,ROUNDDOWN(I71*C71,1))</f>
        <v>0</v>
      </c>
      <c r="K71" s="56">
        <v>0</v>
      </c>
      <c r="L71" s="88">
        <f t="shared" ref="L71:L78" si="11">IF(C71=0,0,ROUNDDOWN(K71*C71,1))</f>
        <v>0</v>
      </c>
      <c r="M71" s="23" t="s">
        <v>1263</v>
      </c>
      <c r="N71" s="16" t="s">
        <v>1261</v>
      </c>
      <c r="O71" s="6" t="s">
        <v>1262</v>
      </c>
      <c r="P71" s="6" t="s">
        <v>1236</v>
      </c>
      <c r="Z71" s="19" t="str">
        <f ca="1">HYPERLINK("#"&amp;재료비목록표!G2&amp;"!A"&amp;ROW(재료비목록표!A66),"M19894 →")</f>
        <v>M19894 →</v>
      </c>
    </row>
    <row r="72" spans="1:26" ht="23.85" customHeight="1" x14ac:dyDescent="0.3">
      <c r="A72" s="9" t="s">
        <v>388</v>
      </c>
      <c r="B72" s="9" t="s">
        <v>389</v>
      </c>
      <c r="C72" s="85">
        <v>15.8</v>
      </c>
      <c r="D72" s="32" t="s">
        <v>70</v>
      </c>
      <c r="E72" s="59">
        <f t="shared" si="8"/>
        <v>13918</v>
      </c>
      <c r="F72" s="88">
        <f t="shared" si="8"/>
        <v>219904.4</v>
      </c>
      <c r="G72" s="89">
        <f>단가산출근거목록표!F11</f>
        <v>1423</v>
      </c>
      <c r="H72" s="92">
        <f t="shared" si="9"/>
        <v>22483.4</v>
      </c>
      <c r="I72" s="89">
        <f>단가산출근거목록표!G11</f>
        <v>10974</v>
      </c>
      <c r="J72" s="92">
        <f t="shared" si="10"/>
        <v>173389.2</v>
      </c>
      <c r="K72" s="89">
        <f>단가산출근거목록표!H11</f>
        <v>1521</v>
      </c>
      <c r="L72" s="92">
        <f t="shared" si="11"/>
        <v>24031.8</v>
      </c>
      <c r="M72" s="23" t="s">
        <v>1313</v>
      </c>
      <c r="N72" s="16" t="s">
        <v>1311</v>
      </c>
      <c r="O72" s="6" t="s">
        <v>1312</v>
      </c>
      <c r="P72" s="6" t="s">
        <v>1236</v>
      </c>
      <c r="Z72" s="19" t="str">
        <f ca="1">HYPERLINK("#"&amp;단가산출근거목록표!J2&amp;"!A"&amp;ROW(단가산출근거목록표!A11),"D00569 →")</f>
        <v>D00569 →</v>
      </c>
    </row>
    <row r="73" spans="1:26" ht="23.85" customHeight="1" x14ac:dyDescent="0.3">
      <c r="A73" s="9" t="s">
        <v>733</v>
      </c>
      <c r="B73" s="9" t="s">
        <v>734</v>
      </c>
      <c r="C73" s="85">
        <v>158</v>
      </c>
      <c r="D73" s="32" t="s">
        <v>91</v>
      </c>
      <c r="E73" s="59">
        <f t="shared" si="8"/>
        <v>459.7</v>
      </c>
      <c r="F73" s="88">
        <f t="shared" si="8"/>
        <v>72632.600000000006</v>
      </c>
      <c r="G73" s="89">
        <f>재료비목록표!E61</f>
        <v>459.7</v>
      </c>
      <c r="H73" s="91">
        <f t="shared" si="9"/>
        <v>72632.600000000006</v>
      </c>
      <c r="I73" s="56">
        <v>0</v>
      </c>
      <c r="J73" s="87">
        <f t="shared" si="10"/>
        <v>0</v>
      </c>
      <c r="K73" s="56">
        <v>0</v>
      </c>
      <c r="L73" s="88">
        <f t="shared" si="11"/>
        <v>0</v>
      </c>
      <c r="M73" s="23" t="s">
        <v>1316</v>
      </c>
      <c r="N73" s="16" t="s">
        <v>1314</v>
      </c>
      <c r="O73" s="6" t="s">
        <v>1315</v>
      </c>
      <c r="P73" s="6" t="s">
        <v>1236</v>
      </c>
      <c r="Z73" s="19" t="str">
        <f ca="1">HYPERLINK("#"&amp;재료비목록표!G2&amp;"!A"&amp;ROW(재료비목록표!A61),"M19895 →")</f>
        <v>M19895 →</v>
      </c>
    </row>
    <row r="74" spans="1:26" ht="23.85" customHeight="1" x14ac:dyDescent="0.3">
      <c r="A74" s="9" t="s">
        <v>196</v>
      </c>
      <c r="B74" s="9"/>
      <c r="C74" s="85">
        <v>158</v>
      </c>
      <c r="D74" s="32" t="s">
        <v>91</v>
      </c>
      <c r="E74" s="59">
        <f t="shared" si="8"/>
        <v>4032</v>
      </c>
      <c r="F74" s="88">
        <f t="shared" si="8"/>
        <v>637056</v>
      </c>
      <c r="G74" s="89">
        <f>일위대가목록표!F41</f>
        <v>2747</v>
      </c>
      <c r="H74" s="92">
        <f t="shared" si="9"/>
        <v>434026</v>
      </c>
      <c r="I74" s="89">
        <f>일위대가목록표!G41</f>
        <v>1285</v>
      </c>
      <c r="J74" s="92">
        <f t="shared" si="10"/>
        <v>203030</v>
      </c>
      <c r="K74" s="89">
        <f>일위대가목록표!H41</f>
        <v>0</v>
      </c>
      <c r="L74" s="92">
        <f t="shared" si="11"/>
        <v>0</v>
      </c>
      <c r="M74" s="23" t="s">
        <v>1319</v>
      </c>
      <c r="N74" s="16" t="s">
        <v>1317</v>
      </c>
      <c r="O74" s="6" t="s">
        <v>1318</v>
      </c>
      <c r="P74" s="6" t="s">
        <v>1236</v>
      </c>
      <c r="Z74" s="19" t="str">
        <f ca="1">HYPERLINK("#"&amp;일위대가목록표!J2&amp;"!A"&amp;ROW(일위대가목록표!A41),"B01225 →")</f>
        <v>B01225 →</v>
      </c>
    </row>
    <row r="75" spans="1:26" ht="23.85" customHeight="1" x14ac:dyDescent="0.3">
      <c r="A75" s="9" t="s">
        <v>68</v>
      </c>
      <c r="B75" s="9" t="s">
        <v>74</v>
      </c>
      <c r="C75" s="85">
        <v>23.7</v>
      </c>
      <c r="D75" s="32" t="s">
        <v>70</v>
      </c>
      <c r="E75" s="59">
        <f t="shared" si="8"/>
        <v>120075</v>
      </c>
      <c r="F75" s="88">
        <f t="shared" si="8"/>
        <v>2845777.5000000005</v>
      </c>
      <c r="G75" s="89">
        <f>일위대가목록표!F16</f>
        <v>94671</v>
      </c>
      <c r="H75" s="92">
        <f t="shared" si="9"/>
        <v>2243702.7000000002</v>
      </c>
      <c r="I75" s="89">
        <f>일위대가목록표!G16</f>
        <v>22143</v>
      </c>
      <c r="J75" s="92">
        <f t="shared" si="10"/>
        <v>524789.1</v>
      </c>
      <c r="K75" s="89">
        <f>일위대가목록표!H16</f>
        <v>3261</v>
      </c>
      <c r="L75" s="92">
        <f t="shared" si="11"/>
        <v>77285.7</v>
      </c>
      <c r="M75" s="23" t="s">
        <v>1272</v>
      </c>
      <c r="N75" s="16" t="s">
        <v>1270</v>
      </c>
      <c r="O75" s="6" t="s">
        <v>1271</v>
      </c>
      <c r="P75" s="6" t="s">
        <v>1236</v>
      </c>
      <c r="Z75" s="19" t="str">
        <f ca="1">HYPERLINK("#"&amp;일위대가목록표!J2&amp;"!A"&amp;ROW(일위대가목록표!A16),"B01810 →")</f>
        <v>B01810 →</v>
      </c>
    </row>
    <row r="76" spans="1:26" ht="23.85" customHeight="1" x14ac:dyDescent="0.3">
      <c r="A76" s="9" t="s">
        <v>653</v>
      </c>
      <c r="B76" s="9" t="s">
        <v>654</v>
      </c>
      <c r="C76" s="85">
        <v>664</v>
      </c>
      <c r="D76" s="32" t="s">
        <v>237</v>
      </c>
      <c r="E76" s="59">
        <f t="shared" si="8"/>
        <v>468</v>
      </c>
      <c r="F76" s="88">
        <f t="shared" si="8"/>
        <v>310752</v>
      </c>
      <c r="G76" s="89">
        <f>재료비목록표!E43</f>
        <v>468</v>
      </c>
      <c r="H76" s="91">
        <f t="shared" si="9"/>
        <v>310752</v>
      </c>
      <c r="I76" s="56">
        <v>0</v>
      </c>
      <c r="J76" s="87">
        <f t="shared" si="10"/>
        <v>0</v>
      </c>
      <c r="K76" s="56">
        <v>0</v>
      </c>
      <c r="L76" s="88">
        <f t="shared" si="11"/>
        <v>0</v>
      </c>
      <c r="M76" s="23" t="s">
        <v>1322</v>
      </c>
      <c r="N76" s="16" t="s">
        <v>1320</v>
      </c>
      <c r="O76" s="6" t="s">
        <v>1321</v>
      </c>
      <c r="P76" s="6" t="s">
        <v>1236</v>
      </c>
      <c r="Z76" s="19" t="str">
        <f ca="1">HYPERLINK("#"&amp;재료비목록표!G2&amp;"!A"&amp;ROW(재료비목록표!A43),"M20353 →")</f>
        <v>M20353 →</v>
      </c>
    </row>
    <row r="77" spans="1:26" ht="23.85" customHeight="1" x14ac:dyDescent="0.3">
      <c r="A77" s="9" t="s">
        <v>634</v>
      </c>
      <c r="B77" s="9" t="s">
        <v>635</v>
      </c>
      <c r="C77" s="85">
        <v>651</v>
      </c>
      <c r="D77" s="32" t="s">
        <v>237</v>
      </c>
      <c r="E77" s="59">
        <f t="shared" si="8"/>
        <v>550</v>
      </c>
      <c r="F77" s="88">
        <f t="shared" si="8"/>
        <v>358050</v>
      </c>
      <c r="G77" s="89">
        <f>재료비목록표!E39</f>
        <v>550</v>
      </c>
      <c r="H77" s="91">
        <f t="shared" si="9"/>
        <v>358050</v>
      </c>
      <c r="I77" s="56">
        <v>0</v>
      </c>
      <c r="J77" s="87">
        <f t="shared" si="10"/>
        <v>0</v>
      </c>
      <c r="K77" s="56">
        <v>0</v>
      </c>
      <c r="L77" s="88">
        <f t="shared" si="11"/>
        <v>0</v>
      </c>
      <c r="M77" s="23" t="s">
        <v>1325</v>
      </c>
      <c r="N77" s="16" t="s">
        <v>1323</v>
      </c>
      <c r="O77" s="6" t="s">
        <v>1324</v>
      </c>
      <c r="P77" s="6" t="s">
        <v>1236</v>
      </c>
      <c r="Z77" s="19" t="str">
        <f ca="1">HYPERLINK("#"&amp;재료비목록표!G2&amp;"!A"&amp;ROW(재료비목록표!A39),"M20354 →")</f>
        <v>M20354 →</v>
      </c>
    </row>
    <row r="78" spans="1:26" ht="23.85" customHeight="1" x14ac:dyDescent="0.3">
      <c r="A78" s="9" t="s">
        <v>185</v>
      </c>
      <c r="B78" s="9" t="s">
        <v>186</v>
      </c>
      <c r="C78" s="85">
        <v>632</v>
      </c>
      <c r="D78" s="32" t="s">
        <v>187</v>
      </c>
      <c r="E78" s="59">
        <f t="shared" si="8"/>
        <v>8384</v>
      </c>
      <c r="F78" s="88">
        <f t="shared" si="8"/>
        <v>5298688</v>
      </c>
      <c r="G78" s="89">
        <f>일위대가목록표!F39</f>
        <v>164</v>
      </c>
      <c r="H78" s="92">
        <f t="shared" si="9"/>
        <v>103648</v>
      </c>
      <c r="I78" s="89">
        <f>일위대가목록표!G39</f>
        <v>8220</v>
      </c>
      <c r="J78" s="92">
        <f t="shared" si="10"/>
        <v>5195040</v>
      </c>
      <c r="K78" s="89">
        <f>일위대가목록표!H39</f>
        <v>0</v>
      </c>
      <c r="L78" s="92">
        <f t="shared" si="11"/>
        <v>0</v>
      </c>
      <c r="M78" s="23" t="s">
        <v>1328</v>
      </c>
      <c r="N78" s="16" t="s">
        <v>1326</v>
      </c>
      <c r="O78" s="6" t="s">
        <v>1327</v>
      </c>
      <c r="P78" s="6" t="s">
        <v>1236</v>
      </c>
      <c r="Z78" s="19" t="str">
        <f ca="1">HYPERLINK("#"&amp;일위대가목록표!J2&amp;"!A"&amp;ROW(일위대가목록표!A39),"B00568 →")</f>
        <v>B00568 →</v>
      </c>
    </row>
    <row r="79" spans="1:26" ht="23.85" customHeight="1" x14ac:dyDescent="0.3">
      <c r="A79" s="23" t="s">
        <v>6</v>
      </c>
      <c r="B79" s="82"/>
      <c r="C79" s="82"/>
      <c r="D79" s="82"/>
      <c r="E79" s="82"/>
      <c r="F79" s="53">
        <f>H79+J79+L79</f>
        <v>10153659</v>
      </c>
      <c r="G79" s="82"/>
      <c r="H79" s="53">
        <f>ROUNDDOWN(SUMIF(P71:P78,O79,H71:H78),0)</f>
        <v>3956094</v>
      </c>
      <c r="I79" s="82"/>
      <c r="J79" s="53">
        <f>ROUNDDOWN(SUMIF(P71:P78,O79,J71:J78),0)</f>
        <v>6096248</v>
      </c>
      <c r="K79" s="82"/>
      <c r="L79" s="53">
        <f>ROUNDDOWN(SUMIF(P71:P78,O79,L71:L78),0)</f>
        <v>101317</v>
      </c>
      <c r="M79" s="82"/>
      <c r="O79" s="6" t="s">
        <v>1236</v>
      </c>
    </row>
    <row r="80" spans="1:26" ht="23.85" customHeight="1" x14ac:dyDescent="0.3">
      <c r="A80" s="81" t="s">
        <v>61</v>
      </c>
      <c r="B80" s="81"/>
      <c r="C80" s="83"/>
      <c r="D80" s="83"/>
      <c r="E80" s="83"/>
      <c r="F80" s="83"/>
      <c r="G80" s="83"/>
      <c r="H80" s="83"/>
      <c r="I80" s="83"/>
      <c r="J80" s="83"/>
      <c r="K80" s="83"/>
      <c r="L80" s="83"/>
      <c r="M80" s="83"/>
      <c r="N80" s="34" t="str">
        <f>HYPERLINK("#N"&amp;ROW(N89),"_x0005_`BDCOD|B03043_x0007_`POSS|"&amp;ROW(N82)&amp;"_x0007_`POSE|"&amp;ROW(N89)&amp;"_x0007_`")</f>
        <v>_x0005_`BDCOD|B03043_x0007_`POSS|82_x0007_`POSE|89_x0007_`</v>
      </c>
    </row>
    <row r="81" spans="1:26" ht="23.85" customHeight="1" x14ac:dyDescent="0.3">
      <c r="A81" s="43" t="s">
        <v>63</v>
      </c>
      <c r="B81" s="43" t="s">
        <v>64</v>
      </c>
      <c r="C81" s="84"/>
      <c r="D81" s="86" t="s">
        <v>14</v>
      </c>
      <c r="E81" s="84"/>
      <c r="F81" s="84"/>
      <c r="G81" s="84"/>
      <c r="H81" s="84"/>
      <c r="I81" s="84"/>
      <c r="J81" s="84"/>
      <c r="K81" s="84"/>
      <c r="L81" s="84"/>
      <c r="M81" s="86" t="s">
        <v>65</v>
      </c>
      <c r="O81" s="6" t="s">
        <v>65</v>
      </c>
    </row>
    <row r="82" spans="1:26" ht="23.85" customHeight="1" x14ac:dyDescent="0.3">
      <c r="A82" s="9" t="s">
        <v>758</v>
      </c>
      <c r="B82" s="9" t="s">
        <v>759</v>
      </c>
      <c r="C82" s="85">
        <v>14.144</v>
      </c>
      <c r="D82" s="32" t="s">
        <v>70</v>
      </c>
      <c r="E82" s="59">
        <f t="shared" ref="E82:F89" si="12">G82+I82+K82</f>
        <v>25000</v>
      </c>
      <c r="F82" s="88">
        <f t="shared" si="12"/>
        <v>353600</v>
      </c>
      <c r="G82" s="89">
        <f>재료비목록표!E66</f>
        <v>25000</v>
      </c>
      <c r="H82" s="91">
        <f t="shared" ref="H82:H89" si="13">IF(C82=0,0,ROUNDDOWN(G82*C82,1))</f>
        <v>353600</v>
      </c>
      <c r="I82" s="56">
        <v>0</v>
      </c>
      <c r="J82" s="87">
        <f t="shared" ref="J82:J89" si="14">IF(C82=0,0,ROUNDDOWN(I82*C82,1))</f>
        <v>0</v>
      </c>
      <c r="K82" s="56">
        <v>0</v>
      </c>
      <c r="L82" s="88">
        <f t="shared" ref="L82:L89" si="15">IF(C82=0,0,ROUNDDOWN(K82*C82,1))</f>
        <v>0</v>
      </c>
      <c r="M82" s="23" t="s">
        <v>1263</v>
      </c>
      <c r="N82" s="16" t="s">
        <v>1261</v>
      </c>
      <c r="O82" s="6" t="s">
        <v>1262</v>
      </c>
      <c r="P82" s="6" t="s">
        <v>1236</v>
      </c>
      <c r="Z82" s="19" t="str">
        <f ca="1">HYPERLINK("#"&amp;재료비목록표!G2&amp;"!A"&amp;ROW(재료비목록표!A66),"M19894 →")</f>
        <v>M19894 →</v>
      </c>
    </row>
    <row r="83" spans="1:26" ht="23.85" customHeight="1" x14ac:dyDescent="0.3">
      <c r="A83" s="9" t="s">
        <v>388</v>
      </c>
      <c r="B83" s="9" t="s">
        <v>389</v>
      </c>
      <c r="C83" s="85">
        <v>13.6</v>
      </c>
      <c r="D83" s="32" t="s">
        <v>70</v>
      </c>
      <c r="E83" s="59">
        <f t="shared" si="12"/>
        <v>13918</v>
      </c>
      <c r="F83" s="88">
        <f t="shared" si="12"/>
        <v>189284.8</v>
      </c>
      <c r="G83" s="89">
        <f>단가산출근거목록표!F11</f>
        <v>1423</v>
      </c>
      <c r="H83" s="92">
        <f t="shared" si="13"/>
        <v>19352.8</v>
      </c>
      <c r="I83" s="89">
        <f>단가산출근거목록표!G11</f>
        <v>10974</v>
      </c>
      <c r="J83" s="92">
        <f t="shared" si="14"/>
        <v>149246.39999999999</v>
      </c>
      <c r="K83" s="89">
        <f>단가산출근거목록표!H11</f>
        <v>1521</v>
      </c>
      <c r="L83" s="92">
        <f t="shared" si="15"/>
        <v>20685.599999999999</v>
      </c>
      <c r="M83" s="23" t="s">
        <v>1313</v>
      </c>
      <c r="N83" s="16" t="s">
        <v>1311</v>
      </c>
      <c r="O83" s="6" t="s">
        <v>1312</v>
      </c>
      <c r="P83" s="6" t="s">
        <v>1236</v>
      </c>
      <c r="Z83" s="19" t="str">
        <f ca="1">HYPERLINK("#"&amp;단가산출근거목록표!J2&amp;"!A"&amp;ROW(단가산출근거목록표!A11),"D00569 →")</f>
        <v>D00569 →</v>
      </c>
    </row>
    <row r="84" spans="1:26" ht="23.85" customHeight="1" x14ac:dyDescent="0.3">
      <c r="A84" s="9" t="s">
        <v>733</v>
      </c>
      <c r="B84" s="9" t="s">
        <v>734</v>
      </c>
      <c r="C84" s="85">
        <v>136</v>
      </c>
      <c r="D84" s="32" t="s">
        <v>91</v>
      </c>
      <c r="E84" s="59">
        <f t="shared" si="12"/>
        <v>459.7</v>
      </c>
      <c r="F84" s="88">
        <f t="shared" si="12"/>
        <v>62519.199999999997</v>
      </c>
      <c r="G84" s="89">
        <f>재료비목록표!E61</f>
        <v>459.7</v>
      </c>
      <c r="H84" s="91">
        <f t="shared" si="13"/>
        <v>62519.199999999997</v>
      </c>
      <c r="I84" s="56">
        <v>0</v>
      </c>
      <c r="J84" s="87">
        <f t="shared" si="14"/>
        <v>0</v>
      </c>
      <c r="K84" s="56">
        <v>0</v>
      </c>
      <c r="L84" s="88">
        <f t="shared" si="15"/>
        <v>0</v>
      </c>
      <c r="M84" s="23" t="s">
        <v>1316</v>
      </c>
      <c r="N84" s="16" t="s">
        <v>1314</v>
      </c>
      <c r="O84" s="6" t="s">
        <v>1315</v>
      </c>
      <c r="P84" s="6" t="s">
        <v>1236</v>
      </c>
      <c r="Z84" s="19" t="str">
        <f ca="1">HYPERLINK("#"&amp;재료비목록표!G2&amp;"!A"&amp;ROW(재료비목록표!A61),"M19895 →")</f>
        <v>M19895 →</v>
      </c>
    </row>
    <row r="85" spans="1:26" ht="23.85" customHeight="1" x14ac:dyDescent="0.3">
      <c r="A85" s="9" t="s">
        <v>196</v>
      </c>
      <c r="B85" s="9"/>
      <c r="C85" s="85">
        <v>136</v>
      </c>
      <c r="D85" s="32" t="s">
        <v>91</v>
      </c>
      <c r="E85" s="59">
        <f t="shared" si="12"/>
        <v>4032</v>
      </c>
      <c r="F85" s="88">
        <f t="shared" si="12"/>
        <v>548352</v>
      </c>
      <c r="G85" s="89">
        <f>일위대가목록표!F41</f>
        <v>2747</v>
      </c>
      <c r="H85" s="92">
        <f t="shared" si="13"/>
        <v>373592</v>
      </c>
      <c r="I85" s="89">
        <f>일위대가목록표!G41</f>
        <v>1285</v>
      </c>
      <c r="J85" s="92">
        <f t="shared" si="14"/>
        <v>174760</v>
      </c>
      <c r="K85" s="89">
        <f>일위대가목록표!H41</f>
        <v>0</v>
      </c>
      <c r="L85" s="92">
        <f t="shared" si="15"/>
        <v>0</v>
      </c>
      <c r="M85" s="23" t="s">
        <v>1319</v>
      </c>
      <c r="N85" s="16" t="s">
        <v>1317</v>
      </c>
      <c r="O85" s="6" t="s">
        <v>1318</v>
      </c>
      <c r="P85" s="6" t="s">
        <v>1236</v>
      </c>
      <c r="Z85" s="19" t="str">
        <f ca="1">HYPERLINK("#"&amp;일위대가목록표!J2&amp;"!A"&amp;ROW(일위대가목록표!A41),"B01225 →")</f>
        <v>B01225 →</v>
      </c>
    </row>
    <row r="86" spans="1:26" ht="23.85" customHeight="1" x14ac:dyDescent="0.3">
      <c r="A86" s="9" t="s">
        <v>68</v>
      </c>
      <c r="B86" s="9" t="s">
        <v>74</v>
      </c>
      <c r="C86" s="85">
        <v>20.399999999999999</v>
      </c>
      <c r="D86" s="32" t="s">
        <v>70</v>
      </c>
      <c r="E86" s="59">
        <f t="shared" si="12"/>
        <v>120075</v>
      </c>
      <c r="F86" s="88">
        <f t="shared" si="12"/>
        <v>2449530</v>
      </c>
      <c r="G86" s="89">
        <f>일위대가목록표!F16</f>
        <v>94671</v>
      </c>
      <c r="H86" s="92">
        <f t="shared" si="13"/>
        <v>1931288.4</v>
      </c>
      <c r="I86" s="89">
        <f>일위대가목록표!G16</f>
        <v>22143</v>
      </c>
      <c r="J86" s="92">
        <f t="shared" si="14"/>
        <v>451717.2</v>
      </c>
      <c r="K86" s="89">
        <f>일위대가목록표!H16</f>
        <v>3261</v>
      </c>
      <c r="L86" s="92">
        <f t="shared" si="15"/>
        <v>66524.399999999994</v>
      </c>
      <c r="M86" s="23" t="s">
        <v>1272</v>
      </c>
      <c r="N86" s="16" t="s">
        <v>1270</v>
      </c>
      <c r="O86" s="6" t="s">
        <v>1271</v>
      </c>
      <c r="P86" s="6" t="s">
        <v>1236</v>
      </c>
      <c r="Z86" s="19" t="str">
        <f ca="1">HYPERLINK("#"&amp;일위대가목록표!J2&amp;"!A"&amp;ROW(일위대가목록표!A16),"B01810 →")</f>
        <v>B01810 →</v>
      </c>
    </row>
    <row r="87" spans="1:26" ht="23.85" customHeight="1" x14ac:dyDescent="0.3">
      <c r="A87" s="9" t="s">
        <v>653</v>
      </c>
      <c r="B87" s="9" t="s">
        <v>654</v>
      </c>
      <c r="C87" s="85">
        <v>571</v>
      </c>
      <c r="D87" s="32" t="s">
        <v>237</v>
      </c>
      <c r="E87" s="59">
        <f t="shared" si="12"/>
        <v>468</v>
      </c>
      <c r="F87" s="88">
        <f t="shared" si="12"/>
        <v>267228</v>
      </c>
      <c r="G87" s="89">
        <f>재료비목록표!E43</f>
        <v>468</v>
      </c>
      <c r="H87" s="91">
        <f t="shared" si="13"/>
        <v>267228</v>
      </c>
      <c r="I87" s="56">
        <v>0</v>
      </c>
      <c r="J87" s="87">
        <f t="shared" si="14"/>
        <v>0</v>
      </c>
      <c r="K87" s="56">
        <v>0</v>
      </c>
      <c r="L87" s="88">
        <f t="shared" si="15"/>
        <v>0</v>
      </c>
      <c r="M87" s="23" t="s">
        <v>1322</v>
      </c>
      <c r="N87" s="16" t="s">
        <v>1320</v>
      </c>
      <c r="O87" s="6" t="s">
        <v>1321</v>
      </c>
      <c r="P87" s="6" t="s">
        <v>1236</v>
      </c>
      <c r="Z87" s="19" t="str">
        <f ca="1">HYPERLINK("#"&amp;재료비목록표!G2&amp;"!A"&amp;ROW(재료비목록표!A43),"M20353 →")</f>
        <v>M20353 →</v>
      </c>
    </row>
    <row r="88" spans="1:26" ht="23.85" customHeight="1" x14ac:dyDescent="0.3">
      <c r="A88" s="9" t="s">
        <v>634</v>
      </c>
      <c r="B88" s="9" t="s">
        <v>635</v>
      </c>
      <c r="C88" s="85">
        <v>560</v>
      </c>
      <c r="D88" s="32" t="s">
        <v>237</v>
      </c>
      <c r="E88" s="59">
        <f t="shared" si="12"/>
        <v>550</v>
      </c>
      <c r="F88" s="88">
        <f t="shared" si="12"/>
        <v>308000</v>
      </c>
      <c r="G88" s="89">
        <f>재료비목록표!E39</f>
        <v>550</v>
      </c>
      <c r="H88" s="91">
        <f t="shared" si="13"/>
        <v>308000</v>
      </c>
      <c r="I88" s="56">
        <v>0</v>
      </c>
      <c r="J88" s="87">
        <f t="shared" si="14"/>
        <v>0</v>
      </c>
      <c r="K88" s="56">
        <v>0</v>
      </c>
      <c r="L88" s="88">
        <f t="shared" si="15"/>
        <v>0</v>
      </c>
      <c r="M88" s="23" t="s">
        <v>1325</v>
      </c>
      <c r="N88" s="16" t="s">
        <v>1323</v>
      </c>
      <c r="O88" s="6" t="s">
        <v>1324</v>
      </c>
      <c r="P88" s="6" t="s">
        <v>1236</v>
      </c>
      <c r="Z88" s="19" t="str">
        <f ca="1">HYPERLINK("#"&amp;재료비목록표!G2&amp;"!A"&amp;ROW(재료비목록표!A39),"M20354 →")</f>
        <v>M20354 →</v>
      </c>
    </row>
    <row r="89" spans="1:26" ht="23.85" customHeight="1" x14ac:dyDescent="0.3">
      <c r="A89" s="9" t="s">
        <v>185</v>
      </c>
      <c r="B89" s="9" t="s">
        <v>186</v>
      </c>
      <c r="C89" s="85">
        <v>544</v>
      </c>
      <c r="D89" s="32" t="s">
        <v>187</v>
      </c>
      <c r="E89" s="59">
        <f t="shared" si="12"/>
        <v>8384</v>
      </c>
      <c r="F89" s="88">
        <f t="shared" si="12"/>
        <v>4560896</v>
      </c>
      <c r="G89" s="89">
        <f>일위대가목록표!F39</f>
        <v>164</v>
      </c>
      <c r="H89" s="92">
        <f t="shared" si="13"/>
        <v>89216</v>
      </c>
      <c r="I89" s="89">
        <f>일위대가목록표!G39</f>
        <v>8220</v>
      </c>
      <c r="J89" s="92">
        <f t="shared" si="14"/>
        <v>4471680</v>
      </c>
      <c r="K89" s="89">
        <f>일위대가목록표!H39</f>
        <v>0</v>
      </c>
      <c r="L89" s="92">
        <f t="shared" si="15"/>
        <v>0</v>
      </c>
      <c r="M89" s="23" t="s">
        <v>1328</v>
      </c>
      <c r="N89" s="16" t="s">
        <v>1326</v>
      </c>
      <c r="O89" s="6" t="s">
        <v>1327</v>
      </c>
      <c r="P89" s="6" t="s">
        <v>1236</v>
      </c>
      <c r="Z89" s="19" t="str">
        <f ca="1">HYPERLINK("#"&amp;일위대가목록표!J2&amp;"!A"&amp;ROW(일위대가목록표!A39),"B00568 →")</f>
        <v>B00568 →</v>
      </c>
    </row>
    <row r="90" spans="1:26" ht="23.85" customHeight="1" x14ac:dyDescent="0.3">
      <c r="A90" s="23" t="s">
        <v>6</v>
      </c>
      <c r="B90" s="82"/>
      <c r="C90" s="82"/>
      <c r="D90" s="82"/>
      <c r="E90" s="82"/>
      <c r="F90" s="53">
        <f>H90+J90+L90</f>
        <v>8739409</v>
      </c>
      <c r="G90" s="82"/>
      <c r="H90" s="53">
        <f>ROUNDDOWN(SUMIF(P82:P89,O90,H82:H89),0)</f>
        <v>3404796</v>
      </c>
      <c r="I90" s="82"/>
      <c r="J90" s="53">
        <f>ROUNDDOWN(SUMIF(P82:P89,O90,J82:J89),0)</f>
        <v>5247403</v>
      </c>
      <c r="K90" s="82"/>
      <c r="L90" s="53">
        <f>ROUNDDOWN(SUMIF(P82:P89,O90,L82:L89),0)</f>
        <v>87210</v>
      </c>
      <c r="M90" s="82"/>
      <c r="O90" s="6" t="s">
        <v>1236</v>
      </c>
    </row>
    <row r="91" spans="1:26" ht="23.85" customHeight="1" x14ac:dyDescent="0.3">
      <c r="A91" s="81" t="s">
        <v>66</v>
      </c>
      <c r="B91" s="81"/>
      <c r="C91" s="83"/>
      <c r="D91" s="83"/>
      <c r="E91" s="83"/>
      <c r="F91" s="83"/>
      <c r="G91" s="83"/>
      <c r="H91" s="83"/>
      <c r="I91" s="83"/>
      <c r="J91" s="83"/>
      <c r="K91" s="83"/>
      <c r="L91" s="83"/>
      <c r="M91" s="83"/>
      <c r="N91" s="34" t="str">
        <f>HYPERLINK("#N"&amp;ROW(N97),"_x0005_`BDCOD|B00095_x0007_`POSS|"&amp;ROW(N93)&amp;"_x0007_`POSE|"&amp;ROW(N97)&amp;"_x0007_`")</f>
        <v>_x0005_`BDCOD|B00095_x0007_`POSS|93_x0007_`POSE|97_x0007_`</v>
      </c>
    </row>
    <row r="92" spans="1:26" ht="23.85" customHeight="1" x14ac:dyDescent="0.3">
      <c r="A92" s="43" t="s">
        <v>68</v>
      </c>
      <c r="B92" s="43" t="s">
        <v>69</v>
      </c>
      <c r="C92" s="84"/>
      <c r="D92" s="86" t="s">
        <v>70</v>
      </c>
      <c r="E92" s="84"/>
      <c r="F92" s="84"/>
      <c r="G92" s="84"/>
      <c r="H92" s="84"/>
      <c r="I92" s="84"/>
      <c r="J92" s="84"/>
      <c r="K92" s="84"/>
      <c r="L92" s="84"/>
      <c r="M92" s="86" t="s">
        <v>71</v>
      </c>
      <c r="O92" s="6" t="s">
        <v>71</v>
      </c>
    </row>
    <row r="93" spans="1:26" ht="23.85" customHeight="1" x14ac:dyDescent="0.3">
      <c r="A93" s="9" t="s">
        <v>818</v>
      </c>
      <c r="B93" s="9"/>
      <c r="C93" s="85">
        <v>4.8000000000000001E-2</v>
      </c>
      <c r="D93" s="32" t="s">
        <v>791</v>
      </c>
      <c r="E93" s="59">
        <f t="shared" ref="E93:F96" si="16">G93+I93+K93</f>
        <v>261283</v>
      </c>
      <c r="F93" s="87">
        <f t="shared" si="16"/>
        <v>12541.5</v>
      </c>
      <c r="G93" s="56">
        <v>0</v>
      </c>
      <c r="H93" s="88">
        <f>IF(C93=0,0,ROUNDDOWN(G93*C93,1))</f>
        <v>0</v>
      </c>
      <c r="I93" s="89">
        <f>노무비목록표!E13</f>
        <v>261283</v>
      </c>
      <c r="J93" s="91">
        <f>IF(C93=0,0,ROUNDDOWN(I93*C93,1))</f>
        <v>12541.5</v>
      </c>
      <c r="K93" s="56">
        <v>0</v>
      </c>
      <c r="L93" s="88">
        <f>IF(C93=0,0,ROUNDDOWN(K93*C93,1))</f>
        <v>0</v>
      </c>
      <c r="M93" s="23" t="s">
        <v>1331</v>
      </c>
      <c r="N93" s="16" t="s">
        <v>1329</v>
      </c>
      <c r="O93" s="6" t="s">
        <v>1330</v>
      </c>
      <c r="P93" s="6" t="s">
        <v>1236</v>
      </c>
      <c r="Q93" s="6" t="s">
        <v>1222</v>
      </c>
      <c r="Z93" s="19" t="str">
        <f ca="1">HYPERLINK("#"&amp;노무비목록표!G2&amp;"!A"&amp;ROW(노무비목록표!A13),"L00013 →")</f>
        <v>L00013 →</v>
      </c>
    </row>
    <row r="94" spans="1:26" ht="23.85" customHeight="1" x14ac:dyDescent="0.3">
      <c r="A94" s="9" t="s">
        <v>797</v>
      </c>
      <c r="B94" s="9"/>
      <c r="C94" s="85">
        <v>1.6E-2</v>
      </c>
      <c r="D94" s="32" t="s">
        <v>791</v>
      </c>
      <c r="E94" s="59">
        <f t="shared" si="16"/>
        <v>165545</v>
      </c>
      <c r="F94" s="87">
        <f t="shared" si="16"/>
        <v>2648.7</v>
      </c>
      <c r="G94" s="56">
        <v>0</v>
      </c>
      <c r="H94" s="88">
        <f>IF(C94=0,0,ROUNDDOWN(G94*C94,1))</f>
        <v>0</v>
      </c>
      <c r="I94" s="89">
        <f>노무비목록표!E6</f>
        <v>165545</v>
      </c>
      <c r="J94" s="91">
        <f>IF(C94=0,0,ROUNDDOWN(I94*C94,1))</f>
        <v>2648.7</v>
      </c>
      <c r="K94" s="56">
        <v>0</v>
      </c>
      <c r="L94" s="88">
        <f>IF(C94=0,0,ROUNDDOWN(K94*C94,1))</f>
        <v>0</v>
      </c>
      <c r="M94" s="23" t="s">
        <v>1228</v>
      </c>
      <c r="N94" s="16" t="s">
        <v>1226</v>
      </c>
      <c r="O94" s="6" t="s">
        <v>1227</v>
      </c>
      <c r="P94" s="6" t="s">
        <v>1236</v>
      </c>
      <c r="Q94" s="6" t="s">
        <v>1222</v>
      </c>
      <c r="Z94" s="19" t="str">
        <f ca="1">HYPERLINK("#"&amp;노무비목록표!G2&amp;"!A"&amp;ROW(노무비목록표!A6),"L00002 →")</f>
        <v>L00002 →</v>
      </c>
    </row>
    <row r="95" spans="1:26" ht="23.85" customHeight="1" x14ac:dyDescent="0.3">
      <c r="A95" s="9" t="s">
        <v>1332</v>
      </c>
      <c r="B95" s="9" t="s">
        <v>1333</v>
      </c>
      <c r="C95" s="85">
        <v>2</v>
      </c>
      <c r="D95" s="32" t="s">
        <v>870</v>
      </c>
      <c r="E95" s="59">
        <f t="shared" si="16"/>
        <v>15190.2</v>
      </c>
      <c r="F95" s="87">
        <f t="shared" si="16"/>
        <v>303.8</v>
      </c>
      <c r="G95" s="90">
        <f>J93+J94</f>
        <v>15190.2</v>
      </c>
      <c r="H95" s="88">
        <f>IF(C95=0,0,ROUNDDOWN(G95*C95/100,1))</f>
        <v>303.8</v>
      </c>
      <c r="I95" s="12">
        <v>0</v>
      </c>
      <c r="J95" s="88">
        <f>IF(C95=0,0,ROUNDDOWN(I95*C95/100,1))</f>
        <v>0</v>
      </c>
      <c r="K95" s="12">
        <v>0</v>
      </c>
      <c r="L95" s="88">
        <f>IF(C95=0,0,ROUNDDOWN(K95*C95/100,1))</f>
        <v>0</v>
      </c>
      <c r="M95" s="23"/>
      <c r="N95" s="16" t="s">
        <v>1334</v>
      </c>
      <c r="O95" s="6" t="s">
        <v>1232</v>
      </c>
      <c r="P95" s="6" t="s">
        <v>1236</v>
      </c>
    </row>
    <row r="96" spans="1:26" ht="23.85" customHeight="1" x14ac:dyDescent="0.3">
      <c r="A96" s="9" t="s">
        <v>446</v>
      </c>
      <c r="B96" s="9" t="s">
        <v>430</v>
      </c>
      <c r="C96" s="85">
        <v>0.127</v>
      </c>
      <c r="D96" s="32" t="s">
        <v>422</v>
      </c>
      <c r="E96" s="59">
        <f t="shared" si="16"/>
        <v>99690</v>
      </c>
      <c r="F96" s="88">
        <f t="shared" si="16"/>
        <v>12660.5</v>
      </c>
      <c r="G96" s="89">
        <f>중기목록표!F10</f>
        <v>18310</v>
      </c>
      <c r="H96" s="92">
        <f>IF(C96=0,0,ROUNDDOWN(G96*C96,1))</f>
        <v>2325.3000000000002</v>
      </c>
      <c r="I96" s="89">
        <f>중기목록표!G10</f>
        <v>55700</v>
      </c>
      <c r="J96" s="92">
        <f>IF(C96=0,0,ROUNDDOWN(I96*C96,1))</f>
        <v>7073.9</v>
      </c>
      <c r="K96" s="89">
        <f>중기목록표!H10</f>
        <v>25680</v>
      </c>
      <c r="L96" s="92">
        <f>IF(C96=0,0,ROUNDDOWN(K96*C96,1))</f>
        <v>3261.3</v>
      </c>
      <c r="M96" s="23" t="s">
        <v>1337</v>
      </c>
      <c r="N96" s="16" t="s">
        <v>1335</v>
      </c>
      <c r="O96" s="6" t="s">
        <v>1336</v>
      </c>
      <c r="P96" s="6" t="s">
        <v>1236</v>
      </c>
      <c r="Z96" s="19" t="str">
        <f ca="1">HYPERLINK("#"&amp;중기목록표!J2&amp;"!A"&amp;ROW(중기목록표!A10),"X00072 →")</f>
        <v>X00072 →</v>
      </c>
    </row>
    <row r="97" spans="1:26" ht="23.85" customHeight="1" x14ac:dyDescent="0.3">
      <c r="A97" s="9" t="s">
        <v>1338</v>
      </c>
      <c r="B97" s="9"/>
      <c r="C97" s="85">
        <v>0</v>
      </c>
      <c r="D97" s="32"/>
      <c r="E97" s="12">
        <v>0</v>
      </c>
      <c r="F97" s="10">
        <v>0</v>
      </c>
      <c r="G97" s="45"/>
      <c r="H97" s="12">
        <v>0</v>
      </c>
      <c r="I97" s="50"/>
      <c r="J97" s="12">
        <v>0</v>
      </c>
      <c r="K97" s="50"/>
      <c r="L97" s="12">
        <v>0</v>
      </c>
      <c r="M97" s="23" t="s">
        <v>1235</v>
      </c>
      <c r="N97" s="16" t="s">
        <v>1234</v>
      </c>
      <c r="O97" s="6" t="s">
        <v>1224</v>
      </c>
      <c r="P97" s="6" t="s">
        <v>1224</v>
      </c>
    </row>
    <row r="98" spans="1:26" ht="23.85" customHeight="1" x14ac:dyDescent="0.3">
      <c r="A98" s="23" t="s">
        <v>6</v>
      </c>
      <c r="B98" s="82"/>
      <c r="C98" s="82"/>
      <c r="D98" s="82"/>
      <c r="E98" s="82"/>
      <c r="F98" s="53">
        <f>H98+J98+L98</f>
        <v>28154</v>
      </c>
      <c r="G98" s="82"/>
      <c r="H98" s="53">
        <f>ROUNDDOWN(SUMIF(P93:P97,O98,H93:H97),0)</f>
        <v>2629</v>
      </c>
      <c r="I98" s="82"/>
      <c r="J98" s="53">
        <f>ROUNDDOWN(SUMIF(P93:P97,O98,J93:J97),0)</f>
        <v>22264</v>
      </c>
      <c r="K98" s="82"/>
      <c r="L98" s="53">
        <f>ROUNDDOWN(SUMIF(P93:P97,O98,L93:L97),0)</f>
        <v>3261</v>
      </c>
      <c r="M98" s="82"/>
      <c r="O98" s="6" t="s">
        <v>1236</v>
      </c>
    </row>
    <row r="99" spans="1:26" ht="23.85" customHeight="1" x14ac:dyDescent="0.3">
      <c r="A99" s="81" t="s">
        <v>72</v>
      </c>
      <c r="B99" s="81"/>
      <c r="C99" s="83"/>
      <c r="D99" s="83"/>
      <c r="E99" s="83"/>
      <c r="F99" s="83"/>
      <c r="G99" s="83"/>
      <c r="H99" s="83"/>
      <c r="I99" s="83"/>
      <c r="J99" s="83"/>
      <c r="K99" s="83"/>
      <c r="L99" s="83"/>
      <c r="M99" s="83"/>
      <c r="N99" s="34" t="str">
        <f>HYPERLINK("#N"&amp;ROW(N106),"_x0005_`BDCOD|B01810_x0007_`POSS|"&amp;ROW(N101)&amp;"_x0007_`POSE|"&amp;ROW(N106)&amp;"_x0007_`")</f>
        <v>_x0005_`BDCOD|B01810_x0007_`POSS|101_x0007_`POSE|106_x0007_`</v>
      </c>
    </row>
    <row r="100" spans="1:26" ht="23.85" customHeight="1" x14ac:dyDescent="0.3">
      <c r="A100" s="43" t="s">
        <v>68</v>
      </c>
      <c r="B100" s="43" t="s">
        <v>74</v>
      </c>
      <c r="C100" s="84"/>
      <c r="D100" s="86" t="s">
        <v>70</v>
      </c>
      <c r="E100" s="84"/>
      <c r="F100" s="84"/>
      <c r="G100" s="84"/>
      <c r="H100" s="84"/>
      <c r="I100" s="84"/>
      <c r="J100" s="84"/>
      <c r="K100" s="84"/>
      <c r="L100" s="84"/>
      <c r="M100" s="86" t="s">
        <v>75</v>
      </c>
      <c r="O100" s="6" t="s">
        <v>75</v>
      </c>
    </row>
    <row r="101" spans="1:26" ht="23.85" customHeight="1" x14ac:dyDescent="0.3">
      <c r="A101" s="9" t="s">
        <v>547</v>
      </c>
      <c r="B101" s="9" t="s">
        <v>548</v>
      </c>
      <c r="C101" s="85">
        <v>1.02</v>
      </c>
      <c r="D101" s="32" t="s">
        <v>70</v>
      </c>
      <c r="E101" s="59">
        <f t="shared" ref="E101:F105" si="17">G101+I101+K101</f>
        <v>90240</v>
      </c>
      <c r="F101" s="88">
        <f t="shared" si="17"/>
        <v>92044.800000000003</v>
      </c>
      <c r="G101" s="89">
        <f>재료비목록표!E19</f>
        <v>90240</v>
      </c>
      <c r="H101" s="91">
        <f>IF(C101=0,0,ROUNDDOWN(G101*C101,1))</f>
        <v>92044.800000000003</v>
      </c>
      <c r="I101" s="56">
        <v>0</v>
      </c>
      <c r="J101" s="87">
        <f>IF(C101=0,0,ROUNDDOWN(I101*C101,1))</f>
        <v>0</v>
      </c>
      <c r="K101" s="56">
        <v>0</v>
      </c>
      <c r="L101" s="88">
        <f>IF(C101=0,0,ROUNDDOWN(K101*C101,1))</f>
        <v>0</v>
      </c>
      <c r="M101" s="23" t="s">
        <v>1341</v>
      </c>
      <c r="N101" s="16" t="s">
        <v>1339</v>
      </c>
      <c r="O101" s="6" t="s">
        <v>1340</v>
      </c>
      <c r="P101" s="6" t="s">
        <v>1236</v>
      </c>
      <c r="Z101" s="19" t="str">
        <f ca="1">HYPERLINK("#"&amp;재료비목록표!G2&amp;"!A"&amp;ROW(재료비목록표!A19),"M20246 →")</f>
        <v>M20246 →</v>
      </c>
    </row>
    <row r="102" spans="1:26" ht="23.85" customHeight="1" x14ac:dyDescent="0.3">
      <c r="A102" s="9" t="s">
        <v>818</v>
      </c>
      <c r="B102" s="9"/>
      <c r="C102" s="85">
        <v>4.7600000000000003E-2</v>
      </c>
      <c r="D102" s="32" t="s">
        <v>791</v>
      </c>
      <c r="E102" s="59">
        <f t="shared" si="17"/>
        <v>261283</v>
      </c>
      <c r="F102" s="87">
        <f t="shared" si="17"/>
        <v>12437</v>
      </c>
      <c r="G102" s="56">
        <v>0</v>
      </c>
      <c r="H102" s="88">
        <f>IF(C102=0,0,ROUNDDOWN(G102*C102,1))</f>
        <v>0</v>
      </c>
      <c r="I102" s="89">
        <f>노무비목록표!E13</f>
        <v>261283</v>
      </c>
      <c r="J102" s="91">
        <f>IF(C102=0,0,ROUNDDOWN(I102*C102,1))</f>
        <v>12437</v>
      </c>
      <c r="K102" s="56">
        <v>0</v>
      </c>
      <c r="L102" s="88">
        <f>IF(C102=0,0,ROUNDDOWN(K102*C102,1))</f>
        <v>0</v>
      </c>
      <c r="M102" s="23" t="s">
        <v>1331</v>
      </c>
      <c r="N102" s="16" t="s">
        <v>1329</v>
      </c>
      <c r="O102" s="6" t="s">
        <v>1330</v>
      </c>
      <c r="P102" s="6" t="s">
        <v>1236</v>
      </c>
      <c r="Q102" s="6" t="s">
        <v>1222</v>
      </c>
      <c r="Z102" s="19" t="str">
        <f ca="1">HYPERLINK("#"&amp;노무비목록표!G2&amp;"!A"&amp;ROW(노무비목록표!A13),"L00013 →")</f>
        <v>L00013 →</v>
      </c>
    </row>
    <row r="103" spans="1:26" ht="23.85" customHeight="1" x14ac:dyDescent="0.3">
      <c r="A103" s="9" t="s">
        <v>797</v>
      </c>
      <c r="B103" s="9"/>
      <c r="C103" s="85">
        <v>1.5900000000000001E-2</v>
      </c>
      <c r="D103" s="32" t="s">
        <v>791</v>
      </c>
      <c r="E103" s="59">
        <f t="shared" si="17"/>
        <v>165545</v>
      </c>
      <c r="F103" s="87">
        <f t="shared" si="17"/>
        <v>2632.1</v>
      </c>
      <c r="G103" s="56">
        <v>0</v>
      </c>
      <c r="H103" s="88">
        <f>IF(C103=0,0,ROUNDDOWN(G103*C103,1))</f>
        <v>0</v>
      </c>
      <c r="I103" s="89">
        <f>노무비목록표!E6</f>
        <v>165545</v>
      </c>
      <c r="J103" s="91">
        <f>IF(C103=0,0,ROUNDDOWN(I103*C103,1))</f>
        <v>2632.1</v>
      </c>
      <c r="K103" s="56">
        <v>0</v>
      </c>
      <c r="L103" s="88">
        <f>IF(C103=0,0,ROUNDDOWN(K103*C103,1))</f>
        <v>0</v>
      </c>
      <c r="M103" s="23" t="s">
        <v>1228</v>
      </c>
      <c r="N103" s="16" t="s">
        <v>1226</v>
      </c>
      <c r="O103" s="6" t="s">
        <v>1227</v>
      </c>
      <c r="P103" s="6" t="s">
        <v>1236</v>
      </c>
      <c r="Q103" s="6" t="s">
        <v>1222</v>
      </c>
      <c r="Z103" s="19" t="str">
        <f ca="1">HYPERLINK("#"&amp;노무비목록표!G2&amp;"!A"&amp;ROW(노무비목록표!A6),"L00002 →")</f>
        <v>L00002 →</v>
      </c>
    </row>
    <row r="104" spans="1:26" ht="23.85" customHeight="1" x14ac:dyDescent="0.3">
      <c r="A104" s="9" t="s">
        <v>1332</v>
      </c>
      <c r="B104" s="9" t="s">
        <v>1333</v>
      </c>
      <c r="C104" s="85">
        <v>2</v>
      </c>
      <c r="D104" s="32" t="s">
        <v>870</v>
      </c>
      <c r="E104" s="59">
        <f t="shared" si="17"/>
        <v>15069.1</v>
      </c>
      <c r="F104" s="87">
        <f t="shared" si="17"/>
        <v>301.3</v>
      </c>
      <c r="G104" s="90">
        <f>J102+J103</f>
        <v>15069.1</v>
      </c>
      <c r="H104" s="88">
        <f>IF(C104=0,0,ROUNDDOWN(G104*C104/100,1))</f>
        <v>301.3</v>
      </c>
      <c r="I104" s="12">
        <v>0</v>
      </c>
      <c r="J104" s="88">
        <f>IF(C104=0,0,ROUNDDOWN(I104*C104/100,1))</f>
        <v>0</v>
      </c>
      <c r="K104" s="12">
        <v>0</v>
      </c>
      <c r="L104" s="88">
        <f>IF(C104=0,0,ROUNDDOWN(K104*C104/100,1))</f>
        <v>0</v>
      </c>
      <c r="M104" s="23"/>
      <c r="N104" s="16" t="s">
        <v>1334</v>
      </c>
      <c r="O104" s="6" t="s">
        <v>1232</v>
      </c>
      <c r="P104" s="6" t="s">
        <v>1236</v>
      </c>
    </row>
    <row r="105" spans="1:26" ht="23.85" customHeight="1" x14ac:dyDescent="0.3">
      <c r="A105" s="9" t="s">
        <v>446</v>
      </c>
      <c r="B105" s="9" t="s">
        <v>430</v>
      </c>
      <c r="C105" s="85">
        <v>0.127</v>
      </c>
      <c r="D105" s="32" t="s">
        <v>422</v>
      </c>
      <c r="E105" s="59">
        <f t="shared" si="17"/>
        <v>99690</v>
      </c>
      <c r="F105" s="88">
        <f t="shared" si="17"/>
        <v>12660.5</v>
      </c>
      <c r="G105" s="89">
        <f>중기목록표!F10</f>
        <v>18310</v>
      </c>
      <c r="H105" s="92">
        <f>IF(C105=0,0,ROUNDDOWN(G105*C105,1))</f>
        <v>2325.3000000000002</v>
      </c>
      <c r="I105" s="89">
        <f>중기목록표!G10</f>
        <v>55700</v>
      </c>
      <c r="J105" s="92">
        <f>IF(C105=0,0,ROUNDDOWN(I105*C105,1))</f>
        <v>7073.9</v>
      </c>
      <c r="K105" s="89">
        <f>중기목록표!H10</f>
        <v>25680</v>
      </c>
      <c r="L105" s="92">
        <f>IF(C105=0,0,ROUNDDOWN(K105*C105,1))</f>
        <v>3261.3</v>
      </c>
      <c r="M105" s="23" t="s">
        <v>1337</v>
      </c>
      <c r="N105" s="16" t="s">
        <v>1335</v>
      </c>
      <c r="O105" s="6" t="s">
        <v>1336</v>
      </c>
      <c r="P105" s="6" t="s">
        <v>1236</v>
      </c>
      <c r="Z105" s="19" t="str">
        <f ca="1">HYPERLINK("#"&amp;중기목록표!J2&amp;"!A"&amp;ROW(중기목록표!A10),"X00072 →")</f>
        <v>X00072 →</v>
      </c>
    </row>
    <row r="106" spans="1:26" ht="23.85" customHeight="1" x14ac:dyDescent="0.3">
      <c r="A106" s="9" t="s">
        <v>1338</v>
      </c>
      <c r="B106" s="9"/>
      <c r="C106" s="85">
        <v>0</v>
      </c>
      <c r="D106" s="32"/>
      <c r="E106" s="12">
        <v>0</v>
      </c>
      <c r="F106" s="10">
        <v>0</v>
      </c>
      <c r="G106" s="45"/>
      <c r="H106" s="12">
        <v>0</v>
      </c>
      <c r="I106" s="50"/>
      <c r="J106" s="12">
        <v>0</v>
      </c>
      <c r="K106" s="50"/>
      <c r="L106" s="12">
        <v>0</v>
      </c>
      <c r="M106" s="23" t="s">
        <v>1235</v>
      </c>
      <c r="N106" s="16" t="s">
        <v>1234</v>
      </c>
      <c r="O106" s="6" t="s">
        <v>1224</v>
      </c>
      <c r="P106" s="6" t="s">
        <v>1224</v>
      </c>
    </row>
    <row r="107" spans="1:26" ht="23.85" customHeight="1" x14ac:dyDescent="0.3">
      <c r="A107" s="23" t="s">
        <v>6</v>
      </c>
      <c r="B107" s="82"/>
      <c r="C107" s="82"/>
      <c r="D107" s="82"/>
      <c r="E107" s="82"/>
      <c r="F107" s="53">
        <f>H107+J107+L107</f>
        <v>120075</v>
      </c>
      <c r="G107" s="82"/>
      <c r="H107" s="53">
        <f>ROUNDDOWN(SUMIF(P101:P106,O107,H101:H106),0)</f>
        <v>94671</v>
      </c>
      <c r="I107" s="82"/>
      <c r="J107" s="53">
        <f>ROUNDDOWN(SUMIF(P101:P106,O107,J101:J106),0)</f>
        <v>22143</v>
      </c>
      <c r="K107" s="82"/>
      <c r="L107" s="53">
        <f>ROUNDDOWN(SUMIF(P101:P106,O107,L101:L106),0)</f>
        <v>3261</v>
      </c>
      <c r="M107" s="82"/>
      <c r="O107" s="6" t="s">
        <v>1236</v>
      </c>
    </row>
    <row r="108" spans="1:26" ht="23.85" customHeight="1" x14ac:dyDescent="0.3">
      <c r="A108" s="81" t="s">
        <v>76</v>
      </c>
      <c r="B108" s="81"/>
      <c r="C108" s="83"/>
      <c r="D108" s="83"/>
      <c r="E108" s="83"/>
      <c r="F108" s="83"/>
      <c r="G108" s="83"/>
      <c r="H108" s="83"/>
      <c r="I108" s="83"/>
      <c r="J108" s="83"/>
      <c r="K108" s="83"/>
      <c r="L108" s="83"/>
      <c r="M108" s="83"/>
      <c r="N108" s="34" t="str">
        <f>HYPERLINK("#N"&amp;ROW(N112),"_x0005_`BDCOD|B03071_x0007_`POSS|"&amp;ROW(N110)&amp;"_x0007_`POSE|"&amp;ROW(N112)&amp;"_x0007_`")</f>
        <v>_x0005_`BDCOD|B03071_x0007_`POSS|110_x0007_`POSE|112_x0007_`</v>
      </c>
    </row>
    <row r="109" spans="1:26" ht="23.85" customHeight="1" x14ac:dyDescent="0.3">
      <c r="A109" s="43" t="s">
        <v>78</v>
      </c>
      <c r="B109" s="43" t="s">
        <v>79</v>
      </c>
      <c r="C109" s="84"/>
      <c r="D109" s="86" t="s">
        <v>80</v>
      </c>
      <c r="E109" s="84"/>
      <c r="F109" s="84"/>
      <c r="G109" s="84"/>
      <c r="H109" s="84"/>
      <c r="I109" s="84"/>
      <c r="J109" s="84"/>
      <c r="K109" s="84"/>
      <c r="L109" s="84"/>
      <c r="M109" s="86" t="s">
        <v>81</v>
      </c>
      <c r="O109" s="6" t="s">
        <v>81</v>
      </c>
    </row>
    <row r="110" spans="1:26" ht="23.85" customHeight="1" x14ac:dyDescent="0.3">
      <c r="A110" s="9" t="s">
        <v>78</v>
      </c>
      <c r="B110" s="9" t="s">
        <v>79</v>
      </c>
      <c r="C110" s="85">
        <v>1.05</v>
      </c>
      <c r="D110" s="32" t="s">
        <v>80</v>
      </c>
      <c r="E110" s="59">
        <f t="shared" ref="E110:F112" si="18">G110+I110+K110</f>
        <v>1200</v>
      </c>
      <c r="F110" s="88">
        <f t="shared" si="18"/>
        <v>1260</v>
      </c>
      <c r="G110" s="89">
        <f>재료비목록표!E21</f>
        <v>1200</v>
      </c>
      <c r="H110" s="91">
        <f>IF(C110=0,0,ROUNDDOWN(G110*C110,1))</f>
        <v>1260</v>
      </c>
      <c r="I110" s="56">
        <v>0</v>
      </c>
      <c r="J110" s="87">
        <f>IF(C110=0,0,ROUNDDOWN(I110*C110,1))</f>
        <v>0</v>
      </c>
      <c r="K110" s="56">
        <v>0</v>
      </c>
      <c r="L110" s="88">
        <f>IF(C110=0,0,ROUNDDOWN(K110*C110,1))</f>
        <v>0</v>
      </c>
      <c r="M110" s="23" t="s">
        <v>1344</v>
      </c>
      <c r="N110" s="16" t="s">
        <v>1342</v>
      </c>
      <c r="O110" s="6" t="s">
        <v>1343</v>
      </c>
      <c r="P110" s="6" t="s">
        <v>1236</v>
      </c>
      <c r="Z110" s="19" t="str">
        <f ca="1">HYPERLINK("#"&amp;재료비목록표!G2&amp;"!A"&amp;ROW(재료비목록표!A21),"M21162 →")</f>
        <v>M21162 →</v>
      </c>
    </row>
    <row r="111" spans="1:26" ht="23.85" customHeight="1" x14ac:dyDescent="0.3">
      <c r="A111" s="9" t="s">
        <v>265</v>
      </c>
      <c r="B111" s="9" t="s">
        <v>266</v>
      </c>
      <c r="C111" s="85">
        <v>1</v>
      </c>
      <c r="D111" s="32" t="s">
        <v>80</v>
      </c>
      <c r="E111" s="59">
        <f t="shared" si="18"/>
        <v>285</v>
      </c>
      <c r="F111" s="88">
        <f t="shared" si="18"/>
        <v>285</v>
      </c>
      <c r="G111" s="89">
        <f>일위대가목록표!F55</f>
        <v>0</v>
      </c>
      <c r="H111" s="92">
        <f>IF(C111=0,0,ROUNDDOWN(G111*C111,1))</f>
        <v>0</v>
      </c>
      <c r="I111" s="89">
        <f>일위대가목록표!G55</f>
        <v>285</v>
      </c>
      <c r="J111" s="92">
        <f>IF(C111=0,0,ROUNDDOWN(I111*C111,1))</f>
        <v>285</v>
      </c>
      <c r="K111" s="89">
        <f>일위대가목록표!H55</f>
        <v>0</v>
      </c>
      <c r="L111" s="92">
        <f>IF(C111=0,0,ROUNDDOWN(K111*C111,1))</f>
        <v>0</v>
      </c>
      <c r="M111" s="23" t="s">
        <v>1347</v>
      </c>
      <c r="N111" s="16" t="s">
        <v>1345</v>
      </c>
      <c r="O111" s="6" t="s">
        <v>1346</v>
      </c>
      <c r="P111" s="6" t="s">
        <v>1236</v>
      </c>
      <c r="Z111" s="19" t="str">
        <f ca="1">HYPERLINK("#"&amp;일위대가목록표!J2&amp;"!A"&amp;ROW(일위대가목록표!A55),"B00960 →")</f>
        <v>B00960 →</v>
      </c>
    </row>
    <row r="112" spans="1:26" ht="23.85" customHeight="1" x14ac:dyDescent="0.3">
      <c r="A112" s="9" t="s">
        <v>587</v>
      </c>
      <c r="B112" s="9" t="s">
        <v>588</v>
      </c>
      <c r="C112" s="85">
        <v>0.1</v>
      </c>
      <c r="D112" s="32" t="s">
        <v>503</v>
      </c>
      <c r="E112" s="59">
        <f t="shared" si="18"/>
        <v>400</v>
      </c>
      <c r="F112" s="88">
        <f t="shared" si="18"/>
        <v>40</v>
      </c>
      <c r="G112" s="89">
        <f>재료비목록표!E28</f>
        <v>400</v>
      </c>
      <c r="H112" s="91">
        <f>IF(C112=0,0,ROUNDDOWN(G112*C112,1))</f>
        <v>40</v>
      </c>
      <c r="I112" s="56">
        <v>0</v>
      </c>
      <c r="J112" s="87">
        <f>IF(C112=0,0,ROUNDDOWN(I112*C112,1))</f>
        <v>0</v>
      </c>
      <c r="K112" s="56">
        <v>0</v>
      </c>
      <c r="L112" s="88">
        <f>IF(C112=0,0,ROUNDDOWN(K112*C112,1))</f>
        <v>0</v>
      </c>
      <c r="M112" s="23" t="s">
        <v>1298</v>
      </c>
      <c r="N112" s="16" t="s">
        <v>1296</v>
      </c>
      <c r="O112" s="6" t="s">
        <v>1297</v>
      </c>
      <c r="P112" s="6" t="s">
        <v>1236</v>
      </c>
      <c r="Z112" s="19" t="str">
        <f ca="1">HYPERLINK("#"&amp;재료비목록표!G2&amp;"!A"&amp;ROW(재료비목록표!A28),"M19937 →")</f>
        <v>M19937 →</v>
      </c>
    </row>
    <row r="113" spans="1:26" ht="23.85" customHeight="1" x14ac:dyDescent="0.3">
      <c r="A113" s="23" t="s">
        <v>6</v>
      </c>
      <c r="B113" s="82"/>
      <c r="C113" s="82"/>
      <c r="D113" s="82"/>
      <c r="E113" s="82"/>
      <c r="F113" s="53">
        <f>H113+J113+L113</f>
        <v>1585</v>
      </c>
      <c r="G113" s="82"/>
      <c r="H113" s="53">
        <f>ROUNDDOWN(SUMIF(P110:P112,O113,H110:H112),0)</f>
        <v>1300</v>
      </c>
      <c r="I113" s="82"/>
      <c r="J113" s="53">
        <f>ROUNDDOWN(SUMIF(P110:P112,O113,J110:J112),0)</f>
        <v>285</v>
      </c>
      <c r="K113" s="82"/>
      <c r="L113" s="53">
        <f>ROUNDDOWN(SUMIF(P110:P112,O113,L110:L112),0)</f>
        <v>0</v>
      </c>
      <c r="M113" s="82"/>
      <c r="O113" s="6" t="s">
        <v>1236</v>
      </c>
    </row>
    <row r="114" spans="1:26" ht="23.85" customHeight="1" x14ac:dyDescent="0.3">
      <c r="A114" s="81" t="s">
        <v>82</v>
      </c>
      <c r="B114" s="81"/>
      <c r="C114" s="83"/>
      <c r="D114" s="83"/>
      <c r="E114" s="83"/>
      <c r="F114" s="83"/>
      <c r="G114" s="83"/>
      <c r="H114" s="83"/>
      <c r="I114" s="83"/>
      <c r="J114" s="83"/>
      <c r="K114" s="83"/>
      <c r="L114" s="83"/>
      <c r="M114" s="83"/>
      <c r="N114" s="34" t="str">
        <f>HYPERLINK("#N"&amp;ROW(N119),"_x0005_`BDCOD|B00157_x0007_`POSS|"&amp;ROW(N116)&amp;"_x0007_`POSE|"&amp;ROW(N119)&amp;"_x0007_`")</f>
        <v>_x0005_`BDCOD|B00157_x0007_`POSS|116_x0007_`POSE|119_x0007_`</v>
      </c>
    </row>
    <row r="115" spans="1:26" ht="23.85" customHeight="1" x14ac:dyDescent="0.3">
      <c r="A115" s="43" t="s">
        <v>84</v>
      </c>
      <c r="B115" s="43" t="s">
        <v>85</v>
      </c>
      <c r="C115" s="84"/>
      <c r="D115" s="86" t="s">
        <v>70</v>
      </c>
      <c r="E115" s="84"/>
      <c r="F115" s="84"/>
      <c r="G115" s="84"/>
      <c r="H115" s="84"/>
      <c r="I115" s="84"/>
      <c r="J115" s="84"/>
      <c r="K115" s="84"/>
      <c r="L115" s="84"/>
      <c r="M115" s="86" t="s">
        <v>86</v>
      </c>
      <c r="O115" s="6" t="s">
        <v>86</v>
      </c>
    </row>
    <row r="116" spans="1:26" ht="23.85" customHeight="1" x14ac:dyDescent="0.3">
      <c r="A116" s="9" t="s">
        <v>644</v>
      </c>
      <c r="B116" s="9"/>
      <c r="C116" s="85">
        <v>510</v>
      </c>
      <c r="D116" s="32" t="s">
        <v>503</v>
      </c>
      <c r="E116" s="59">
        <f t="shared" ref="E116:F118" si="19">G116+I116+K116</f>
        <v>185</v>
      </c>
      <c r="F116" s="88">
        <f t="shared" si="19"/>
        <v>94350</v>
      </c>
      <c r="G116" s="89">
        <f>재료비목록표!E41</f>
        <v>185</v>
      </c>
      <c r="H116" s="91">
        <f>IF(C116=0,0,ROUNDDOWN(G116*C116,1))</f>
        <v>94350</v>
      </c>
      <c r="I116" s="56">
        <v>0</v>
      </c>
      <c r="J116" s="87">
        <f>IF(C116=0,0,ROUNDDOWN(I116*C116,1))</f>
        <v>0</v>
      </c>
      <c r="K116" s="56">
        <v>0</v>
      </c>
      <c r="L116" s="88">
        <f>IF(C116=0,0,ROUNDDOWN(K116*C116,1))</f>
        <v>0</v>
      </c>
      <c r="M116" s="23" t="s">
        <v>1350</v>
      </c>
      <c r="N116" s="16" t="s">
        <v>1348</v>
      </c>
      <c r="O116" s="6" t="s">
        <v>1349</v>
      </c>
      <c r="P116" s="6" t="s">
        <v>1236</v>
      </c>
      <c r="Z116" s="19" t="str">
        <f ca="1">HYPERLINK("#"&amp;재료비목록표!G2&amp;"!A"&amp;ROW(재료비목록표!A41),"M04017 →")</f>
        <v>M04017 →</v>
      </c>
    </row>
    <row r="117" spans="1:26" ht="23.85" customHeight="1" x14ac:dyDescent="0.3">
      <c r="A117" s="9" t="s">
        <v>559</v>
      </c>
      <c r="B117" s="9" t="s">
        <v>560</v>
      </c>
      <c r="C117" s="85">
        <v>1.1000000000000001</v>
      </c>
      <c r="D117" s="32" t="s">
        <v>70</v>
      </c>
      <c r="E117" s="59">
        <f t="shared" si="19"/>
        <v>37000</v>
      </c>
      <c r="F117" s="88">
        <f t="shared" si="19"/>
        <v>40700</v>
      </c>
      <c r="G117" s="89">
        <f>재료비목록표!E22</f>
        <v>37000</v>
      </c>
      <c r="H117" s="91">
        <f>IF(C117=0,0,ROUNDDOWN(G117*C117,1))</f>
        <v>40700</v>
      </c>
      <c r="I117" s="56">
        <v>0</v>
      </c>
      <c r="J117" s="87">
        <f>IF(C117=0,0,ROUNDDOWN(I117*C117,1))</f>
        <v>0</v>
      </c>
      <c r="K117" s="56">
        <v>0</v>
      </c>
      <c r="L117" s="88">
        <f>IF(C117=0,0,ROUNDDOWN(K117*C117,1))</f>
        <v>0</v>
      </c>
      <c r="M117" s="23" t="s">
        <v>1239</v>
      </c>
      <c r="N117" s="16" t="s">
        <v>1237</v>
      </c>
      <c r="O117" s="6" t="s">
        <v>1238</v>
      </c>
      <c r="P117" s="6" t="s">
        <v>1236</v>
      </c>
      <c r="Z117" s="19" t="str">
        <f ca="1">HYPERLINK("#"&amp;재료비목록표!G2&amp;"!A"&amp;ROW(재료비목록표!A22),"M03747 →")</f>
        <v>M03747 →</v>
      </c>
    </row>
    <row r="118" spans="1:26" ht="23.85" customHeight="1" x14ac:dyDescent="0.3">
      <c r="A118" s="9" t="s">
        <v>797</v>
      </c>
      <c r="B118" s="9"/>
      <c r="C118" s="85">
        <v>0.43</v>
      </c>
      <c r="D118" s="32" t="s">
        <v>791</v>
      </c>
      <c r="E118" s="59">
        <f t="shared" si="19"/>
        <v>165545</v>
      </c>
      <c r="F118" s="87">
        <f t="shared" si="19"/>
        <v>71184.3</v>
      </c>
      <c r="G118" s="56">
        <v>0</v>
      </c>
      <c r="H118" s="88">
        <f>IF(C118=0,0,ROUNDDOWN(G118*C118,1))</f>
        <v>0</v>
      </c>
      <c r="I118" s="89">
        <f>노무비목록표!E6</f>
        <v>165545</v>
      </c>
      <c r="J118" s="91">
        <f>IF(C118=0,0,ROUNDDOWN(I118*C118,1))</f>
        <v>71184.3</v>
      </c>
      <c r="K118" s="56">
        <v>0</v>
      </c>
      <c r="L118" s="88">
        <f>IF(C118=0,0,ROUNDDOWN(K118*C118,1))</f>
        <v>0</v>
      </c>
      <c r="M118" s="23" t="s">
        <v>1228</v>
      </c>
      <c r="N118" s="16" t="s">
        <v>1276</v>
      </c>
      <c r="O118" s="6" t="s">
        <v>1227</v>
      </c>
      <c r="P118" s="6" t="s">
        <v>1236</v>
      </c>
      <c r="Z118" s="19" t="str">
        <f ca="1">HYPERLINK("#"&amp;노무비목록표!G2&amp;"!A"&amp;ROW(노무비목록표!A6),"L00002 →")</f>
        <v>L00002 →</v>
      </c>
    </row>
    <row r="119" spans="1:26" ht="23.85" customHeight="1" x14ac:dyDescent="0.3">
      <c r="A119" s="9" t="s">
        <v>1351</v>
      </c>
      <c r="B119" s="9"/>
      <c r="C119" s="85">
        <v>0</v>
      </c>
      <c r="D119" s="32"/>
      <c r="E119" s="12">
        <v>0</v>
      </c>
      <c r="F119" s="10">
        <v>0</v>
      </c>
      <c r="G119" s="45"/>
      <c r="H119" s="12">
        <v>0</v>
      </c>
      <c r="I119" s="50"/>
      <c r="J119" s="12">
        <v>0</v>
      </c>
      <c r="K119" s="50"/>
      <c r="L119" s="12">
        <v>0</v>
      </c>
      <c r="M119" s="23" t="s">
        <v>1235</v>
      </c>
      <c r="N119" s="16" t="s">
        <v>1234</v>
      </c>
      <c r="O119" s="6" t="s">
        <v>1224</v>
      </c>
      <c r="P119" s="6" t="s">
        <v>1224</v>
      </c>
    </row>
    <row r="120" spans="1:26" ht="23.85" customHeight="1" x14ac:dyDescent="0.3">
      <c r="A120" s="23" t="s">
        <v>6</v>
      </c>
      <c r="B120" s="82"/>
      <c r="C120" s="82"/>
      <c r="D120" s="82"/>
      <c r="E120" s="82"/>
      <c r="F120" s="53">
        <f>H120+J120+L120</f>
        <v>206234</v>
      </c>
      <c r="G120" s="82"/>
      <c r="H120" s="53">
        <f>ROUNDDOWN(SUMIF(P116:P119,O120,H116:H119),0)</f>
        <v>135050</v>
      </c>
      <c r="I120" s="82"/>
      <c r="J120" s="53">
        <f>ROUNDDOWN(SUMIF(P116:P119,O120,J116:J119),0)</f>
        <v>71184</v>
      </c>
      <c r="K120" s="82"/>
      <c r="L120" s="53">
        <f>ROUNDDOWN(SUMIF(P116:P119,O120,L116:L119),0)</f>
        <v>0</v>
      </c>
      <c r="M120" s="82"/>
      <c r="O120" s="6" t="s">
        <v>1236</v>
      </c>
    </row>
    <row r="121" spans="1:26" ht="23.85" customHeight="1" x14ac:dyDescent="0.3">
      <c r="A121" s="81" t="s">
        <v>87</v>
      </c>
      <c r="B121" s="81"/>
      <c r="C121" s="83"/>
      <c r="D121" s="83"/>
      <c r="E121" s="83"/>
      <c r="F121" s="83"/>
      <c r="G121" s="83"/>
      <c r="H121" s="83"/>
      <c r="I121" s="83"/>
      <c r="J121" s="83"/>
      <c r="K121" s="83"/>
      <c r="L121" s="83"/>
      <c r="M121" s="83"/>
      <c r="N121" s="34" t="str">
        <f>HYPERLINK("#N"&amp;ROW(N124),"_x0005_`BDCOD|B03036_x0007_`POSS|"&amp;ROW(N123)&amp;"_x0007_`POSE|"&amp;ROW(N124)&amp;"_x0007_`")</f>
        <v>_x0005_`BDCOD|B03036_x0007_`POSS|123_x0007_`POSE|124_x0007_`</v>
      </c>
    </row>
    <row r="122" spans="1:26" ht="23.85" customHeight="1" x14ac:dyDescent="0.3">
      <c r="A122" s="43" t="s">
        <v>89</v>
      </c>
      <c r="B122" s="43" t="s">
        <v>90</v>
      </c>
      <c r="C122" s="84"/>
      <c r="D122" s="86" t="s">
        <v>91</v>
      </c>
      <c r="E122" s="84"/>
      <c r="F122" s="84"/>
      <c r="G122" s="84"/>
      <c r="H122" s="84"/>
      <c r="I122" s="84"/>
      <c r="J122" s="84"/>
      <c r="K122" s="84"/>
      <c r="L122" s="84"/>
      <c r="M122" s="86" t="s">
        <v>92</v>
      </c>
      <c r="O122" s="6" t="s">
        <v>92</v>
      </c>
    </row>
    <row r="123" spans="1:26" ht="23.85" customHeight="1" x14ac:dyDescent="0.3">
      <c r="A123" s="9" t="s">
        <v>363</v>
      </c>
      <c r="B123" s="9" t="s">
        <v>367</v>
      </c>
      <c r="C123" s="85">
        <v>0.5</v>
      </c>
      <c r="D123" s="32" t="s">
        <v>70</v>
      </c>
      <c r="E123" s="59">
        <f>G123+I123+K123</f>
        <v>32813</v>
      </c>
      <c r="F123" s="88">
        <f>H123+J123+L123</f>
        <v>16406.5</v>
      </c>
      <c r="G123" s="89">
        <f>단가산출근거목록표!F5</f>
        <v>5064</v>
      </c>
      <c r="H123" s="92">
        <f>IF(C123=0,0,ROUNDDOWN(G123*C123,1))</f>
        <v>2532</v>
      </c>
      <c r="I123" s="89">
        <f>단가산출근거목록표!G5</f>
        <v>19273</v>
      </c>
      <c r="J123" s="92">
        <f>IF(C123=0,0,ROUNDDOWN(I123*C123,1))</f>
        <v>9636.5</v>
      </c>
      <c r="K123" s="89">
        <f>단가산출근거목록표!H5</f>
        <v>8476</v>
      </c>
      <c r="L123" s="92">
        <f>IF(C123=0,0,ROUNDDOWN(K123*C123,1))</f>
        <v>4238</v>
      </c>
      <c r="M123" s="23" t="s">
        <v>1354</v>
      </c>
      <c r="N123" s="16" t="s">
        <v>1352</v>
      </c>
      <c r="O123" s="6" t="s">
        <v>1353</v>
      </c>
      <c r="P123" s="6" t="s">
        <v>1236</v>
      </c>
      <c r="Z123" s="19" t="str">
        <f ca="1">HYPERLINK("#"&amp;단가산출근거목록표!J2&amp;"!A"&amp;ROW(단가산출근거목록표!A5),"D00003 →")</f>
        <v>D00003 →</v>
      </c>
    </row>
    <row r="124" spans="1:26" ht="23.85" customHeight="1" x14ac:dyDescent="0.3">
      <c r="A124" s="9" t="s">
        <v>407</v>
      </c>
      <c r="B124" s="9" t="s">
        <v>408</v>
      </c>
      <c r="C124" s="85">
        <v>0.5</v>
      </c>
      <c r="D124" s="32" t="s">
        <v>70</v>
      </c>
      <c r="E124" s="59">
        <f>G124+I124+K124</f>
        <v>4805</v>
      </c>
      <c r="F124" s="88">
        <f>H124+J124+L124</f>
        <v>2402.5</v>
      </c>
      <c r="G124" s="89">
        <f>단가산출근거목록표!F16</f>
        <v>0</v>
      </c>
      <c r="H124" s="92">
        <f>IF(C124=0,0,ROUNDDOWN(G124*C124,1))</f>
        <v>0</v>
      </c>
      <c r="I124" s="89">
        <f>단가산출근거목록표!G16</f>
        <v>0</v>
      </c>
      <c r="J124" s="92">
        <f>IF(C124=0,0,ROUNDDOWN(I124*C124,1))</f>
        <v>0</v>
      </c>
      <c r="K124" s="89">
        <f>단가산출근거목록표!H16</f>
        <v>4805</v>
      </c>
      <c r="L124" s="92">
        <f>IF(C124=0,0,ROUNDDOWN(K124*C124,1))</f>
        <v>2402.5</v>
      </c>
      <c r="M124" s="23" t="s">
        <v>1357</v>
      </c>
      <c r="N124" s="16" t="s">
        <v>1355</v>
      </c>
      <c r="O124" s="6" t="s">
        <v>1356</v>
      </c>
      <c r="P124" s="6" t="s">
        <v>1236</v>
      </c>
      <c r="Z124" s="19" t="str">
        <f ca="1">HYPERLINK("#"&amp;단가산출근거목록표!J2&amp;"!A"&amp;ROW(단가산출근거목록표!A16),"D00034 →")</f>
        <v>D00034 →</v>
      </c>
    </row>
    <row r="125" spans="1:26" ht="23.85" customHeight="1" x14ac:dyDescent="0.3">
      <c r="A125" s="23" t="s">
        <v>6</v>
      </c>
      <c r="B125" s="82"/>
      <c r="C125" s="82"/>
      <c r="D125" s="82"/>
      <c r="E125" s="82"/>
      <c r="F125" s="53">
        <f>H125+J125+L125</f>
        <v>18808</v>
      </c>
      <c r="G125" s="82"/>
      <c r="H125" s="53">
        <f>ROUNDDOWN(SUMIF(P123:P124,O125,H123:H124),0)</f>
        <v>2532</v>
      </c>
      <c r="I125" s="82"/>
      <c r="J125" s="53">
        <f>ROUNDDOWN(SUMIF(P123:P124,O125,J123:J124),0)</f>
        <v>9636</v>
      </c>
      <c r="K125" s="82"/>
      <c r="L125" s="53">
        <f>ROUNDDOWN(SUMIF(P123:P124,O125,L123:L124),0)</f>
        <v>6640</v>
      </c>
      <c r="M125" s="82"/>
      <c r="O125" s="6" t="s">
        <v>1236</v>
      </c>
    </row>
    <row r="126" spans="1:26" ht="23.85" customHeight="1" x14ac:dyDescent="0.3">
      <c r="A126" s="81" t="s">
        <v>93</v>
      </c>
      <c r="B126" s="81"/>
      <c r="C126" s="83"/>
      <c r="D126" s="83"/>
      <c r="E126" s="83"/>
      <c r="F126" s="83"/>
      <c r="G126" s="83"/>
      <c r="H126" s="83"/>
      <c r="I126" s="83"/>
      <c r="J126" s="83"/>
      <c r="K126" s="83"/>
      <c r="L126" s="83"/>
      <c r="M126" s="83"/>
      <c r="N126" s="34" t="str">
        <f>HYPERLINK("#N"&amp;ROW(N130),"_x0005_`BDCOD|B03062_x0007_`POSS|"&amp;ROW(N128)&amp;"_x0007_`POSE|"&amp;ROW(N130)&amp;"_x0007_`")</f>
        <v>_x0005_`BDCOD|B03062_x0007_`POSS|128_x0007_`POSE|130_x0007_`</v>
      </c>
    </row>
    <row r="127" spans="1:26" ht="23.85" customHeight="1" x14ac:dyDescent="0.3">
      <c r="A127" s="43" t="s">
        <v>95</v>
      </c>
      <c r="B127" s="43" t="s">
        <v>96</v>
      </c>
      <c r="C127" s="84"/>
      <c r="D127" s="86" t="s">
        <v>91</v>
      </c>
      <c r="E127" s="84"/>
      <c r="F127" s="84"/>
      <c r="G127" s="84"/>
      <c r="H127" s="84"/>
      <c r="I127" s="84"/>
      <c r="J127" s="84"/>
      <c r="K127" s="84"/>
      <c r="L127" s="84"/>
      <c r="M127" s="86" t="s">
        <v>97</v>
      </c>
      <c r="O127" s="6" t="s">
        <v>97</v>
      </c>
    </row>
    <row r="128" spans="1:26" ht="23.85" customHeight="1" x14ac:dyDescent="0.3">
      <c r="A128" s="9" t="s">
        <v>579</v>
      </c>
      <c r="B128" s="9" t="s">
        <v>580</v>
      </c>
      <c r="C128" s="85">
        <v>5.5E-2</v>
      </c>
      <c r="D128" s="32" t="s">
        <v>70</v>
      </c>
      <c r="E128" s="59">
        <f>G128+I128+K128</f>
        <v>180000</v>
      </c>
      <c r="F128" s="88">
        <f>H128+J128+L128</f>
        <v>9900</v>
      </c>
      <c r="G128" s="89">
        <f>재료비목록표!E26</f>
        <v>180000</v>
      </c>
      <c r="H128" s="91">
        <f>IF(C128=0,0,ROUNDDOWN(G128*C128,1))</f>
        <v>9900</v>
      </c>
      <c r="I128" s="56">
        <v>0</v>
      </c>
      <c r="J128" s="87">
        <f>IF(C128=0,0,ROUNDDOWN(I128*C128,1))</f>
        <v>0</v>
      </c>
      <c r="K128" s="56">
        <v>0</v>
      </c>
      <c r="L128" s="88">
        <f>IF(C128=0,0,ROUNDDOWN(K128*C128,1))</f>
        <v>0</v>
      </c>
      <c r="M128" s="23" t="s">
        <v>1360</v>
      </c>
      <c r="N128" s="16" t="s">
        <v>1358</v>
      </c>
      <c r="O128" s="6" t="s">
        <v>1359</v>
      </c>
      <c r="P128" s="6" t="s">
        <v>1236</v>
      </c>
      <c r="Z128" s="19" t="str">
        <f ca="1">HYPERLINK("#"&amp;재료비목록표!G2&amp;"!A"&amp;ROW(재료비목록표!A26),"M20136 →")</f>
        <v>M20136 →</v>
      </c>
    </row>
    <row r="129" spans="1:26" ht="23.85" customHeight="1" x14ac:dyDescent="0.3">
      <c r="A129" s="9" t="s">
        <v>797</v>
      </c>
      <c r="B129" s="9"/>
      <c r="C129" s="85">
        <v>0.01</v>
      </c>
      <c r="D129" s="32" t="s">
        <v>791</v>
      </c>
      <c r="E129" s="59">
        <f>G129+I129+K129</f>
        <v>165545</v>
      </c>
      <c r="F129" s="87">
        <f>H129+J129+L129</f>
        <v>1655.4</v>
      </c>
      <c r="G129" s="56">
        <v>0</v>
      </c>
      <c r="H129" s="88">
        <f>IF(C129=0,0,ROUNDDOWN(G129*C129,1))</f>
        <v>0</v>
      </c>
      <c r="I129" s="89">
        <f>노무비목록표!E6</f>
        <v>165545</v>
      </c>
      <c r="J129" s="91">
        <f>IF(C129=0,0,ROUNDDOWN(I129*C129,1))</f>
        <v>1655.4</v>
      </c>
      <c r="K129" s="56">
        <v>0</v>
      </c>
      <c r="L129" s="88">
        <f>IF(C129=0,0,ROUNDDOWN(K129*C129,1))</f>
        <v>0</v>
      </c>
      <c r="M129" s="23" t="s">
        <v>1228</v>
      </c>
      <c r="N129" s="16" t="s">
        <v>1276</v>
      </c>
      <c r="O129" s="6" t="s">
        <v>1227</v>
      </c>
      <c r="P129" s="6" t="s">
        <v>1236</v>
      </c>
      <c r="Z129" s="19" t="str">
        <f ca="1">HYPERLINK("#"&amp;노무비목록표!G2&amp;"!A"&amp;ROW(노무비목록표!A6),"L00002 →")</f>
        <v>L00002 →</v>
      </c>
    </row>
    <row r="130" spans="1:26" ht="23.85" customHeight="1" x14ac:dyDescent="0.3">
      <c r="A130" s="9" t="s">
        <v>1361</v>
      </c>
      <c r="B130" s="9"/>
      <c r="C130" s="85">
        <v>0</v>
      </c>
      <c r="D130" s="32"/>
      <c r="E130" s="12">
        <v>0</v>
      </c>
      <c r="F130" s="10">
        <v>0</v>
      </c>
      <c r="G130" s="45"/>
      <c r="H130" s="12">
        <v>0</v>
      </c>
      <c r="I130" s="50"/>
      <c r="J130" s="12">
        <v>0</v>
      </c>
      <c r="K130" s="50"/>
      <c r="L130" s="12">
        <v>0</v>
      </c>
      <c r="M130" s="23" t="s">
        <v>1235</v>
      </c>
      <c r="N130" s="16" t="s">
        <v>1234</v>
      </c>
      <c r="O130" s="6" t="s">
        <v>1224</v>
      </c>
      <c r="P130" s="6" t="s">
        <v>1224</v>
      </c>
    </row>
    <row r="131" spans="1:26" ht="23.85" customHeight="1" x14ac:dyDescent="0.3">
      <c r="A131" s="23" t="s">
        <v>6</v>
      </c>
      <c r="B131" s="82"/>
      <c r="C131" s="82"/>
      <c r="D131" s="82"/>
      <c r="E131" s="82"/>
      <c r="F131" s="53">
        <f>H131+J131+L131</f>
        <v>11555</v>
      </c>
      <c r="G131" s="82"/>
      <c r="H131" s="53">
        <f>ROUNDDOWN(SUMIF(P128:P130,O131,H128:H130),0)</f>
        <v>9900</v>
      </c>
      <c r="I131" s="82"/>
      <c r="J131" s="53">
        <f>ROUNDDOWN(SUMIF(P128:P130,O131,J128:J130),0)</f>
        <v>1655</v>
      </c>
      <c r="K131" s="82"/>
      <c r="L131" s="53">
        <f>ROUNDDOWN(SUMIF(P128:P130,O131,L128:L130),0)</f>
        <v>0</v>
      </c>
      <c r="M131" s="82"/>
      <c r="O131" s="6" t="s">
        <v>1236</v>
      </c>
    </row>
    <row r="132" spans="1:26" ht="23.85" customHeight="1" x14ac:dyDescent="0.3">
      <c r="A132" s="81" t="s">
        <v>98</v>
      </c>
      <c r="B132" s="81"/>
      <c r="C132" s="83"/>
      <c r="D132" s="83"/>
      <c r="E132" s="83"/>
      <c r="F132" s="83"/>
      <c r="G132" s="83"/>
      <c r="H132" s="83"/>
      <c r="I132" s="83"/>
      <c r="J132" s="83"/>
      <c r="K132" s="83"/>
      <c r="L132" s="83"/>
      <c r="M132" s="83"/>
      <c r="N132" s="34" t="str">
        <f>HYPERLINK("#N"&amp;ROW(N137),"_x0005_`BDCOD|B00847_x0007_`POSS|"&amp;ROW(N134)&amp;"_x0007_`POSE|"&amp;ROW(N137)&amp;"_x0007_`")</f>
        <v>_x0005_`BDCOD|B00847_x0007_`POSS|134_x0007_`POSE|137_x0007_`</v>
      </c>
    </row>
    <row r="133" spans="1:26" ht="23.85" customHeight="1" x14ac:dyDescent="0.3">
      <c r="A133" s="43" t="s">
        <v>100</v>
      </c>
      <c r="B133" s="43" t="s">
        <v>101</v>
      </c>
      <c r="C133" s="84"/>
      <c r="D133" s="86" t="s">
        <v>91</v>
      </c>
      <c r="E133" s="84"/>
      <c r="F133" s="84"/>
      <c r="G133" s="84"/>
      <c r="H133" s="84"/>
      <c r="I133" s="84"/>
      <c r="J133" s="84"/>
      <c r="K133" s="84"/>
      <c r="L133" s="84"/>
      <c r="M133" s="86" t="s">
        <v>102</v>
      </c>
      <c r="O133" s="6" t="s">
        <v>102</v>
      </c>
    </row>
    <row r="134" spans="1:26" ht="23.85" customHeight="1" x14ac:dyDescent="0.3">
      <c r="A134" s="9" t="s">
        <v>821</v>
      </c>
      <c r="B134" s="9"/>
      <c r="C134" s="85">
        <v>0.21</v>
      </c>
      <c r="D134" s="32" t="s">
        <v>791</v>
      </c>
      <c r="E134" s="59">
        <f t="shared" ref="E134:F136" si="20">G134+I134+K134</f>
        <v>214222</v>
      </c>
      <c r="F134" s="87">
        <f t="shared" si="20"/>
        <v>44986.6</v>
      </c>
      <c r="G134" s="56">
        <v>0</v>
      </c>
      <c r="H134" s="88">
        <f>IF(C134=0,0,ROUNDDOWN(G134*C134,1))</f>
        <v>0</v>
      </c>
      <c r="I134" s="89">
        <f>노무비목록표!E14</f>
        <v>214222</v>
      </c>
      <c r="J134" s="91">
        <f>IF(C134=0,0,ROUNDDOWN(I134*C134,1))</f>
        <v>44986.6</v>
      </c>
      <c r="K134" s="56">
        <v>0</v>
      </c>
      <c r="L134" s="88">
        <f>IF(C134=0,0,ROUNDDOWN(K134*C134,1))</f>
        <v>0</v>
      </c>
      <c r="M134" s="23" t="s">
        <v>1364</v>
      </c>
      <c r="N134" s="16" t="s">
        <v>1362</v>
      </c>
      <c r="O134" s="6" t="s">
        <v>1363</v>
      </c>
      <c r="P134" s="6" t="s">
        <v>1236</v>
      </c>
      <c r="Z134" s="19" t="str">
        <f ca="1">HYPERLINK("#"&amp;노무비목록표!G2&amp;"!A"&amp;ROW(노무비목록표!A14),"L00003 →")</f>
        <v>L00003 →</v>
      </c>
    </row>
    <row r="135" spans="1:26" ht="23.85" customHeight="1" x14ac:dyDescent="0.3">
      <c r="A135" s="9" t="s">
        <v>797</v>
      </c>
      <c r="B135" s="9"/>
      <c r="C135" s="85">
        <v>0.09</v>
      </c>
      <c r="D135" s="32" t="s">
        <v>791</v>
      </c>
      <c r="E135" s="59">
        <f t="shared" si="20"/>
        <v>165545</v>
      </c>
      <c r="F135" s="87">
        <f t="shared" si="20"/>
        <v>14899</v>
      </c>
      <c r="G135" s="56">
        <v>0</v>
      </c>
      <c r="H135" s="88">
        <f>IF(C135=0,0,ROUNDDOWN(G135*C135,1))</f>
        <v>0</v>
      </c>
      <c r="I135" s="89">
        <f>노무비목록표!E6</f>
        <v>165545</v>
      </c>
      <c r="J135" s="91">
        <f>IF(C135=0,0,ROUNDDOWN(I135*C135,1))</f>
        <v>14899</v>
      </c>
      <c r="K135" s="56">
        <v>0</v>
      </c>
      <c r="L135" s="88">
        <f>IF(C135=0,0,ROUNDDOWN(K135*C135,1))</f>
        <v>0</v>
      </c>
      <c r="M135" s="23" t="s">
        <v>1228</v>
      </c>
      <c r="N135" s="16" t="s">
        <v>1276</v>
      </c>
      <c r="O135" s="6" t="s">
        <v>1227</v>
      </c>
      <c r="P135" s="6" t="s">
        <v>1236</v>
      </c>
      <c r="Z135" s="19" t="str">
        <f ca="1">HYPERLINK("#"&amp;노무비목록표!G2&amp;"!A"&amp;ROW(노무비목록표!A6),"L00002 →")</f>
        <v>L00002 →</v>
      </c>
    </row>
    <row r="136" spans="1:26" ht="23.85" customHeight="1" x14ac:dyDescent="0.3">
      <c r="A136" s="9" t="s">
        <v>488</v>
      </c>
      <c r="B136" s="9" t="s">
        <v>489</v>
      </c>
      <c r="C136" s="85">
        <v>0.5</v>
      </c>
      <c r="D136" s="32" t="s">
        <v>422</v>
      </c>
      <c r="E136" s="59">
        <f t="shared" si="20"/>
        <v>92526</v>
      </c>
      <c r="F136" s="88">
        <f t="shared" si="20"/>
        <v>46263</v>
      </c>
      <c r="G136" s="89">
        <f>중기목록표!F19</f>
        <v>6723</v>
      </c>
      <c r="H136" s="92">
        <f>IF(C136=0,0,ROUNDDOWN(G136*C136,1))</f>
        <v>3361.5</v>
      </c>
      <c r="I136" s="89">
        <f>중기목록표!G19</f>
        <v>55700</v>
      </c>
      <c r="J136" s="92">
        <f>IF(C136=0,0,ROUNDDOWN(I136*C136,1))</f>
        <v>27850</v>
      </c>
      <c r="K136" s="89">
        <f>중기목록표!H19</f>
        <v>30103</v>
      </c>
      <c r="L136" s="92">
        <f>IF(C136=0,0,ROUNDDOWN(K136*C136,1))</f>
        <v>15051.5</v>
      </c>
      <c r="M136" s="23" t="s">
        <v>1367</v>
      </c>
      <c r="N136" s="16" t="s">
        <v>1365</v>
      </c>
      <c r="O136" s="6" t="s">
        <v>1366</v>
      </c>
      <c r="P136" s="6" t="s">
        <v>1236</v>
      </c>
      <c r="Z136" s="19" t="str">
        <f ca="1">HYPERLINK("#"&amp;중기목록표!J2&amp;"!A"&amp;ROW(중기목록표!A19),"X00247 →")</f>
        <v>X00247 →</v>
      </c>
    </row>
    <row r="137" spans="1:26" ht="23.85" customHeight="1" x14ac:dyDescent="0.3">
      <c r="A137" s="9" t="s">
        <v>1368</v>
      </c>
      <c r="B137" s="9"/>
      <c r="C137" s="85">
        <v>0</v>
      </c>
      <c r="D137" s="32"/>
      <c r="E137" s="12">
        <v>0</v>
      </c>
      <c r="F137" s="10">
        <v>0</v>
      </c>
      <c r="G137" s="45"/>
      <c r="H137" s="12">
        <v>0</v>
      </c>
      <c r="I137" s="50"/>
      <c r="J137" s="12">
        <v>0</v>
      </c>
      <c r="K137" s="50"/>
      <c r="L137" s="12">
        <v>0</v>
      </c>
      <c r="M137" s="23" t="s">
        <v>1235</v>
      </c>
      <c r="N137" s="16" t="s">
        <v>1234</v>
      </c>
      <c r="O137" s="6" t="s">
        <v>1224</v>
      </c>
      <c r="P137" s="6" t="s">
        <v>1224</v>
      </c>
    </row>
    <row r="138" spans="1:26" ht="23.85" customHeight="1" x14ac:dyDescent="0.3">
      <c r="A138" s="23" t="s">
        <v>6</v>
      </c>
      <c r="B138" s="82"/>
      <c r="C138" s="82"/>
      <c r="D138" s="82"/>
      <c r="E138" s="82"/>
      <c r="F138" s="53">
        <f>H138+J138+L138</f>
        <v>106147</v>
      </c>
      <c r="G138" s="82"/>
      <c r="H138" s="53">
        <f>ROUNDDOWN(SUMIF(P134:P137,O138,H134:H137),0)</f>
        <v>3361</v>
      </c>
      <c r="I138" s="82"/>
      <c r="J138" s="53">
        <f>ROUNDDOWN(SUMIF(P134:P137,O138,J134:J137),0)</f>
        <v>87735</v>
      </c>
      <c r="K138" s="82"/>
      <c r="L138" s="53">
        <f>ROUNDDOWN(SUMIF(P134:P137,O138,L134:L137),0)</f>
        <v>15051</v>
      </c>
      <c r="M138" s="82"/>
      <c r="O138" s="6" t="s">
        <v>1236</v>
      </c>
    </row>
    <row r="139" spans="1:26" ht="23.85" customHeight="1" x14ac:dyDescent="0.3">
      <c r="A139" s="81" t="s">
        <v>103</v>
      </c>
      <c r="B139" s="81"/>
      <c r="C139" s="83"/>
      <c r="D139" s="83"/>
      <c r="E139" s="83"/>
      <c r="F139" s="83"/>
      <c r="G139" s="83"/>
      <c r="H139" s="83"/>
      <c r="I139" s="83"/>
      <c r="J139" s="83"/>
      <c r="K139" s="83"/>
      <c r="L139" s="83"/>
      <c r="M139" s="83"/>
      <c r="N139" s="34" t="str">
        <f>HYPERLINK("#N"&amp;ROW(N144),"_x0005_`BDCOD|B03054_x0007_`POSS|"&amp;ROW(N141)&amp;"_x0007_`POSE|"&amp;ROW(N144)&amp;"_x0007_`")</f>
        <v>_x0005_`BDCOD|B03054_x0007_`POSS|141_x0007_`POSE|144_x0007_`</v>
      </c>
    </row>
    <row r="140" spans="1:26" ht="23.85" customHeight="1" x14ac:dyDescent="0.3">
      <c r="A140" s="43" t="s">
        <v>105</v>
      </c>
      <c r="B140" s="43" t="s">
        <v>106</v>
      </c>
      <c r="C140" s="84"/>
      <c r="D140" s="86" t="s">
        <v>91</v>
      </c>
      <c r="E140" s="84"/>
      <c r="F140" s="84"/>
      <c r="G140" s="84"/>
      <c r="H140" s="84"/>
      <c r="I140" s="84"/>
      <c r="J140" s="84"/>
      <c r="K140" s="84"/>
      <c r="L140" s="84"/>
      <c r="M140" s="86" t="s">
        <v>107</v>
      </c>
      <c r="O140" s="6" t="s">
        <v>107</v>
      </c>
    </row>
    <row r="141" spans="1:26" ht="23.85" customHeight="1" x14ac:dyDescent="0.3">
      <c r="A141" s="9" t="s">
        <v>827</v>
      </c>
      <c r="B141" s="9"/>
      <c r="C141" s="85">
        <v>5.5999999999999999E-3</v>
      </c>
      <c r="D141" s="32" t="s">
        <v>791</v>
      </c>
      <c r="E141" s="59">
        <f t="shared" ref="E141:F143" si="21">G141+I141+K141</f>
        <v>258360</v>
      </c>
      <c r="F141" s="87">
        <f t="shared" si="21"/>
        <v>1446.8</v>
      </c>
      <c r="G141" s="56">
        <v>0</v>
      </c>
      <c r="H141" s="88">
        <f>IF(C141=0,0,ROUNDDOWN(G141*C141,1))</f>
        <v>0</v>
      </c>
      <c r="I141" s="89">
        <f>노무비목록표!E16</f>
        <v>258360</v>
      </c>
      <c r="J141" s="91">
        <f>IF(C141=0,0,ROUNDDOWN(I141*C141,1))</f>
        <v>1446.8</v>
      </c>
      <c r="K141" s="56">
        <v>0</v>
      </c>
      <c r="L141" s="88">
        <f>IF(C141=0,0,ROUNDDOWN(K141*C141,1))</f>
        <v>0</v>
      </c>
      <c r="M141" s="23" t="s">
        <v>1371</v>
      </c>
      <c r="N141" s="16" t="s">
        <v>1369</v>
      </c>
      <c r="O141" s="6" t="s">
        <v>1370</v>
      </c>
      <c r="P141" s="6" t="s">
        <v>1236</v>
      </c>
      <c r="Q141" s="6" t="s">
        <v>1222</v>
      </c>
      <c r="Z141" s="19" t="str">
        <f ca="1">HYPERLINK("#"&amp;노무비목록표!G2&amp;"!A"&amp;ROW(노무비목록표!A16),"L00019 →")</f>
        <v>L00019 →</v>
      </c>
    </row>
    <row r="142" spans="1:26" ht="23.85" customHeight="1" x14ac:dyDescent="0.3">
      <c r="A142" s="9" t="s">
        <v>797</v>
      </c>
      <c r="B142" s="9"/>
      <c r="C142" s="85">
        <v>5.5999999999999999E-3</v>
      </c>
      <c r="D142" s="32" t="s">
        <v>791</v>
      </c>
      <c r="E142" s="59">
        <f t="shared" si="21"/>
        <v>165545</v>
      </c>
      <c r="F142" s="87">
        <f t="shared" si="21"/>
        <v>927</v>
      </c>
      <c r="G142" s="56">
        <v>0</v>
      </c>
      <c r="H142" s="88">
        <f>IF(C142=0,0,ROUNDDOWN(G142*C142,1))</f>
        <v>0</v>
      </c>
      <c r="I142" s="89">
        <f>노무비목록표!E6</f>
        <v>165545</v>
      </c>
      <c r="J142" s="91">
        <f>IF(C142=0,0,ROUNDDOWN(I142*C142,1))</f>
        <v>927</v>
      </c>
      <c r="K142" s="56">
        <v>0</v>
      </c>
      <c r="L142" s="88">
        <f>IF(C142=0,0,ROUNDDOWN(K142*C142,1))</f>
        <v>0</v>
      </c>
      <c r="M142" s="23" t="s">
        <v>1228</v>
      </c>
      <c r="N142" s="16" t="s">
        <v>1226</v>
      </c>
      <c r="O142" s="6" t="s">
        <v>1227</v>
      </c>
      <c r="P142" s="6" t="s">
        <v>1236</v>
      </c>
      <c r="Q142" s="6" t="s">
        <v>1222</v>
      </c>
      <c r="Z142" s="19" t="str">
        <f ca="1">HYPERLINK("#"&amp;노무비목록표!G2&amp;"!A"&amp;ROW(노무비목록표!A6),"L00002 →")</f>
        <v>L00002 →</v>
      </c>
    </row>
    <row r="143" spans="1:26" ht="23.85" customHeight="1" x14ac:dyDescent="0.3">
      <c r="A143" s="9" t="s">
        <v>450</v>
      </c>
      <c r="B143" s="9" t="s">
        <v>455</v>
      </c>
      <c r="C143" s="85">
        <v>2.2200000000000001E-2</v>
      </c>
      <c r="D143" s="32" t="s">
        <v>422</v>
      </c>
      <c r="E143" s="59">
        <f t="shared" si="21"/>
        <v>58494</v>
      </c>
      <c r="F143" s="88">
        <f t="shared" si="21"/>
        <v>1298.4000000000001</v>
      </c>
      <c r="G143" s="89">
        <f>중기목록표!F12</f>
        <v>5094</v>
      </c>
      <c r="H143" s="92">
        <f>IF(C143=0,0,ROUNDDOWN(G143*C143,1))</f>
        <v>113</v>
      </c>
      <c r="I143" s="89">
        <f>중기목록표!G12</f>
        <v>47231</v>
      </c>
      <c r="J143" s="92">
        <f>IF(C143=0,0,ROUNDDOWN(I143*C143,1))</f>
        <v>1048.5</v>
      </c>
      <c r="K143" s="89">
        <f>중기목록표!H12</f>
        <v>6169</v>
      </c>
      <c r="L143" s="92">
        <f>IF(C143=0,0,ROUNDDOWN(K143*C143,1))</f>
        <v>136.9</v>
      </c>
      <c r="M143" s="23" t="s">
        <v>1374</v>
      </c>
      <c r="N143" s="16" t="s">
        <v>1372</v>
      </c>
      <c r="O143" s="6" t="s">
        <v>1373</v>
      </c>
      <c r="P143" s="6" t="s">
        <v>1236</v>
      </c>
      <c r="Z143" s="19" t="str">
        <f ca="1">HYPERLINK("#"&amp;중기목록표!J2&amp;"!A"&amp;ROW(중기목록표!A12),"X00138 →")</f>
        <v>X00138 →</v>
      </c>
    </row>
    <row r="144" spans="1:26" ht="23.85" customHeight="1" x14ac:dyDescent="0.3">
      <c r="A144" s="9" t="s">
        <v>1375</v>
      </c>
      <c r="B144" s="9"/>
      <c r="C144" s="85">
        <v>0</v>
      </c>
      <c r="D144" s="32"/>
      <c r="E144" s="12">
        <v>0</v>
      </c>
      <c r="F144" s="10">
        <v>0</v>
      </c>
      <c r="G144" s="45"/>
      <c r="H144" s="12">
        <v>0</v>
      </c>
      <c r="I144" s="50"/>
      <c r="J144" s="12">
        <v>0</v>
      </c>
      <c r="K144" s="50"/>
      <c r="L144" s="12">
        <v>0</v>
      </c>
      <c r="M144" s="23" t="s">
        <v>1235</v>
      </c>
      <c r="N144" s="16" t="s">
        <v>1234</v>
      </c>
      <c r="O144" s="6" t="s">
        <v>1224</v>
      </c>
      <c r="P144" s="6" t="s">
        <v>1224</v>
      </c>
    </row>
    <row r="145" spans="1:26" ht="23.85" customHeight="1" x14ac:dyDescent="0.3">
      <c r="A145" s="23" t="s">
        <v>6</v>
      </c>
      <c r="B145" s="82"/>
      <c r="C145" s="82"/>
      <c r="D145" s="82"/>
      <c r="E145" s="82"/>
      <c r="F145" s="53">
        <f>H145+J145+L145</f>
        <v>3671</v>
      </c>
      <c r="G145" s="82"/>
      <c r="H145" s="53">
        <f>ROUNDDOWN(SUMIF(P141:P144,O145,H141:H144),0)</f>
        <v>113</v>
      </c>
      <c r="I145" s="82"/>
      <c r="J145" s="53">
        <f>ROUNDDOWN(SUMIF(P141:P144,O145,J141:J144),0)</f>
        <v>3422</v>
      </c>
      <c r="K145" s="82"/>
      <c r="L145" s="53">
        <f>ROUNDDOWN(SUMIF(P141:P144,O145,L141:L144),0)</f>
        <v>136</v>
      </c>
      <c r="M145" s="82"/>
      <c r="O145" s="6" t="s">
        <v>1236</v>
      </c>
    </row>
    <row r="146" spans="1:26" ht="23.85" customHeight="1" x14ac:dyDescent="0.3">
      <c r="A146" s="81" t="s">
        <v>108</v>
      </c>
      <c r="B146" s="81"/>
      <c r="C146" s="83"/>
      <c r="D146" s="83"/>
      <c r="E146" s="83"/>
      <c r="F146" s="83"/>
      <c r="G146" s="83"/>
      <c r="H146" s="83"/>
      <c r="I146" s="83"/>
      <c r="J146" s="83"/>
      <c r="K146" s="83"/>
      <c r="L146" s="83"/>
      <c r="M146" s="83"/>
      <c r="N146" s="34" t="str">
        <f>HYPERLINK("#N"&amp;ROW(N152),"_x0005_`BDCOD|B00216_x0007_`POSS|"&amp;ROW(N148)&amp;"_x0007_`POSE|"&amp;ROW(N152)&amp;"_x0007_`")</f>
        <v>_x0005_`BDCOD|B00216_x0007_`POSS|148_x0007_`POSE|152_x0007_`</v>
      </c>
    </row>
    <row r="147" spans="1:26" ht="23.85" customHeight="1" x14ac:dyDescent="0.3">
      <c r="A147" s="43" t="s">
        <v>110</v>
      </c>
      <c r="B147" s="43" t="s">
        <v>111</v>
      </c>
      <c r="C147" s="84"/>
      <c r="D147" s="86" t="s">
        <v>91</v>
      </c>
      <c r="E147" s="84"/>
      <c r="F147" s="84"/>
      <c r="G147" s="84"/>
      <c r="H147" s="84"/>
      <c r="I147" s="84"/>
      <c r="J147" s="84"/>
      <c r="K147" s="84"/>
      <c r="L147" s="84"/>
      <c r="M147" s="86" t="s">
        <v>112</v>
      </c>
      <c r="O147" s="6" t="s">
        <v>112</v>
      </c>
    </row>
    <row r="148" spans="1:26" ht="23.85" customHeight="1" x14ac:dyDescent="0.3">
      <c r="A148" s="9" t="s">
        <v>827</v>
      </c>
      <c r="B148" s="9"/>
      <c r="C148" s="85">
        <v>1.6999999999999999E-3</v>
      </c>
      <c r="D148" s="32" t="s">
        <v>791</v>
      </c>
      <c r="E148" s="59">
        <f t="shared" ref="E148:F151" si="22">G148+I148+K148</f>
        <v>258360</v>
      </c>
      <c r="F148" s="87">
        <f t="shared" si="22"/>
        <v>439.2</v>
      </c>
      <c r="G148" s="56">
        <v>0</v>
      </c>
      <c r="H148" s="88">
        <f>IF(C148=0,0,ROUNDDOWN(G148*C148,1))</f>
        <v>0</v>
      </c>
      <c r="I148" s="89">
        <f>노무비목록표!E16</f>
        <v>258360</v>
      </c>
      <c r="J148" s="91">
        <f>IF(C148=0,0,ROUNDDOWN(I148*C148,1))</f>
        <v>439.2</v>
      </c>
      <c r="K148" s="56">
        <v>0</v>
      </c>
      <c r="L148" s="88">
        <f>IF(C148=0,0,ROUNDDOWN(K148*C148,1))</f>
        <v>0</v>
      </c>
      <c r="M148" s="23" t="s">
        <v>1371</v>
      </c>
      <c r="N148" s="16" t="s">
        <v>1376</v>
      </c>
      <c r="O148" s="6" t="s">
        <v>1370</v>
      </c>
      <c r="P148" s="6" t="s">
        <v>1236</v>
      </c>
      <c r="Z148" s="19" t="str">
        <f ca="1">HYPERLINK("#"&amp;노무비목록표!G2&amp;"!A"&amp;ROW(노무비목록표!A16),"L00019 →")</f>
        <v>L00019 →</v>
      </c>
    </row>
    <row r="149" spans="1:26" ht="23.85" customHeight="1" x14ac:dyDescent="0.3">
      <c r="A149" s="9" t="s">
        <v>797</v>
      </c>
      <c r="B149" s="9"/>
      <c r="C149" s="85">
        <v>1.6999999999999999E-3</v>
      </c>
      <c r="D149" s="32" t="s">
        <v>791</v>
      </c>
      <c r="E149" s="59">
        <f t="shared" si="22"/>
        <v>165545</v>
      </c>
      <c r="F149" s="87">
        <f t="shared" si="22"/>
        <v>281.39999999999998</v>
      </c>
      <c r="G149" s="56">
        <v>0</v>
      </c>
      <c r="H149" s="88">
        <f>IF(C149=0,0,ROUNDDOWN(G149*C149,1))</f>
        <v>0</v>
      </c>
      <c r="I149" s="89">
        <f>노무비목록표!E6</f>
        <v>165545</v>
      </c>
      <c r="J149" s="91">
        <f>IF(C149=0,0,ROUNDDOWN(I149*C149,1))</f>
        <v>281.39999999999998</v>
      </c>
      <c r="K149" s="56">
        <v>0</v>
      </c>
      <c r="L149" s="88">
        <f>IF(C149=0,0,ROUNDDOWN(K149*C149,1))</f>
        <v>0</v>
      </c>
      <c r="M149" s="23" t="s">
        <v>1228</v>
      </c>
      <c r="N149" s="16" t="s">
        <v>1276</v>
      </c>
      <c r="O149" s="6" t="s">
        <v>1227</v>
      </c>
      <c r="P149" s="6" t="s">
        <v>1236</v>
      </c>
      <c r="Z149" s="19" t="str">
        <f ca="1">HYPERLINK("#"&amp;노무비목록표!G2&amp;"!A"&amp;ROW(노무비목록표!A6),"L00002 →")</f>
        <v>L00002 →</v>
      </c>
    </row>
    <row r="150" spans="1:26" ht="23.85" customHeight="1" x14ac:dyDescent="0.3">
      <c r="A150" s="9" t="s">
        <v>420</v>
      </c>
      <c r="B150" s="9" t="s">
        <v>426</v>
      </c>
      <c r="C150" s="85">
        <v>1.3299999999999999E-2</v>
      </c>
      <c r="D150" s="32" t="s">
        <v>422</v>
      </c>
      <c r="E150" s="59">
        <f t="shared" si="22"/>
        <v>87453</v>
      </c>
      <c r="F150" s="88">
        <f t="shared" si="22"/>
        <v>1163</v>
      </c>
      <c r="G150" s="89">
        <f>중기목록표!F5</f>
        <v>15375</v>
      </c>
      <c r="H150" s="92">
        <f>IF(C150=0,0,ROUNDDOWN(G150*C150,1))</f>
        <v>204.4</v>
      </c>
      <c r="I150" s="89">
        <f>중기목록표!G5</f>
        <v>55700</v>
      </c>
      <c r="J150" s="92">
        <f>IF(C150=0,0,ROUNDDOWN(I150*C150,1))</f>
        <v>740.8</v>
      </c>
      <c r="K150" s="89">
        <f>중기목록표!H5</f>
        <v>16378</v>
      </c>
      <c r="L150" s="92">
        <f>IF(C150=0,0,ROUNDDOWN(K150*C150,1))</f>
        <v>217.8</v>
      </c>
      <c r="M150" s="23" t="s">
        <v>1379</v>
      </c>
      <c r="N150" s="16" t="s">
        <v>1377</v>
      </c>
      <c r="O150" s="6" t="s">
        <v>1378</v>
      </c>
      <c r="P150" s="6" t="s">
        <v>1236</v>
      </c>
      <c r="Z150" s="19" t="str">
        <f ca="1">HYPERLINK("#"&amp;중기목록표!J2&amp;"!A"&amp;ROW(중기목록표!A5),"X00038 →")</f>
        <v>X00038 →</v>
      </c>
    </row>
    <row r="151" spans="1:26" ht="23.85" customHeight="1" x14ac:dyDescent="0.3">
      <c r="A151" s="9" t="s">
        <v>450</v>
      </c>
      <c r="B151" s="9" t="s">
        <v>455</v>
      </c>
      <c r="C151" s="85">
        <v>1.3299999999999999E-2</v>
      </c>
      <c r="D151" s="32" t="s">
        <v>422</v>
      </c>
      <c r="E151" s="59">
        <f t="shared" si="22"/>
        <v>58494</v>
      </c>
      <c r="F151" s="88">
        <f t="shared" si="22"/>
        <v>777.80000000000007</v>
      </c>
      <c r="G151" s="89">
        <f>중기목록표!F12</f>
        <v>5094</v>
      </c>
      <c r="H151" s="92">
        <f>IF(C151=0,0,ROUNDDOWN(G151*C151,1))</f>
        <v>67.7</v>
      </c>
      <c r="I151" s="89">
        <f>중기목록표!G12</f>
        <v>47231</v>
      </c>
      <c r="J151" s="92">
        <f>IF(C151=0,0,ROUNDDOWN(I151*C151,1))</f>
        <v>628.1</v>
      </c>
      <c r="K151" s="89">
        <f>중기목록표!H12</f>
        <v>6169</v>
      </c>
      <c r="L151" s="92">
        <f>IF(C151=0,0,ROUNDDOWN(K151*C151,1))</f>
        <v>82</v>
      </c>
      <c r="M151" s="23" t="s">
        <v>1374</v>
      </c>
      <c r="N151" s="16" t="s">
        <v>1372</v>
      </c>
      <c r="O151" s="6" t="s">
        <v>1373</v>
      </c>
      <c r="P151" s="6" t="s">
        <v>1236</v>
      </c>
      <c r="Z151" s="19" t="str">
        <f ca="1">HYPERLINK("#"&amp;중기목록표!J2&amp;"!A"&amp;ROW(중기목록표!A12),"X00138 →")</f>
        <v>X00138 →</v>
      </c>
    </row>
    <row r="152" spans="1:26" ht="23.85" customHeight="1" x14ac:dyDescent="0.3">
      <c r="A152" s="9" t="s">
        <v>1380</v>
      </c>
      <c r="B152" s="9"/>
      <c r="C152" s="85">
        <v>0</v>
      </c>
      <c r="D152" s="32"/>
      <c r="E152" s="12">
        <v>0</v>
      </c>
      <c r="F152" s="10">
        <v>0</v>
      </c>
      <c r="G152" s="45"/>
      <c r="H152" s="12">
        <v>0</v>
      </c>
      <c r="I152" s="50"/>
      <c r="J152" s="12">
        <v>0</v>
      </c>
      <c r="K152" s="50"/>
      <c r="L152" s="12">
        <v>0</v>
      </c>
      <c r="M152" s="23" t="s">
        <v>1235</v>
      </c>
      <c r="N152" s="16" t="s">
        <v>1234</v>
      </c>
      <c r="O152" s="6" t="s">
        <v>1224</v>
      </c>
      <c r="P152" s="6" t="s">
        <v>1224</v>
      </c>
    </row>
    <row r="153" spans="1:26" ht="23.85" customHeight="1" x14ac:dyDescent="0.3">
      <c r="A153" s="23" t="s">
        <v>6</v>
      </c>
      <c r="B153" s="82"/>
      <c r="C153" s="82"/>
      <c r="D153" s="82"/>
      <c r="E153" s="82"/>
      <c r="F153" s="53">
        <f>H153+J153+L153</f>
        <v>2660</v>
      </c>
      <c r="G153" s="82"/>
      <c r="H153" s="53">
        <f>ROUNDDOWN(SUMIF(P148:P152,O153,H148:H152),0)</f>
        <v>272</v>
      </c>
      <c r="I153" s="82"/>
      <c r="J153" s="53">
        <f>ROUNDDOWN(SUMIF(P148:P152,O153,J148:J152),0)</f>
        <v>2089</v>
      </c>
      <c r="K153" s="82"/>
      <c r="L153" s="53">
        <f>ROUNDDOWN(SUMIF(P148:P152,O153,L148:L152),0)</f>
        <v>299</v>
      </c>
      <c r="M153" s="82"/>
      <c r="O153" s="6" t="s">
        <v>1236</v>
      </c>
    </row>
    <row r="154" spans="1:26" ht="23.85" customHeight="1" x14ac:dyDescent="0.3">
      <c r="A154" s="81" t="s">
        <v>113</v>
      </c>
      <c r="B154" s="81"/>
      <c r="C154" s="83"/>
      <c r="D154" s="83"/>
      <c r="E154" s="83"/>
      <c r="F154" s="83"/>
      <c r="G154" s="83"/>
      <c r="H154" s="83"/>
      <c r="I154" s="83"/>
      <c r="J154" s="83"/>
      <c r="K154" s="83"/>
      <c r="L154" s="83"/>
      <c r="M154" s="83"/>
      <c r="N154" s="34" t="str">
        <f>HYPERLINK("#N"&amp;ROW(N163),"_x0005_`BDCOD|B03055_x0007_`POSS|"&amp;ROW(N156)&amp;"_x0007_`POSE|"&amp;ROW(N163)&amp;"_x0007_`")</f>
        <v>_x0005_`BDCOD|B03055_x0007_`POSS|156_x0007_`POSE|163_x0007_`</v>
      </c>
    </row>
    <row r="155" spans="1:26" ht="23.85" customHeight="1" x14ac:dyDescent="0.3">
      <c r="A155" s="43" t="s">
        <v>115</v>
      </c>
      <c r="B155" s="43" t="s">
        <v>116</v>
      </c>
      <c r="C155" s="84"/>
      <c r="D155" s="86" t="s">
        <v>91</v>
      </c>
      <c r="E155" s="84"/>
      <c r="F155" s="84"/>
      <c r="G155" s="84"/>
      <c r="H155" s="84"/>
      <c r="I155" s="84"/>
      <c r="J155" s="84"/>
      <c r="K155" s="84"/>
      <c r="L155" s="84"/>
      <c r="M155" s="86" t="s">
        <v>117</v>
      </c>
      <c r="O155" s="6" t="s">
        <v>117</v>
      </c>
    </row>
    <row r="156" spans="1:26" ht="23.85" customHeight="1" x14ac:dyDescent="0.3">
      <c r="A156" s="9" t="s">
        <v>827</v>
      </c>
      <c r="B156" s="9"/>
      <c r="C156" s="85">
        <v>1.1599999999999999E-2</v>
      </c>
      <c r="D156" s="32" t="s">
        <v>791</v>
      </c>
      <c r="E156" s="59">
        <f t="shared" ref="E156:F162" si="23">G156+I156+K156</f>
        <v>258360</v>
      </c>
      <c r="F156" s="87">
        <f t="shared" si="23"/>
        <v>2996.9</v>
      </c>
      <c r="G156" s="56">
        <v>0</v>
      </c>
      <c r="H156" s="88">
        <f t="shared" ref="H156:H161" si="24">IF(C156=0,0,ROUNDDOWN(G156*C156,1))</f>
        <v>0</v>
      </c>
      <c r="I156" s="89">
        <f>노무비목록표!E16</f>
        <v>258360</v>
      </c>
      <c r="J156" s="91">
        <f t="shared" ref="J156:J161" si="25">IF(C156=0,0,ROUNDDOWN(I156*C156,1))</f>
        <v>2996.9</v>
      </c>
      <c r="K156" s="56">
        <v>0</v>
      </c>
      <c r="L156" s="88">
        <f t="shared" ref="L156:L161" si="26">IF(C156=0,0,ROUNDDOWN(K156*C156,1))</f>
        <v>0</v>
      </c>
      <c r="M156" s="23" t="s">
        <v>1371</v>
      </c>
      <c r="N156" s="16" t="s">
        <v>1369</v>
      </c>
      <c r="O156" s="6" t="s">
        <v>1370</v>
      </c>
      <c r="P156" s="6" t="s">
        <v>1236</v>
      </c>
      <c r="Q156" s="6" t="s">
        <v>1222</v>
      </c>
      <c r="Z156" s="19" t="str">
        <f ca="1">HYPERLINK("#"&amp;노무비목록표!G2&amp;"!A"&amp;ROW(노무비목록표!A16),"L00019 →")</f>
        <v>L00019 →</v>
      </c>
    </row>
    <row r="157" spans="1:26" ht="23.85" customHeight="1" x14ac:dyDescent="0.3">
      <c r="A157" s="9" t="s">
        <v>821</v>
      </c>
      <c r="B157" s="9"/>
      <c r="C157" s="85">
        <v>7.7000000000000002E-3</v>
      </c>
      <c r="D157" s="32" t="s">
        <v>791</v>
      </c>
      <c r="E157" s="59">
        <f t="shared" si="23"/>
        <v>214222</v>
      </c>
      <c r="F157" s="87">
        <f t="shared" si="23"/>
        <v>1649.5</v>
      </c>
      <c r="G157" s="56">
        <v>0</v>
      </c>
      <c r="H157" s="88">
        <f t="shared" si="24"/>
        <v>0</v>
      </c>
      <c r="I157" s="89">
        <f>노무비목록표!E14</f>
        <v>214222</v>
      </c>
      <c r="J157" s="91">
        <f t="shared" si="25"/>
        <v>1649.5</v>
      </c>
      <c r="K157" s="56">
        <v>0</v>
      </c>
      <c r="L157" s="88">
        <f t="shared" si="26"/>
        <v>0</v>
      </c>
      <c r="M157" s="23" t="s">
        <v>1364</v>
      </c>
      <c r="N157" s="16" t="s">
        <v>1381</v>
      </c>
      <c r="O157" s="6" t="s">
        <v>1363</v>
      </c>
      <c r="P157" s="6" t="s">
        <v>1236</v>
      </c>
      <c r="Q157" s="6" t="s">
        <v>1222</v>
      </c>
      <c r="Z157" s="19" t="str">
        <f ca="1">HYPERLINK("#"&amp;노무비목록표!G2&amp;"!A"&amp;ROW(노무비목록표!A14),"L00003 →")</f>
        <v>L00003 →</v>
      </c>
    </row>
    <row r="158" spans="1:26" ht="23.85" customHeight="1" x14ac:dyDescent="0.3">
      <c r="A158" s="9" t="s">
        <v>797</v>
      </c>
      <c r="B158" s="9"/>
      <c r="C158" s="85">
        <v>7.7000000000000002E-3</v>
      </c>
      <c r="D158" s="32" t="s">
        <v>791</v>
      </c>
      <c r="E158" s="59">
        <f t="shared" si="23"/>
        <v>165545</v>
      </c>
      <c r="F158" s="87">
        <f t="shared" si="23"/>
        <v>1274.5999999999999</v>
      </c>
      <c r="G158" s="56">
        <v>0</v>
      </c>
      <c r="H158" s="88">
        <f t="shared" si="24"/>
        <v>0</v>
      </c>
      <c r="I158" s="89">
        <f>노무비목록표!E6</f>
        <v>165545</v>
      </c>
      <c r="J158" s="91">
        <f t="shared" si="25"/>
        <v>1274.5999999999999</v>
      </c>
      <c r="K158" s="56">
        <v>0</v>
      </c>
      <c r="L158" s="88">
        <f t="shared" si="26"/>
        <v>0</v>
      </c>
      <c r="M158" s="23" t="s">
        <v>1228</v>
      </c>
      <c r="N158" s="16" t="s">
        <v>1226</v>
      </c>
      <c r="O158" s="6" t="s">
        <v>1227</v>
      </c>
      <c r="P158" s="6" t="s">
        <v>1236</v>
      </c>
      <c r="Q158" s="6" t="s">
        <v>1222</v>
      </c>
      <c r="Z158" s="19" t="str">
        <f ca="1">HYPERLINK("#"&amp;노무비목록표!G2&amp;"!A"&amp;ROW(노무비목록표!A6),"L00002 →")</f>
        <v>L00002 →</v>
      </c>
    </row>
    <row r="159" spans="1:26" ht="23.85" customHeight="1" x14ac:dyDescent="0.3">
      <c r="A159" s="9" t="s">
        <v>420</v>
      </c>
      <c r="B159" s="9" t="s">
        <v>426</v>
      </c>
      <c r="C159" s="85">
        <v>3.0800000000000001E-2</v>
      </c>
      <c r="D159" s="32" t="s">
        <v>422</v>
      </c>
      <c r="E159" s="59">
        <f t="shared" si="23"/>
        <v>87453</v>
      </c>
      <c r="F159" s="88">
        <f t="shared" si="23"/>
        <v>2693.4</v>
      </c>
      <c r="G159" s="89">
        <f>중기목록표!F5</f>
        <v>15375</v>
      </c>
      <c r="H159" s="92">
        <f t="shared" si="24"/>
        <v>473.5</v>
      </c>
      <c r="I159" s="89">
        <f>중기목록표!G5</f>
        <v>55700</v>
      </c>
      <c r="J159" s="92">
        <f t="shared" si="25"/>
        <v>1715.5</v>
      </c>
      <c r="K159" s="89">
        <f>중기목록표!H5</f>
        <v>16378</v>
      </c>
      <c r="L159" s="92">
        <f t="shared" si="26"/>
        <v>504.4</v>
      </c>
      <c r="M159" s="23" t="s">
        <v>1379</v>
      </c>
      <c r="N159" s="16" t="s">
        <v>1377</v>
      </c>
      <c r="O159" s="6" t="s">
        <v>1378</v>
      </c>
      <c r="P159" s="6" t="s">
        <v>1236</v>
      </c>
      <c r="Z159" s="19" t="str">
        <f ca="1">HYPERLINK("#"&amp;중기목록표!J2&amp;"!A"&amp;ROW(중기목록표!A5),"X00038 →")</f>
        <v>X00038 →</v>
      </c>
    </row>
    <row r="160" spans="1:26" ht="23.85" customHeight="1" x14ac:dyDescent="0.3">
      <c r="A160" s="9" t="s">
        <v>493</v>
      </c>
      <c r="B160" s="9" t="s">
        <v>494</v>
      </c>
      <c r="C160" s="85">
        <v>3.0800000000000001E-2</v>
      </c>
      <c r="D160" s="32" t="s">
        <v>422</v>
      </c>
      <c r="E160" s="59">
        <f t="shared" si="23"/>
        <v>35735</v>
      </c>
      <c r="F160" s="88">
        <f t="shared" si="23"/>
        <v>1100.5000000000002</v>
      </c>
      <c r="G160" s="89">
        <f>중기목록표!F20</f>
        <v>1582</v>
      </c>
      <c r="H160" s="92">
        <f t="shared" si="24"/>
        <v>48.7</v>
      </c>
      <c r="I160" s="89">
        <f>중기목록표!G20</f>
        <v>33571</v>
      </c>
      <c r="J160" s="92">
        <f t="shared" si="25"/>
        <v>1033.9000000000001</v>
      </c>
      <c r="K160" s="89">
        <f>중기목록표!H20</f>
        <v>582</v>
      </c>
      <c r="L160" s="92">
        <f t="shared" si="26"/>
        <v>17.899999999999999</v>
      </c>
      <c r="M160" s="23" t="s">
        <v>1384</v>
      </c>
      <c r="N160" s="16" t="s">
        <v>1382</v>
      </c>
      <c r="O160" s="6" t="s">
        <v>1383</v>
      </c>
      <c r="P160" s="6" t="s">
        <v>1236</v>
      </c>
      <c r="Z160" s="19" t="str">
        <f ca="1">HYPERLINK("#"&amp;중기목록표!J2&amp;"!A"&amp;ROW(중기목록표!A20),"X00231 →")</f>
        <v>X00231 →</v>
      </c>
    </row>
    <row r="161" spans="1:26" ht="23.85" customHeight="1" x14ac:dyDescent="0.3">
      <c r="A161" s="9" t="s">
        <v>450</v>
      </c>
      <c r="B161" s="9" t="s">
        <v>455</v>
      </c>
      <c r="C161" s="85">
        <v>3.0800000000000001E-2</v>
      </c>
      <c r="D161" s="32" t="s">
        <v>422</v>
      </c>
      <c r="E161" s="59">
        <f t="shared" si="23"/>
        <v>58494</v>
      </c>
      <c r="F161" s="88">
        <f t="shared" si="23"/>
        <v>1801.5</v>
      </c>
      <c r="G161" s="89">
        <f>중기목록표!F12</f>
        <v>5094</v>
      </c>
      <c r="H161" s="92">
        <f t="shared" si="24"/>
        <v>156.80000000000001</v>
      </c>
      <c r="I161" s="89">
        <f>중기목록표!G12</f>
        <v>47231</v>
      </c>
      <c r="J161" s="92">
        <f t="shared" si="25"/>
        <v>1454.7</v>
      </c>
      <c r="K161" s="89">
        <f>중기목록표!H12</f>
        <v>6169</v>
      </c>
      <c r="L161" s="92">
        <f t="shared" si="26"/>
        <v>190</v>
      </c>
      <c r="M161" s="23" t="s">
        <v>1374</v>
      </c>
      <c r="N161" s="16" t="s">
        <v>1372</v>
      </c>
      <c r="O161" s="6" t="s">
        <v>1373</v>
      </c>
      <c r="P161" s="6" t="s">
        <v>1236</v>
      </c>
      <c r="Z161" s="19" t="str">
        <f ca="1">HYPERLINK("#"&amp;중기목록표!J2&amp;"!A"&amp;ROW(중기목록표!A12),"X00138 →")</f>
        <v>X00138 →</v>
      </c>
    </row>
    <row r="162" spans="1:26" ht="23.85" customHeight="1" x14ac:dyDescent="0.3">
      <c r="A162" s="9" t="s">
        <v>1385</v>
      </c>
      <c r="B162" s="9" t="s">
        <v>1230</v>
      </c>
      <c r="C162" s="85">
        <v>5</v>
      </c>
      <c r="D162" s="32" t="s">
        <v>870</v>
      </c>
      <c r="E162" s="59">
        <f t="shared" si="23"/>
        <v>5921</v>
      </c>
      <c r="F162" s="87">
        <f t="shared" si="23"/>
        <v>296</v>
      </c>
      <c r="G162" s="11">
        <v>0</v>
      </c>
      <c r="H162" s="88">
        <f>IF(C162=0,0,ROUNDDOWN(G162*C162/100,1))</f>
        <v>0</v>
      </c>
      <c r="I162" s="12">
        <v>0</v>
      </c>
      <c r="J162" s="88">
        <f>IF(C162=0,0,ROUNDDOWN(I162*C162/100,1))</f>
        <v>0</v>
      </c>
      <c r="K162" s="93">
        <f>J156+J157+J158</f>
        <v>5921</v>
      </c>
      <c r="L162" s="88">
        <f>IF(C162=0,0,ROUNDDOWN(K162*C162/100,1))</f>
        <v>296</v>
      </c>
      <c r="M162" s="23"/>
      <c r="N162" s="16" t="s">
        <v>1231</v>
      </c>
      <c r="O162" s="6" t="s">
        <v>1232</v>
      </c>
      <c r="P162" s="6" t="s">
        <v>1236</v>
      </c>
    </row>
    <row r="163" spans="1:26" ht="23.85" customHeight="1" x14ac:dyDescent="0.3">
      <c r="A163" s="9" t="s">
        <v>1386</v>
      </c>
      <c r="B163" s="9"/>
      <c r="C163" s="85">
        <v>0</v>
      </c>
      <c r="D163" s="32"/>
      <c r="E163" s="12">
        <v>0</v>
      </c>
      <c r="F163" s="10">
        <v>0</v>
      </c>
      <c r="G163" s="45"/>
      <c r="H163" s="12">
        <v>0</v>
      </c>
      <c r="I163" s="50"/>
      <c r="J163" s="12">
        <v>0</v>
      </c>
      <c r="K163" s="50"/>
      <c r="L163" s="12">
        <v>0</v>
      </c>
      <c r="M163" s="23" t="s">
        <v>1235</v>
      </c>
      <c r="N163" s="16" t="s">
        <v>1234</v>
      </c>
      <c r="O163" s="6" t="s">
        <v>1224</v>
      </c>
      <c r="P163" s="6" t="s">
        <v>1224</v>
      </c>
    </row>
    <row r="164" spans="1:26" ht="23.85" customHeight="1" x14ac:dyDescent="0.3">
      <c r="A164" s="23" t="s">
        <v>6</v>
      </c>
      <c r="B164" s="82"/>
      <c r="C164" s="82"/>
      <c r="D164" s="82"/>
      <c r="E164" s="82"/>
      <c r="F164" s="53">
        <f>H164+J164+L164</f>
        <v>11812</v>
      </c>
      <c r="G164" s="82"/>
      <c r="H164" s="53">
        <f>ROUNDDOWN(SUMIF(P156:P163,O164,H156:H163),0)</f>
        <v>679</v>
      </c>
      <c r="I164" s="82"/>
      <c r="J164" s="53">
        <f>ROUNDDOWN(SUMIF(P156:P163,O164,J156:J163),0)</f>
        <v>10125</v>
      </c>
      <c r="K164" s="82"/>
      <c r="L164" s="53">
        <f>ROUNDDOWN(SUMIF(P156:P163,O164,L156:L163),0)</f>
        <v>1008</v>
      </c>
      <c r="M164" s="82"/>
      <c r="O164" s="6" t="s">
        <v>1236</v>
      </c>
    </row>
    <row r="165" spans="1:26" ht="23.85" customHeight="1" x14ac:dyDescent="0.3">
      <c r="A165" s="81" t="s">
        <v>118</v>
      </c>
      <c r="B165" s="81"/>
      <c r="C165" s="83"/>
      <c r="D165" s="83"/>
      <c r="E165" s="83"/>
      <c r="F165" s="83"/>
      <c r="G165" s="83"/>
      <c r="H165" s="83"/>
      <c r="I165" s="83"/>
      <c r="J165" s="83"/>
      <c r="K165" s="83"/>
      <c r="L165" s="83"/>
      <c r="M165" s="83"/>
      <c r="N165" s="34" t="str">
        <f>HYPERLINK("#N"&amp;ROW(N168),"_x0005_`BDCOD|B03067_x0007_`POSS|"&amp;ROW(N167)&amp;"_x0007_`POSE|"&amp;ROW(N168)&amp;"_x0007_`")</f>
        <v>_x0005_`BDCOD|B03067_x0007_`POSS|167_x0007_`POSE|168_x0007_`</v>
      </c>
    </row>
    <row r="166" spans="1:26" ht="23.85" customHeight="1" x14ac:dyDescent="0.3">
      <c r="A166" s="43" t="s">
        <v>120</v>
      </c>
      <c r="B166" s="43" t="s">
        <v>121</v>
      </c>
      <c r="C166" s="84"/>
      <c r="D166" s="86" t="s">
        <v>70</v>
      </c>
      <c r="E166" s="84"/>
      <c r="F166" s="84"/>
      <c r="G166" s="84"/>
      <c r="H166" s="84"/>
      <c r="I166" s="84"/>
      <c r="J166" s="84"/>
      <c r="K166" s="84"/>
      <c r="L166" s="84"/>
      <c r="M166" s="86" t="s">
        <v>122</v>
      </c>
      <c r="O166" s="6" t="s">
        <v>122</v>
      </c>
    </row>
    <row r="167" spans="1:26" ht="23.85" customHeight="1" x14ac:dyDescent="0.3">
      <c r="A167" s="9" t="s">
        <v>758</v>
      </c>
      <c r="B167" s="9" t="s">
        <v>759</v>
      </c>
      <c r="C167" s="85">
        <v>1.04</v>
      </c>
      <c r="D167" s="32" t="s">
        <v>70</v>
      </c>
      <c r="E167" s="59">
        <f>G167+I167+K167</f>
        <v>25000</v>
      </c>
      <c r="F167" s="88">
        <f>H167+J167+L167</f>
        <v>26000</v>
      </c>
      <c r="G167" s="89">
        <f>재료비목록표!E66</f>
        <v>25000</v>
      </c>
      <c r="H167" s="91">
        <f>IF(C167=0,0,ROUNDDOWN(G167*C167,1))</f>
        <v>26000</v>
      </c>
      <c r="I167" s="56">
        <v>0</v>
      </c>
      <c r="J167" s="87">
        <f>IF(C167=0,0,ROUNDDOWN(I167*C167,1))</f>
        <v>0</v>
      </c>
      <c r="K167" s="56">
        <v>0</v>
      </c>
      <c r="L167" s="88">
        <f>IF(C167=0,0,ROUNDDOWN(K167*C167,1))</f>
        <v>0</v>
      </c>
      <c r="M167" s="23" t="s">
        <v>1263</v>
      </c>
      <c r="N167" s="16" t="s">
        <v>1261</v>
      </c>
      <c r="O167" s="6" t="s">
        <v>1262</v>
      </c>
      <c r="P167" s="6" t="s">
        <v>1236</v>
      </c>
      <c r="Z167" s="19" t="str">
        <f ca="1">HYPERLINK("#"&amp;재료비목록표!G2&amp;"!A"&amp;ROW(재료비목록표!A66),"M19894 →")</f>
        <v>M19894 →</v>
      </c>
    </row>
    <row r="168" spans="1:26" ht="23.85" customHeight="1" x14ac:dyDescent="0.3">
      <c r="A168" s="9" t="s">
        <v>388</v>
      </c>
      <c r="B168" s="9" t="s">
        <v>389</v>
      </c>
      <c r="C168" s="85">
        <v>1</v>
      </c>
      <c r="D168" s="32" t="s">
        <v>70</v>
      </c>
      <c r="E168" s="59">
        <f>G168+I168+K168</f>
        <v>13918</v>
      </c>
      <c r="F168" s="88">
        <f>H168+J168+L168</f>
        <v>13918</v>
      </c>
      <c r="G168" s="89">
        <f>단가산출근거목록표!F11</f>
        <v>1423</v>
      </c>
      <c r="H168" s="92">
        <f>IF(C168=0,0,ROUNDDOWN(G168*C168,1))</f>
        <v>1423</v>
      </c>
      <c r="I168" s="89">
        <f>단가산출근거목록표!G11</f>
        <v>10974</v>
      </c>
      <c r="J168" s="92">
        <f>IF(C168=0,0,ROUNDDOWN(I168*C168,1))</f>
        <v>10974</v>
      </c>
      <c r="K168" s="89">
        <f>단가산출근거목록표!H11</f>
        <v>1521</v>
      </c>
      <c r="L168" s="92">
        <f>IF(C168=0,0,ROUNDDOWN(K168*C168,1))</f>
        <v>1521</v>
      </c>
      <c r="M168" s="23" t="s">
        <v>1313</v>
      </c>
      <c r="N168" s="16" t="s">
        <v>1311</v>
      </c>
      <c r="O168" s="6" t="s">
        <v>1312</v>
      </c>
      <c r="P168" s="6" t="s">
        <v>1236</v>
      </c>
      <c r="Z168" s="19" t="str">
        <f ca="1">HYPERLINK("#"&amp;단가산출근거목록표!J2&amp;"!A"&amp;ROW(단가산출근거목록표!A11),"D00569 →")</f>
        <v>D00569 →</v>
      </c>
    </row>
    <row r="169" spans="1:26" ht="23.85" customHeight="1" x14ac:dyDescent="0.3">
      <c r="A169" s="23" t="s">
        <v>6</v>
      </c>
      <c r="B169" s="82"/>
      <c r="C169" s="82"/>
      <c r="D169" s="82"/>
      <c r="E169" s="82"/>
      <c r="F169" s="53">
        <f>H169+J169+L169</f>
        <v>39918</v>
      </c>
      <c r="G169" s="82"/>
      <c r="H169" s="53">
        <f>ROUNDDOWN(SUMIF(P167:P168,O169,H167:H168),0)</f>
        <v>27423</v>
      </c>
      <c r="I169" s="82"/>
      <c r="J169" s="53">
        <f>ROUNDDOWN(SUMIF(P167:P168,O169,J167:J168),0)</f>
        <v>10974</v>
      </c>
      <c r="K169" s="82"/>
      <c r="L169" s="53">
        <f>ROUNDDOWN(SUMIF(P167:P168,O169,L167:L168),0)</f>
        <v>1521</v>
      </c>
      <c r="M169" s="82"/>
      <c r="O169" s="6" t="s">
        <v>1236</v>
      </c>
    </row>
    <row r="170" spans="1:26" ht="23.85" customHeight="1" x14ac:dyDescent="0.3">
      <c r="A170" s="81" t="s">
        <v>123</v>
      </c>
      <c r="B170" s="81"/>
      <c r="C170" s="83"/>
      <c r="D170" s="83"/>
      <c r="E170" s="83"/>
      <c r="F170" s="83"/>
      <c r="G170" s="83"/>
      <c r="H170" s="83"/>
      <c r="I170" s="83"/>
      <c r="J170" s="83"/>
      <c r="K170" s="83"/>
      <c r="L170" s="83"/>
      <c r="M170" s="83"/>
      <c r="N170" s="34" t="str">
        <f>HYPERLINK("#N"&amp;ROW(N176),"_x0005_`BDCOD|B03052_x0007_`POSS|"&amp;ROW(N172)&amp;"_x0007_`POSE|"&amp;ROW(N176)&amp;"_x0007_`")</f>
        <v>_x0005_`BDCOD|B03052_x0007_`POSS|172_x0007_`POSE|176_x0007_`</v>
      </c>
    </row>
    <row r="171" spans="1:26" ht="23.85" customHeight="1" x14ac:dyDescent="0.3">
      <c r="A171" s="43" t="s">
        <v>125</v>
      </c>
      <c r="B171" s="43" t="s">
        <v>126</v>
      </c>
      <c r="C171" s="84"/>
      <c r="D171" s="86" t="s">
        <v>24</v>
      </c>
      <c r="E171" s="84"/>
      <c r="F171" s="84"/>
      <c r="G171" s="84"/>
      <c r="H171" s="84"/>
      <c r="I171" s="84"/>
      <c r="J171" s="84"/>
      <c r="K171" s="84"/>
      <c r="L171" s="84"/>
      <c r="M171" s="86" t="s">
        <v>127</v>
      </c>
      <c r="O171" s="6" t="s">
        <v>127</v>
      </c>
    </row>
    <row r="172" spans="1:26" ht="23.85" customHeight="1" x14ac:dyDescent="0.3">
      <c r="A172" s="9" t="s">
        <v>821</v>
      </c>
      <c r="B172" s="9"/>
      <c r="C172" s="85">
        <v>0.02</v>
      </c>
      <c r="D172" s="32" t="s">
        <v>791</v>
      </c>
      <c r="E172" s="59">
        <f t="shared" ref="E172:F175" si="27">G172+I172+K172</f>
        <v>214222</v>
      </c>
      <c r="F172" s="87">
        <f t="shared" si="27"/>
        <v>4284.3999999999996</v>
      </c>
      <c r="G172" s="56">
        <v>0</v>
      </c>
      <c r="H172" s="88">
        <f>IF(C172=0,0,ROUNDDOWN(G172*C172,1))</f>
        <v>0</v>
      </c>
      <c r="I172" s="89">
        <f>노무비목록표!E14</f>
        <v>214222</v>
      </c>
      <c r="J172" s="91">
        <f>IF(C172=0,0,ROUNDDOWN(I172*C172,1))</f>
        <v>4284.3999999999996</v>
      </c>
      <c r="K172" s="56">
        <v>0</v>
      </c>
      <c r="L172" s="88">
        <f>IF(C172=0,0,ROUNDDOWN(K172*C172,1))</f>
        <v>0</v>
      </c>
      <c r="M172" s="23" t="s">
        <v>1364</v>
      </c>
      <c r="N172" s="16" t="s">
        <v>1381</v>
      </c>
      <c r="O172" s="6" t="s">
        <v>1363</v>
      </c>
      <c r="P172" s="6" t="s">
        <v>1236</v>
      </c>
      <c r="Q172" s="6" t="s">
        <v>1222</v>
      </c>
      <c r="Z172" s="19" t="str">
        <f ca="1">HYPERLINK("#"&amp;노무비목록표!G2&amp;"!A"&amp;ROW(노무비목록표!A14),"L00003 →")</f>
        <v>L00003 →</v>
      </c>
    </row>
    <row r="173" spans="1:26" ht="23.85" customHeight="1" x14ac:dyDescent="0.3">
      <c r="A173" s="9" t="s">
        <v>797</v>
      </c>
      <c r="B173" s="9"/>
      <c r="C173" s="85">
        <v>6.7000000000000002E-3</v>
      </c>
      <c r="D173" s="32" t="s">
        <v>791</v>
      </c>
      <c r="E173" s="59">
        <f t="shared" si="27"/>
        <v>165545</v>
      </c>
      <c r="F173" s="87">
        <f t="shared" si="27"/>
        <v>1109.0999999999999</v>
      </c>
      <c r="G173" s="56">
        <v>0</v>
      </c>
      <c r="H173" s="88">
        <f>IF(C173=0,0,ROUNDDOWN(G173*C173,1))</f>
        <v>0</v>
      </c>
      <c r="I173" s="89">
        <f>노무비목록표!E6</f>
        <v>165545</v>
      </c>
      <c r="J173" s="91">
        <f>IF(C173=0,0,ROUNDDOWN(I173*C173,1))</f>
        <v>1109.0999999999999</v>
      </c>
      <c r="K173" s="56">
        <v>0</v>
      </c>
      <c r="L173" s="88">
        <f>IF(C173=0,0,ROUNDDOWN(K173*C173,1))</f>
        <v>0</v>
      </c>
      <c r="M173" s="23" t="s">
        <v>1228</v>
      </c>
      <c r="N173" s="16" t="s">
        <v>1226</v>
      </c>
      <c r="O173" s="6" t="s">
        <v>1227</v>
      </c>
      <c r="P173" s="6" t="s">
        <v>1236</v>
      </c>
      <c r="Q173" s="6" t="s">
        <v>1222</v>
      </c>
      <c r="Z173" s="19" t="str">
        <f ca="1">HYPERLINK("#"&amp;노무비목록표!G2&amp;"!A"&amp;ROW(노무비목록표!A6),"L00002 →")</f>
        <v>L00002 →</v>
      </c>
    </row>
    <row r="174" spans="1:26" ht="23.85" customHeight="1" x14ac:dyDescent="0.3">
      <c r="A174" s="9" t="s">
        <v>420</v>
      </c>
      <c r="B174" s="9" t="s">
        <v>426</v>
      </c>
      <c r="C174" s="85">
        <v>5.33E-2</v>
      </c>
      <c r="D174" s="32" t="s">
        <v>422</v>
      </c>
      <c r="E174" s="59">
        <f t="shared" si="27"/>
        <v>87453</v>
      </c>
      <c r="F174" s="88">
        <f t="shared" si="27"/>
        <v>4661.1000000000004</v>
      </c>
      <c r="G174" s="89">
        <f>중기목록표!F5</f>
        <v>15375</v>
      </c>
      <c r="H174" s="92">
        <f>IF(C174=0,0,ROUNDDOWN(G174*C174,1))</f>
        <v>819.4</v>
      </c>
      <c r="I174" s="89">
        <f>중기목록표!G5</f>
        <v>55700</v>
      </c>
      <c r="J174" s="92">
        <f>IF(C174=0,0,ROUNDDOWN(I174*C174,1))</f>
        <v>2968.8</v>
      </c>
      <c r="K174" s="89">
        <f>중기목록표!H5</f>
        <v>16378</v>
      </c>
      <c r="L174" s="92">
        <f>IF(C174=0,0,ROUNDDOWN(K174*C174,1))</f>
        <v>872.9</v>
      </c>
      <c r="M174" s="23" t="s">
        <v>1379</v>
      </c>
      <c r="N174" s="16" t="s">
        <v>1377</v>
      </c>
      <c r="O174" s="6" t="s">
        <v>1378</v>
      </c>
      <c r="P174" s="6" t="s">
        <v>1236</v>
      </c>
      <c r="Z174" s="19" t="str">
        <f ca="1">HYPERLINK("#"&amp;중기목록표!J2&amp;"!A"&amp;ROW(중기목록표!A5),"X00038 →")</f>
        <v>X00038 →</v>
      </c>
    </row>
    <row r="175" spans="1:26" ht="23.85" customHeight="1" x14ac:dyDescent="0.3">
      <c r="A175" s="9" t="s">
        <v>1385</v>
      </c>
      <c r="B175" s="9" t="s">
        <v>1230</v>
      </c>
      <c r="C175" s="85">
        <v>2</v>
      </c>
      <c r="D175" s="32" t="s">
        <v>870</v>
      </c>
      <c r="E175" s="59">
        <f t="shared" si="27"/>
        <v>5393.5</v>
      </c>
      <c r="F175" s="87">
        <f t="shared" si="27"/>
        <v>107.8</v>
      </c>
      <c r="G175" s="11">
        <v>0</v>
      </c>
      <c r="H175" s="88">
        <f>IF(C175=0,0,ROUNDDOWN(G175*C175/100,1))</f>
        <v>0</v>
      </c>
      <c r="I175" s="12">
        <v>0</v>
      </c>
      <c r="J175" s="88">
        <f>IF(C175=0,0,ROUNDDOWN(I175*C175/100,1))</f>
        <v>0</v>
      </c>
      <c r="K175" s="93">
        <f>J172+J173</f>
        <v>5393.5</v>
      </c>
      <c r="L175" s="88">
        <f>IF(C175=0,0,ROUNDDOWN(K175*C175/100,1))</f>
        <v>107.8</v>
      </c>
      <c r="M175" s="23"/>
      <c r="N175" s="16" t="s">
        <v>1231</v>
      </c>
      <c r="O175" s="6" t="s">
        <v>1232</v>
      </c>
      <c r="P175" s="6" t="s">
        <v>1236</v>
      </c>
    </row>
    <row r="176" spans="1:26" ht="23.85" customHeight="1" x14ac:dyDescent="0.3">
      <c r="A176" s="9" t="s">
        <v>1387</v>
      </c>
      <c r="B176" s="9"/>
      <c r="C176" s="85">
        <v>0</v>
      </c>
      <c r="D176" s="32"/>
      <c r="E176" s="12">
        <v>0</v>
      </c>
      <c r="F176" s="10">
        <v>0</v>
      </c>
      <c r="G176" s="45"/>
      <c r="H176" s="12">
        <v>0</v>
      </c>
      <c r="I176" s="50"/>
      <c r="J176" s="12">
        <v>0</v>
      </c>
      <c r="K176" s="50"/>
      <c r="L176" s="12">
        <v>0</v>
      </c>
      <c r="M176" s="23" t="s">
        <v>1235</v>
      </c>
      <c r="N176" s="16" t="s">
        <v>1234</v>
      </c>
      <c r="O176" s="6" t="s">
        <v>1224</v>
      </c>
      <c r="P176" s="6" t="s">
        <v>1224</v>
      </c>
    </row>
    <row r="177" spans="1:26" ht="23.85" customHeight="1" x14ac:dyDescent="0.3">
      <c r="A177" s="23" t="s">
        <v>6</v>
      </c>
      <c r="B177" s="82"/>
      <c r="C177" s="82"/>
      <c r="D177" s="82"/>
      <c r="E177" s="82"/>
      <c r="F177" s="53">
        <f>H177+J177+L177</f>
        <v>10161</v>
      </c>
      <c r="G177" s="82"/>
      <c r="H177" s="53">
        <f>ROUNDDOWN(SUMIF(P172:P176,O177,H172:H176),0)</f>
        <v>819</v>
      </c>
      <c r="I177" s="82"/>
      <c r="J177" s="53">
        <f>ROUNDDOWN(SUMIF(P172:P176,O177,J172:J176),0)</f>
        <v>8362</v>
      </c>
      <c r="K177" s="82"/>
      <c r="L177" s="53">
        <f>ROUNDDOWN(SUMIF(P172:P176,O177,L172:L176),0)</f>
        <v>980</v>
      </c>
      <c r="M177" s="82"/>
      <c r="O177" s="6" t="s">
        <v>1236</v>
      </c>
    </row>
    <row r="178" spans="1:26" ht="23.85" customHeight="1" x14ac:dyDescent="0.3">
      <c r="A178" s="81" t="s">
        <v>128</v>
      </c>
      <c r="B178" s="81"/>
      <c r="C178" s="83"/>
      <c r="D178" s="83"/>
      <c r="E178" s="83"/>
      <c r="F178" s="83"/>
      <c r="G178" s="83"/>
      <c r="H178" s="83"/>
      <c r="I178" s="83"/>
      <c r="J178" s="83"/>
      <c r="K178" s="83"/>
      <c r="L178" s="83"/>
      <c r="M178" s="83"/>
      <c r="N178" s="34" t="str">
        <f>HYPERLINK("#N"&amp;ROW(N184),"_x0005_`BDCOD|B02263_x0007_`POSS|"&amp;ROW(N180)&amp;"_x0007_`POSE|"&amp;ROW(N184)&amp;"_x0007_`")</f>
        <v>_x0005_`BDCOD|B02263_x0007_`POSS|180_x0007_`POSE|184_x0007_`</v>
      </c>
    </row>
    <row r="179" spans="1:26" ht="23.85" customHeight="1" x14ac:dyDescent="0.3">
      <c r="A179" s="43" t="s">
        <v>130</v>
      </c>
      <c r="B179" s="43" t="s">
        <v>131</v>
      </c>
      <c r="C179" s="84"/>
      <c r="D179" s="86" t="s">
        <v>24</v>
      </c>
      <c r="E179" s="84"/>
      <c r="F179" s="84"/>
      <c r="G179" s="84"/>
      <c r="H179" s="84"/>
      <c r="I179" s="84"/>
      <c r="J179" s="84"/>
      <c r="K179" s="84"/>
      <c r="L179" s="84"/>
      <c r="M179" s="86" t="s">
        <v>132</v>
      </c>
      <c r="O179" s="6" t="s">
        <v>132</v>
      </c>
    </row>
    <row r="180" spans="1:26" ht="23.85" customHeight="1" x14ac:dyDescent="0.3">
      <c r="A180" s="9" t="s">
        <v>821</v>
      </c>
      <c r="B180" s="9"/>
      <c r="C180" s="85">
        <v>1.7600000000000001E-2</v>
      </c>
      <c r="D180" s="32" t="s">
        <v>791</v>
      </c>
      <c r="E180" s="59">
        <f t="shared" ref="E180:F183" si="28">G180+I180+K180</f>
        <v>214222</v>
      </c>
      <c r="F180" s="87">
        <f t="shared" si="28"/>
        <v>3770.3</v>
      </c>
      <c r="G180" s="56">
        <v>0</v>
      </c>
      <c r="H180" s="88">
        <f>IF(C180=0,0,ROUNDDOWN(G180*C180,1))</f>
        <v>0</v>
      </c>
      <c r="I180" s="89">
        <f>노무비목록표!E14</f>
        <v>214222</v>
      </c>
      <c r="J180" s="91">
        <f>IF(C180=0,0,ROUNDDOWN(I180*C180,1))</f>
        <v>3770.3</v>
      </c>
      <c r="K180" s="56">
        <v>0</v>
      </c>
      <c r="L180" s="88">
        <f>IF(C180=0,0,ROUNDDOWN(K180*C180,1))</f>
        <v>0</v>
      </c>
      <c r="M180" s="23" t="s">
        <v>1364</v>
      </c>
      <c r="N180" s="16" t="s">
        <v>1381</v>
      </c>
      <c r="O180" s="6" t="s">
        <v>1363</v>
      </c>
      <c r="P180" s="6" t="s">
        <v>1236</v>
      </c>
      <c r="Q180" s="6" t="s">
        <v>1222</v>
      </c>
      <c r="Z180" s="19" t="str">
        <f ca="1">HYPERLINK("#"&amp;노무비목록표!G2&amp;"!A"&amp;ROW(노무비목록표!A14),"L00003 →")</f>
        <v>L00003 →</v>
      </c>
    </row>
    <row r="181" spans="1:26" ht="23.85" customHeight="1" x14ac:dyDescent="0.3">
      <c r="A181" s="9" t="s">
        <v>797</v>
      </c>
      <c r="B181" s="9"/>
      <c r="C181" s="85">
        <v>5.8999999999999999E-3</v>
      </c>
      <c r="D181" s="32" t="s">
        <v>791</v>
      </c>
      <c r="E181" s="59">
        <f t="shared" si="28"/>
        <v>165545</v>
      </c>
      <c r="F181" s="87">
        <f t="shared" si="28"/>
        <v>976.7</v>
      </c>
      <c r="G181" s="56">
        <v>0</v>
      </c>
      <c r="H181" s="88">
        <f>IF(C181=0,0,ROUNDDOWN(G181*C181,1))</f>
        <v>0</v>
      </c>
      <c r="I181" s="89">
        <f>노무비목록표!E6</f>
        <v>165545</v>
      </c>
      <c r="J181" s="91">
        <f>IF(C181=0,0,ROUNDDOWN(I181*C181,1))</f>
        <v>976.7</v>
      </c>
      <c r="K181" s="56">
        <v>0</v>
      </c>
      <c r="L181" s="88">
        <f>IF(C181=0,0,ROUNDDOWN(K181*C181,1))</f>
        <v>0</v>
      </c>
      <c r="M181" s="23" t="s">
        <v>1228</v>
      </c>
      <c r="N181" s="16" t="s">
        <v>1226</v>
      </c>
      <c r="O181" s="6" t="s">
        <v>1227</v>
      </c>
      <c r="P181" s="6" t="s">
        <v>1236</v>
      </c>
      <c r="Q181" s="6" t="s">
        <v>1222</v>
      </c>
      <c r="Z181" s="19" t="str">
        <f ca="1">HYPERLINK("#"&amp;노무비목록표!G2&amp;"!A"&amp;ROW(노무비목록표!A6),"L00002 →")</f>
        <v>L00002 →</v>
      </c>
    </row>
    <row r="182" spans="1:26" ht="23.85" customHeight="1" x14ac:dyDescent="0.3">
      <c r="A182" s="9" t="s">
        <v>420</v>
      </c>
      <c r="B182" s="9" t="s">
        <v>426</v>
      </c>
      <c r="C182" s="85">
        <v>4.7100000000000003E-2</v>
      </c>
      <c r="D182" s="32" t="s">
        <v>422</v>
      </c>
      <c r="E182" s="59">
        <f t="shared" si="28"/>
        <v>87453</v>
      </c>
      <c r="F182" s="88">
        <f t="shared" si="28"/>
        <v>4118.8999999999996</v>
      </c>
      <c r="G182" s="89">
        <f>중기목록표!F5</f>
        <v>15375</v>
      </c>
      <c r="H182" s="92">
        <f>IF(C182=0,0,ROUNDDOWN(G182*C182,1))</f>
        <v>724.1</v>
      </c>
      <c r="I182" s="89">
        <f>중기목록표!G5</f>
        <v>55700</v>
      </c>
      <c r="J182" s="92">
        <f>IF(C182=0,0,ROUNDDOWN(I182*C182,1))</f>
        <v>2623.4</v>
      </c>
      <c r="K182" s="89">
        <f>중기목록표!H5</f>
        <v>16378</v>
      </c>
      <c r="L182" s="92">
        <f>IF(C182=0,0,ROUNDDOWN(K182*C182,1))</f>
        <v>771.4</v>
      </c>
      <c r="M182" s="23" t="s">
        <v>1379</v>
      </c>
      <c r="N182" s="16" t="s">
        <v>1377</v>
      </c>
      <c r="O182" s="6" t="s">
        <v>1378</v>
      </c>
      <c r="P182" s="6" t="s">
        <v>1236</v>
      </c>
      <c r="Z182" s="19" t="str">
        <f ca="1">HYPERLINK("#"&amp;중기목록표!J2&amp;"!A"&amp;ROW(중기목록표!A5),"X00038 →")</f>
        <v>X00038 →</v>
      </c>
    </row>
    <row r="183" spans="1:26" ht="23.85" customHeight="1" x14ac:dyDescent="0.3">
      <c r="A183" s="9" t="s">
        <v>1385</v>
      </c>
      <c r="B183" s="9" t="s">
        <v>1230</v>
      </c>
      <c r="C183" s="85">
        <v>2</v>
      </c>
      <c r="D183" s="32" t="s">
        <v>870</v>
      </c>
      <c r="E183" s="59">
        <f t="shared" si="28"/>
        <v>4747</v>
      </c>
      <c r="F183" s="87">
        <f t="shared" si="28"/>
        <v>94.9</v>
      </c>
      <c r="G183" s="11">
        <v>0</v>
      </c>
      <c r="H183" s="88">
        <f>IF(C183=0,0,ROUNDDOWN(G183*C183/100,1))</f>
        <v>0</v>
      </c>
      <c r="I183" s="12">
        <v>0</v>
      </c>
      <c r="J183" s="88">
        <f>IF(C183=0,0,ROUNDDOWN(I183*C183/100,1))</f>
        <v>0</v>
      </c>
      <c r="K183" s="93">
        <f>J180+J181</f>
        <v>4747</v>
      </c>
      <c r="L183" s="88">
        <f>IF(C183=0,0,ROUNDDOWN(K183*C183/100,1))</f>
        <v>94.9</v>
      </c>
      <c r="M183" s="23"/>
      <c r="N183" s="16" t="s">
        <v>1231</v>
      </c>
      <c r="O183" s="6" t="s">
        <v>1232</v>
      </c>
      <c r="P183" s="6" t="s">
        <v>1236</v>
      </c>
    </row>
    <row r="184" spans="1:26" ht="23.85" customHeight="1" x14ac:dyDescent="0.3">
      <c r="A184" s="9" t="s">
        <v>1387</v>
      </c>
      <c r="B184" s="9"/>
      <c r="C184" s="85">
        <v>0</v>
      </c>
      <c r="D184" s="32"/>
      <c r="E184" s="12">
        <v>0</v>
      </c>
      <c r="F184" s="10">
        <v>0</v>
      </c>
      <c r="G184" s="45"/>
      <c r="H184" s="12">
        <v>0</v>
      </c>
      <c r="I184" s="50"/>
      <c r="J184" s="12">
        <v>0</v>
      </c>
      <c r="K184" s="50"/>
      <c r="L184" s="12">
        <v>0</v>
      </c>
      <c r="M184" s="23" t="s">
        <v>1235</v>
      </c>
      <c r="N184" s="16" t="s">
        <v>1234</v>
      </c>
      <c r="O184" s="6" t="s">
        <v>1224</v>
      </c>
      <c r="P184" s="6" t="s">
        <v>1224</v>
      </c>
    </row>
    <row r="185" spans="1:26" ht="23.85" customHeight="1" x14ac:dyDescent="0.3">
      <c r="A185" s="23" t="s">
        <v>6</v>
      </c>
      <c r="B185" s="82"/>
      <c r="C185" s="82"/>
      <c r="D185" s="82"/>
      <c r="E185" s="82"/>
      <c r="F185" s="53">
        <f>H185+J185+L185</f>
        <v>8960</v>
      </c>
      <c r="G185" s="82"/>
      <c r="H185" s="53">
        <f>ROUNDDOWN(SUMIF(P180:P184,O185,H180:H184),0)</f>
        <v>724</v>
      </c>
      <c r="I185" s="82"/>
      <c r="J185" s="53">
        <f>ROUNDDOWN(SUMIF(P180:P184,O185,J180:J184),0)</f>
        <v>7370</v>
      </c>
      <c r="K185" s="82"/>
      <c r="L185" s="53">
        <f>ROUNDDOWN(SUMIF(P180:P184,O185,L180:L184),0)</f>
        <v>866</v>
      </c>
      <c r="M185" s="82"/>
      <c r="O185" s="6" t="s">
        <v>1236</v>
      </c>
    </row>
    <row r="186" spans="1:26" ht="23.85" customHeight="1" x14ac:dyDescent="0.3">
      <c r="A186" s="81" t="s">
        <v>133</v>
      </c>
      <c r="B186" s="81"/>
      <c r="C186" s="83"/>
      <c r="D186" s="83"/>
      <c r="E186" s="83"/>
      <c r="F186" s="83"/>
      <c r="G186" s="83"/>
      <c r="H186" s="83"/>
      <c r="I186" s="83"/>
      <c r="J186" s="83"/>
      <c r="K186" s="83"/>
      <c r="L186" s="83"/>
      <c r="M186" s="83"/>
      <c r="N186" s="34" t="str">
        <f>HYPERLINK("#N"&amp;ROW(N190),"_x0005_`BDCOD|B03069_x0007_`POSS|"&amp;ROW(N188)&amp;"_x0007_`POSE|"&amp;ROW(N190)&amp;"_x0007_`")</f>
        <v>_x0005_`BDCOD|B03069_x0007_`POSS|188_x0007_`POSE|190_x0007_`</v>
      </c>
    </row>
    <row r="187" spans="1:26" ht="23.85" customHeight="1" x14ac:dyDescent="0.3">
      <c r="A187" s="43" t="s">
        <v>135</v>
      </c>
      <c r="B187" s="43" t="s">
        <v>49</v>
      </c>
      <c r="C187" s="84"/>
      <c r="D187" s="86" t="s">
        <v>39</v>
      </c>
      <c r="E187" s="84"/>
      <c r="F187" s="84"/>
      <c r="G187" s="84"/>
      <c r="H187" s="84"/>
      <c r="I187" s="84"/>
      <c r="J187" s="84"/>
      <c r="K187" s="84"/>
      <c r="L187" s="84"/>
      <c r="M187" s="86" t="s">
        <v>136</v>
      </c>
      <c r="O187" s="6" t="s">
        <v>136</v>
      </c>
    </row>
    <row r="188" spans="1:26" ht="23.85" customHeight="1" x14ac:dyDescent="0.3">
      <c r="A188" s="9" t="s">
        <v>135</v>
      </c>
      <c r="B188" s="9" t="s">
        <v>49</v>
      </c>
      <c r="C188" s="85">
        <v>1.05</v>
      </c>
      <c r="D188" s="32" t="s">
        <v>39</v>
      </c>
      <c r="E188" s="59">
        <f t="shared" ref="E188:F190" si="29">G188+I188+K188</f>
        <v>13000</v>
      </c>
      <c r="F188" s="88">
        <f t="shared" si="29"/>
        <v>13650</v>
      </c>
      <c r="G188" s="89">
        <f>재료비목록표!E27</f>
        <v>13000</v>
      </c>
      <c r="H188" s="91">
        <f>IF(C188=0,0,ROUNDDOWN(G188*C188,1))</f>
        <v>13650</v>
      </c>
      <c r="I188" s="56">
        <v>0</v>
      </c>
      <c r="J188" s="87">
        <f>IF(C188=0,0,ROUNDDOWN(I188*C188,1))</f>
        <v>0</v>
      </c>
      <c r="K188" s="56">
        <v>0</v>
      </c>
      <c r="L188" s="88">
        <f>IF(C188=0,0,ROUNDDOWN(K188*C188,1))</f>
        <v>0</v>
      </c>
      <c r="M188" s="23" t="s">
        <v>1390</v>
      </c>
      <c r="N188" s="16" t="s">
        <v>1388</v>
      </c>
      <c r="O188" s="6" t="s">
        <v>1389</v>
      </c>
      <c r="P188" s="6" t="s">
        <v>1236</v>
      </c>
      <c r="Z188" s="19" t="str">
        <f ca="1">HYPERLINK("#"&amp;재료비목록표!G2&amp;"!A"&amp;ROW(재료비목록표!A27),"M21160 →")</f>
        <v>M21160 →</v>
      </c>
    </row>
    <row r="189" spans="1:26" ht="23.85" customHeight="1" x14ac:dyDescent="0.3">
      <c r="A189" s="9" t="s">
        <v>587</v>
      </c>
      <c r="B189" s="9" t="s">
        <v>588</v>
      </c>
      <c r="C189" s="85">
        <v>0.5</v>
      </c>
      <c r="D189" s="32" t="s">
        <v>503</v>
      </c>
      <c r="E189" s="59">
        <f t="shared" si="29"/>
        <v>400</v>
      </c>
      <c r="F189" s="88">
        <f t="shared" si="29"/>
        <v>200</v>
      </c>
      <c r="G189" s="89">
        <f>재료비목록표!E28</f>
        <v>400</v>
      </c>
      <c r="H189" s="91">
        <f>IF(C189=0,0,ROUNDDOWN(G189*C189,1))</f>
        <v>200</v>
      </c>
      <c r="I189" s="56">
        <v>0</v>
      </c>
      <c r="J189" s="87">
        <f>IF(C189=0,0,ROUNDDOWN(I189*C189,1))</f>
        <v>0</v>
      </c>
      <c r="K189" s="56">
        <v>0</v>
      </c>
      <c r="L189" s="88">
        <f>IF(C189=0,0,ROUNDDOWN(K189*C189,1))</f>
        <v>0</v>
      </c>
      <c r="M189" s="23" t="s">
        <v>1298</v>
      </c>
      <c r="N189" s="16" t="s">
        <v>1296</v>
      </c>
      <c r="O189" s="6" t="s">
        <v>1297</v>
      </c>
      <c r="P189" s="6" t="s">
        <v>1236</v>
      </c>
      <c r="Z189" s="19" t="str">
        <f ca="1">HYPERLINK("#"&amp;재료비목록표!G2&amp;"!A"&amp;ROW(재료비목록표!A28),"M19937 →")</f>
        <v>M19937 →</v>
      </c>
    </row>
    <row r="190" spans="1:26" ht="23.85" customHeight="1" x14ac:dyDescent="0.3">
      <c r="A190" s="9" t="s">
        <v>37</v>
      </c>
      <c r="B190" s="9" t="s">
        <v>38</v>
      </c>
      <c r="C190" s="85">
        <v>1</v>
      </c>
      <c r="D190" s="32" t="s">
        <v>39</v>
      </c>
      <c r="E190" s="59">
        <f t="shared" si="29"/>
        <v>2741</v>
      </c>
      <c r="F190" s="88">
        <f t="shared" si="29"/>
        <v>2741</v>
      </c>
      <c r="G190" s="89">
        <f>일위대가목록표!F9</f>
        <v>0</v>
      </c>
      <c r="H190" s="92">
        <f>IF(C190=0,0,ROUNDDOWN(G190*C190,1))</f>
        <v>0</v>
      </c>
      <c r="I190" s="89">
        <f>일위대가목록표!G9</f>
        <v>2741</v>
      </c>
      <c r="J190" s="92">
        <f>IF(C190=0,0,ROUNDDOWN(I190*C190,1))</f>
        <v>2741</v>
      </c>
      <c r="K190" s="89">
        <f>일위대가목록표!H9</f>
        <v>0</v>
      </c>
      <c r="L190" s="92">
        <f>IF(C190=0,0,ROUNDDOWN(K190*C190,1))</f>
        <v>0</v>
      </c>
      <c r="M190" s="23" t="s">
        <v>1301</v>
      </c>
      <c r="N190" s="16" t="s">
        <v>1299</v>
      </c>
      <c r="O190" s="6" t="s">
        <v>1300</v>
      </c>
      <c r="P190" s="6" t="s">
        <v>1236</v>
      </c>
      <c r="Z190" s="19" t="str">
        <f ca="1">HYPERLINK("#"&amp;일위대가목록표!J2&amp;"!A"&amp;ROW(일위대가목록표!A9),"B00970 →")</f>
        <v>B00970 →</v>
      </c>
    </row>
    <row r="191" spans="1:26" ht="23.85" customHeight="1" x14ac:dyDescent="0.3">
      <c r="A191" s="23" t="s">
        <v>6</v>
      </c>
      <c r="B191" s="82"/>
      <c r="C191" s="82"/>
      <c r="D191" s="82"/>
      <c r="E191" s="82"/>
      <c r="F191" s="53">
        <f>H191+J191+L191</f>
        <v>16591</v>
      </c>
      <c r="G191" s="82"/>
      <c r="H191" s="53">
        <f>ROUNDDOWN(SUMIF(P188:P190,O191,H188:H190),0)</f>
        <v>13850</v>
      </c>
      <c r="I191" s="82"/>
      <c r="J191" s="53">
        <f>ROUNDDOWN(SUMIF(P188:P190,O191,J188:J190),0)</f>
        <v>2741</v>
      </c>
      <c r="K191" s="82"/>
      <c r="L191" s="53">
        <f>ROUNDDOWN(SUMIF(P188:P190,O191,L188:L190),0)</f>
        <v>0</v>
      </c>
      <c r="M191" s="82"/>
      <c r="O191" s="6" t="s">
        <v>1236</v>
      </c>
    </row>
    <row r="192" spans="1:26" ht="23.85" customHeight="1" x14ac:dyDescent="0.3">
      <c r="A192" s="81" t="s">
        <v>137</v>
      </c>
      <c r="B192" s="81"/>
      <c r="C192" s="83"/>
      <c r="D192" s="83"/>
      <c r="E192" s="83"/>
      <c r="F192" s="83"/>
      <c r="G192" s="83"/>
      <c r="H192" s="83"/>
      <c r="I192" s="83"/>
      <c r="J192" s="83"/>
      <c r="K192" s="83"/>
      <c r="L192" s="83"/>
      <c r="M192" s="83"/>
      <c r="N192" s="34" t="str">
        <f>HYPERLINK("#N"&amp;ROW(N195),"_x0005_`BDCOD|B02682_x0007_`POSS|"&amp;ROW(N194)&amp;"_x0007_`POSE|"&amp;ROW(N195)&amp;"_x0007_`")</f>
        <v>_x0005_`BDCOD|B02682_x0007_`POSS|194_x0007_`POSE|195_x0007_`</v>
      </c>
    </row>
    <row r="193" spans="1:26" ht="23.85" customHeight="1" x14ac:dyDescent="0.3">
      <c r="A193" s="43" t="s">
        <v>139</v>
      </c>
      <c r="B193" s="43"/>
      <c r="C193" s="84"/>
      <c r="D193" s="86" t="s">
        <v>91</v>
      </c>
      <c r="E193" s="84"/>
      <c r="F193" s="84"/>
      <c r="G193" s="84"/>
      <c r="H193" s="84"/>
      <c r="I193" s="84"/>
      <c r="J193" s="84"/>
      <c r="K193" s="84"/>
      <c r="L193" s="84"/>
      <c r="M193" s="86" t="s">
        <v>140</v>
      </c>
      <c r="O193" s="6" t="s">
        <v>140</v>
      </c>
    </row>
    <row r="194" spans="1:26" ht="23.85" customHeight="1" x14ac:dyDescent="0.3">
      <c r="A194" s="9" t="s">
        <v>592</v>
      </c>
      <c r="B194" s="9" t="s">
        <v>593</v>
      </c>
      <c r="C194" s="85">
        <v>1.1000000000000001</v>
      </c>
      <c r="D194" s="32" t="s">
        <v>91</v>
      </c>
      <c r="E194" s="59">
        <f>G194+I194+K194</f>
        <v>900</v>
      </c>
      <c r="F194" s="88">
        <f>H194+J194+L194</f>
        <v>990</v>
      </c>
      <c r="G194" s="89">
        <f>재료비목록표!E29</f>
        <v>900</v>
      </c>
      <c r="H194" s="91">
        <f>IF(C194=0,0,ROUNDDOWN(G194*C194,1))</f>
        <v>990</v>
      </c>
      <c r="I194" s="56">
        <v>0</v>
      </c>
      <c r="J194" s="87">
        <f>IF(C194=0,0,ROUNDDOWN(I194*C194,1))</f>
        <v>0</v>
      </c>
      <c r="K194" s="56">
        <v>0</v>
      </c>
      <c r="L194" s="88">
        <f>IF(C194=0,0,ROUNDDOWN(K194*C194,1))</f>
        <v>0</v>
      </c>
      <c r="M194" s="23" t="s">
        <v>1393</v>
      </c>
      <c r="N194" s="16" t="s">
        <v>1391</v>
      </c>
      <c r="O194" s="6" t="s">
        <v>1392</v>
      </c>
      <c r="P194" s="6" t="s">
        <v>1236</v>
      </c>
      <c r="Z194" s="19" t="str">
        <f ca="1">HYPERLINK("#"&amp;재료비목록표!G2&amp;"!A"&amp;ROW(재료비목록표!A29),"M05842 →")</f>
        <v>M05842 →</v>
      </c>
    </row>
    <row r="195" spans="1:26" ht="23.85" customHeight="1" x14ac:dyDescent="0.3">
      <c r="A195" s="9" t="s">
        <v>143</v>
      </c>
      <c r="B195" s="9"/>
      <c r="C195" s="85">
        <v>1</v>
      </c>
      <c r="D195" s="32" t="s">
        <v>91</v>
      </c>
      <c r="E195" s="59">
        <f>G195+I195+K195</f>
        <v>496</v>
      </c>
      <c r="F195" s="88">
        <f>H195+J195+L195</f>
        <v>496</v>
      </c>
      <c r="G195" s="89">
        <f>일위대가목록표!F30</f>
        <v>0</v>
      </c>
      <c r="H195" s="92">
        <f>IF(C195=0,0,ROUNDDOWN(G195*C195,1))</f>
        <v>0</v>
      </c>
      <c r="I195" s="89">
        <f>일위대가목록표!G30</f>
        <v>496</v>
      </c>
      <c r="J195" s="92">
        <f>IF(C195=0,0,ROUNDDOWN(I195*C195,1))</f>
        <v>496</v>
      </c>
      <c r="K195" s="89">
        <f>일위대가목록표!H30</f>
        <v>0</v>
      </c>
      <c r="L195" s="92">
        <f>IF(C195=0,0,ROUNDDOWN(K195*C195,1))</f>
        <v>0</v>
      </c>
      <c r="M195" s="23" t="s">
        <v>1396</v>
      </c>
      <c r="N195" s="16" t="s">
        <v>1394</v>
      </c>
      <c r="O195" s="6" t="s">
        <v>1395</v>
      </c>
      <c r="P195" s="6" t="s">
        <v>1236</v>
      </c>
      <c r="Z195" s="19" t="str">
        <f ca="1">HYPERLINK("#"&amp;일위대가목록표!J2&amp;"!A"&amp;ROW(일위대가목록표!A30),"B02683 →")</f>
        <v>B02683 →</v>
      </c>
    </row>
    <row r="196" spans="1:26" ht="23.85" customHeight="1" x14ac:dyDescent="0.3">
      <c r="A196" s="23" t="s">
        <v>6</v>
      </c>
      <c r="B196" s="82"/>
      <c r="C196" s="82"/>
      <c r="D196" s="82"/>
      <c r="E196" s="82"/>
      <c r="F196" s="53">
        <f>H196+J196+L196</f>
        <v>1486</v>
      </c>
      <c r="G196" s="82"/>
      <c r="H196" s="53">
        <f>ROUNDDOWN(SUMIF(P194:P195,O196,H194:H195),0)</f>
        <v>990</v>
      </c>
      <c r="I196" s="82"/>
      <c r="J196" s="53">
        <f>ROUNDDOWN(SUMIF(P194:P195,O196,J194:J195),0)</f>
        <v>496</v>
      </c>
      <c r="K196" s="82"/>
      <c r="L196" s="53">
        <f>ROUNDDOWN(SUMIF(P194:P195,O196,L194:L195),0)</f>
        <v>0</v>
      </c>
      <c r="M196" s="82"/>
      <c r="O196" s="6" t="s">
        <v>1236</v>
      </c>
    </row>
    <row r="197" spans="1:26" ht="23.85" customHeight="1" x14ac:dyDescent="0.3">
      <c r="A197" s="81" t="s">
        <v>141</v>
      </c>
      <c r="B197" s="81"/>
      <c r="C197" s="83"/>
      <c r="D197" s="83"/>
      <c r="E197" s="83"/>
      <c r="F197" s="83"/>
      <c r="G197" s="83"/>
      <c r="H197" s="83"/>
      <c r="I197" s="83"/>
      <c r="J197" s="83"/>
      <c r="K197" s="83"/>
      <c r="L197" s="83"/>
      <c r="M197" s="83"/>
      <c r="N197" s="34" t="str">
        <f>HYPERLINK("#N"&amp;ROW(N200),"_x0005_`BDCOD|B02683_x0007_`POSS|"&amp;ROW(N199)&amp;"_x0007_`POSE|"&amp;ROW(N200)&amp;"_x0007_`")</f>
        <v>_x0005_`BDCOD|B02683_x0007_`POSS|199_x0007_`POSE|200_x0007_`</v>
      </c>
    </row>
    <row r="198" spans="1:26" ht="23.85" customHeight="1" x14ac:dyDescent="0.3">
      <c r="A198" s="43" t="s">
        <v>143</v>
      </c>
      <c r="B198" s="43"/>
      <c r="C198" s="84"/>
      <c r="D198" s="86" t="s">
        <v>91</v>
      </c>
      <c r="E198" s="84"/>
      <c r="F198" s="84"/>
      <c r="G198" s="84"/>
      <c r="H198" s="84"/>
      <c r="I198" s="84"/>
      <c r="J198" s="84"/>
      <c r="K198" s="84"/>
      <c r="L198" s="84"/>
      <c r="M198" s="86" t="s">
        <v>144</v>
      </c>
      <c r="O198" s="6" t="s">
        <v>144</v>
      </c>
    </row>
    <row r="199" spans="1:26" ht="23.85" customHeight="1" x14ac:dyDescent="0.3">
      <c r="A199" s="9" t="s">
        <v>797</v>
      </c>
      <c r="B199" s="9"/>
      <c r="C199" s="85">
        <v>3.0000000000000001E-3</v>
      </c>
      <c r="D199" s="32" t="s">
        <v>791</v>
      </c>
      <c r="E199" s="59">
        <f>G199+I199+K199</f>
        <v>165545</v>
      </c>
      <c r="F199" s="87">
        <f>H199+J199+L199</f>
        <v>496.6</v>
      </c>
      <c r="G199" s="56">
        <v>0</v>
      </c>
      <c r="H199" s="88">
        <f>IF(C199=0,0,ROUNDDOWN(G199*C199,1))</f>
        <v>0</v>
      </c>
      <c r="I199" s="89">
        <f>노무비목록표!E6</f>
        <v>165545</v>
      </c>
      <c r="J199" s="91">
        <f>IF(C199=0,0,ROUNDDOWN(I199*C199,1))</f>
        <v>496.6</v>
      </c>
      <c r="K199" s="56">
        <v>0</v>
      </c>
      <c r="L199" s="88">
        <f>IF(C199=0,0,ROUNDDOWN(K199*C199,1))</f>
        <v>0</v>
      </c>
      <c r="M199" s="23" t="s">
        <v>1228</v>
      </c>
      <c r="N199" s="16" t="s">
        <v>1226</v>
      </c>
      <c r="O199" s="6" t="s">
        <v>1227</v>
      </c>
      <c r="P199" s="6" t="s">
        <v>1236</v>
      </c>
      <c r="Q199" s="6" t="s">
        <v>1222</v>
      </c>
      <c r="Z199" s="19" t="str">
        <f ca="1">HYPERLINK("#"&amp;노무비목록표!G2&amp;"!A"&amp;ROW(노무비목록표!A6),"L00002 →")</f>
        <v>L00002 →</v>
      </c>
    </row>
    <row r="200" spans="1:26" ht="23.85" customHeight="1" x14ac:dyDescent="0.3">
      <c r="A200" s="9" t="s">
        <v>1397</v>
      </c>
      <c r="B200" s="9"/>
      <c r="C200" s="85">
        <v>0</v>
      </c>
      <c r="D200" s="32"/>
      <c r="E200" s="12">
        <v>0</v>
      </c>
      <c r="F200" s="10">
        <v>0</v>
      </c>
      <c r="G200" s="45"/>
      <c r="H200" s="12">
        <v>0</v>
      </c>
      <c r="I200" s="50"/>
      <c r="J200" s="12">
        <v>0</v>
      </c>
      <c r="K200" s="50"/>
      <c r="L200" s="12">
        <v>0</v>
      </c>
      <c r="M200" s="23" t="s">
        <v>1235</v>
      </c>
      <c r="N200" s="16" t="s">
        <v>1234</v>
      </c>
      <c r="O200" s="6" t="s">
        <v>1224</v>
      </c>
      <c r="P200" s="6" t="s">
        <v>1224</v>
      </c>
    </row>
    <row r="201" spans="1:26" ht="23.85" customHeight="1" x14ac:dyDescent="0.3">
      <c r="A201" s="23" t="s">
        <v>6</v>
      </c>
      <c r="B201" s="82"/>
      <c r="C201" s="82"/>
      <c r="D201" s="82"/>
      <c r="E201" s="82"/>
      <c r="F201" s="53">
        <f>H201+J201+L201</f>
        <v>496</v>
      </c>
      <c r="G201" s="82"/>
      <c r="H201" s="53">
        <f>ROUNDDOWN(SUMIF(P199:P200,O201,H199:H200),0)</f>
        <v>0</v>
      </c>
      <c r="I201" s="82"/>
      <c r="J201" s="53">
        <f>ROUNDDOWN(SUMIF(P199:P200,O201,J199:J200),0)</f>
        <v>496</v>
      </c>
      <c r="K201" s="82"/>
      <c r="L201" s="53">
        <f>ROUNDDOWN(SUMIF(P199:P200,O201,L199:L200),0)</f>
        <v>0</v>
      </c>
      <c r="M201" s="82"/>
      <c r="O201" s="6" t="s">
        <v>1236</v>
      </c>
    </row>
    <row r="202" spans="1:26" ht="23.85" customHeight="1" x14ac:dyDescent="0.3">
      <c r="A202" s="81" t="s">
        <v>145</v>
      </c>
      <c r="B202" s="81"/>
      <c r="C202" s="83"/>
      <c r="D202" s="83"/>
      <c r="E202" s="83"/>
      <c r="F202" s="83"/>
      <c r="G202" s="83"/>
      <c r="H202" s="83"/>
      <c r="I202" s="83"/>
      <c r="J202" s="83"/>
      <c r="K202" s="83"/>
      <c r="L202" s="83"/>
      <c r="M202" s="83"/>
      <c r="N202" s="34" t="str">
        <f>HYPERLINK("#N"&amp;ROW(N205),"_x0005_`BDCOD|B03066_x0007_`POSS|"&amp;ROW(N204)&amp;"_x0007_`POSE|"&amp;ROW(N205)&amp;"_x0007_`")</f>
        <v>_x0005_`BDCOD|B03066_x0007_`POSS|204_x0007_`POSE|205_x0007_`</v>
      </c>
    </row>
    <row r="203" spans="1:26" ht="23.85" customHeight="1" x14ac:dyDescent="0.3">
      <c r="A203" s="43" t="s">
        <v>147</v>
      </c>
      <c r="B203" s="43" t="s">
        <v>28</v>
      </c>
      <c r="C203" s="84"/>
      <c r="D203" s="86" t="s">
        <v>14</v>
      </c>
      <c r="E203" s="84"/>
      <c r="F203" s="84"/>
      <c r="G203" s="84"/>
      <c r="H203" s="84"/>
      <c r="I203" s="84"/>
      <c r="J203" s="84"/>
      <c r="K203" s="84"/>
      <c r="L203" s="84"/>
      <c r="M203" s="86" t="s">
        <v>148</v>
      </c>
      <c r="O203" s="6" t="s">
        <v>148</v>
      </c>
    </row>
    <row r="204" spans="1:26" ht="23.85" customHeight="1" x14ac:dyDescent="0.3">
      <c r="A204" s="9" t="s">
        <v>597</v>
      </c>
      <c r="B204" s="9" t="s">
        <v>598</v>
      </c>
      <c r="C204" s="85">
        <v>1.03</v>
      </c>
      <c r="D204" s="32" t="s">
        <v>237</v>
      </c>
      <c r="E204" s="59">
        <f>G204+I204+K204</f>
        <v>145000</v>
      </c>
      <c r="F204" s="88">
        <f>H204+J204+L204</f>
        <v>149350</v>
      </c>
      <c r="G204" s="89">
        <f>재료비목록표!E30</f>
        <v>145000</v>
      </c>
      <c r="H204" s="91">
        <f>IF(C204=0,0,ROUNDDOWN(G204*C204,1))</f>
        <v>149350</v>
      </c>
      <c r="I204" s="56">
        <v>0</v>
      </c>
      <c r="J204" s="87">
        <f>IF(C204=0,0,ROUNDDOWN(I204*C204,1))</f>
        <v>0</v>
      </c>
      <c r="K204" s="56">
        <v>0</v>
      </c>
      <c r="L204" s="88">
        <f>IF(C204=0,0,ROUNDDOWN(K204*C204,1))</f>
        <v>0</v>
      </c>
      <c r="M204" s="23" t="s">
        <v>1400</v>
      </c>
      <c r="N204" s="16" t="s">
        <v>1398</v>
      </c>
      <c r="O204" s="6" t="s">
        <v>1399</v>
      </c>
      <c r="P204" s="6" t="s">
        <v>1236</v>
      </c>
      <c r="Z204" s="19" t="str">
        <f ca="1">HYPERLINK("#"&amp;재료비목록표!G2&amp;"!A"&amp;ROW(재료비목록표!A30),"M20378 →")</f>
        <v>M20378 →</v>
      </c>
    </row>
    <row r="205" spans="1:26" ht="23.85" customHeight="1" x14ac:dyDescent="0.3">
      <c r="A205" s="9" t="s">
        <v>151</v>
      </c>
      <c r="B205" s="9" t="s">
        <v>152</v>
      </c>
      <c r="C205" s="85">
        <v>1</v>
      </c>
      <c r="D205" s="32" t="s">
        <v>14</v>
      </c>
      <c r="E205" s="59">
        <f>G205+I205+K205</f>
        <v>55788</v>
      </c>
      <c r="F205" s="88">
        <f>H205+J205+L205</f>
        <v>55788</v>
      </c>
      <c r="G205" s="89">
        <f>일위대가목록표!F32</f>
        <v>0</v>
      </c>
      <c r="H205" s="92">
        <f>IF(C205=0,0,ROUNDDOWN(G205*C205,1))</f>
        <v>0</v>
      </c>
      <c r="I205" s="89">
        <f>일위대가목록표!G32</f>
        <v>53132</v>
      </c>
      <c r="J205" s="92">
        <f>IF(C205=0,0,ROUNDDOWN(I205*C205,1))</f>
        <v>53132</v>
      </c>
      <c r="K205" s="89">
        <f>일위대가목록표!H32</f>
        <v>2656</v>
      </c>
      <c r="L205" s="92">
        <f>IF(C205=0,0,ROUNDDOWN(K205*C205,1))</f>
        <v>2656</v>
      </c>
      <c r="M205" s="23" t="s">
        <v>1403</v>
      </c>
      <c r="N205" s="16" t="s">
        <v>1401</v>
      </c>
      <c r="O205" s="6" t="s">
        <v>1402</v>
      </c>
      <c r="P205" s="6" t="s">
        <v>1236</v>
      </c>
      <c r="Z205" s="19" t="str">
        <f ca="1">HYPERLINK("#"&amp;일위대가목록표!J2&amp;"!A"&amp;ROW(일위대가목록표!A32),"B02037 →")</f>
        <v>B02037 →</v>
      </c>
    </row>
    <row r="206" spans="1:26" ht="23.85" customHeight="1" x14ac:dyDescent="0.3">
      <c r="A206" s="23" t="s">
        <v>6</v>
      </c>
      <c r="B206" s="82"/>
      <c r="C206" s="82"/>
      <c r="D206" s="82"/>
      <c r="E206" s="82"/>
      <c r="F206" s="53">
        <f>H206+J206+L206</f>
        <v>205138</v>
      </c>
      <c r="G206" s="82"/>
      <c r="H206" s="53">
        <f>ROUNDDOWN(SUMIF(P204:P205,O206,H204:H205),0)</f>
        <v>149350</v>
      </c>
      <c r="I206" s="82"/>
      <c r="J206" s="53">
        <f>ROUNDDOWN(SUMIF(P204:P205,O206,J204:J205),0)</f>
        <v>53132</v>
      </c>
      <c r="K206" s="82"/>
      <c r="L206" s="53">
        <f>ROUNDDOWN(SUMIF(P204:P205,O206,L204:L205),0)</f>
        <v>2656</v>
      </c>
      <c r="M206" s="82"/>
      <c r="O206" s="6" t="s">
        <v>1236</v>
      </c>
    </row>
    <row r="207" spans="1:26" ht="23.85" customHeight="1" x14ac:dyDescent="0.3">
      <c r="A207" s="81" t="s">
        <v>149</v>
      </c>
      <c r="B207" s="81"/>
      <c r="C207" s="83"/>
      <c r="D207" s="83"/>
      <c r="E207" s="83"/>
      <c r="F207" s="83"/>
      <c r="G207" s="83"/>
      <c r="H207" s="83"/>
      <c r="I207" s="83"/>
      <c r="J207" s="83"/>
      <c r="K207" s="83"/>
      <c r="L207" s="83"/>
      <c r="M207" s="83"/>
      <c r="N207" s="34" t="str">
        <f>HYPERLINK("#N"&amp;ROW(N212),"_x0005_`BDCOD|B02037_x0007_`POSS|"&amp;ROW(N209)&amp;"_x0007_`POSE|"&amp;ROW(N212)&amp;"_x0007_`")</f>
        <v>_x0005_`BDCOD|B02037_x0007_`POSS|209_x0007_`POSE|212_x0007_`</v>
      </c>
    </row>
    <row r="208" spans="1:26" ht="23.85" customHeight="1" x14ac:dyDescent="0.3">
      <c r="A208" s="43" t="s">
        <v>151</v>
      </c>
      <c r="B208" s="43" t="s">
        <v>152</v>
      </c>
      <c r="C208" s="84"/>
      <c r="D208" s="86" t="s">
        <v>14</v>
      </c>
      <c r="E208" s="84"/>
      <c r="F208" s="84"/>
      <c r="G208" s="84"/>
      <c r="H208" s="84"/>
      <c r="I208" s="84"/>
      <c r="J208" s="84"/>
      <c r="K208" s="84"/>
      <c r="L208" s="84"/>
      <c r="M208" s="86" t="s">
        <v>153</v>
      </c>
      <c r="O208" s="6" t="s">
        <v>153</v>
      </c>
    </row>
    <row r="209" spans="1:26" ht="23.85" customHeight="1" x14ac:dyDescent="0.3">
      <c r="A209" s="9" t="s">
        <v>794</v>
      </c>
      <c r="B209" s="9"/>
      <c r="C209" s="85">
        <v>0.13</v>
      </c>
      <c r="D209" s="32" t="s">
        <v>791</v>
      </c>
      <c r="E209" s="59">
        <f t="shared" ref="E209:F211" si="30">G209+I209+K209</f>
        <v>243168</v>
      </c>
      <c r="F209" s="87">
        <f t="shared" si="30"/>
        <v>31611.8</v>
      </c>
      <c r="G209" s="56">
        <v>0</v>
      </c>
      <c r="H209" s="88">
        <f>IF(C209=0,0,ROUNDDOWN(G209*C209,1))</f>
        <v>0</v>
      </c>
      <c r="I209" s="89">
        <f>노무비목록표!E5</f>
        <v>243168</v>
      </c>
      <c r="J209" s="91">
        <f>IF(C209=0,0,ROUNDDOWN(I209*C209,1))</f>
        <v>31611.8</v>
      </c>
      <c r="K209" s="56">
        <v>0</v>
      </c>
      <c r="L209" s="88">
        <f>IF(C209=0,0,ROUNDDOWN(K209*C209,1))</f>
        <v>0</v>
      </c>
      <c r="M209" s="23" t="s">
        <v>1225</v>
      </c>
      <c r="N209" s="16" t="s">
        <v>1221</v>
      </c>
      <c r="O209" s="6" t="s">
        <v>1223</v>
      </c>
      <c r="P209" s="6" t="s">
        <v>1236</v>
      </c>
      <c r="Q209" s="6" t="s">
        <v>1222</v>
      </c>
      <c r="Z209" s="19" t="str">
        <f ca="1">HYPERLINK("#"&amp;노무비목록표!G2&amp;"!A"&amp;ROW(노무비목록표!A5),"L00040 →")</f>
        <v>L00040 →</v>
      </c>
    </row>
    <row r="210" spans="1:26" ht="23.85" customHeight="1" x14ac:dyDescent="0.3">
      <c r="A210" s="9" t="s">
        <v>797</v>
      </c>
      <c r="B210" s="9"/>
      <c r="C210" s="85">
        <v>0.13</v>
      </c>
      <c r="D210" s="32" t="s">
        <v>791</v>
      </c>
      <c r="E210" s="59">
        <f t="shared" si="30"/>
        <v>165545</v>
      </c>
      <c r="F210" s="87">
        <f t="shared" si="30"/>
        <v>21520.799999999999</v>
      </c>
      <c r="G210" s="56">
        <v>0</v>
      </c>
      <c r="H210" s="88">
        <f>IF(C210=0,0,ROUNDDOWN(G210*C210,1))</f>
        <v>0</v>
      </c>
      <c r="I210" s="89">
        <f>노무비목록표!E6</f>
        <v>165545</v>
      </c>
      <c r="J210" s="91">
        <f>IF(C210=0,0,ROUNDDOWN(I210*C210,1))</f>
        <v>21520.799999999999</v>
      </c>
      <c r="K210" s="56">
        <v>0</v>
      </c>
      <c r="L210" s="88">
        <f>IF(C210=0,0,ROUNDDOWN(K210*C210,1))</f>
        <v>0</v>
      </c>
      <c r="M210" s="23" t="s">
        <v>1228</v>
      </c>
      <c r="N210" s="16" t="s">
        <v>1226</v>
      </c>
      <c r="O210" s="6" t="s">
        <v>1227</v>
      </c>
      <c r="P210" s="6" t="s">
        <v>1236</v>
      </c>
      <c r="Q210" s="6" t="s">
        <v>1222</v>
      </c>
      <c r="Z210" s="19" t="str">
        <f ca="1">HYPERLINK("#"&amp;노무비목록표!G2&amp;"!A"&amp;ROW(노무비목록표!A6),"L00002 →")</f>
        <v>L00002 →</v>
      </c>
    </row>
    <row r="211" spans="1:26" ht="23.85" customHeight="1" x14ac:dyDescent="0.3">
      <c r="A211" s="9" t="s">
        <v>1385</v>
      </c>
      <c r="B211" s="9" t="s">
        <v>1230</v>
      </c>
      <c r="C211" s="85">
        <v>5</v>
      </c>
      <c r="D211" s="32" t="s">
        <v>870</v>
      </c>
      <c r="E211" s="59">
        <f t="shared" si="30"/>
        <v>53132.6</v>
      </c>
      <c r="F211" s="87">
        <f t="shared" si="30"/>
        <v>2656.6</v>
      </c>
      <c r="G211" s="11">
        <v>0</v>
      </c>
      <c r="H211" s="88">
        <f>IF(C211=0,0,ROUNDDOWN(G211*C211/100,1))</f>
        <v>0</v>
      </c>
      <c r="I211" s="12">
        <v>0</v>
      </c>
      <c r="J211" s="88">
        <f>IF(C211=0,0,ROUNDDOWN(I211*C211/100,1))</f>
        <v>0</v>
      </c>
      <c r="K211" s="93">
        <f>J209+J210</f>
        <v>53132.6</v>
      </c>
      <c r="L211" s="88">
        <f>IF(C211=0,0,ROUNDDOWN(K211*C211/100,1))</f>
        <v>2656.6</v>
      </c>
      <c r="M211" s="23"/>
      <c r="N211" s="16" t="s">
        <v>1231</v>
      </c>
      <c r="O211" s="6" t="s">
        <v>1232</v>
      </c>
      <c r="P211" s="6" t="s">
        <v>1236</v>
      </c>
    </row>
    <row r="212" spans="1:26" ht="23.85" customHeight="1" x14ac:dyDescent="0.3">
      <c r="A212" s="9" t="s">
        <v>1404</v>
      </c>
      <c r="B212" s="9"/>
      <c r="C212" s="85">
        <v>0</v>
      </c>
      <c r="D212" s="32"/>
      <c r="E212" s="12">
        <v>0</v>
      </c>
      <c r="F212" s="10">
        <v>0</v>
      </c>
      <c r="G212" s="45"/>
      <c r="H212" s="12">
        <v>0</v>
      </c>
      <c r="I212" s="50"/>
      <c r="J212" s="12">
        <v>0</v>
      </c>
      <c r="K212" s="50"/>
      <c r="L212" s="12">
        <v>0</v>
      </c>
      <c r="M212" s="23" t="s">
        <v>1235</v>
      </c>
      <c r="N212" s="16" t="s">
        <v>1234</v>
      </c>
      <c r="O212" s="6" t="s">
        <v>1224</v>
      </c>
      <c r="P212" s="6" t="s">
        <v>1224</v>
      </c>
    </row>
    <row r="213" spans="1:26" ht="23.85" customHeight="1" x14ac:dyDescent="0.3">
      <c r="A213" s="23" t="s">
        <v>6</v>
      </c>
      <c r="B213" s="82"/>
      <c r="C213" s="82"/>
      <c r="D213" s="82"/>
      <c r="E213" s="82"/>
      <c r="F213" s="53">
        <f>H213+J213+L213</f>
        <v>55788</v>
      </c>
      <c r="G213" s="82"/>
      <c r="H213" s="53">
        <f>ROUNDDOWN(SUMIF(P209:P212,O213,H209:H212),0)</f>
        <v>0</v>
      </c>
      <c r="I213" s="82"/>
      <c r="J213" s="53">
        <f>ROUNDDOWN(SUMIF(P209:P212,O213,J209:J212),0)</f>
        <v>53132</v>
      </c>
      <c r="K213" s="82"/>
      <c r="L213" s="53">
        <f>ROUNDDOWN(SUMIF(P209:P212,O213,L209:L212),0)</f>
        <v>2656</v>
      </c>
      <c r="M213" s="82"/>
      <c r="O213" s="6" t="s">
        <v>1236</v>
      </c>
    </row>
    <row r="214" spans="1:26" ht="23.85" customHeight="1" x14ac:dyDescent="0.3">
      <c r="A214" s="81" t="s">
        <v>154</v>
      </c>
      <c r="B214" s="81"/>
      <c r="C214" s="83"/>
      <c r="D214" s="83"/>
      <c r="E214" s="83"/>
      <c r="F214" s="83"/>
      <c r="G214" s="83"/>
      <c r="H214" s="83"/>
      <c r="I214" s="83"/>
      <c r="J214" s="83"/>
      <c r="K214" s="83"/>
      <c r="L214" s="83"/>
      <c r="M214" s="83"/>
      <c r="N214" s="34" t="str">
        <f>HYPERLINK("#N"&amp;ROW(N218),"_x0005_`BDCOD|B01989_x0007_`POSS|"&amp;ROW(N216)&amp;"_x0007_`POSE|"&amp;ROW(N218)&amp;"_x0007_`")</f>
        <v>_x0005_`BDCOD|B01989_x0007_`POSS|216_x0007_`POSE|218_x0007_`</v>
      </c>
    </row>
    <row r="215" spans="1:26" ht="23.85" customHeight="1" x14ac:dyDescent="0.3">
      <c r="A215" s="43" t="s">
        <v>156</v>
      </c>
      <c r="B215" s="43" t="s">
        <v>157</v>
      </c>
      <c r="C215" s="84"/>
      <c r="D215" s="86" t="s">
        <v>39</v>
      </c>
      <c r="E215" s="84"/>
      <c r="F215" s="84"/>
      <c r="G215" s="84"/>
      <c r="H215" s="84"/>
      <c r="I215" s="84"/>
      <c r="J215" s="84"/>
      <c r="K215" s="84"/>
      <c r="L215" s="84"/>
      <c r="M215" s="86" t="s">
        <v>158</v>
      </c>
      <c r="O215" s="6" t="s">
        <v>158</v>
      </c>
    </row>
    <row r="216" spans="1:26" ht="23.85" customHeight="1" x14ac:dyDescent="0.3">
      <c r="A216" s="9" t="s">
        <v>156</v>
      </c>
      <c r="B216" s="9" t="s">
        <v>157</v>
      </c>
      <c r="C216" s="85">
        <v>1.05</v>
      </c>
      <c r="D216" s="32" t="s">
        <v>39</v>
      </c>
      <c r="E216" s="59">
        <f t="shared" ref="E216:F218" si="31">G216+I216+K216</f>
        <v>200000</v>
      </c>
      <c r="F216" s="88">
        <f t="shared" si="31"/>
        <v>210000</v>
      </c>
      <c r="G216" s="89">
        <f>재료비목록표!E32</f>
        <v>200000</v>
      </c>
      <c r="H216" s="91">
        <f>IF(C216=0,0,ROUNDDOWN(G216*C216,1))</f>
        <v>210000</v>
      </c>
      <c r="I216" s="56">
        <v>0</v>
      </c>
      <c r="J216" s="87">
        <f>IF(C216=0,0,ROUNDDOWN(I216*C216,1))</f>
        <v>0</v>
      </c>
      <c r="K216" s="56">
        <v>0</v>
      </c>
      <c r="L216" s="88">
        <f>IF(C216=0,0,ROUNDDOWN(K216*C216,1))</f>
        <v>0</v>
      </c>
      <c r="M216" s="23" t="s">
        <v>1407</v>
      </c>
      <c r="N216" s="16" t="s">
        <v>1405</v>
      </c>
      <c r="O216" s="6" t="s">
        <v>1406</v>
      </c>
      <c r="P216" s="6" t="s">
        <v>1236</v>
      </c>
      <c r="Z216" s="19" t="str">
        <f ca="1">HYPERLINK("#"&amp;재료비목록표!G2&amp;"!A"&amp;ROW(재료비목록표!A32),"M20358 →")</f>
        <v>M20358 →</v>
      </c>
    </row>
    <row r="217" spans="1:26" ht="23.85" customHeight="1" x14ac:dyDescent="0.3">
      <c r="A217" s="9" t="s">
        <v>180</v>
      </c>
      <c r="B217" s="9" t="s">
        <v>181</v>
      </c>
      <c r="C217" s="85">
        <v>1</v>
      </c>
      <c r="D217" s="32" t="s">
        <v>39</v>
      </c>
      <c r="E217" s="59">
        <f t="shared" si="31"/>
        <v>27207</v>
      </c>
      <c r="F217" s="88">
        <f t="shared" si="31"/>
        <v>27207</v>
      </c>
      <c r="G217" s="89">
        <f>일위대가목록표!F38</f>
        <v>0</v>
      </c>
      <c r="H217" s="92">
        <f>IF(C217=0,0,ROUNDDOWN(G217*C217,1))</f>
        <v>0</v>
      </c>
      <c r="I217" s="89">
        <f>일위대가목록표!G38</f>
        <v>27207</v>
      </c>
      <c r="J217" s="92">
        <f>IF(C217=0,0,ROUNDDOWN(I217*C217,1))</f>
        <v>27207</v>
      </c>
      <c r="K217" s="89">
        <f>일위대가목록표!H38</f>
        <v>0</v>
      </c>
      <c r="L217" s="92">
        <f>IF(C217=0,0,ROUNDDOWN(K217*C217,1))</f>
        <v>0</v>
      </c>
      <c r="M217" s="23" t="s">
        <v>1410</v>
      </c>
      <c r="N217" s="16" t="s">
        <v>1408</v>
      </c>
      <c r="O217" s="6" t="s">
        <v>1409</v>
      </c>
      <c r="P217" s="6" t="s">
        <v>1236</v>
      </c>
      <c r="Z217" s="19" t="str">
        <f ca="1">HYPERLINK("#"&amp;일위대가목록표!J2&amp;"!A"&amp;ROW(일위대가목록표!A38),"B03004 →")</f>
        <v>B03004 →</v>
      </c>
    </row>
    <row r="218" spans="1:26" ht="23.85" customHeight="1" x14ac:dyDescent="0.3">
      <c r="A218" s="9" t="s">
        <v>587</v>
      </c>
      <c r="B218" s="9" t="s">
        <v>588</v>
      </c>
      <c r="C218" s="85">
        <v>5</v>
      </c>
      <c r="D218" s="32" t="s">
        <v>503</v>
      </c>
      <c r="E218" s="59">
        <f t="shared" si="31"/>
        <v>400</v>
      </c>
      <c r="F218" s="88">
        <f t="shared" si="31"/>
        <v>2000</v>
      </c>
      <c r="G218" s="89">
        <f>재료비목록표!E28</f>
        <v>400</v>
      </c>
      <c r="H218" s="91">
        <f>IF(C218=0,0,ROUNDDOWN(G218*C218,1))</f>
        <v>2000</v>
      </c>
      <c r="I218" s="56">
        <v>0</v>
      </c>
      <c r="J218" s="87">
        <f>IF(C218=0,0,ROUNDDOWN(I218*C218,1))</f>
        <v>0</v>
      </c>
      <c r="K218" s="56">
        <v>0</v>
      </c>
      <c r="L218" s="88">
        <f>IF(C218=0,0,ROUNDDOWN(K218*C218,1))</f>
        <v>0</v>
      </c>
      <c r="M218" s="23" t="s">
        <v>1298</v>
      </c>
      <c r="N218" s="16" t="s">
        <v>1296</v>
      </c>
      <c r="O218" s="6" t="s">
        <v>1297</v>
      </c>
      <c r="P218" s="6" t="s">
        <v>1236</v>
      </c>
      <c r="Z218" s="19" t="str">
        <f ca="1">HYPERLINK("#"&amp;재료비목록표!G2&amp;"!A"&amp;ROW(재료비목록표!A28),"M19937 →")</f>
        <v>M19937 →</v>
      </c>
    </row>
    <row r="219" spans="1:26" ht="23.85" customHeight="1" x14ac:dyDescent="0.3">
      <c r="A219" s="23" t="s">
        <v>6</v>
      </c>
      <c r="B219" s="82"/>
      <c r="C219" s="82"/>
      <c r="D219" s="82"/>
      <c r="E219" s="82"/>
      <c r="F219" s="53">
        <f>H219+J219+L219</f>
        <v>239207</v>
      </c>
      <c r="G219" s="82"/>
      <c r="H219" s="53">
        <f>ROUNDDOWN(SUMIF(P216:P218,O219,H216:H218),0)</f>
        <v>212000</v>
      </c>
      <c r="I219" s="82"/>
      <c r="J219" s="53">
        <f>ROUNDDOWN(SUMIF(P216:P218,O219,J216:J218),0)</f>
        <v>27207</v>
      </c>
      <c r="K219" s="82"/>
      <c r="L219" s="53">
        <f>ROUNDDOWN(SUMIF(P216:P218,O219,L216:L218),0)</f>
        <v>0</v>
      </c>
      <c r="M219" s="82"/>
      <c r="O219" s="6" t="s">
        <v>1236</v>
      </c>
    </row>
    <row r="220" spans="1:26" ht="23.85" customHeight="1" x14ac:dyDescent="0.3">
      <c r="A220" s="81" t="s">
        <v>159</v>
      </c>
      <c r="B220" s="81"/>
      <c r="C220" s="83"/>
      <c r="D220" s="83"/>
      <c r="E220" s="83"/>
      <c r="F220" s="83"/>
      <c r="G220" s="83"/>
      <c r="H220" s="83"/>
      <c r="I220" s="83"/>
      <c r="J220" s="83"/>
      <c r="K220" s="83"/>
      <c r="L220" s="83"/>
      <c r="M220" s="83"/>
      <c r="N220" s="34" t="str">
        <f>HYPERLINK("#N"&amp;ROW(N224),"_x0005_`BDCOD|B03070_x0007_`POSS|"&amp;ROW(N222)&amp;"_x0007_`POSE|"&amp;ROW(N224)&amp;"_x0007_`")</f>
        <v>_x0005_`BDCOD|B03070_x0007_`POSS|222_x0007_`POSE|224_x0007_`</v>
      </c>
    </row>
    <row r="221" spans="1:26" ht="23.85" customHeight="1" x14ac:dyDescent="0.3">
      <c r="A221" s="43" t="s">
        <v>161</v>
      </c>
      <c r="B221" s="43" t="s">
        <v>49</v>
      </c>
      <c r="C221" s="84"/>
      <c r="D221" s="86" t="s">
        <v>39</v>
      </c>
      <c r="E221" s="84"/>
      <c r="F221" s="84"/>
      <c r="G221" s="84"/>
      <c r="H221" s="84"/>
      <c r="I221" s="84"/>
      <c r="J221" s="84"/>
      <c r="K221" s="84"/>
      <c r="L221" s="84"/>
      <c r="M221" s="86" t="s">
        <v>162</v>
      </c>
      <c r="O221" s="6" t="s">
        <v>162</v>
      </c>
    </row>
    <row r="222" spans="1:26" ht="23.85" customHeight="1" x14ac:dyDescent="0.3">
      <c r="A222" s="9" t="s">
        <v>161</v>
      </c>
      <c r="B222" s="9" t="s">
        <v>49</v>
      </c>
      <c r="C222" s="85">
        <v>1.05</v>
      </c>
      <c r="D222" s="32" t="s">
        <v>39</v>
      </c>
      <c r="E222" s="59">
        <f t="shared" ref="E222:F224" si="32">G222+I222+K222</f>
        <v>13000</v>
      </c>
      <c r="F222" s="88">
        <f t="shared" si="32"/>
        <v>13650</v>
      </c>
      <c r="G222" s="89">
        <f>재료비목록표!E36</f>
        <v>13000</v>
      </c>
      <c r="H222" s="91">
        <f>IF(C222=0,0,ROUNDDOWN(G222*C222,1))</f>
        <v>13650</v>
      </c>
      <c r="I222" s="56">
        <v>0</v>
      </c>
      <c r="J222" s="87">
        <f>IF(C222=0,0,ROUNDDOWN(I222*C222,1))</f>
        <v>0</v>
      </c>
      <c r="K222" s="56">
        <v>0</v>
      </c>
      <c r="L222" s="88">
        <f>IF(C222=0,0,ROUNDDOWN(K222*C222,1))</f>
        <v>0</v>
      </c>
      <c r="M222" s="23" t="s">
        <v>1413</v>
      </c>
      <c r="N222" s="16" t="s">
        <v>1411</v>
      </c>
      <c r="O222" s="6" t="s">
        <v>1412</v>
      </c>
      <c r="P222" s="6" t="s">
        <v>1236</v>
      </c>
      <c r="Z222" s="19" t="str">
        <f ca="1">HYPERLINK("#"&amp;재료비목록표!G2&amp;"!A"&amp;ROW(재료비목록표!A36),"M21161 →")</f>
        <v>M21161 →</v>
      </c>
    </row>
    <row r="223" spans="1:26" ht="23.85" customHeight="1" x14ac:dyDescent="0.3">
      <c r="A223" s="9" t="s">
        <v>587</v>
      </c>
      <c r="B223" s="9" t="s">
        <v>588</v>
      </c>
      <c r="C223" s="85">
        <v>0.5</v>
      </c>
      <c r="D223" s="32" t="s">
        <v>503</v>
      </c>
      <c r="E223" s="59">
        <f t="shared" si="32"/>
        <v>400</v>
      </c>
      <c r="F223" s="88">
        <f t="shared" si="32"/>
        <v>200</v>
      </c>
      <c r="G223" s="89">
        <f>재료비목록표!E28</f>
        <v>400</v>
      </c>
      <c r="H223" s="91">
        <f>IF(C223=0,0,ROUNDDOWN(G223*C223,1))</f>
        <v>200</v>
      </c>
      <c r="I223" s="56">
        <v>0</v>
      </c>
      <c r="J223" s="87">
        <f>IF(C223=0,0,ROUNDDOWN(I223*C223,1))</f>
        <v>0</v>
      </c>
      <c r="K223" s="56">
        <v>0</v>
      </c>
      <c r="L223" s="88">
        <f>IF(C223=0,0,ROUNDDOWN(K223*C223,1))</f>
        <v>0</v>
      </c>
      <c r="M223" s="23" t="s">
        <v>1298</v>
      </c>
      <c r="N223" s="16" t="s">
        <v>1296</v>
      </c>
      <c r="O223" s="6" t="s">
        <v>1297</v>
      </c>
      <c r="P223" s="6" t="s">
        <v>1236</v>
      </c>
      <c r="Z223" s="19" t="str">
        <f ca="1">HYPERLINK("#"&amp;재료비목록표!G2&amp;"!A"&amp;ROW(재료비목록표!A28),"M19937 →")</f>
        <v>M19937 →</v>
      </c>
    </row>
    <row r="224" spans="1:26" ht="23.85" customHeight="1" x14ac:dyDescent="0.3">
      <c r="A224" s="9" t="s">
        <v>37</v>
      </c>
      <c r="B224" s="9" t="s">
        <v>38</v>
      </c>
      <c r="C224" s="85">
        <v>1</v>
      </c>
      <c r="D224" s="32" t="s">
        <v>39</v>
      </c>
      <c r="E224" s="59">
        <f t="shared" si="32"/>
        <v>2741</v>
      </c>
      <c r="F224" s="88">
        <f t="shared" si="32"/>
        <v>2741</v>
      </c>
      <c r="G224" s="89">
        <f>일위대가목록표!F9</f>
        <v>0</v>
      </c>
      <c r="H224" s="92">
        <f>IF(C224=0,0,ROUNDDOWN(G224*C224,1))</f>
        <v>0</v>
      </c>
      <c r="I224" s="89">
        <f>일위대가목록표!G9</f>
        <v>2741</v>
      </c>
      <c r="J224" s="92">
        <f>IF(C224=0,0,ROUNDDOWN(I224*C224,1))</f>
        <v>2741</v>
      </c>
      <c r="K224" s="89">
        <f>일위대가목록표!H9</f>
        <v>0</v>
      </c>
      <c r="L224" s="92">
        <f>IF(C224=0,0,ROUNDDOWN(K224*C224,1))</f>
        <v>0</v>
      </c>
      <c r="M224" s="23" t="s">
        <v>1301</v>
      </c>
      <c r="N224" s="16" t="s">
        <v>1299</v>
      </c>
      <c r="O224" s="6" t="s">
        <v>1300</v>
      </c>
      <c r="P224" s="6" t="s">
        <v>1236</v>
      </c>
      <c r="Z224" s="19" t="str">
        <f ca="1">HYPERLINK("#"&amp;일위대가목록표!J2&amp;"!A"&amp;ROW(일위대가목록표!A9),"B00970 →")</f>
        <v>B00970 →</v>
      </c>
    </row>
    <row r="225" spans="1:26" ht="23.85" customHeight="1" x14ac:dyDescent="0.3">
      <c r="A225" s="23" t="s">
        <v>6</v>
      </c>
      <c r="B225" s="82"/>
      <c r="C225" s="82"/>
      <c r="D225" s="82"/>
      <c r="E225" s="82"/>
      <c r="F225" s="53">
        <f>H225+J225+L225</f>
        <v>16591</v>
      </c>
      <c r="G225" s="82"/>
      <c r="H225" s="53">
        <f>ROUNDDOWN(SUMIF(P222:P224,O225,H222:H224),0)</f>
        <v>13850</v>
      </c>
      <c r="I225" s="82"/>
      <c r="J225" s="53">
        <f>ROUNDDOWN(SUMIF(P222:P224,O225,J222:J224),0)</f>
        <v>2741</v>
      </c>
      <c r="K225" s="82"/>
      <c r="L225" s="53">
        <f>ROUNDDOWN(SUMIF(P222:P224,O225,L222:L224),0)</f>
        <v>0</v>
      </c>
      <c r="M225" s="82"/>
      <c r="O225" s="6" t="s">
        <v>1236</v>
      </c>
    </row>
    <row r="226" spans="1:26" ht="23.85" customHeight="1" x14ac:dyDescent="0.3">
      <c r="A226" s="81" t="s">
        <v>163</v>
      </c>
      <c r="B226" s="81"/>
      <c r="C226" s="83"/>
      <c r="D226" s="83"/>
      <c r="E226" s="83"/>
      <c r="F226" s="83"/>
      <c r="G226" s="83"/>
      <c r="H226" s="83"/>
      <c r="I226" s="83"/>
      <c r="J226" s="83"/>
      <c r="K226" s="83"/>
      <c r="L226" s="83"/>
      <c r="M226" s="83"/>
      <c r="N226" s="34" t="str">
        <f>HYPERLINK("#N"&amp;ROW(N230),"_x0005_`BDCOD|B03057_x0007_`POSS|"&amp;ROW(N228)&amp;"_x0007_`POSE|"&amp;ROW(N230)&amp;"_x0007_`")</f>
        <v>_x0005_`BDCOD|B03057_x0007_`POSS|228_x0007_`POSE|230_x0007_`</v>
      </c>
    </row>
    <row r="227" spans="1:26" ht="23.85" customHeight="1" x14ac:dyDescent="0.3">
      <c r="A227" s="43" t="s">
        <v>165</v>
      </c>
      <c r="B227" s="43" t="s">
        <v>166</v>
      </c>
      <c r="C227" s="84"/>
      <c r="D227" s="86" t="s">
        <v>39</v>
      </c>
      <c r="E227" s="84"/>
      <c r="F227" s="84"/>
      <c r="G227" s="84"/>
      <c r="H227" s="84"/>
      <c r="I227" s="84"/>
      <c r="J227" s="84"/>
      <c r="K227" s="84"/>
      <c r="L227" s="84"/>
      <c r="M227" s="86" t="s">
        <v>167</v>
      </c>
      <c r="O227" s="6" t="s">
        <v>167</v>
      </c>
    </row>
    <row r="228" spans="1:26" ht="23.85" customHeight="1" x14ac:dyDescent="0.3">
      <c r="A228" s="9" t="s">
        <v>165</v>
      </c>
      <c r="B228" s="9" t="s">
        <v>166</v>
      </c>
      <c r="C228" s="85">
        <v>1.05</v>
      </c>
      <c r="D228" s="32" t="s">
        <v>39</v>
      </c>
      <c r="E228" s="59">
        <f t="shared" ref="E228:F230" si="33">G228+I228+K228</f>
        <v>14000</v>
      </c>
      <c r="F228" s="88">
        <f t="shared" si="33"/>
        <v>14700</v>
      </c>
      <c r="G228" s="89">
        <f>재료비목록표!E37</f>
        <v>14000</v>
      </c>
      <c r="H228" s="91">
        <f>IF(C228=0,0,ROUNDDOWN(G228*C228,1))</f>
        <v>14700</v>
      </c>
      <c r="I228" s="56">
        <v>0</v>
      </c>
      <c r="J228" s="87">
        <f>IF(C228=0,0,ROUNDDOWN(I228*C228,1))</f>
        <v>0</v>
      </c>
      <c r="K228" s="56">
        <v>0</v>
      </c>
      <c r="L228" s="88">
        <f>IF(C228=0,0,ROUNDDOWN(K228*C228,1))</f>
        <v>0</v>
      </c>
      <c r="M228" s="23" t="s">
        <v>1416</v>
      </c>
      <c r="N228" s="16" t="s">
        <v>1414</v>
      </c>
      <c r="O228" s="6" t="s">
        <v>1415</v>
      </c>
      <c r="P228" s="6" t="s">
        <v>1236</v>
      </c>
      <c r="Z228" s="19" t="str">
        <f ca="1">HYPERLINK("#"&amp;재료비목록표!G2&amp;"!A"&amp;ROW(재료비목록표!A37),"M21139 →")</f>
        <v>M21139 →</v>
      </c>
    </row>
    <row r="229" spans="1:26" ht="23.85" customHeight="1" x14ac:dyDescent="0.3">
      <c r="A229" s="9" t="s">
        <v>587</v>
      </c>
      <c r="B229" s="9" t="s">
        <v>588</v>
      </c>
      <c r="C229" s="85">
        <v>0.5</v>
      </c>
      <c r="D229" s="32" t="s">
        <v>503</v>
      </c>
      <c r="E229" s="59">
        <f t="shared" si="33"/>
        <v>400</v>
      </c>
      <c r="F229" s="88">
        <f t="shared" si="33"/>
        <v>200</v>
      </c>
      <c r="G229" s="89">
        <f>재료비목록표!E28</f>
        <v>400</v>
      </c>
      <c r="H229" s="91">
        <f>IF(C229=0,0,ROUNDDOWN(G229*C229,1))</f>
        <v>200</v>
      </c>
      <c r="I229" s="56">
        <v>0</v>
      </c>
      <c r="J229" s="87">
        <f>IF(C229=0,0,ROUNDDOWN(I229*C229,1))</f>
        <v>0</v>
      </c>
      <c r="K229" s="56">
        <v>0</v>
      </c>
      <c r="L229" s="88">
        <f>IF(C229=0,0,ROUNDDOWN(K229*C229,1))</f>
        <v>0</v>
      </c>
      <c r="M229" s="23" t="s">
        <v>1298</v>
      </c>
      <c r="N229" s="16" t="s">
        <v>1296</v>
      </c>
      <c r="O229" s="6" t="s">
        <v>1297</v>
      </c>
      <c r="P229" s="6" t="s">
        <v>1236</v>
      </c>
      <c r="Z229" s="19" t="str">
        <f ca="1">HYPERLINK("#"&amp;재료비목록표!G2&amp;"!A"&amp;ROW(재료비목록표!A28),"M19937 →")</f>
        <v>M19937 →</v>
      </c>
    </row>
    <row r="230" spans="1:26" ht="23.85" customHeight="1" x14ac:dyDescent="0.3">
      <c r="A230" s="9" t="s">
        <v>37</v>
      </c>
      <c r="B230" s="9" t="s">
        <v>38</v>
      </c>
      <c r="C230" s="85">
        <v>1</v>
      </c>
      <c r="D230" s="32" t="s">
        <v>39</v>
      </c>
      <c r="E230" s="59">
        <f t="shared" si="33"/>
        <v>2741</v>
      </c>
      <c r="F230" s="88">
        <f t="shared" si="33"/>
        <v>2741</v>
      </c>
      <c r="G230" s="89">
        <f>일위대가목록표!F9</f>
        <v>0</v>
      </c>
      <c r="H230" s="92">
        <f>IF(C230=0,0,ROUNDDOWN(G230*C230,1))</f>
        <v>0</v>
      </c>
      <c r="I230" s="89">
        <f>일위대가목록표!G9</f>
        <v>2741</v>
      </c>
      <c r="J230" s="92">
        <f>IF(C230=0,0,ROUNDDOWN(I230*C230,1))</f>
        <v>2741</v>
      </c>
      <c r="K230" s="89">
        <f>일위대가목록표!H9</f>
        <v>0</v>
      </c>
      <c r="L230" s="92">
        <f>IF(C230=0,0,ROUNDDOWN(K230*C230,1))</f>
        <v>0</v>
      </c>
      <c r="M230" s="23" t="s">
        <v>1301</v>
      </c>
      <c r="N230" s="16" t="s">
        <v>1299</v>
      </c>
      <c r="O230" s="6" t="s">
        <v>1300</v>
      </c>
      <c r="P230" s="6" t="s">
        <v>1236</v>
      </c>
      <c r="Z230" s="19" t="str">
        <f ca="1">HYPERLINK("#"&amp;일위대가목록표!J2&amp;"!A"&amp;ROW(일위대가목록표!A9),"B00970 →")</f>
        <v>B00970 →</v>
      </c>
    </row>
    <row r="231" spans="1:26" ht="23.85" customHeight="1" x14ac:dyDescent="0.3">
      <c r="A231" s="23" t="s">
        <v>6</v>
      </c>
      <c r="B231" s="82"/>
      <c r="C231" s="82"/>
      <c r="D231" s="82"/>
      <c r="E231" s="82"/>
      <c r="F231" s="53">
        <f>H231+J231+L231</f>
        <v>17641</v>
      </c>
      <c r="G231" s="82"/>
      <c r="H231" s="53">
        <f>ROUNDDOWN(SUMIF(P228:P230,O231,H228:H230),0)</f>
        <v>14900</v>
      </c>
      <c r="I231" s="82"/>
      <c r="J231" s="53">
        <f>ROUNDDOWN(SUMIF(P228:P230,O231,J228:J230),0)</f>
        <v>2741</v>
      </c>
      <c r="K231" s="82"/>
      <c r="L231" s="53">
        <f>ROUNDDOWN(SUMIF(P228:P230,O231,L228:L230),0)</f>
        <v>0</v>
      </c>
      <c r="M231" s="82"/>
      <c r="O231" s="6" t="s">
        <v>1236</v>
      </c>
    </row>
    <row r="232" spans="1:26" ht="23.85" customHeight="1" x14ac:dyDescent="0.3">
      <c r="A232" s="81" t="s">
        <v>168</v>
      </c>
      <c r="B232" s="81"/>
      <c r="C232" s="83"/>
      <c r="D232" s="83"/>
      <c r="E232" s="83"/>
      <c r="F232" s="83"/>
      <c r="G232" s="83"/>
      <c r="H232" s="83"/>
      <c r="I232" s="83"/>
      <c r="J232" s="83"/>
      <c r="K232" s="83"/>
      <c r="L232" s="83"/>
      <c r="M232" s="83"/>
      <c r="N232" s="34" t="str">
        <f>HYPERLINK("#N"&amp;ROW(N237),"_x0005_`BDCOD|B00187_x0007_`POSS|"&amp;ROW(N234)&amp;"_x0007_`POSE|"&amp;ROW(N237)&amp;"_x0007_`")</f>
        <v>_x0005_`BDCOD|B00187_x0007_`POSS|234_x0007_`POSE|237_x0007_`</v>
      </c>
    </row>
    <row r="233" spans="1:26" ht="23.85" customHeight="1" x14ac:dyDescent="0.3">
      <c r="A233" s="43" t="s">
        <v>170</v>
      </c>
      <c r="B233" s="43" t="s">
        <v>171</v>
      </c>
      <c r="C233" s="84"/>
      <c r="D233" s="86" t="s">
        <v>91</v>
      </c>
      <c r="E233" s="84"/>
      <c r="F233" s="84"/>
      <c r="G233" s="84"/>
      <c r="H233" s="84"/>
      <c r="I233" s="84"/>
      <c r="J233" s="84"/>
      <c r="K233" s="84"/>
      <c r="L233" s="84"/>
      <c r="M233" s="86" t="s">
        <v>172</v>
      </c>
      <c r="O233" s="6" t="s">
        <v>172</v>
      </c>
    </row>
    <row r="234" spans="1:26" ht="23.85" customHeight="1" x14ac:dyDescent="0.3">
      <c r="A234" s="9" t="s">
        <v>800</v>
      </c>
      <c r="B234" s="9"/>
      <c r="C234" s="85">
        <v>0.31</v>
      </c>
      <c r="D234" s="32" t="s">
        <v>791</v>
      </c>
      <c r="E234" s="59">
        <f t="shared" ref="E234:F236" si="34">G234+I234+K234</f>
        <v>258935</v>
      </c>
      <c r="F234" s="87">
        <f t="shared" si="34"/>
        <v>80269.8</v>
      </c>
      <c r="G234" s="56">
        <v>0</v>
      </c>
      <c r="H234" s="88">
        <f>IF(C234=0,0,ROUNDDOWN(G234*C234,1))</f>
        <v>0</v>
      </c>
      <c r="I234" s="89">
        <f>노무비목록표!E7</f>
        <v>258935</v>
      </c>
      <c r="J234" s="91">
        <f>IF(C234=0,0,ROUNDDOWN(I234*C234,1))</f>
        <v>80269.8</v>
      </c>
      <c r="K234" s="56">
        <v>0</v>
      </c>
      <c r="L234" s="88">
        <f>IF(C234=0,0,ROUNDDOWN(K234*C234,1))</f>
        <v>0</v>
      </c>
      <c r="M234" s="23" t="s">
        <v>1419</v>
      </c>
      <c r="N234" s="16" t="s">
        <v>1417</v>
      </c>
      <c r="O234" s="6" t="s">
        <v>1418</v>
      </c>
      <c r="P234" s="6" t="s">
        <v>1236</v>
      </c>
      <c r="Q234" s="6" t="s">
        <v>1222</v>
      </c>
      <c r="Z234" s="19" t="str">
        <f ca="1">HYPERLINK("#"&amp;노무비목록표!G2&amp;"!A"&amp;ROW(노무비목록표!A7),"L00033 →")</f>
        <v>L00033 →</v>
      </c>
    </row>
    <row r="235" spans="1:26" ht="23.85" customHeight="1" x14ac:dyDescent="0.3">
      <c r="A235" s="9" t="s">
        <v>797</v>
      </c>
      <c r="B235" s="9"/>
      <c r="C235" s="85">
        <v>0.14000000000000001</v>
      </c>
      <c r="D235" s="32" t="s">
        <v>791</v>
      </c>
      <c r="E235" s="59">
        <f t="shared" si="34"/>
        <v>165545</v>
      </c>
      <c r="F235" s="87">
        <f t="shared" si="34"/>
        <v>23176.3</v>
      </c>
      <c r="G235" s="56">
        <v>0</v>
      </c>
      <c r="H235" s="88">
        <f>IF(C235=0,0,ROUNDDOWN(G235*C235,1))</f>
        <v>0</v>
      </c>
      <c r="I235" s="89">
        <f>노무비목록표!E6</f>
        <v>165545</v>
      </c>
      <c r="J235" s="91">
        <f>IF(C235=0,0,ROUNDDOWN(I235*C235,1))</f>
        <v>23176.3</v>
      </c>
      <c r="K235" s="56">
        <v>0</v>
      </c>
      <c r="L235" s="88">
        <f>IF(C235=0,0,ROUNDDOWN(K235*C235,1))</f>
        <v>0</v>
      </c>
      <c r="M235" s="23" t="s">
        <v>1228</v>
      </c>
      <c r="N235" s="16" t="s">
        <v>1226</v>
      </c>
      <c r="O235" s="6" t="s">
        <v>1227</v>
      </c>
      <c r="P235" s="6" t="s">
        <v>1236</v>
      </c>
      <c r="Q235" s="6" t="s">
        <v>1222</v>
      </c>
      <c r="Z235" s="19" t="str">
        <f ca="1">HYPERLINK("#"&amp;노무비목록표!G2&amp;"!A"&amp;ROW(노무비목록표!A6),"L00002 →")</f>
        <v>L00002 →</v>
      </c>
    </row>
    <row r="236" spans="1:26" ht="23.85" customHeight="1" x14ac:dyDescent="0.3">
      <c r="A236" s="9" t="s">
        <v>1420</v>
      </c>
      <c r="B236" s="9" t="s">
        <v>1333</v>
      </c>
      <c r="C236" s="85">
        <v>1</v>
      </c>
      <c r="D236" s="32" t="s">
        <v>870</v>
      </c>
      <c r="E236" s="59">
        <f t="shared" si="34"/>
        <v>103446.1</v>
      </c>
      <c r="F236" s="87">
        <f t="shared" si="34"/>
        <v>1034.4000000000001</v>
      </c>
      <c r="G236" s="11">
        <v>0</v>
      </c>
      <c r="H236" s="88">
        <f>IF(C236=0,0,ROUNDDOWN(G236*C236/100,1))</f>
        <v>0</v>
      </c>
      <c r="I236" s="12">
        <v>0</v>
      </c>
      <c r="J236" s="88">
        <f>IF(C236=0,0,ROUNDDOWN(I236*C236/100,1))</f>
        <v>0</v>
      </c>
      <c r="K236" s="93">
        <f>J234+J235</f>
        <v>103446.1</v>
      </c>
      <c r="L236" s="88">
        <f>IF(C236=0,0,ROUNDDOWN(K236*C236/100,1))</f>
        <v>1034.4000000000001</v>
      </c>
      <c r="M236" s="23"/>
      <c r="N236" s="16" t="s">
        <v>1231</v>
      </c>
      <c r="O236" s="6" t="s">
        <v>1232</v>
      </c>
      <c r="P236" s="6" t="s">
        <v>1236</v>
      </c>
    </row>
    <row r="237" spans="1:26" ht="23.85" customHeight="1" x14ac:dyDescent="0.3">
      <c r="A237" s="9" t="s">
        <v>1421</v>
      </c>
      <c r="B237" s="9"/>
      <c r="C237" s="85">
        <v>0</v>
      </c>
      <c r="D237" s="32"/>
      <c r="E237" s="12">
        <v>0</v>
      </c>
      <c r="F237" s="10">
        <v>0</v>
      </c>
      <c r="G237" s="45"/>
      <c r="H237" s="12">
        <v>0</v>
      </c>
      <c r="I237" s="50"/>
      <c r="J237" s="12">
        <v>0</v>
      </c>
      <c r="K237" s="50"/>
      <c r="L237" s="12">
        <v>0</v>
      </c>
      <c r="M237" s="23" t="s">
        <v>1235</v>
      </c>
      <c r="N237" s="16" t="s">
        <v>1234</v>
      </c>
      <c r="O237" s="6" t="s">
        <v>1224</v>
      </c>
      <c r="P237" s="6" t="s">
        <v>1224</v>
      </c>
    </row>
    <row r="238" spans="1:26" ht="23.85" customHeight="1" x14ac:dyDescent="0.3">
      <c r="A238" s="23" t="s">
        <v>6</v>
      </c>
      <c r="B238" s="82"/>
      <c r="C238" s="82"/>
      <c r="D238" s="82"/>
      <c r="E238" s="82"/>
      <c r="F238" s="53">
        <f>H238+J238+L238</f>
        <v>104480</v>
      </c>
      <c r="G238" s="82"/>
      <c r="H238" s="53">
        <f>ROUNDDOWN(SUMIF(P234:P237,O238,H234:H237),0)</f>
        <v>0</v>
      </c>
      <c r="I238" s="82"/>
      <c r="J238" s="53">
        <f>ROUNDDOWN(SUMIF(P234:P237,O238,J234:J237),0)</f>
        <v>103446</v>
      </c>
      <c r="K238" s="82"/>
      <c r="L238" s="53">
        <f>ROUNDDOWN(SUMIF(P234:P237,O238,L234:L237),0)</f>
        <v>1034</v>
      </c>
      <c r="M238" s="82"/>
      <c r="O238" s="6" t="s">
        <v>1236</v>
      </c>
    </row>
    <row r="239" spans="1:26" ht="23.85" customHeight="1" x14ac:dyDescent="0.3">
      <c r="A239" s="81" t="s">
        <v>173</v>
      </c>
      <c r="B239" s="81"/>
      <c r="C239" s="83"/>
      <c r="D239" s="83"/>
      <c r="E239" s="83"/>
      <c r="F239" s="83"/>
      <c r="G239" s="83"/>
      <c r="H239" s="83"/>
      <c r="I239" s="83"/>
      <c r="J239" s="83"/>
      <c r="K239" s="83"/>
      <c r="L239" s="83"/>
      <c r="M239" s="83"/>
      <c r="N239" s="34" t="str">
        <f>HYPERLINK("#N"&amp;ROW(N243),"_x0005_`BDCOD|B03058_x0007_`POSS|"&amp;ROW(N241)&amp;"_x0007_`POSE|"&amp;ROW(N243)&amp;"_x0007_`")</f>
        <v>_x0005_`BDCOD|B03058_x0007_`POSS|241_x0007_`POSE|243_x0007_`</v>
      </c>
    </row>
    <row r="240" spans="1:26" ht="23.85" customHeight="1" x14ac:dyDescent="0.3">
      <c r="A240" s="43" t="s">
        <v>175</v>
      </c>
      <c r="B240" s="43" t="s">
        <v>176</v>
      </c>
      <c r="C240" s="84"/>
      <c r="D240" s="86" t="s">
        <v>39</v>
      </c>
      <c r="E240" s="84"/>
      <c r="F240" s="84"/>
      <c r="G240" s="84"/>
      <c r="H240" s="84"/>
      <c r="I240" s="84"/>
      <c r="J240" s="84"/>
      <c r="K240" s="84"/>
      <c r="L240" s="84"/>
      <c r="M240" s="86" t="s">
        <v>177</v>
      </c>
      <c r="O240" s="6" t="s">
        <v>177</v>
      </c>
    </row>
    <row r="241" spans="1:26" ht="23.85" customHeight="1" x14ac:dyDescent="0.3">
      <c r="A241" s="9" t="s">
        <v>175</v>
      </c>
      <c r="B241" s="9" t="s">
        <v>176</v>
      </c>
      <c r="C241" s="85">
        <v>1.05</v>
      </c>
      <c r="D241" s="32" t="s">
        <v>39</v>
      </c>
      <c r="E241" s="59">
        <f t="shared" ref="E241:F243" si="35">G241+I241+K241</f>
        <v>30000</v>
      </c>
      <c r="F241" s="88">
        <f t="shared" si="35"/>
        <v>31500</v>
      </c>
      <c r="G241" s="89">
        <f>재료비목록표!E38</f>
        <v>30000</v>
      </c>
      <c r="H241" s="91">
        <f>IF(C241=0,0,ROUNDDOWN(G241*C241,1))</f>
        <v>31500</v>
      </c>
      <c r="I241" s="56">
        <v>0</v>
      </c>
      <c r="J241" s="87">
        <f>IF(C241=0,0,ROUNDDOWN(I241*C241,1))</f>
        <v>0</v>
      </c>
      <c r="K241" s="56">
        <v>0</v>
      </c>
      <c r="L241" s="88">
        <f>IF(C241=0,0,ROUNDDOWN(K241*C241,1))</f>
        <v>0</v>
      </c>
      <c r="M241" s="23" t="s">
        <v>1424</v>
      </c>
      <c r="N241" s="16" t="s">
        <v>1422</v>
      </c>
      <c r="O241" s="6" t="s">
        <v>1423</v>
      </c>
      <c r="P241" s="6" t="s">
        <v>1236</v>
      </c>
      <c r="Z241" s="19" t="str">
        <f ca="1">HYPERLINK("#"&amp;재료비목록표!G2&amp;"!A"&amp;ROW(재료비목록표!A38),"M21140 →")</f>
        <v>M21140 →</v>
      </c>
    </row>
    <row r="242" spans="1:26" ht="23.85" customHeight="1" x14ac:dyDescent="0.3">
      <c r="A242" s="9" t="s">
        <v>587</v>
      </c>
      <c r="B242" s="9" t="s">
        <v>588</v>
      </c>
      <c r="C242" s="85">
        <v>0.5</v>
      </c>
      <c r="D242" s="32" t="s">
        <v>503</v>
      </c>
      <c r="E242" s="59">
        <f t="shared" si="35"/>
        <v>400</v>
      </c>
      <c r="F242" s="88">
        <f t="shared" si="35"/>
        <v>200</v>
      </c>
      <c r="G242" s="89">
        <f>재료비목록표!E28</f>
        <v>400</v>
      </c>
      <c r="H242" s="91">
        <f>IF(C242=0,0,ROUNDDOWN(G242*C242,1))</f>
        <v>200</v>
      </c>
      <c r="I242" s="56">
        <v>0</v>
      </c>
      <c r="J242" s="87">
        <f>IF(C242=0,0,ROUNDDOWN(I242*C242,1))</f>
        <v>0</v>
      </c>
      <c r="K242" s="56">
        <v>0</v>
      </c>
      <c r="L242" s="88">
        <f>IF(C242=0,0,ROUNDDOWN(K242*C242,1))</f>
        <v>0</v>
      </c>
      <c r="M242" s="23" t="s">
        <v>1298</v>
      </c>
      <c r="N242" s="16" t="s">
        <v>1296</v>
      </c>
      <c r="O242" s="6" t="s">
        <v>1297</v>
      </c>
      <c r="P242" s="6" t="s">
        <v>1236</v>
      </c>
      <c r="Z242" s="19" t="str">
        <f ca="1">HYPERLINK("#"&amp;재료비목록표!G2&amp;"!A"&amp;ROW(재료비목록표!A28),"M19937 →")</f>
        <v>M19937 →</v>
      </c>
    </row>
    <row r="243" spans="1:26" ht="23.85" customHeight="1" x14ac:dyDescent="0.3">
      <c r="A243" s="9" t="s">
        <v>37</v>
      </c>
      <c r="B243" s="9" t="s">
        <v>38</v>
      </c>
      <c r="C243" s="85">
        <v>1</v>
      </c>
      <c r="D243" s="32" t="s">
        <v>39</v>
      </c>
      <c r="E243" s="59">
        <f t="shared" si="35"/>
        <v>2741</v>
      </c>
      <c r="F243" s="88">
        <f t="shared" si="35"/>
        <v>2741</v>
      </c>
      <c r="G243" s="89">
        <f>일위대가목록표!F9</f>
        <v>0</v>
      </c>
      <c r="H243" s="92">
        <f>IF(C243=0,0,ROUNDDOWN(G243*C243,1))</f>
        <v>0</v>
      </c>
      <c r="I243" s="89">
        <f>일위대가목록표!G9</f>
        <v>2741</v>
      </c>
      <c r="J243" s="92">
        <f>IF(C243=0,0,ROUNDDOWN(I243*C243,1))</f>
        <v>2741</v>
      </c>
      <c r="K243" s="89">
        <f>일위대가목록표!H9</f>
        <v>0</v>
      </c>
      <c r="L243" s="92">
        <f>IF(C243=0,0,ROUNDDOWN(K243*C243,1))</f>
        <v>0</v>
      </c>
      <c r="M243" s="23" t="s">
        <v>1301</v>
      </c>
      <c r="N243" s="16" t="s">
        <v>1299</v>
      </c>
      <c r="O243" s="6" t="s">
        <v>1300</v>
      </c>
      <c r="P243" s="6" t="s">
        <v>1236</v>
      </c>
      <c r="Z243" s="19" t="str">
        <f ca="1">HYPERLINK("#"&amp;일위대가목록표!J2&amp;"!A"&amp;ROW(일위대가목록표!A9),"B00970 →")</f>
        <v>B00970 →</v>
      </c>
    </row>
    <row r="244" spans="1:26" ht="23.85" customHeight="1" x14ac:dyDescent="0.3">
      <c r="A244" s="23" t="s">
        <v>6</v>
      </c>
      <c r="B244" s="82"/>
      <c r="C244" s="82"/>
      <c r="D244" s="82"/>
      <c r="E244" s="82"/>
      <c r="F244" s="53">
        <f>H244+J244+L244</f>
        <v>34441</v>
      </c>
      <c r="G244" s="82"/>
      <c r="H244" s="53">
        <f>ROUNDDOWN(SUMIF(P241:P243,O244,H241:H243),0)</f>
        <v>31700</v>
      </c>
      <c r="I244" s="82"/>
      <c r="J244" s="53">
        <f>ROUNDDOWN(SUMIF(P241:P243,O244,J241:J243),0)</f>
        <v>2741</v>
      </c>
      <c r="K244" s="82"/>
      <c r="L244" s="53">
        <f>ROUNDDOWN(SUMIF(P241:P243,O244,L241:L243),0)</f>
        <v>0</v>
      </c>
      <c r="M244" s="82"/>
      <c r="O244" s="6" t="s">
        <v>1236</v>
      </c>
    </row>
    <row r="245" spans="1:26" ht="23.85" customHeight="1" x14ac:dyDescent="0.3">
      <c r="A245" s="81" t="s">
        <v>178</v>
      </c>
      <c r="B245" s="81"/>
      <c r="C245" s="83"/>
      <c r="D245" s="83"/>
      <c r="E245" s="83"/>
      <c r="F245" s="83"/>
      <c r="G245" s="83"/>
      <c r="H245" s="83"/>
      <c r="I245" s="83"/>
      <c r="J245" s="83"/>
      <c r="K245" s="83"/>
      <c r="L245" s="83"/>
      <c r="M245" s="83"/>
      <c r="N245" s="34" t="str">
        <f>HYPERLINK("#N"&amp;ROW(N249),"_x0005_`BDCOD|B03004_x0007_`POSS|"&amp;ROW(N247)&amp;"_x0007_`POSE|"&amp;ROW(N249)&amp;"_x0007_`")</f>
        <v>_x0005_`BDCOD|B03004_x0007_`POSS|247_x0007_`POSE|249_x0007_`</v>
      </c>
    </row>
    <row r="246" spans="1:26" ht="23.85" customHeight="1" x14ac:dyDescent="0.3">
      <c r="A246" s="43" t="s">
        <v>180</v>
      </c>
      <c r="B246" s="43" t="s">
        <v>181</v>
      </c>
      <c r="C246" s="84"/>
      <c r="D246" s="86" t="s">
        <v>39</v>
      </c>
      <c r="E246" s="84"/>
      <c r="F246" s="84"/>
      <c r="G246" s="84"/>
      <c r="H246" s="84"/>
      <c r="I246" s="84"/>
      <c r="J246" s="84"/>
      <c r="K246" s="84"/>
      <c r="L246" s="84"/>
      <c r="M246" s="86" t="s">
        <v>182</v>
      </c>
      <c r="O246" s="6" t="s">
        <v>182</v>
      </c>
    </row>
    <row r="247" spans="1:26" ht="23.85" customHeight="1" x14ac:dyDescent="0.3">
      <c r="A247" s="9" t="s">
        <v>809</v>
      </c>
      <c r="B247" s="9"/>
      <c r="C247" s="85">
        <v>0.09</v>
      </c>
      <c r="D247" s="32" t="s">
        <v>791</v>
      </c>
      <c r="E247" s="59">
        <f>G247+I247+K247</f>
        <v>219533</v>
      </c>
      <c r="F247" s="87">
        <f>H247+J247+L247</f>
        <v>19757.900000000001</v>
      </c>
      <c r="G247" s="56">
        <v>0</v>
      </c>
      <c r="H247" s="88">
        <f>IF(C247=0,0,ROUNDDOWN(G247*C247,1))</f>
        <v>0</v>
      </c>
      <c r="I247" s="89">
        <f>노무비목록표!E10</f>
        <v>219533</v>
      </c>
      <c r="J247" s="91">
        <f>IF(C247=0,0,ROUNDDOWN(I247*C247,1))</f>
        <v>19757.900000000001</v>
      </c>
      <c r="K247" s="56">
        <v>0</v>
      </c>
      <c r="L247" s="88">
        <f>IF(C247=0,0,ROUNDDOWN(K247*C247,1))</f>
        <v>0</v>
      </c>
      <c r="M247" s="23" t="s">
        <v>1275</v>
      </c>
      <c r="N247" s="16" t="s">
        <v>1273</v>
      </c>
      <c r="O247" s="6" t="s">
        <v>1274</v>
      </c>
      <c r="P247" s="6" t="s">
        <v>1236</v>
      </c>
      <c r="Z247" s="19" t="str">
        <f ca="1">HYPERLINK("#"&amp;노무비목록표!G2&amp;"!A"&amp;ROW(노무비목록표!A10),"L00038 →")</f>
        <v>L00038 →</v>
      </c>
    </row>
    <row r="248" spans="1:26" ht="23.85" customHeight="1" x14ac:dyDescent="0.3">
      <c r="A248" s="9" t="s">
        <v>797</v>
      </c>
      <c r="B248" s="9"/>
      <c r="C248" s="85">
        <v>4.4999999999999998E-2</v>
      </c>
      <c r="D248" s="32" t="s">
        <v>791</v>
      </c>
      <c r="E248" s="59">
        <f>G248+I248+K248</f>
        <v>165545</v>
      </c>
      <c r="F248" s="87">
        <f>H248+J248+L248</f>
        <v>7449.5</v>
      </c>
      <c r="G248" s="56">
        <v>0</v>
      </c>
      <c r="H248" s="88">
        <f>IF(C248=0,0,ROUNDDOWN(G248*C248,1))</f>
        <v>0</v>
      </c>
      <c r="I248" s="89">
        <f>노무비목록표!E6</f>
        <v>165545</v>
      </c>
      <c r="J248" s="91">
        <f>IF(C248=0,0,ROUNDDOWN(I248*C248,1))</f>
        <v>7449.5</v>
      </c>
      <c r="K248" s="56">
        <v>0</v>
      </c>
      <c r="L248" s="88">
        <f>IF(C248=0,0,ROUNDDOWN(K248*C248,1))</f>
        <v>0</v>
      </c>
      <c r="M248" s="23" t="s">
        <v>1228</v>
      </c>
      <c r="N248" s="16" t="s">
        <v>1276</v>
      </c>
      <c r="O248" s="6" t="s">
        <v>1227</v>
      </c>
      <c r="P248" s="6" t="s">
        <v>1236</v>
      </c>
      <c r="Z248" s="19" t="str">
        <f ca="1">HYPERLINK("#"&amp;노무비목록표!G2&amp;"!A"&amp;ROW(노무비목록표!A6),"L00002 →")</f>
        <v>L00002 →</v>
      </c>
    </row>
    <row r="249" spans="1:26" ht="23.85" customHeight="1" x14ac:dyDescent="0.3">
      <c r="A249" s="9" t="s">
        <v>1425</v>
      </c>
      <c r="B249" s="9"/>
      <c r="C249" s="85">
        <v>0</v>
      </c>
      <c r="D249" s="32"/>
      <c r="E249" s="12">
        <v>0</v>
      </c>
      <c r="F249" s="10">
        <v>0</v>
      </c>
      <c r="G249" s="45"/>
      <c r="H249" s="12">
        <v>0</v>
      </c>
      <c r="I249" s="50"/>
      <c r="J249" s="12">
        <v>0</v>
      </c>
      <c r="K249" s="50"/>
      <c r="L249" s="12">
        <v>0</v>
      </c>
      <c r="M249" s="23" t="s">
        <v>1235</v>
      </c>
      <c r="N249" s="16" t="s">
        <v>1234</v>
      </c>
      <c r="O249" s="6" t="s">
        <v>1224</v>
      </c>
      <c r="P249" s="6" t="s">
        <v>1224</v>
      </c>
    </row>
    <row r="250" spans="1:26" ht="23.85" customHeight="1" x14ac:dyDescent="0.3">
      <c r="A250" s="23" t="s">
        <v>6</v>
      </c>
      <c r="B250" s="82"/>
      <c r="C250" s="82"/>
      <c r="D250" s="82"/>
      <c r="E250" s="82"/>
      <c r="F250" s="53">
        <f>H250+J250+L250</f>
        <v>27207</v>
      </c>
      <c r="G250" s="82"/>
      <c r="H250" s="53">
        <f>ROUNDDOWN(SUMIF(P247:P249,O250,H247:H249),0)</f>
        <v>0</v>
      </c>
      <c r="I250" s="82"/>
      <c r="J250" s="53">
        <f>ROUNDDOWN(SUMIF(P247:P249,O250,J247:J249),0)</f>
        <v>27207</v>
      </c>
      <c r="K250" s="82"/>
      <c r="L250" s="53">
        <f>ROUNDDOWN(SUMIF(P247:P249,O250,L247:L249),0)</f>
        <v>0</v>
      </c>
      <c r="M250" s="82"/>
      <c r="O250" s="6" t="s">
        <v>1236</v>
      </c>
    </row>
    <row r="251" spans="1:26" ht="23.85" customHeight="1" x14ac:dyDescent="0.3">
      <c r="A251" s="81" t="s">
        <v>183</v>
      </c>
      <c r="B251" s="81"/>
      <c r="C251" s="83"/>
      <c r="D251" s="83"/>
      <c r="E251" s="83"/>
      <c r="F251" s="83"/>
      <c r="G251" s="83"/>
      <c r="H251" s="83"/>
      <c r="I251" s="83"/>
      <c r="J251" s="83"/>
      <c r="K251" s="83"/>
      <c r="L251" s="83"/>
      <c r="M251" s="83"/>
      <c r="N251" s="34" t="str">
        <f>HYPERLINK("#N"&amp;ROW(N256),"_x0005_`BDCOD|B00568_x0007_`POSS|"&amp;ROW(N253)&amp;"_x0007_`POSE|"&amp;ROW(N256)&amp;"_x0007_`")</f>
        <v>_x0005_`BDCOD|B00568_x0007_`POSS|253_x0007_`POSE|256_x0007_`</v>
      </c>
    </row>
    <row r="252" spans="1:26" ht="23.85" customHeight="1" x14ac:dyDescent="0.3">
      <c r="A252" s="43" t="s">
        <v>185</v>
      </c>
      <c r="B252" s="43" t="s">
        <v>186</v>
      </c>
      <c r="C252" s="84"/>
      <c r="D252" s="86" t="s">
        <v>187</v>
      </c>
      <c r="E252" s="84"/>
      <c r="F252" s="84"/>
      <c r="G252" s="84"/>
      <c r="H252" s="84"/>
      <c r="I252" s="84"/>
      <c r="J252" s="84"/>
      <c r="K252" s="84"/>
      <c r="L252" s="84"/>
      <c r="M252" s="86" t="s">
        <v>188</v>
      </c>
      <c r="O252" s="6" t="s">
        <v>188</v>
      </c>
    </row>
    <row r="253" spans="1:26" ht="23.85" customHeight="1" x14ac:dyDescent="0.3">
      <c r="A253" s="9" t="s">
        <v>812</v>
      </c>
      <c r="B253" s="9"/>
      <c r="C253" s="85">
        <v>2.5000000000000001E-2</v>
      </c>
      <c r="D253" s="32" t="s">
        <v>791</v>
      </c>
      <c r="E253" s="59">
        <f t="shared" ref="E253:F255" si="36">G253+I253+K253</f>
        <v>243126</v>
      </c>
      <c r="F253" s="87">
        <f t="shared" si="36"/>
        <v>6078.1</v>
      </c>
      <c r="G253" s="56">
        <v>0</v>
      </c>
      <c r="H253" s="88">
        <f>IF(C253=0,0,ROUNDDOWN(G253*C253,1))</f>
        <v>0</v>
      </c>
      <c r="I253" s="89">
        <f>노무비목록표!E11</f>
        <v>243126</v>
      </c>
      <c r="J253" s="91">
        <f>IF(C253=0,0,ROUNDDOWN(I253*C253,1))</f>
        <v>6078.1</v>
      </c>
      <c r="K253" s="56">
        <v>0</v>
      </c>
      <c r="L253" s="88">
        <f>IF(C253=0,0,ROUNDDOWN(K253*C253,1))</f>
        <v>0</v>
      </c>
      <c r="M253" s="23" t="s">
        <v>1428</v>
      </c>
      <c r="N253" s="16" t="s">
        <v>1426</v>
      </c>
      <c r="O253" s="6" t="s">
        <v>1427</v>
      </c>
      <c r="P253" s="6" t="s">
        <v>1236</v>
      </c>
      <c r="Q253" s="6" t="s">
        <v>1222</v>
      </c>
      <c r="Z253" s="19" t="str">
        <f ca="1">HYPERLINK("#"&amp;노무비목록표!G2&amp;"!A"&amp;ROW(노무비목록표!A11),"L00011 →")</f>
        <v>L00011 →</v>
      </c>
    </row>
    <row r="254" spans="1:26" ht="23.85" customHeight="1" x14ac:dyDescent="0.3">
      <c r="A254" s="9" t="s">
        <v>821</v>
      </c>
      <c r="B254" s="9"/>
      <c r="C254" s="85">
        <v>0.01</v>
      </c>
      <c r="D254" s="32" t="s">
        <v>791</v>
      </c>
      <c r="E254" s="59">
        <f t="shared" si="36"/>
        <v>214222</v>
      </c>
      <c r="F254" s="87">
        <f t="shared" si="36"/>
        <v>2142.1999999999998</v>
      </c>
      <c r="G254" s="56">
        <v>0</v>
      </c>
      <c r="H254" s="88">
        <f>IF(C254=0,0,ROUNDDOWN(G254*C254,1))</f>
        <v>0</v>
      </c>
      <c r="I254" s="89">
        <f>노무비목록표!E14</f>
        <v>214222</v>
      </c>
      <c r="J254" s="91">
        <f>IF(C254=0,0,ROUNDDOWN(I254*C254,1))</f>
        <v>2142.1999999999998</v>
      </c>
      <c r="K254" s="56">
        <v>0</v>
      </c>
      <c r="L254" s="88">
        <f>IF(C254=0,0,ROUNDDOWN(K254*C254,1))</f>
        <v>0</v>
      </c>
      <c r="M254" s="23" t="s">
        <v>1364</v>
      </c>
      <c r="N254" s="16" t="s">
        <v>1381</v>
      </c>
      <c r="O254" s="6" t="s">
        <v>1363</v>
      </c>
      <c r="P254" s="6" t="s">
        <v>1236</v>
      </c>
      <c r="Q254" s="6" t="s">
        <v>1222</v>
      </c>
      <c r="Z254" s="19" t="str">
        <f ca="1">HYPERLINK("#"&amp;노무비목록표!G2&amp;"!A"&amp;ROW(노무비목록표!A14),"L00003 →")</f>
        <v>L00003 →</v>
      </c>
    </row>
    <row r="255" spans="1:26" ht="23.85" customHeight="1" x14ac:dyDescent="0.3">
      <c r="A255" s="9" t="s">
        <v>1429</v>
      </c>
      <c r="B255" s="9" t="s">
        <v>1333</v>
      </c>
      <c r="C255" s="85">
        <v>2</v>
      </c>
      <c r="D255" s="32" t="s">
        <v>870</v>
      </c>
      <c r="E255" s="59">
        <f t="shared" si="36"/>
        <v>8220.2999999999993</v>
      </c>
      <c r="F255" s="87">
        <f t="shared" si="36"/>
        <v>164.4</v>
      </c>
      <c r="G255" s="90">
        <f>J253+J254</f>
        <v>8220.2999999999993</v>
      </c>
      <c r="H255" s="88">
        <f>IF(C255=0,0,ROUNDDOWN(G255*C255/100,1))</f>
        <v>164.4</v>
      </c>
      <c r="I255" s="12">
        <v>0</v>
      </c>
      <c r="J255" s="88">
        <f>IF(C255=0,0,ROUNDDOWN(I255*C255/100,1))</f>
        <v>0</v>
      </c>
      <c r="K255" s="12">
        <v>0</v>
      </c>
      <c r="L255" s="88">
        <f>IF(C255=0,0,ROUNDDOWN(K255*C255/100,1))</f>
        <v>0</v>
      </c>
      <c r="M255" s="23"/>
      <c r="N255" s="16" t="s">
        <v>1334</v>
      </c>
      <c r="O255" s="6" t="s">
        <v>1232</v>
      </c>
      <c r="P255" s="6" t="s">
        <v>1236</v>
      </c>
    </row>
    <row r="256" spans="1:26" ht="23.85" customHeight="1" x14ac:dyDescent="0.3">
      <c r="A256" s="9" t="s">
        <v>1430</v>
      </c>
      <c r="B256" s="9" t="s">
        <v>1431</v>
      </c>
      <c r="C256" s="85">
        <v>0</v>
      </c>
      <c r="D256" s="32"/>
      <c r="E256" s="12">
        <v>0</v>
      </c>
      <c r="F256" s="10">
        <v>0</v>
      </c>
      <c r="G256" s="45"/>
      <c r="H256" s="12">
        <v>0</v>
      </c>
      <c r="I256" s="50"/>
      <c r="J256" s="12">
        <v>0</v>
      </c>
      <c r="K256" s="50"/>
      <c r="L256" s="12">
        <v>0</v>
      </c>
      <c r="M256" s="23" t="s">
        <v>1235</v>
      </c>
      <c r="N256" s="16" t="s">
        <v>1234</v>
      </c>
      <c r="O256" s="6" t="s">
        <v>1224</v>
      </c>
      <c r="P256" s="6" t="s">
        <v>1224</v>
      </c>
    </row>
    <row r="257" spans="1:26" ht="23.85" customHeight="1" x14ac:dyDescent="0.3">
      <c r="A257" s="23" t="s">
        <v>6</v>
      </c>
      <c r="B257" s="82"/>
      <c r="C257" s="82"/>
      <c r="D257" s="82"/>
      <c r="E257" s="82"/>
      <c r="F257" s="53">
        <f>H257+J257+L257</f>
        <v>8384</v>
      </c>
      <c r="G257" s="82"/>
      <c r="H257" s="53">
        <f>ROUNDDOWN(SUMIF(P253:P256,O257,H253:H256),0)</f>
        <v>164</v>
      </c>
      <c r="I257" s="82"/>
      <c r="J257" s="53">
        <f>ROUNDDOWN(SUMIF(P253:P256,O257,J253:J256),0)</f>
        <v>8220</v>
      </c>
      <c r="K257" s="82"/>
      <c r="L257" s="53">
        <f>ROUNDDOWN(SUMIF(P253:P256,O257,L253:L256),0)</f>
        <v>0</v>
      </c>
      <c r="M257" s="82"/>
      <c r="O257" s="6" t="s">
        <v>1236</v>
      </c>
    </row>
    <row r="258" spans="1:26" ht="23.85" customHeight="1" x14ac:dyDescent="0.3">
      <c r="A258" s="81" t="s">
        <v>189</v>
      </c>
      <c r="B258" s="81"/>
      <c r="C258" s="83"/>
      <c r="D258" s="83"/>
      <c r="E258" s="83"/>
      <c r="F258" s="83"/>
      <c r="G258" s="83"/>
      <c r="H258" s="83"/>
      <c r="I258" s="83"/>
      <c r="J258" s="83"/>
      <c r="K258" s="83"/>
      <c r="L258" s="83"/>
      <c r="M258" s="83"/>
      <c r="N258" s="34" t="str">
        <f>HYPERLINK("#N"&amp;ROW(N261),"_x0005_`BDCOD|B03064_x0007_`POSS|"&amp;ROW(N260)&amp;"_x0007_`POSE|"&amp;ROW(N261)&amp;"_x0007_`")</f>
        <v>_x0005_`BDCOD|B03064_x0007_`POSS|260_x0007_`POSE|261_x0007_`</v>
      </c>
    </row>
    <row r="259" spans="1:26" ht="23.85" customHeight="1" x14ac:dyDescent="0.3">
      <c r="A259" s="43" t="s">
        <v>191</v>
      </c>
      <c r="B259" s="43" t="s">
        <v>23</v>
      </c>
      <c r="C259" s="84"/>
      <c r="D259" s="86" t="s">
        <v>192</v>
      </c>
      <c r="E259" s="84"/>
      <c r="F259" s="84"/>
      <c r="G259" s="84"/>
      <c r="H259" s="84"/>
      <c r="I259" s="84"/>
      <c r="J259" s="84"/>
      <c r="K259" s="84"/>
      <c r="L259" s="84"/>
      <c r="M259" s="86" t="s">
        <v>193</v>
      </c>
      <c r="O259" s="6" t="s">
        <v>193</v>
      </c>
    </row>
    <row r="260" spans="1:26" ht="23.85" customHeight="1" x14ac:dyDescent="0.3">
      <c r="A260" s="9" t="s">
        <v>22</v>
      </c>
      <c r="B260" s="9" t="s">
        <v>23</v>
      </c>
      <c r="C260" s="85">
        <v>5</v>
      </c>
      <c r="D260" s="32" t="s">
        <v>24</v>
      </c>
      <c r="E260" s="59">
        <f>G260+I260+K260</f>
        <v>58323</v>
      </c>
      <c r="F260" s="88">
        <f>H260+J260+L260</f>
        <v>291615</v>
      </c>
      <c r="G260" s="89">
        <f>일위대가목록표!F6</f>
        <v>44235</v>
      </c>
      <c r="H260" s="92">
        <f>IF(C260=0,0,ROUNDDOWN(G260*C260,1))</f>
        <v>221175</v>
      </c>
      <c r="I260" s="89">
        <f>일위대가목록표!G6</f>
        <v>13476</v>
      </c>
      <c r="J260" s="92">
        <f>IF(C260=0,0,ROUNDDOWN(I260*C260,1))</f>
        <v>67380</v>
      </c>
      <c r="K260" s="89">
        <f>일위대가목록표!H6</f>
        <v>612</v>
      </c>
      <c r="L260" s="92">
        <f>IF(C260=0,0,ROUNDDOWN(K260*C260,1))</f>
        <v>3060</v>
      </c>
      <c r="M260" s="23" t="s">
        <v>1434</v>
      </c>
      <c r="N260" s="16" t="s">
        <v>1432</v>
      </c>
      <c r="O260" s="6" t="s">
        <v>1433</v>
      </c>
      <c r="P260" s="6" t="s">
        <v>1236</v>
      </c>
      <c r="Z260" s="19" t="str">
        <f ca="1">HYPERLINK("#"&amp;일위대가목록표!J2&amp;"!A"&amp;ROW(일위대가목록표!A6),"B02431 →")</f>
        <v>B02431 →</v>
      </c>
    </row>
    <row r="261" spans="1:26" ht="23.85" customHeight="1" x14ac:dyDescent="0.3">
      <c r="A261" s="9" t="s">
        <v>499</v>
      </c>
      <c r="B261" s="9" t="s">
        <v>22</v>
      </c>
      <c r="C261" s="85">
        <v>1.03</v>
      </c>
      <c r="D261" s="32" t="s">
        <v>237</v>
      </c>
      <c r="E261" s="59">
        <f>G261+I261+K261</f>
        <v>36600</v>
      </c>
      <c r="F261" s="88">
        <f>H261+J261+L261</f>
        <v>37698</v>
      </c>
      <c r="G261" s="89">
        <f>재료비목록표!E4</f>
        <v>36600</v>
      </c>
      <c r="H261" s="91">
        <f>IF(C261=0,0,ROUNDDOWN(G261*C261,1))</f>
        <v>37698</v>
      </c>
      <c r="I261" s="56">
        <v>0</v>
      </c>
      <c r="J261" s="87">
        <f>IF(C261=0,0,ROUNDDOWN(I261*C261,1))</f>
        <v>0</v>
      </c>
      <c r="K261" s="56">
        <v>0</v>
      </c>
      <c r="L261" s="88">
        <f>IF(C261=0,0,ROUNDDOWN(K261*C261,1))</f>
        <v>0</v>
      </c>
      <c r="M261" s="23" t="s">
        <v>1437</v>
      </c>
      <c r="N261" s="16" t="s">
        <v>1435</v>
      </c>
      <c r="O261" s="6" t="s">
        <v>1436</v>
      </c>
      <c r="P261" s="6" t="s">
        <v>1236</v>
      </c>
      <c r="Z261" s="19" t="str">
        <f ca="1">HYPERLINK("#"&amp;재료비목록표!G2&amp;"!A"&amp;ROW(재료비목록표!A4),"M21145 →")</f>
        <v>M21145 →</v>
      </c>
    </row>
    <row r="262" spans="1:26" ht="23.85" customHeight="1" x14ac:dyDescent="0.3">
      <c r="A262" s="23" t="s">
        <v>6</v>
      </c>
      <c r="B262" s="82"/>
      <c r="C262" s="82"/>
      <c r="D262" s="82"/>
      <c r="E262" s="82"/>
      <c r="F262" s="53">
        <f>H262+J262+L262</f>
        <v>329313</v>
      </c>
      <c r="G262" s="82"/>
      <c r="H262" s="53">
        <f>ROUNDDOWN(SUMIF(P260:P261,O262,H260:H261),0)</f>
        <v>258873</v>
      </c>
      <c r="I262" s="82"/>
      <c r="J262" s="53">
        <f>ROUNDDOWN(SUMIF(P260:P261,O262,J260:J261),0)</f>
        <v>67380</v>
      </c>
      <c r="K262" s="82"/>
      <c r="L262" s="53">
        <f>ROUNDDOWN(SUMIF(P260:P261,O262,L260:L261),0)</f>
        <v>3060</v>
      </c>
      <c r="M262" s="82"/>
      <c r="O262" s="6" t="s">
        <v>1236</v>
      </c>
    </row>
    <row r="263" spans="1:26" ht="23.85" customHeight="1" x14ac:dyDescent="0.3">
      <c r="A263" s="81" t="s">
        <v>194</v>
      </c>
      <c r="B263" s="81"/>
      <c r="C263" s="83"/>
      <c r="D263" s="83"/>
      <c r="E263" s="83"/>
      <c r="F263" s="83"/>
      <c r="G263" s="83"/>
      <c r="H263" s="83"/>
      <c r="I263" s="83"/>
      <c r="J263" s="83"/>
      <c r="K263" s="83"/>
      <c r="L263" s="83"/>
      <c r="M263" s="83"/>
      <c r="N263" s="34" t="str">
        <f>HYPERLINK("#N"&amp;ROW(N268),"_x0005_`BDCOD|B01225_x0007_`POSS|"&amp;ROW(N265)&amp;"_x0007_`POSE|"&amp;ROW(N268)&amp;"_x0007_`")</f>
        <v>_x0005_`BDCOD|B01225_x0007_`POSS|265_x0007_`POSE|268_x0007_`</v>
      </c>
    </row>
    <row r="264" spans="1:26" ht="23.85" customHeight="1" x14ac:dyDescent="0.3">
      <c r="A264" s="43" t="s">
        <v>196</v>
      </c>
      <c r="B264" s="43"/>
      <c r="C264" s="84"/>
      <c r="D264" s="86" t="s">
        <v>91</v>
      </c>
      <c r="E264" s="84"/>
      <c r="F264" s="84"/>
      <c r="G264" s="84"/>
      <c r="H264" s="84"/>
      <c r="I264" s="84"/>
      <c r="J264" s="84"/>
      <c r="K264" s="84"/>
      <c r="L264" s="84"/>
      <c r="M264" s="86" t="s">
        <v>197</v>
      </c>
      <c r="O264" s="6" t="s">
        <v>197</v>
      </c>
    </row>
    <row r="265" spans="1:26" ht="23.85" customHeight="1" x14ac:dyDescent="0.3">
      <c r="A265" s="9" t="s">
        <v>821</v>
      </c>
      <c r="B265" s="9"/>
      <c r="C265" s="85">
        <v>6.0000000000000001E-3</v>
      </c>
      <c r="D265" s="32" t="s">
        <v>791</v>
      </c>
      <c r="E265" s="59">
        <f t="shared" ref="E265:F267" si="37">G265+I265+K265</f>
        <v>214222</v>
      </c>
      <c r="F265" s="87">
        <f t="shared" si="37"/>
        <v>1285.3</v>
      </c>
      <c r="G265" s="56">
        <v>0</v>
      </c>
      <c r="H265" s="88">
        <f>IF(C265=0,0,ROUNDDOWN(G265*C265,1))</f>
        <v>0</v>
      </c>
      <c r="I265" s="89">
        <f>노무비목록표!E14</f>
        <v>214222</v>
      </c>
      <c r="J265" s="91">
        <f>IF(C265=0,0,ROUNDDOWN(I265*C265,1))</f>
        <v>1285.3</v>
      </c>
      <c r="K265" s="56">
        <v>0</v>
      </c>
      <c r="L265" s="88">
        <f>IF(C265=0,0,ROUNDDOWN(K265*C265,1))</f>
        <v>0</v>
      </c>
      <c r="M265" s="23" t="s">
        <v>1364</v>
      </c>
      <c r="N265" s="16" t="s">
        <v>1362</v>
      </c>
      <c r="O265" s="6" t="s">
        <v>1363</v>
      </c>
      <c r="P265" s="6" t="s">
        <v>1236</v>
      </c>
      <c r="Z265" s="19" t="str">
        <f ca="1">HYPERLINK("#"&amp;노무비목록표!G2&amp;"!A"&amp;ROW(노무비목록표!A14),"L00003 →")</f>
        <v>L00003 →</v>
      </c>
    </row>
    <row r="266" spans="1:26" ht="23.85" customHeight="1" x14ac:dyDescent="0.3">
      <c r="A266" s="9" t="s">
        <v>662</v>
      </c>
      <c r="B266" s="9" t="s">
        <v>663</v>
      </c>
      <c r="C266" s="85">
        <v>1.17</v>
      </c>
      <c r="D266" s="32" t="s">
        <v>91</v>
      </c>
      <c r="E266" s="59">
        <f t="shared" si="37"/>
        <v>2280</v>
      </c>
      <c r="F266" s="88">
        <f t="shared" si="37"/>
        <v>2667.6</v>
      </c>
      <c r="G266" s="89">
        <f>재료비목록표!E45</f>
        <v>2280</v>
      </c>
      <c r="H266" s="91">
        <f>IF(C266=0,0,ROUNDDOWN(G266*C266,1))</f>
        <v>2667.6</v>
      </c>
      <c r="I266" s="56">
        <v>0</v>
      </c>
      <c r="J266" s="87">
        <f>IF(C266=0,0,ROUNDDOWN(I266*C266,1))</f>
        <v>0</v>
      </c>
      <c r="K266" s="56">
        <v>0</v>
      </c>
      <c r="L266" s="88">
        <f>IF(C266=0,0,ROUNDDOWN(K266*C266,1))</f>
        <v>0</v>
      </c>
      <c r="M266" s="23" t="s">
        <v>1440</v>
      </c>
      <c r="N266" s="16" t="s">
        <v>1438</v>
      </c>
      <c r="O266" s="6" t="s">
        <v>1439</v>
      </c>
      <c r="P266" s="6" t="s">
        <v>1236</v>
      </c>
      <c r="Q266" s="6" t="s">
        <v>1222</v>
      </c>
      <c r="Z266" s="19" t="str">
        <f ca="1">HYPERLINK("#"&amp;재료비목록표!G2&amp;"!A"&amp;ROW(재료비목록표!A45),"M06537 →")</f>
        <v>M06537 →</v>
      </c>
    </row>
    <row r="267" spans="1:26" ht="23.85" customHeight="1" x14ac:dyDescent="0.3">
      <c r="A267" s="9" t="s">
        <v>1441</v>
      </c>
      <c r="B267" s="9" t="s">
        <v>1442</v>
      </c>
      <c r="C267" s="85">
        <v>3</v>
      </c>
      <c r="D267" s="32" t="s">
        <v>870</v>
      </c>
      <c r="E267" s="59">
        <f t="shared" si="37"/>
        <v>2667.6</v>
      </c>
      <c r="F267" s="87">
        <f t="shared" si="37"/>
        <v>80</v>
      </c>
      <c r="G267" s="90">
        <f>H266</f>
        <v>2667.6</v>
      </c>
      <c r="H267" s="88">
        <f>IF(C267=0,0,ROUNDDOWN(G267*C267/100,1))</f>
        <v>80</v>
      </c>
      <c r="I267" s="12">
        <v>0</v>
      </c>
      <c r="J267" s="88">
        <f>IF(C267=0,0,ROUNDDOWN(I267*C267/100,1))</f>
        <v>0</v>
      </c>
      <c r="K267" s="12">
        <v>0</v>
      </c>
      <c r="L267" s="88">
        <f>IF(C267=0,0,ROUNDDOWN(K267*C267/100,1))</f>
        <v>0</v>
      </c>
      <c r="M267" s="23"/>
      <c r="N267" s="16" t="s">
        <v>1443</v>
      </c>
      <c r="O267" s="6" t="s">
        <v>1232</v>
      </c>
      <c r="P267" s="6" t="s">
        <v>1236</v>
      </c>
    </row>
    <row r="268" spans="1:26" ht="23.85" customHeight="1" x14ac:dyDescent="0.3">
      <c r="A268" s="9" t="s">
        <v>1444</v>
      </c>
      <c r="B268" s="9"/>
      <c r="C268" s="85">
        <v>0</v>
      </c>
      <c r="D268" s="32"/>
      <c r="E268" s="12">
        <v>0</v>
      </c>
      <c r="F268" s="10">
        <v>0</v>
      </c>
      <c r="G268" s="45"/>
      <c r="H268" s="12">
        <v>0</v>
      </c>
      <c r="I268" s="50"/>
      <c r="J268" s="12">
        <v>0</v>
      </c>
      <c r="K268" s="50"/>
      <c r="L268" s="12">
        <v>0</v>
      </c>
      <c r="M268" s="23" t="s">
        <v>1235</v>
      </c>
      <c r="N268" s="16" t="s">
        <v>1234</v>
      </c>
      <c r="O268" s="6" t="s">
        <v>1224</v>
      </c>
      <c r="P268" s="6" t="s">
        <v>1224</v>
      </c>
    </row>
    <row r="269" spans="1:26" ht="23.85" customHeight="1" x14ac:dyDescent="0.3">
      <c r="A269" s="23" t="s">
        <v>6</v>
      </c>
      <c r="B269" s="82"/>
      <c r="C269" s="82"/>
      <c r="D269" s="82"/>
      <c r="E269" s="82"/>
      <c r="F269" s="53">
        <f>H269+J269+L269</f>
        <v>4032</v>
      </c>
      <c r="G269" s="82"/>
      <c r="H269" s="53">
        <f>ROUNDDOWN(SUMIF(P265:P268,O269,H265:H268),0)</f>
        <v>2747</v>
      </c>
      <c r="I269" s="82"/>
      <c r="J269" s="53">
        <f>ROUNDDOWN(SUMIF(P265:P268,O269,J265:J268),0)</f>
        <v>1285</v>
      </c>
      <c r="K269" s="82"/>
      <c r="L269" s="53">
        <f>ROUNDDOWN(SUMIF(P265:P268,O269,L265:L268),0)</f>
        <v>0</v>
      </c>
      <c r="M269" s="82"/>
      <c r="O269" s="6" t="s">
        <v>1236</v>
      </c>
    </row>
    <row r="270" spans="1:26" ht="23.85" customHeight="1" x14ac:dyDescent="0.3">
      <c r="A270" s="81" t="s">
        <v>198</v>
      </c>
      <c r="B270" s="81"/>
      <c r="C270" s="83"/>
      <c r="D270" s="83"/>
      <c r="E270" s="83"/>
      <c r="F270" s="83"/>
      <c r="G270" s="83"/>
      <c r="H270" s="83"/>
      <c r="I270" s="83"/>
      <c r="J270" s="83"/>
      <c r="K270" s="83"/>
      <c r="L270" s="83"/>
      <c r="M270" s="83"/>
      <c r="N270" s="34" t="str">
        <f>HYPERLINK("#N"&amp;ROW(N279),"_x0005_`BDCOD|B00015_x0007_`POSS|"&amp;ROW(N272)&amp;"_x0007_`POSE|"&amp;ROW(N279)&amp;"_x0007_`")</f>
        <v>_x0005_`BDCOD|B00015_x0007_`POSS|272_x0007_`POSE|279_x0007_`</v>
      </c>
    </row>
    <row r="271" spans="1:26" ht="23.85" customHeight="1" x14ac:dyDescent="0.3">
      <c r="A271" s="43" t="s">
        <v>200</v>
      </c>
      <c r="B271" s="43" t="s">
        <v>201</v>
      </c>
      <c r="C271" s="84"/>
      <c r="D271" s="86" t="s">
        <v>91</v>
      </c>
      <c r="E271" s="84"/>
      <c r="F271" s="84"/>
      <c r="G271" s="84"/>
      <c r="H271" s="84"/>
      <c r="I271" s="84"/>
      <c r="J271" s="84"/>
      <c r="K271" s="84"/>
      <c r="L271" s="84"/>
      <c r="M271" s="86" t="s">
        <v>202</v>
      </c>
      <c r="O271" s="6" t="s">
        <v>202</v>
      </c>
    </row>
    <row r="272" spans="1:26" ht="23.85" customHeight="1" x14ac:dyDescent="0.3">
      <c r="A272" s="9" t="s">
        <v>667</v>
      </c>
      <c r="B272" s="9" t="s">
        <v>668</v>
      </c>
      <c r="C272" s="85">
        <v>8.8999999999999996E-2</v>
      </c>
      <c r="D272" s="32" t="s">
        <v>536</v>
      </c>
      <c r="E272" s="59">
        <f t="shared" ref="E272:F278" si="38">G272+I272+K272</f>
        <v>31500</v>
      </c>
      <c r="F272" s="88">
        <f t="shared" si="38"/>
        <v>2803.5</v>
      </c>
      <c r="G272" s="89">
        <f>재료비목록표!E46</f>
        <v>31500</v>
      </c>
      <c r="H272" s="91">
        <f>IF(C272=0,0,ROUNDDOWN(G272*C272,1))</f>
        <v>2803.5</v>
      </c>
      <c r="I272" s="56">
        <v>0</v>
      </c>
      <c r="J272" s="87">
        <f>IF(C272=0,0,ROUNDDOWN(I272*C272,1))</f>
        <v>0</v>
      </c>
      <c r="K272" s="56">
        <v>0</v>
      </c>
      <c r="L272" s="88">
        <f>IF(C272=0,0,ROUNDDOWN(K272*C272,1))</f>
        <v>0</v>
      </c>
      <c r="M272" s="23" t="s">
        <v>1447</v>
      </c>
      <c r="N272" s="16" t="s">
        <v>1445</v>
      </c>
      <c r="O272" s="6" t="s">
        <v>1446</v>
      </c>
      <c r="P272" s="6" t="s">
        <v>1236</v>
      </c>
      <c r="Q272" s="6" t="s">
        <v>1222</v>
      </c>
      <c r="Z272" s="19" t="str">
        <f ca="1">HYPERLINK("#"&amp;재료비목록표!G2&amp;"!A"&amp;ROW(재료비목록표!A46),"M00536 →")</f>
        <v>M00536 →</v>
      </c>
    </row>
    <row r="273" spans="1:26" ht="23.85" customHeight="1" x14ac:dyDescent="0.3">
      <c r="A273" s="9" t="s">
        <v>534</v>
      </c>
      <c r="B273" s="9" t="s">
        <v>535</v>
      </c>
      <c r="C273" s="85">
        <v>3.0000000000000001E-3</v>
      </c>
      <c r="D273" s="32" t="s">
        <v>536</v>
      </c>
      <c r="E273" s="59">
        <f t="shared" si="38"/>
        <v>18700</v>
      </c>
      <c r="F273" s="88">
        <f t="shared" si="38"/>
        <v>56.1</v>
      </c>
      <c r="G273" s="89">
        <f>재료비목록표!E15</f>
        <v>18700</v>
      </c>
      <c r="H273" s="91">
        <f>IF(C273=0,0,ROUNDDOWN(G273*C273,1))</f>
        <v>56.1</v>
      </c>
      <c r="I273" s="56">
        <v>0</v>
      </c>
      <c r="J273" s="87">
        <f>IF(C273=0,0,ROUNDDOWN(I273*C273,1))</f>
        <v>0</v>
      </c>
      <c r="K273" s="56">
        <v>0</v>
      </c>
      <c r="L273" s="88">
        <f>IF(C273=0,0,ROUNDDOWN(K273*C273,1))</f>
        <v>0</v>
      </c>
      <c r="M273" s="23" t="s">
        <v>1450</v>
      </c>
      <c r="N273" s="16" t="s">
        <v>1448</v>
      </c>
      <c r="O273" s="6" t="s">
        <v>1449</v>
      </c>
      <c r="P273" s="6" t="s">
        <v>1236</v>
      </c>
      <c r="Q273" s="6" t="s">
        <v>1222</v>
      </c>
      <c r="Z273" s="19" t="str">
        <f ca="1">HYPERLINK("#"&amp;재료비목록표!G2&amp;"!A"&amp;ROW(재료비목록표!A15),"M00541 →")</f>
        <v>M00541 →</v>
      </c>
    </row>
    <row r="274" spans="1:26" ht="23.85" customHeight="1" x14ac:dyDescent="0.3">
      <c r="A274" s="9" t="s">
        <v>1451</v>
      </c>
      <c r="B274" s="9" t="s">
        <v>1452</v>
      </c>
      <c r="C274" s="85">
        <v>24</v>
      </c>
      <c r="D274" s="32" t="s">
        <v>870</v>
      </c>
      <c r="E274" s="59">
        <f t="shared" si="38"/>
        <v>2859.6</v>
      </c>
      <c r="F274" s="87">
        <f t="shared" si="38"/>
        <v>686.3</v>
      </c>
      <c r="G274" s="90">
        <f>H272+H273</f>
        <v>2859.6</v>
      </c>
      <c r="H274" s="88">
        <f>IF(C274=0,0,ROUNDDOWN(G274*C274/100,1))</f>
        <v>686.3</v>
      </c>
      <c r="I274" s="12">
        <v>0</v>
      </c>
      <c r="J274" s="88">
        <f>IF(C274=0,0,ROUNDDOWN(I274*C274/100,1))</f>
        <v>0</v>
      </c>
      <c r="K274" s="12">
        <v>0</v>
      </c>
      <c r="L274" s="88">
        <f>IF(C274=0,0,ROUNDDOWN(K274*C274/100,1))</f>
        <v>0</v>
      </c>
      <c r="M274" s="23"/>
      <c r="N274" s="16" t="s">
        <v>1443</v>
      </c>
      <c r="O274" s="6" t="s">
        <v>1232</v>
      </c>
      <c r="P274" s="6" t="s">
        <v>1236</v>
      </c>
    </row>
    <row r="275" spans="1:26" ht="23.85" customHeight="1" x14ac:dyDescent="0.3">
      <c r="A275" s="9" t="s">
        <v>1453</v>
      </c>
      <c r="B275" s="9" t="s">
        <v>1454</v>
      </c>
      <c r="C275" s="85">
        <v>5</v>
      </c>
      <c r="D275" s="32" t="s">
        <v>870</v>
      </c>
      <c r="E275" s="59">
        <f t="shared" si="38"/>
        <v>2859.6</v>
      </c>
      <c r="F275" s="87">
        <f t="shared" si="38"/>
        <v>142.9</v>
      </c>
      <c r="G275" s="90">
        <f>H272+H273</f>
        <v>2859.6</v>
      </c>
      <c r="H275" s="88">
        <f>IF(C275=0,0,ROUNDDOWN(G275*C275/100,1))</f>
        <v>142.9</v>
      </c>
      <c r="I275" s="12">
        <v>0</v>
      </c>
      <c r="J275" s="88">
        <f>IF(C275=0,0,ROUNDDOWN(I275*C275/100,1))</f>
        <v>0</v>
      </c>
      <c r="K275" s="12">
        <v>0</v>
      </c>
      <c r="L275" s="88">
        <f>IF(C275=0,0,ROUNDDOWN(K275*C275/100,1))</f>
        <v>0</v>
      </c>
      <c r="M275" s="23"/>
      <c r="N275" s="16" t="s">
        <v>1443</v>
      </c>
      <c r="O275" s="6" t="s">
        <v>1232</v>
      </c>
      <c r="P275" s="6" t="s">
        <v>1236</v>
      </c>
    </row>
    <row r="276" spans="1:26" ht="23.85" customHeight="1" x14ac:dyDescent="0.3">
      <c r="A276" s="9" t="s">
        <v>830</v>
      </c>
      <c r="B276" s="9"/>
      <c r="C276" s="85">
        <v>0.1</v>
      </c>
      <c r="D276" s="32" t="s">
        <v>791</v>
      </c>
      <c r="E276" s="59">
        <f t="shared" si="38"/>
        <v>274978</v>
      </c>
      <c r="F276" s="87">
        <f t="shared" si="38"/>
        <v>27497.8</v>
      </c>
      <c r="G276" s="56">
        <v>0</v>
      </c>
      <c r="H276" s="88">
        <f>IF(C276=0,0,ROUNDDOWN(G276*C276,1))</f>
        <v>0</v>
      </c>
      <c r="I276" s="89">
        <f>노무비목록표!E17</f>
        <v>274978</v>
      </c>
      <c r="J276" s="91">
        <f>IF(C276=0,0,ROUNDDOWN(I276*C276,1))</f>
        <v>27497.8</v>
      </c>
      <c r="K276" s="56">
        <v>0</v>
      </c>
      <c r="L276" s="88">
        <f>IF(C276=0,0,ROUNDDOWN(K276*C276,1))</f>
        <v>0</v>
      </c>
      <c r="M276" s="23" t="s">
        <v>1457</v>
      </c>
      <c r="N276" s="16" t="s">
        <v>1455</v>
      </c>
      <c r="O276" s="6" t="s">
        <v>1456</v>
      </c>
      <c r="P276" s="6" t="s">
        <v>1236</v>
      </c>
      <c r="Q276" s="6" t="s">
        <v>1222</v>
      </c>
      <c r="Z276" s="19" t="str">
        <f ca="1">HYPERLINK("#"&amp;노무비목록표!G2&amp;"!A"&amp;ROW(노무비목록표!A17),"L00007 →")</f>
        <v>L00007 →</v>
      </c>
    </row>
    <row r="277" spans="1:26" ht="23.85" customHeight="1" x14ac:dyDescent="0.3">
      <c r="A277" s="9" t="s">
        <v>797</v>
      </c>
      <c r="B277" s="9"/>
      <c r="C277" s="85">
        <v>2.5000000000000001E-2</v>
      </c>
      <c r="D277" s="32" t="s">
        <v>791</v>
      </c>
      <c r="E277" s="59">
        <f t="shared" si="38"/>
        <v>165545</v>
      </c>
      <c r="F277" s="87">
        <f t="shared" si="38"/>
        <v>4138.6000000000004</v>
      </c>
      <c r="G277" s="56">
        <v>0</v>
      </c>
      <c r="H277" s="88">
        <f>IF(C277=0,0,ROUNDDOWN(G277*C277,1))</f>
        <v>0</v>
      </c>
      <c r="I277" s="89">
        <f>노무비목록표!E6</f>
        <v>165545</v>
      </c>
      <c r="J277" s="91">
        <f>IF(C277=0,0,ROUNDDOWN(I277*C277,1))</f>
        <v>4138.6000000000004</v>
      </c>
      <c r="K277" s="56">
        <v>0</v>
      </c>
      <c r="L277" s="88">
        <f>IF(C277=0,0,ROUNDDOWN(K277*C277,1))</f>
        <v>0</v>
      </c>
      <c r="M277" s="23" t="s">
        <v>1228</v>
      </c>
      <c r="N277" s="16" t="s">
        <v>1226</v>
      </c>
      <c r="O277" s="6" t="s">
        <v>1227</v>
      </c>
      <c r="P277" s="6" t="s">
        <v>1236</v>
      </c>
      <c r="Q277" s="6" t="s">
        <v>1222</v>
      </c>
      <c r="Z277" s="19" t="str">
        <f ca="1">HYPERLINK("#"&amp;노무비목록표!G2&amp;"!A"&amp;ROW(노무비목록표!A6),"L00002 →")</f>
        <v>L00002 →</v>
      </c>
    </row>
    <row r="278" spans="1:26" ht="23.85" customHeight="1" x14ac:dyDescent="0.3">
      <c r="A278" s="9" t="s">
        <v>1420</v>
      </c>
      <c r="B278" s="9" t="s">
        <v>1230</v>
      </c>
      <c r="C278" s="85">
        <v>3</v>
      </c>
      <c r="D278" s="32" t="s">
        <v>870</v>
      </c>
      <c r="E278" s="59">
        <f t="shared" si="38"/>
        <v>31636.400000000001</v>
      </c>
      <c r="F278" s="87">
        <f t="shared" si="38"/>
        <v>949</v>
      </c>
      <c r="G278" s="11">
        <v>0</v>
      </c>
      <c r="H278" s="88">
        <f>IF(C278=0,0,ROUNDDOWN(G278*C278/100,1))</f>
        <v>0</v>
      </c>
      <c r="I278" s="12">
        <v>0</v>
      </c>
      <c r="J278" s="88">
        <f>IF(C278=0,0,ROUNDDOWN(I278*C278/100,1))</f>
        <v>0</v>
      </c>
      <c r="K278" s="93">
        <f>J272+J273+J276+J277</f>
        <v>31636.400000000001</v>
      </c>
      <c r="L278" s="88">
        <f>IF(C278=0,0,ROUNDDOWN(K278*C278/100,1))</f>
        <v>949</v>
      </c>
      <c r="M278" s="23"/>
      <c r="N278" s="16" t="s">
        <v>1231</v>
      </c>
      <c r="O278" s="6" t="s">
        <v>1232</v>
      </c>
      <c r="P278" s="6" t="s">
        <v>1236</v>
      </c>
    </row>
    <row r="279" spans="1:26" ht="23.85" customHeight="1" x14ac:dyDescent="0.3">
      <c r="A279" s="9" t="s">
        <v>1458</v>
      </c>
      <c r="B279" s="9"/>
      <c r="C279" s="85">
        <v>0</v>
      </c>
      <c r="D279" s="32"/>
      <c r="E279" s="12">
        <v>0</v>
      </c>
      <c r="F279" s="10">
        <v>0</v>
      </c>
      <c r="G279" s="45"/>
      <c r="H279" s="12">
        <v>0</v>
      </c>
      <c r="I279" s="50"/>
      <c r="J279" s="12">
        <v>0</v>
      </c>
      <c r="K279" s="50"/>
      <c r="L279" s="12">
        <v>0</v>
      </c>
      <c r="M279" s="23" t="s">
        <v>1235</v>
      </c>
      <c r="N279" s="16" t="s">
        <v>1234</v>
      </c>
      <c r="O279" s="6" t="s">
        <v>1224</v>
      </c>
      <c r="P279" s="6" t="s">
        <v>1224</v>
      </c>
    </row>
    <row r="280" spans="1:26" ht="23.85" customHeight="1" x14ac:dyDescent="0.3">
      <c r="A280" s="23" t="s">
        <v>6</v>
      </c>
      <c r="B280" s="82"/>
      <c r="C280" s="82"/>
      <c r="D280" s="82"/>
      <c r="E280" s="82"/>
      <c r="F280" s="53">
        <f>H280+J280+L280</f>
        <v>36273</v>
      </c>
      <c r="G280" s="82"/>
      <c r="H280" s="53">
        <f>ROUNDDOWN(SUMIF(P272:P279,O280,H272:H279),0)</f>
        <v>3688</v>
      </c>
      <c r="I280" s="82"/>
      <c r="J280" s="53">
        <f>ROUNDDOWN(SUMIF(P272:P279,O280,J272:J279),0)</f>
        <v>31636</v>
      </c>
      <c r="K280" s="82"/>
      <c r="L280" s="53">
        <f>ROUNDDOWN(SUMIF(P272:P279,O280,L272:L279),0)</f>
        <v>949</v>
      </c>
      <c r="M280" s="82"/>
      <c r="O280" s="6" t="s">
        <v>1236</v>
      </c>
    </row>
    <row r="281" spans="1:26" ht="23.85" customHeight="1" x14ac:dyDescent="0.3">
      <c r="A281" s="81" t="s">
        <v>203</v>
      </c>
      <c r="B281" s="81"/>
      <c r="C281" s="83"/>
      <c r="D281" s="83"/>
      <c r="E281" s="83"/>
      <c r="F281" s="83"/>
      <c r="G281" s="83"/>
      <c r="H281" s="83"/>
      <c r="I281" s="83"/>
      <c r="J281" s="83"/>
      <c r="K281" s="83"/>
      <c r="L281" s="83"/>
      <c r="M281" s="83"/>
      <c r="N281" s="34" t="str">
        <f>HYPERLINK("#N"&amp;ROW(N285),"_x0005_`BDCOD|B03060_x0007_`POSS|"&amp;ROW(N283)&amp;"_x0007_`POSE|"&amp;ROW(N285)&amp;"_x0007_`")</f>
        <v>_x0005_`BDCOD|B03060_x0007_`POSS|283_x0007_`POSE|285_x0007_`</v>
      </c>
    </row>
    <row r="282" spans="1:26" ht="23.85" customHeight="1" x14ac:dyDescent="0.3">
      <c r="A282" s="43" t="s">
        <v>205</v>
      </c>
      <c r="B282" s="43" t="s">
        <v>206</v>
      </c>
      <c r="C282" s="84"/>
      <c r="D282" s="86" t="s">
        <v>80</v>
      </c>
      <c r="E282" s="84"/>
      <c r="F282" s="84"/>
      <c r="G282" s="84"/>
      <c r="H282" s="84"/>
      <c r="I282" s="84"/>
      <c r="J282" s="84"/>
      <c r="K282" s="84"/>
      <c r="L282" s="84"/>
      <c r="M282" s="86" t="s">
        <v>207</v>
      </c>
      <c r="O282" s="6" t="s">
        <v>207</v>
      </c>
    </row>
    <row r="283" spans="1:26" ht="23.85" customHeight="1" x14ac:dyDescent="0.3">
      <c r="A283" s="9" t="s">
        <v>205</v>
      </c>
      <c r="B283" s="9" t="s">
        <v>206</v>
      </c>
      <c r="C283" s="85">
        <v>1.05</v>
      </c>
      <c r="D283" s="32" t="s">
        <v>80</v>
      </c>
      <c r="E283" s="59">
        <f t="shared" ref="E283:F285" si="39">G283+I283+K283</f>
        <v>30000</v>
      </c>
      <c r="F283" s="88">
        <f t="shared" si="39"/>
        <v>31500</v>
      </c>
      <c r="G283" s="89">
        <f>재료비목록표!E47</f>
        <v>30000</v>
      </c>
      <c r="H283" s="91">
        <f>IF(C283=0,0,ROUNDDOWN(G283*C283,1))</f>
        <v>31500</v>
      </c>
      <c r="I283" s="56">
        <v>0</v>
      </c>
      <c r="J283" s="87">
        <f>IF(C283=0,0,ROUNDDOWN(I283*C283,1))</f>
        <v>0</v>
      </c>
      <c r="K283" s="56">
        <v>0</v>
      </c>
      <c r="L283" s="88">
        <f>IF(C283=0,0,ROUNDDOWN(K283*C283,1))</f>
        <v>0</v>
      </c>
      <c r="M283" s="23" t="s">
        <v>1461</v>
      </c>
      <c r="N283" s="16" t="s">
        <v>1459</v>
      </c>
      <c r="O283" s="6" t="s">
        <v>1460</v>
      </c>
      <c r="P283" s="6" t="s">
        <v>1236</v>
      </c>
      <c r="Z283" s="19" t="str">
        <f ca="1">HYPERLINK("#"&amp;재료비목록표!G2&amp;"!A"&amp;ROW(재료비목록표!A47),"M20273 →")</f>
        <v>M20273 →</v>
      </c>
    </row>
    <row r="284" spans="1:26" ht="23.85" customHeight="1" x14ac:dyDescent="0.3">
      <c r="A284" s="9" t="s">
        <v>265</v>
      </c>
      <c r="B284" s="9" t="s">
        <v>266</v>
      </c>
      <c r="C284" s="85">
        <v>1</v>
      </c>
      <c r="D284" s="32" t="s">
        <v>80</v>
      </c>
      <c r="E284" s="59">
        <f t="shared" si="39"/>
        <v>285</v>
      </c>
      <c r="F284" s="88">
        <f t="shared" si="39"/>
        <v>285</v>
      </c>
      <c r="G284" s="89">
        <f>일위대가목록표!F55</f>
        <v>0</v>
      </c>
      <c r="H284" s="92">
        <f>IF(C284=0,0,ROUNDDOWN(G284*C284,1))</f>
        <v>0</v>
      </c>
      <c r="I284" s="89">
        <f>일위대가목록표!G55</f>
        <v>285</v>
      </c>
      <c r="J284" s="92">
        <f>IF(C284=0,0,ROUNDDOWN(I284*C284,1))</f>
        <v>285</v>
      </c>
      <c r="K284" s="89">
        <f>일위대가목록표!H55</f>
        <v>0</v>
      </c>
      <c r="L284" s="92">
        <f>IF(C284=0,0,ROUNDDOWN(K284*C284,1))</f>
        <v>0</v>
      </c>
      <c r="M284" s="23" t="s">
        <v>1347</v>
      </c>
      <c r="N284" s="16" t="s">
        <v>1345</v>
      </c>
      <c r="O284" s="6" t="s">
        <v>1346</v>
      </c>
      <c r="P284" s="6" t="s">
        <v>1236</v>
      </c>
      <c r="Z284" s="19" t="str">
        <f ca="1">HYPERLINK("#"&amp;일위대가목록표!J2&amp;"!A"&amp;ROW(일위대가목록표!A55),"B00960 →")</f>
        <v>B00960 →</v>
      </c>
    </row>
    <row r="285" spans="1:26" ht="23.85" customHeight="1" x14ac:dyDescent="0.3">
      <c r="A285" s="9" t="s">
        <v>587</v>
      </c>
      <c r="B285" s="9" t="s">
        <v>588</v>
      </c>
      <c r="C285" s="85">
        <v>0.1</v>
      </c>
      <c r="D285" s="32" t="s">
        <v>503</v>
      </c>
      <c r="E285" s="59">
        <f t="shared" si="39"/>
        <v>400</v>
      </c>
      <c r="F285" s="88">
        <f t="shared" si="39"/>
        <v>40</v>
      </c>
      <c r="G285" s="89">
        <f>재료비목록표!E28</f>
        <v>400</v>
      </c>
      <c r="H285" s="91">
        <f>IF(C285=0,0,ROUNDDOWN(G285*C285,1))</f>
        <v>40</v>
      </c>
      <c r="I285" s="56">
        <v>0</v>
      </c>
      <c r="J285" s="87">
        <f>IF(C285=0,0,ROUNDDOWN(I285*C285,1))</f>
        <v>0</v>
      </c>
      <c r="K285" s="56">
        <v>0</v>
      </c>
      <c r="L285" s="88">
        <f>IF(C285=0,0,ROUNDDOWN(K285*C285,1))</f>
        <v>0</v>
      </c>
      <c r="M285" s="23" t="s">
        <v>1298</v>
      </c>
      <c r="N285" s="16" t="s">
        <v>1296</v>
      </c>
      <c r="O285" s="6" t="s">
        <v>1297</v>
      </c>
      <c r="P285" s="6" t="s">
        <v>1236</v>
      </c>
      <c r="Z285" s="19" t="str">
        <f ca="1">HYPERLINK("#"&amp;재료비목록표!G2&amp;"!A"&amp;ROW(재료비목록표!A28),"M19937 →")</f>
        <v>M19937 →</v>
      </c>
    </row>
    <row r="286" spans="1:26" ht="23.85" customHeight="1" x14ac:dyDescent="0.3">
      <c r="A286" s="23" t="s">
        <v>6</v>
      </c>
      <c r="B286" s="82"/>
      <c r="C286" s="82"/>
      <c r="D286" s="82"/>
      <c r="E286" s="82"/>
      <c r="F286" s="53">
        <f>H286+J286+L286</f>
        <v>31825</v>
      </c>
      <c r="G286" s="82"/>
      <c r="H286" s="53">
        <f>ROUNDDOWN(SUMIF(P283:P285,O286,H283:H285),0)</f>
        <v>31540</v>
      </c>
      <c r="I286" s="82"/>
      <c r="J286" s="53">
        <f>ROUNDDOWN(SUMIF(P283:P285,O286,J283:J285),0)</f>
        <v>285</v>
      </c>
      <c r="K286" s="82"/>
      <c r="L286" s="53">
        <f>ROUNDDOWN(SUMIF(P283:P285,O286,L283:L285),0)</f>
        <v>0</v>
      </c>
      <c r="M286" s="82"/>
      <c r="O286" s="6" t="s">
        <v>1236</v>
      </c>
    </row>
    <row r="287" spans="1:26" ht="23.85" customHeight="1" x14ac:dyDescent="0.3">
      <c r="A287" s="81" t="s">
        <v>208</v>
      </c>
      <c r="B287" s="81"/>
      <c r="C287" s="83"/>
      <c r="D287" s="83"/>
      <c r="E287" s="83"/>
      <c r="F287" s="83"/>
      <c r="G287" s="83"/>
      <c r="H287" s="83"/>
      <c r="I287" s="83"/>
      <c r="J287" s="83"/>
      <c r="K287" s="83"/>
      <c r="L287" s="83"/>
      <c r="M287" s="83"/>
      <c r="N287" s="34" t="str">
        <f>HYPERLINK("#N"&amp;ROW(N295),"_x0005_`BDCOD|B02859_x0007_`POSS|"&amp;ROW(N289)&amp;"_x0007_`POSE|"&amp;ROW(N295)&amp;"_x0007_`")</f>
        <v>_x0005_`BDCOD|B02859_x0007_`POSS|289_x0007_`POSE|295_x0007_`</v>
      </c>
    </row>
    <row r="288" spans="1:26" ht="23.85" customHeight="1" x14ac:dyDescent="0.3">
      <c r="A288" s="43" t="s">
        <v>210</v>
      </c>
      <c r="B288" s="43" t="s">
        <v>211</v>
      </c>
      <c r="C288" s="84"/>
      <c r="D288" s="86" t="s">
        <v>212</v>
      </c>
      <c r="E288" s="84"/>
      <c r="F288" s="84"/>
      <c r="G288" s="84"/>
      <c r="H288" s="84"/>
      <c r="I288" s="84"/>
      <c r="J288" s="84"/>
      <c r="K288" s="84"/>
      <c r="L288" s="84"/>
      <c r="M288" s="86" t="s">
        <v>213</v>
      </c>
      <c r="O288" s="6" t="s">
        <v>213</v>
      </c>
    </row>
    <row r="289" spans="1:26" ht="23.85" customHeight="1" x14ac:dyDescent="0.3">
      <c r="A289" s="9" t="s">
        <v>815</v>
      </c>
      <c r="B289" s="9"/>
      <c r="C289" s="85">
        <v>2.85</v>
      </c>
      <c r="D289" s="32" t="s">
        <v>791</v>
      </c>
      <c r="E289" s="59">
        <f t="shared" ref="E289:F294" si="40">G289+I289+K289</f>
        <v>233754</v>
      </c>
      <c r="F289" s="87">
        <f t="shared" si="40"/>
        <v>666198.9</v>
      </c>
      <c r="G289" s="56">
        <v>0</v>
      </c>
      <c r="H289" s="88">
        <f>IF(C289=0,0,ROUNDDOWN(G289*C289,1))</f>
        <v>0</v>
      </c>
      <c r="I289" s="89">
        <f>노무비목록표!E12</f>
        <v>233754</v>
      </c>
      <c r="J289" s="91">
        <f>IF(C289=0,0,ROUNDDOWN(I289*C289,1))</f>
        <v>666198.9</v>
      </c>
      <c r="K289" s="56">
        <v>0</v>
      </c>
      <c r="L289" s="88">
        <f>IF(C289=0,0,ROUNDDOWN(K289*C289,1))</f>
        <v>0</v>
      </c>
      <c r="M289" s="23" t="s">
        <v>1464</v>
      </c>
      <c r="N289" s="16" t="s">
        <v>1462</v>
      </c>
      <c r="O289" s="6" t="s">
        <v>1463</v>
      </c>
      <c r="P289" s="6" t="s">
        <v>1236</v>
      </c>
      <c r="Q289" s="6" t="s">
        <v>1222</v>
      </c>
      <c r="Z289" s="19" t="str">
        <f ca="1">HYPERLINK("#"&amp;노무비목록표!G2&amp;"!A"&amp;ROW(노무비목록표!A12),"L00009 →")</f>
        <v>L00009 →</v>
      </c>
    </row>
    <row r="290" spans="1:26" ht="23.85" customHeight="1" x14ac:dyDescent="0.3">
      <c r="A290" s="9" t="s">
        <v>803</v>
      </c>
      <c r="B290" s="9"/>
      <c r="C290" s="85">
        <v>1.04</v>
      </c>
      <c r="D290" s="32" t="s">
        <v>791</v>
      </c>
      <c r="E290" s="59">
        <f t="shared" si="40"/>
        <v>267021</v>
      </c>
      <c r="F290" s="87">
        <f t="shared" si="40"/>
        <v>277701.8</v>
      </c>
      <c r="G290" s="56">
        <v>0</v>
      </c>
      <c r="H290" s="88">
        <f>IF(C290=0,0,ROUNDDOWN(G290*C290,1))</f>
        <v>0</v>
      </c>
      <c r="I290" s="89">
        <f>노무비목록표!E8</f>
        <v>267021</v>
      </c>
      <c r="J290" s="91">
        <f>IF(C290=0,0,ROUNDDOWN(I290*C290,1))</f>
        <v>277701.8</v>
      </c>
      <c r="K290" s="56">
        <v>0</v>
      </c>
      <c r="L290" s="88">
        <f>IF(C290=0,0,ROUNDDOWN(K290*C290,1))</f>
        <v>0</v>
      </c>
      <c r="M290" s="23" t="s">
        <v>1467</v>
      </c>
      <c r="N290" s="16" t="s">
        <v>1465</v>
      </c>
      <c r="O290" s="6" t="s">
        <v>1466</v>
      </c>
      <c r="P290" s="6" t="s">
        <v>1236</v>
      </c>
      <c r="Q290" s="6" t="s">
        <v>1222</v>
      </c>
      <c r="Z290" s="19" t="str">
        <f ca="1">HYPERLINK("#"&amp;노무비목록표!G2&amp;"!A"&amp;ROW(노무비목록표!A8),"L00012 →")</f>
        <v>L00012 →</v>
      </c>
    </row>
    <row r="291" spans="1:26" ht="23.85" customHeight="1" x14ac:dyDescent="0.3">
      <c r="A291" s="9" t="s">
        <v>821</v>
      </c>
      <c r="B291" s="9"/>
      <c r="C291" s="85">
        <v>0.78</v>
      </c>
      <c r="D291" s="32" t="s">
        <v>791</v>
      </c>
      <c r="E291" s="59">
        <f t="shared" si="40"/>
        <v>214222</v>
      </c>
      <c r="F291" s="87">
        <f t="shared" si="40"/>
        <v>167093.1</v>
      </c>
      <c r="G291" s="56">
        <v>0</v>
      </c>
      <c r="H291" s="88">
        <f>IF(C291=0,0,ROUNDDOWN(G291*C291,1))</f>
        <v>0</v>
      </c>
      <c r="I291" s="89">
        <f>노무비목록표!E14</f>
        <v>214222</v>
      </c>
      <c r="J291" s="91">
        <f>IF(C291=0,0,ROUNDDOWN(I291*C291,1))</f>
        <v>167093.1</v>
      </c>
      <c r="K291" s="56">
        <v>0</v>
      </c>
      <c r="L291" s="88">
        <f>IF(C291=0,0,ROUNDDOWN(K291*C291,1))</f>
        <v>0</v>
      </c>
      <c r="M291" s="23" t="s">
        <v>1364</v>
      </c>
      <c r="N291" s="16" t="s">
        <v>1381</v>
      </c>
      <c r="O291" s="6" t="s">
        <v>1363</v>
      </c>
      <c r="P291" s="6" t="s">
        <v>1236</v>
      </c>
      <c r="Q291" s="6" t="s">
        <v>1222</v>
      </c>
      <c r="Z291" s="19" t="str">
        <f ca="1">HYPERLINK("#"&amp;노무비목록표!G2&amp;"!A"&amp;ROW(노무비목록표!A14),"L00003 →")</f>
        <v>L00003 →</v>
      </c>
    </row>
    <row r="292" spans="1:26" ht="23.85" customHeight="1" x14ac:dyDescent="0.3">
      <c r="A292" s="9" t="s">
        <v>797</v>
      </c>
      <c r="B292" s="9"/>
      <c r="C292" s="85">
        <v>0.52</v>
      </c>
      <c r="D292" s="32" t="s">
        <v>791</v>
      </c>
      <c r="E292" s="59">
        <f t="shared" si="40"/>
        <v>165545</v>
      </c>
      <c r="F292" s="87">
        <f t="shared" si="40"/>
        <v>86083.4</v>
      </c>
      <c r="G292" s="56">
        <v>0</v>
      </c>
      <c r="H292" s="88">
        <f>IF(C292=0,0,ROUNDDOWN(G292*C292,1))</f>
        <v>0</v>
      </c>
      <c r="I292" s="89">
        <f>노무비목록표!E6</f>
        <v>165545</v>
      </c>
      <c r="J292" s="91">
        <f>IF(C292=0,0,ROUNDDOWN(I292*C292,1))</f>
        <v>86083.4</v>
      </c>
      <c r="K292" s="56">
        <v>0</v>
      </c>
      <c r="L292" s="88">
        <f>IF(C292=0,0,ROUNDDOWN(K292*C292,1))</f>
        <v>0</v>
      </c>
      <c r="M292" s="23" t="s">
        <v>1228</v>
      </c>
      <c r="N292" s="16" t="s">
        <v>1226</v>
      </c>
      <c r="O292" s="6" t="s">
        <v>1227</v>
      </c>
      <c r="P292" s="6" t="s">
        <v>1236</v>
      </c>
      <c r="Q292" s="6" t="s">
        <v>1222</v>
      </c>
      <c r="Z292" s="19" t="str">
        <f ca="1">HYPERLINK("#"&amp;노무비목록표!G2&amp;"!A"&amp;ROW(노무비목록표!A6),"L00002 →")</f>
        <v>L00002 →</v>
      </c>
    </row>
    <row r="293" spans="1:26" ht="23.85" customHeight="1" x14ac:dyDescent="0.3">
      <c r="A293" s="9" t="s">
        <v>1385</v>
      </c>
      <c r="B293" s="9" t="s">
        <v>1333</v>
      </c>
      <c r="C293" s="85">
        <v>5</v>
      </c>
      <c r="D293" s="32" t="s">
        <v>870</v>
      </c>
      <c r="E293" s="59">
        <f t="shared" si="40"/>
        <v>1197077.2</v>
      </c>
      <c r="F293" s="87">
        <f t="shared" si="40"/>
        <v>59853.8</v>
      </c>
      <c r="G293" s="11">
        <v>0</v>
      </c>
      <c r="H293" s="88">
        <f>IF(C293=0,0,ROUNDDOWN(G293*C293/100,1))</f>
        <v>0</v>
      </c>
      <c r="I293" s="12">
        <v>0</v>
      </c>
      <c r="J293" s="88">
        <f>IF(C293=0,0,ROUNDDOWN(I293*C293/100,1))</f>
        <v>0</v>
      </c>
      <c r="K293" s="93">
        <f>J289+J290+J291+J292</f>
        <v>1197077.2</v>
      </c>
      <c r="L293" s="88">
        <f>IF(C293=0,0,ROUNDDOWN(K293*C293/100,1))</f>
        <v>59853.8</v>
      </c>
      <c r="M293" s="23"/>
      <c r="N293" s="16" t="s">
        <v>1231</v>
      </c>
      <c r="O293" s="6" t="s">
        <v>1232</v>
      </c>
      <c r="P293" s="6" t="s">
        <v>1236</v>
      </c>
    </row>
    <row r="294" spans="1:26" ht="23.85" customHeight="1" x14ac:dyDescent="0.3">
      <c r="A294" s="9" t="s">
        <v>1468</v>
      </c>
      <c r="B294" s="9" t="s">
        <v>1333</v>
      </c>
      <c r="C294" s="85">
        <v>3</v>
      </c>
      <c r="D294" s="32" t="s">
        <v>870</v>
      </c>
      <c r="E294" s="59">
        <f t="shared" si="40"/>
        <v>1197077.2</v>
      </c>
      <c r="F294" s="87">
        <f t="shared" si="40"/>
        <v>35912.300000000003</v>
      </c>
      <c r="G294" s="90">
        <f>J289+J290+J291+J292</f>
        <v>1197077.2</v>
      </c>
      <c r="H294" s="88">
        <f>IF(C294=0,0,ROUNDDOWN(G294*C294/100,1))</f>
        <v>35912.300000000003</v>
      </c>
      <c r="I294" s="12">
        <v>0</v>
      </c>
      <c r="J294" s="88">
        <f>IF(C294=0,0,ROUNDDOWN(I294*C294/100,1))</f>
        <v>0</v>
      </c>
      <c r="K294" s="12">
        <v>0</v>
      </c>
      <c r="L294" s="88">
        <f>IF(C294=0,0,ROUNDDOWN(K294*C294/100,1))</f>
        <v>0</v>
      </c>
      <c r="M294" s="23"/>
      <c r="N294" s="16" t="s">
        <v>1334</v>
      </c>
      <c r="O294" s="6" t="s">
        <v>1232</v>
      </c>
      <c r="P294" s="6" t="s">
        <v>1236</v>
      </c>
    </row>
    <row r="295" spans="1:26" ht="23.85" customHeight="1" x14ac:dyDescent="0.3">
      <c r="A295" s="9" t="s">
        <v>1469</v>
      </c>
      <c r="B295" s="9"/>
      <c r="C295" s="85">
        <v>0</v>
      </c>
      <c r="D295" s="32"/>
      <c r="E295" s="12">
        <v>0</v>
      </c>
      <c r="F295" s="10">
        <v>0</v>
      </c>
      <c r="G295" s="45"/>
      <c r="H295" s="12">
        <v>0</v>
      </c>
      <c r="I295" s="50"/>
      <c r="J295" s="12">
        <v>0</v>
      </c>
      <c r="K295" s="50"/>
      <c r="L295" s="12">
        <v>0</v>
      </c>
      <c r="M295" s="23" t="s">
        <v>1235</v>
      </c>
      <c r="N295" s="16" t="s">
        <v>1234</v>
      </c>
      <c r="O295" s="6" t="s">
        <v>1224</v>
      </c>
      <c r="P295" s="6" t="s">
        <v>1224</v>
      </c>
    </row>
    <row r="296" spans="1:26" ht="23.85" customHeight="1" x14ac:dyDescent="0.3">
      <c r="A296" s="23" t="s">
        <v>6</v>
      </c>
      <c r="B296" s="82"/>
      <c r="C296" s="82"/>
      <c r="D296" s="82"/>
      <c r="E296" s="82"/>
      <c r="F296" s="53">
        <f>H296+J296+L296</f>
        <v>1292842</v>
      </c>
      <c r="G296" s="82"/>
      <c r="H296" s="53">
        <f>ROUNDDOWN(SUMIF(P289:P295,O296,H289:H295),0)</f>
        <v>35912</v>
      </c>
      <c r="I296" s="82"/>
      <c r="J296" s="53">
        <f>ROUNDDOWN(SUMIF(P289:P295,O296,J289:J295),0)</f>
        <v>1197077</v>
      </c>
      <c r="K296" s="82"/>
      <c r="L296" s="53">
        <f>ROUNDDOWN(SUMIF(P289:P295,O296,L289:L295),0)</f>
        <v>59853</v>
      </c>
      <c r="M296" s="82"/>
      <c r="O296" s="6" t="s">
        <v>1236</v>
      </c>
    </row>
    <row r="297" spans="1:26" ht="23.85" customHeight="1" x14ac:dyDescent="0.3">
      <c r="A297" s="81" t="s">
        <v>214</v>
      </c>
      <c r="B297" s="81"/>
      <c r="C297" s="83"/>
      <c r="D297" s="83"/>
      <c r="E297" s="83"/>
      <c r="F297" s="83"/>
      <c r="G297" s="83"/>
      <c r="H297" s="83"/>
      <c r="I297" s="83"/>
      <c r="J297" s="83"/>
      <c r="K297" s="83"/>
      <c r="L297" s="83"/>
      <c r="M297" s="83"/>
      <c r="N297" s="34" t="str">
        <f>HYPERLINK("#N"&amp;ROW(N300),"_x0005_`BDCOD|B03038_x0007_`POSS|"&amp;ROW(N299)&amp;"_x0007_`POSE|"&amp;ROW(N300)&amp;"_x0007_`")</f>
        <v>_x0005_`BDCOD|B03038_x0007_`POSS|299_x0007_`POSE|300_x0007_`</v>
      </c>
    </row>
    <row r="298" spans="1:26" ht="23.85" customHeight="1" x14ac:dyDescent="0.3">
      <c r="A298" s="43" t="s">
        <v>216</v>
      </c>
      <c r="B298" s="43" t="s">
        <v>217</v>
      </c>
      <c r="C298" s="84"/>
      <c r="D298" s="86" t="s">
        <v>24</v>
      </c>
      <c r="E298" s="84"/>
      <c r="F298" s="84"/>
      <c r="G298" s="84"/>
      <c r="H298" s="84"/>
      <c r="I298" s="84"/>
      <c r="J298" s="84"/>
      <c r="K298" s="84"/>
      <c r="L298" s="84"/>
      <c r="M298" s="86" t="s">
        <v>218</v>
      </c>
      <c r="O298" s="6" t="s">
        <v>218</v>
      </c>
    </row>
    <row r="299" spans="1:26" ht="23.85" customHeight="1" x14ac:dyDescent="0.3">
      <c r="A299" s="9" t="s">
        <v>363</v>
      </c>
      <c r="B299" s="9" t="s">
        <v>364</v>
      </c>
      <c r="C299" s="85">
        <v>0.12</v>
      </c>
      <c r="D299" s="32" t="s">
        <v>70</v>
      </c>
      <c r="E299" s="59">
        <f>G299+I299+K299</f>
        <v>21968</v>
      </c>
      <c r="F299" s="88">
        <f>H299+J299+L299</f>
        <v>2636.1</v>
      </c>
      <c r="G299" s="89">
        <f>단가산출근거목록표!F4</f>
        <v>3276</v>
      </c>
      <c r="H299" s="92">
        <f>IF(C299=0,0,ROUNDDOWN(G299*C299,1))</f>
        <v>393.1</v>
      </c>
      <c r="I299" s="89">
        <f>단가산출근거목록표!G4</f>
        <v>12947</v>
      </c>
      <c r="J299" s="92">
        <f>IF(C299=0,0,ROUNDDOWN(I299*C299,1))</f>
        <v>1553.6</v>
      </c>
      <c r="K299" s="89">
        <f>단가산출근거목록표!H4</f>
        <v>5745</v>
      </c>
      <c r="L299" s="92">
        <f>IF(C299=0,0,ROUNDDOWN(K299*C299,1))</f>
        <v>689.4</v>
      </c>
      <c r="M299" s="23" t="s">
        <v>1472</v>
      </c>
      <c r="N299" s="16" t="s">
        <v>1470</v>
      </c>
      <c r="O299" s="6" t="s">
        <v>1471</v>
      </c>
      <c r="P299" s="6" t="s">
        <v>1236</v>
      </c>
      <c r="Z299" s="19" t="str">
        <f ca="1">HYPERLINK("#"&amp;단가산출근거목록표!J2&amp;"!A"&amp;ROW(단가산출근거목록표!A4),"D00007 →")</f>
        <v>D00007 →</v>
      </c>
    </row>
    <row r="300" spans="1:26" ht="23.85" customHeight="1" x14ac:dyDescent="0.3">
      <c r="A300" s="9" t="s">
        <v>407</v>
      </c>
      <c r="B300" s="9" t="s">
        <v>408</v>
      </c>
      <c r="C300" s="85">
        <v>0.12</v>
      </c>
      <c r="D300" s="32" t="s">
        <v>70</v>
      </c>
      <c r="E300" s="59">
        <f>G300+I300+K300</f>
        <v>4805</v>
      </c>
      <c r="F300" s="88">
        <f>H300+J300+L300</f>
        <v>576.6</v>
      </c>
      <c r="G300" s="89">
        <f>단가산출근거목록표!F16</f>
        <v>0</v>
      </c>
      <c r="H300" s="92">
        <f>IF(C300=0,0,ROUNDDOWN(G300*C300,1))</f>
        <v>0</v>
      </c>
      <c r="I300" s="89">
        <f>단가산출근거목록표!G16</f>
        <v>0</v>
      </c>
      <c r="J300" s="92">
        <f>IF(C300=0,0,ROUNDDOWN(I300*C300,1))</f>
        <v>0</v>
      </c>
      <c r="K300" s="89">
        <f>단가산출근거목록표!H16</f>
        <v>4805</v>
      </c>
      <c r="L300" s="92">
        <f>IF(C300=0,0,ROUNDDOWN(K300*C300,1))</f>
        <v>576.6</v>
      </c>
      <c r="M300" s="23" t="s">
        <v>1357</v>
      </c>
      <c r="N300" s="16" t="s">
        <v>1355</v>
      </c>
      <c r="O300" s="6" t="s">
        <v>1356</v>
      </c>
      <c r="P300" s="6" t="s">
        <v>1236</v>
      </c>
      <c r="Z300" s="19" t="str">
        <f ca="1">HYPERLINK("#"&amp;단가산출근거목록표!J2&amp;"!A"&amp;ROW(단가산출근거목록표!A16),"D00034 →")</f>
        <v>D00034 →</v>
      </c>
    </row>
    <row r="301" spans="1:26" ht="23.85" customHeight="1" x14ac:dyDescent="0.3">
      <c r="A301" s="23" t="s">
        <v>6</v>
      </c>
      <c r="B301" s="82"/>
      <c r="C301" s="82"/>
      <c r="D301" s="82"/>
      <c r="E301" s="82"/>
      <c r="F301" s="53">
        <f>H301+J301+L301</f>
        <v>3212</v>
      </c>
      <c r="G301" s="82"/>
      <c r="H301" s="53">
        <f>ROUNDDOWN(SUMIF(P299:P300,O301,H299:H300),0)</f>
        <v>393</v>
      </c>
      <c r="I301" s="82"/>
      <c r="J301" s="53">
        <f>ROUNDDOWN(SUMIF(P299:P300,O301,J299:J300),0)</f>
        <v>1553</v>
      </c>
      <c r="K301" s="82"/>
      <c r="L301" s="53">
        <f>ROUNDDOWN(SUMIF(P299:P300,O301,L299:L300),0)</f>
        <v>1266</v>
      </c>
      <c r="M301" s="82"/>
      <c r="O301" s="6" t="s">
        <v>1236</v>
      </c>
    </row>
    <row r="302" spans="1:26" ht="23.85" customHeight="1" x14ac:dyDescent="0.3">
      <c r="A302" s="81" t="s">
        <v>219</v>
      </c>
      <c r="B302" s="81"/>
      <c r="C302" s="83"/>
      <c r="D302" s="83"/>
      <c r="E302" s="83"/>
      <c r="F302" s="83"/>
      <c r="G302" s="83"/>
      <c r="H302" s="83"/>
      <c r="I302" s="83"/>
      <c r="J302" s="83"/>
      <c r="K302" s="83"/>
      <c r="L302" s="83"/>
      <c r="M302" s="83"/>
      <c r="N302" s="34" t="str">
        <f>HYPERLINK("#N"&amp;ROW(N305),"_x0005_`BDCOD|B03037_x0007_`POSS|"&amp;ROW(N304)&amp;"_x0007_`POSE|"&amp;ROW(N305)&amp;"_x0007_`")</f>
        <v>_x0005_`BDCOD|B03037_x0007_`POSS|304_x0007_`POSE|305_x0007_`</v>
      </c>
    </row>
    <row r="303" spans="1:26" ht="23.85" customHeight="1" x14ac:dyDescent="0.3">
      <c r="A303" s="43" t="s">
        <v>221</v>
      </c>
      <c r="B303" s="43" t="s">
        <v>222</v>
      </c>
      <c r="C303" s="84"/>
      <c r="D303" s="86" t="s">
        <v>91</v>
      </c>
      <c r="E303" s="84"/>
      <c r="F303" s="84"/>
      <c r="G303" s="84"/>
      <c r="H303" s="84"/>
      <c r="I303" s="84"/>
      <c r="J303" s="84"/>
      <c r="K303" s="84"/>
      <c r="L303" s="84"/>
      <c r="M303" s="86" t="s">
        <v>223</v>
      </c>
      <c r="O303" s="6" t="s">
        <v>223</v>
      </c>
    </row>
    <row r="304" spans="1:26" ht="23.85" customHeight="1" x14ac:dyDescent="0.3">
      <c r="A304" s="9" t="s">
        <v>110</v>
      </c>
      <c r="B304" s="9" t="s">
        <v>111</v>
      </c>
      <c r="C304" s="85">
        <v>1</v>
      </c>
      <c r="D304" s="32" t="s">
        <v>91</v>
      </c>
      <c r="E304" s="59">
        <f>G304+I304+K304</f>
        <v>2660</v>
      </c>
      <c r="F304" s="88">
        <f>H304+J304+L304</f>
        <v>2660</v>
      </c>
      <c r="G304" s="89">
        <f>일위대가목록표!F23</f>
        <v>272</v>
      </c>
      <c r="H304" s="92">
        <f>IF(C304=0,0,ROUNDDOWN(G304*C304,1))</f>
        <v>272</v>
      </c>
      <c r="I304" s="89">
        <f>일위대가목록표!G23</f>
        <v>2089</v>
      </c>
      <c r="J304" s="92">
        <f>IF(C304=0,0,ROUNDDOWN(I304*C304,1))</f>
        <v>2089</v>
      </c>
      <c r="K304" s="89">
        <f>일위대가목록표!H23</f>
        <v>299</v>
      </c>
      <c r="L304" s="92">
        <f>IF(C304=0,0,ROUNDDOWN(K304*C304,1))</f>
        <v>299</v>
      </c>
      <c r="M304" s="23" t="s">
        <v>1475</v>
      </c>
      <c r="N304" s="16" t="s">
        <v>1473</v>
      </c>
      <c r="O304" s="6" t="s">
        <v>1474</v>
      </c>
      <c r="P304" s="6" t="s">
        <v>1236</v>
      </c>
      <c r="Z304" s="19" t="str">
        <f ca="1">HYPERLINK("#"&amp;일위대가목록표!J2&amp;"!A"&amp;ROW(일위대가목록표!A23),"B00216 →")</f>
        <v>B00216 →</v>
      </c>
    </row>
    <row r="305" spans="1:26" ht="23.85" customHeight="1" x14ac:dyDescent="0.3">
      <c r="A305" s="9" t="s">
        <v>407</v>
      </c>
      <c r="B305" s="9" t="s">
        <v>408</v>
      </c>
      <c r="C305" s="85">
        <v>7.0000000000000007E-2</v>
      </c>
      <c r="D305" s="32" t="s">
        <v>70</v>
      </c>
      <c r="E305" s="59">
        <f>G305+I305+K305</f>
        <v>4805</v>
      </c>
      <c r="F305" s="88">
        <f>H305+J305+L305</f>
        <v>336.3</v>
      </c>
      <c r="G305" s="89">
        <f>단가산출근거목록표!F16</f>
        <v>0</v>
      </c>
      <c r="H305" s="92">
        <f>IF(C305=0,0,ROUNDDOWN(G305*C305,1))</f>
        <v>0</v>
      </c>
      <c r="I305" s="89">
        <f>단가산출근거목록표!G16</f>
        <v>0</v>
      </c>
      <c r="J305" s="92">
        <f>IF(C305=0,0,ROUNDDOWN(I305*C305,1))</f>
        <v>0</v>
      </c>
      <c r="K305" s="89">
        <f>단가산출근거목록표!H16</f>
        <v>4805</v>
      </c>
      <c r="L305" s="92">
        <f>IF(C305=0,0,ROUNDDOWN(K305*C305,1))</f>
        <v>336.3</v>
      </c>
      <c r="M305" s="23" t="s">
        <v>1357</v>
      </c>
      <c r="N305" s="16" t="s">
        <v>1355</v>
      </c>
      <c r="O305" s="6" t="s">
        <v>1356</v>
      </c>
      <c r="P305" s="6" t="s">
        <v>1236</v>
      </c>
      <c r="Z305" s="19" t="str">
        <f ca="1">HYPERLINK("#"&amp;단가산출근거목록표!J2&amp;"!A"&amp;ROW(단가산출근거목록표!A16),"D00034 →")</f>
        <v>D00034 →</v>
      </c>
    </row>
    <row r="306" spans="1:26" ht="23.85" customHeight="1" x14ac:dyDescent="0.3">
      <c r="A306" s="23" t="s">
        <v>6</v>
      </c>
      <c r="B306" s="82"/>
      <c r="C306" s="82"/>
      <c r="D306" s="82"/>
      <c r="E306" s="82"/>
      <c r="F306" s="53">
        <f>H306+J306+L306</f>
        <v>2996</v>
      </c>
      <c r="G306" s="82"/>
      <c r="H306" s="53">
        <f>ROUNDDOWN(SUMIF(P304:P305,O306,H304:H305),0)</f>
        <v>272</v>
      </c>
      <c r="I306" s="82"/>
      <c r="J306" s="53">
        <f>ROUNDDOWN(SUMIF(P304:P305,O306,J304:J305),0)</f>
        <v>2089</v>
      </c>
      <c r="K306" s="82"/>
      <c r="L306" s="53">
        <f>ROUNDDOWN(SUMIF(P304:P305,O306,L304:L305),0)</f>
        <v>635</v>
      </c>
      <c r="M306" s="82"/>
      <c r="O306" s="6" t="s">
        <v>1236</v>
      </c>
    </row>
    <row r="307" spans="1:26" ht="23.85" customHeight="1" x14ac:dyDescent="0.3">
      <c r="A307" s="81" t="s">
        <v>224</v>
      </c>
      <c r="B307" s="81"/>
      <c r="C307" s="83"/>
      <c r="D307" s="83"/>
      <c r="E307" s="83"/>
      <c r="F307" s="83"/>
      <c r="G307" s="83"/>
      <c r="H307" s="83"/>
      <c r="I307" s="83"/>
      <c r="J307" s="83"/>
      <c r="K307" s="83"/>
      <c r="L307" s="83"/>
      <c r="M307" s="83"/>
      <c r="N307" s="34" t="str">
        <f>HYPERLINK("#N"&amp;ROW(N311),"_x0005_`BDCOD|B03053_x0007_`POSS|"&amp;ROW(N309)&amp;"_x0007_`POSE|"&amp;ROW(N311)&amp;"_x0007_`")</f>
        <v>_x0005_`BDCOD|B03053_x0007_`POSS|309_x0007_`POSE|311_x0007_`</v>
      </c>
    </row>
    <row r="308" spans="1:26" ht="23.85" customHeight="1" x14ac:dyDescent="0.3">
      <c r="A308" s="43" t="s">
        <v>226</v>
      </c>
      <c r="B308" s="43" t="s">
        <v>222</v>
      </c>
      <c r="C308" s="84"/>
      <c r="D308" s="86" t="s">
        <v>91</v>
      </c>
      <c r="E308" s="84"/>
      <c r="F308" s="84"/>
      <c r="G308" s="84"/>
      <c r="H308" s="84"/>
      <c r="I308" s="84"/>
      <c r="J308" s="84"/>
      <c r="K308" s="84"/>
      <c r="L308" s="84"/>
      <c r="M308" s="86" t="s">
        <v>227</v>
      </c>
      <c r="O308" s="6" t="s">
        <v>227</v>
      </c>
    </row>
    <row r="309" spans="1:26" ht="23.85" customHeight="1" x14ac:dyDescent="0.3">
      <c r="A309" s="9" t="s">
        <v>559</v>
      </c>
      <c r="B309" s="9" t="s">
        <v>560</v>
      </c>
      <c r="C309" s="85">
        <v>0.09</v>
      </c>
      <c r="D309" s="32" t="s">
        <v>70</v>
      </c>
      <c r="E309" s="59">
        <f t="shared" ref="E309:F311" si="41">G309+I309+K309</f>
        <v>37000</v>
      </c>
      <c r="F309" s="88">
        <f t="shared" si="41"/>
        <v>3330</v>
      </c>
      <c r="G309" s="89">
        <f>재료비목록표!E22</f>
        <v>37000</v>
      </c>
      <c r="H309" s="91">
        <f>IF(C309=0,0,ROUNDDOWN(G309*C309,1))</f>
        <v>3330</v>
      </c>
      <c r="I309" s="56">
        <v>0</v>
      </c>
      <c r="J309" s="87">
        <f>IF(C309=0,0,ROUNDDOWN(I309*C309,1))</f>
        <v>0</v>
      </c>
      <c r="K309" s="56">
        <v>0</v>
      </c>
      <c r="L309" s="88">
        <f>IF(C309=0,0,ROUNDDOWN(K309*C309,1))</f>
        <v>0</v>
      </c>
      <c r="M309" s="23" t="s">
        <v>1239</v>
      </c>
      <c r="N309" s="16" t="s">
        <v>1237</v>
      </c>
      <c r="O309" s="6" t="s">
        <v>1238</v>
      </c>
      <c r="P309" s="6" t="s">
        <v>1236</v>
      </c>
      <c r="Z309" s="19" t="str">
        <f ca="1">HYPERLINK("#"&amp;재료비목록표!G2&amp;"!A"&amp;ROW(재료비목록표!A22),"M03747 →")</f>
        <v>M03747 →</v>
      </c>
    </row>
    <row r="310" spans="1:26" ht="23.85" customHeight="1" x14ac:dyDescent="0.3">
      <c r="A310" s="9" t="s">
        <v>105</v>
      </c>
      <c r="B310" s="9" t="s">
        <v>106</v>
      </c>
      <c r="C310" s="85">
        <v>1</v>
      </c>
      <c r="D310" s="32" t="s">
        <v>91</v>
      </c>
      <c r="E310" s="59">
        <f t="shared" si="41"/>
        <v>3671</v>
      </c>
      <c r="F310" s="88">
        <f t="shared" si="41"/>
        <v>3671</v>
      </c>
      <c r="G310" s="89">
        <f>일위대가목록표!F22</f>
        <v>113</v>
      </c>
      <c r="H310" s="92">
        <f>IF(C310=0,0,ROUNDDOWN(G310*C310,1))</f>
        <v>113</v>
      </c>
      <c r="I310" s="89">
        <f>일위대가목록표!G22</f>
        <v>3422</v>
      </c>
      <c r="J310" s="92">
        <f>IF(C310=0,0,ROUNDDOWN(I310*C310,1))</f>
        <v>3422</v>
      </c>
      <c r="K310" s="89">
        <f>일위대가목록표!H22</f>
        <v>136</v>
      </c>
      <c r="L310" s="92">
        <f>IF(C310=0,0,ROUNDDOWN(K310*C310,1))</f>
        <v>136</v>
      </c>
      <c r="M310" s="23" t="s">
        <v>1478</v>
      </c>
      <c r="N310" s="16" t="s">
        <v>1476</v>
      </c>
      <c r="O310" s="6" t="s">
        <v>1477</v>
      </c>
      <c r="P310" s="6" t="s">
        <v>1236</v>
      </c>
      <c r="Z310" s="19" t="str">
        <f ca="1">HYPERLINK("#"&amp;일위대가목록표!J2&amp;"!A"&amp;ROW(일위대가목록표!A22),"B03054 →")</f>
        <v>B03054 →</v>
      </c>
    </row>
    <row r="311" spans="1:26" ht="23.85" customHeight="1" x14ac:dyDescent="0.3">
      <c r="A311" s="9" t="s">
        <v>115</v>
      </c>
      <c r="B311" s="9" t="s">
        <v>116</v>
      </c>
      <c r="C311" s="85">
        <v>1</v>
      </c>
      <c r="D311" s="32" t="s">
        <v>91</v>
      </c>
      <c r="E311" s="59">
        <f t="shared" si="41"/>
        <v>11812</v>
      </c>
      <c r="F311" s="88">
        <f t="shared" si="41"/>
        <v>11812</v>
      </c>
      <c r="G311" s="89">
        <f>일위대가목록표!F24</f>
        <v>679</v>
      </c>
      <c r="H311" s="92">
        <f>IF(C311=0,0,ROUNDDOWN(G311*C311,1))</f>
        <v>679</v>
      </c>
      <c r="I311" s="89">
        <f>일위대가목록표!G24</f>
        <v>10125</v>
      </c>
      <c r="J311" s="92">
        <f>IF(C311=0,0,ROUNDDOWN(I311*C311,1))</f>
        <v>10125</v>
      </c>
      <c r="K311" s="89">
        <f>일위대가목록표!H24</f>
        <v>1008</v>
      </c>
      <c r="L311" s="92">
        <f>IF(C311=0,0,ROUNDDOWN(K311*C311,1))</f>
        <v>1008</v>
      </c>
      <c r="M311" s="23" t="s">
        <v>1481</v>
      </c>
      <c r="N311" s="16" t="s">
        <v>1479</v>
      </c>
      <c r="O311" s="6" t="s">
        <v>1480</v>
      </c>
      <c r="P311" s="6" t="s">
        <v>1236</v>
      </c>
      <c r="Z311" s="19" t="str">
        <f ca="1">HYPERLINK("#"&amp;일위대가목록표!J2&amp;"!A"&amp;ROW(일위대가목록표!A24),"B03055 →")</f>
        <v>B03055 →</v>
      </c>
    </row>
    <row r="312" spans="1:26" ht="23.85" customHeight="1" x14ac:dyDescent="0.3">
      <c r="A312" s="23" t="s">
        <v>6</v>
      </c>
      <c r="B312" s="82"/>
      <c r="C312" s="82"/>
      <c r="D312" s="82"/>
      <c r="E312" s="82"/>
      <c r="F312" s="53">
        <f>H312+J312+L312</f>
        <v>18813</v>
      </c>
      <c r="G312" s="82"/>
      <c r="H312" s="53">
        <f>ROUNDDOWN(SUMIF(P309:P311,O312,H309:H311),0)</f>
        <v>4122</v>
      </c>
      <c r="I312" s="82"/>
      <c r="J312" s="53">
        <f>ROUNDDOWN(SUMIF(P309:P311,O312,J309:J311),0)</f>
        <v>13547</v>
      </c>
      <c r="K312" s="82"/>
      <c r="L312" s="53">
        <f>ROUNDDOWN(SUMIF(P309:P311,O312,L309:L311),0)</f>
        <v>1144</v>
      </c>
      <c r="M312" s="82"/>
      <c r="O312" s="6" t="s">
        <v>1236</v>
      </c>
    </row>
    <row r="313" spans="1:26" ht="23.85" customHeight="1" x14ac:dyDescent="0.3">
      <c r="A313" s="81" t="s">
        <v>228</v>
      </c>
      <c r="B313" s="81"/>
      <c r="C313" s="83"/>
      <c r="D313" s="83"/>
      <c r="E313" s="83"/>
      <c r="F313" s="83"/>
      <c r="G313" s="83"/>
      <c r="H313" s="83"/>
      <c r="I313" s="83"/>
      <c r="J313" s="83"/>
      <c r="K313" s="83"/>
      <c r="L313" s="83"/>
      <c r="M313" s="83"/>
      <c r="N313" s="34" t="str">
        <f>HYPERLINK("#N"&amp;ROW(N321),"_x0005_`BDCOD|B03045_x0007_`POSS|"&amp;ROW(N315)&amp;"_x0007_`POSE|"&amp;ROW(N321)&amp;"_x0007_`")</f>
        <v>_x0005_`BDCOD|B03045_x0007_`POSS|315_x0007_`POSE|321_x0007_`</v>
      </c>
    </row>
    <row r="314" spans="1:26" ht="23.85" customHeight="1" x14ac:dyDescent="0.3">
      <c r="A314" s="43" t="s">
        <v>230</v>
      </c>
      <c r="B314" s="43" t="s">
        <v>231</v>
      </c>
      <c r="C314" s="84"/>
      <c r="D314" s="86" t="s">
        <v>24</v>
      </c>
      <c r="E314" s="84"/>
      <c r="F314" s="84"/>
      <c r="G314" s="84"/>
      <c r="H314" s="84"/>
      <c r="I314" s="84"/>
      <c r="J314" s="84"/>
      <c r="K314" s="84"/>
      <c r="L314" s="84"/>
      <c r="M314" s="86" t="s">
        <v>232</v>
      </c>
      <c r="O314" s="6" t="s">
        <v>232</v>
      </c>
    </row>
    <row r="315" spans="1:26" ht="23.85" customHeight="1" x14ac:dyDescent="0.3">
      <c r="A315" s="9" t="s">
        <v>200</v>
      </c>
      <c r="B315" s="9" t="s">
        <v>201</v>
      </c>
      <c r="C315" s="85">
        <v>0.3</v>
      </c>
      <c r="D315" s="32" t="s">
        <v>91</v>
      </c>
      <c r="E315" s="59">
        <f t="shared" ref="E315:F321" si="42">G315+I315+K315</f>
        <v>36273</v>
      </c>
      <c r="F315" s="88">
        <f t="shared" si="42"/>
        <v>10881.9</v>
      </c>
      <c r="G315" s="89">
        <f>일위대가목록표!F42</f>
        <v>3688</v>
      </c>
      <c r="H315" s="92">
        <f t="shared" ref="H315:H321" si="43">IF(C315=0,0,ROUNDDOWN(G315*C315,1))</f>
        <v>1106.4000000000001</v>
      </c>
      <c r="I315" s="89">
        <f>일위대가목록표!G42</f>
        <v>31636</v>
      </c>
      <c r="J315" s="92">
        <f t="shared" ref="J315:J321" si="44">IF(C315=0,0,ROUNDDOWN(I315*C315,1))</f>
        <v>9490.7999999999993</v>
      </c>
      <c r="K315" s="89">
        <f>일위대가목록표!H42</f>
        <v>949</v>
      </c>
      <c r="L315" s="92">
        <f t="shared" ref="L315:L321" si="45">IF(C315=0,0,ROUNDDOWN(K315*C315,1))</f>
        <v>284.7</v>
      </c>
      <c r="M315" s="23" t="s">
        <v>1269</v>
      </c>
      <c r="N315" s="16" t="s">
        <v>1267</v>
      </c>
      <c r="O315" s="6" t="s">
        <v>1268</v>
      </c>
      <c r="P315" s="6" t="s">
        <v>1236</v>
      </c>
      <c r="Z315" s="19" t="str">
        <f ca="1">HYPERLINK("#"&amp;일위대가목록표!J2&amp;"!A"&amp;ROW(일위대가목록표!A42),"B00015 →")</f>
        <v>B00015 →</v>
      </c>
    </row>
    <row r="316" spans="1:26" ht="23.85" customHeight="1" x14ac:dyDescent="0.3">
      <c r="A316" s="9" t="s">
        <v>68</v>
      </c>
      <c r="B316" s="9" t="s">
        <v>74</v>
      </c>
      <c r="C316" s="85">
        <v>0.08</v>
      </c>
      <c r="D316" s="32" t="s">
        <v>70</v>
      </c>
      <c r="E316" s="59">
        <f t="shared" si="42"/>
        <v>120075</v>
      </c>
      <c r="F316" s="88">
        <f t="shared" si="42"/>
        <v>9605.7999999999993</v>
      </c>
      <c r="G316" s="89">
        <f>일위대가목록표!F16</f>
        <v>94671</v>
      </c>
      <c r="H316" s="92">
        <f t="shared" si="43"/>
        <v>7573.6</v>
      </c>
      <c r="I316" s="89">
        <f>일위대가목록표!G16</f>
        <v>22143</v>
      </c>
      <c r="J316" s="92">
        <f t="shared" si="44"/>
        <v>1771.4</v>
      </c>
      <c r="K316" s="89">
        <f>일위대가목록표!H16</f>
        <v>3261</v>
      </c>
      <c r="L316" s="92">
        <f t="shared" si="45"/>
        <v>260.8</v>
      </c>
      <c r="M316" s="23" t="s">
        <v>1272</v>
      </c>
      <c r="N316" s="16" t="s">
        <v>1270</v>
      </c>
      <c r="O316" s="6" t="s">
        <v>1271</v>
      </c>
      <c r="P316" s="6" t="s">
        <v>1236</v>
      </c>
      <c r="Z316" s="19" t="str">
        <f ca="1">HYPERLINK("#"&amp;일위대가목록표!J2&amp;"!A"&amp;ROW(일위대가목록표!A16),"B01810 →")</f>
        <v>B01810 →</v>
      </c>
    </row>
    <row r="317" spans="1:26" ht="23.85" customHeight="1" x14ac:dyDescent="0.3">
      <c r="A317" s="9" t="s">
        <v>689</v>
      </c>
      <c r="B317" s="9" t="s">
        <v>694</v>
      </c>
      <c r="C317" s="85">
        <v>9.4E-2</v>
      </c>
      <c r="D317" s="32" t="s">
        <v>70</v>
      </c>
      <c r="E317" s="59">
        <f t="shared" si="42"/>
        <v>31000</v>
      </c>
      <c r="F317" s="88">
        <f t="shared" si="42"/>
        <v>2914</v>
      </c>
      <c r="G317" s="89">
        <f>재료비목록표!E52</f>
        <v>31000</v>
      </c>
      <c r="H317" s="91">
        <f t="shared" si="43"/>
        <v>2914</v>
      </c>
      <c r="I317" s="56">
        <v>0</v>
      </c>
      <c r="J317" s="87">
        <f t="shared" si="44"/>
        <v>0</v>
      </c>
      <c r="K317" s="56">
        <v>0</v>
      </c>
      <c r="L317" s="88">
        <f t="shared" si="45"/>
        <v>0</v>
      </c>
      <c r="M317" s="23" t="s">
        <v>1484</v>
      </c>
      <c r="N317" s="16" t="s">
        <v>1482</v>
      </c>
      <c r="O317" s="6" t="s">
        <v>1483</v>
      </c>
      <c r="P317" s="6" t="s">
        <v>1236</v>
      </c>
      <c r="Z317" s="19" t="str">
        <f ca="1">HYPERLINK("#"&amp;재료비목록표!G2&amp;"!A"&amp;ROW(재료비목록표!A52),"M19902 →")</f>
        <v>M19902 →</v>
      </c>
    </row>
    <row r="318" spans="1:26" ht="23.85" customHeight="1" x14ac:dyDescent="0.3">
      <c r="A318" s="9" t="s">
        <v>373</v>
      </c>
      <c r="B318" s="9" t="s">
        <v>374</v>
      </c>
      <c r="C318" s="85">
        <v>0.09</v>
      </c>
      <c r="D318" s="32" t="s">
        <v>70</v>
      </c>
      <c r="E318" s="59">
        <f t="shared" si="42"/>
        <v>12753</v>
      </c>
      <c r="F318" s="88">
        <f t="shared" si="42"/>
        <v>1147.5999999999999</v>
      </c>
      <c r="G318" s="89">
        <f>단가산출근거목록표!F7</f>
        <v>996</v>
      </c>
      <c r="H318" s="92">
        <f t="shared" si="43"/>
        <v>89.6</v>
      </c>
      <c r="I318" s="89">
        <f>단가산출근거목록표!G7</f>
        <v>10573</v>
      </c>
      <c r="J318" s="92">
        <f t="shared" si="44"/>
        <v>951.5</v>
      </c>
      <c r="K318" s="89">
        <f>단가산출근거목록표!H7</f>
        <v>1184</v>
      </c>
      <c r="L318" s="92">
        <f t="shared" si="45"/>
        <v>106.5</v>
      </c>
      <c r="M318" s="23" t="s">
        <v>1283</v>
      </c>
      <c r="N318" s="16" t="s">
        <v>1281</v>
      </c>
      <c r="O318" s="6" t="s">
        <v>1282</v>
      </c>
      <c r="P318" s="6" t="s">
        <v>1236</v>
      </c>
      <c r="Z318" s="19" t="str">
        <f ca="1">HYPERLINK("#"&amp;단가산출근거목록표!J2&amp;"!A"&amp;ROW(단가산출근거목록표!A7),"D00259 →")</f>
        <v>D00259 →</v>
      </c>
    </row>
    <row r="319" spans="1:26" ht="23.85" customHeight="1" x14ac:dyDescent="0.3">
      <c r="A319" s="9" t="s">
        <v>139</v>
      </c>
      <c r="B319" s="9"/>
      <c r="C319" s="85">
        <v>0.75</v>
      </c>
      <c r="D319" s="32" t="s">
        <v>91</v>
      </c>
      <c r="E319" s="59">
        <f t="shared" si="42"/>
        <v>1486</v>
      </c>
      <c r="F319" s="88">
        <f t="shared" si="42"/>
        <v>1114.5</v>
      </c>
      <c r="G319" s="89">
        <f>일위대가목록표!F29</f>
        <v>990</v>
      </c>
      <c r="H319" s="92">
        <f t="shared" si="43"/>
        <v>742.5</v>
      </c>
      <c r="I319" s="89">
        <f>일위대가목록표!G29</f>
        <v>496</v>
      </c>
      <c r="J319" s="92">
        <f t="shared" si="44"/>
        <v>372</v>
      </c>
      <c r="K319" s="89">
        <f>일위대가목록표!H29</f>
        <v>0</v>
      </c>
      <c r="L319" s="92">
        <f t="shared" si="45"/>
        <v>0</v>
      </c>
      <c r="M319" s="23" t="s">
        <v>1487</v>
      </c>
      <c r="N319" s="16" t="s">
        <v>1485</v>
      </c>
      <c r="O319" s="6" t="s">
        <v>1486</v>
      </c>
      <c r="P319" s="6" t="s">
        <v>1236</v>
      </c>
      <c r="Z319" s="19" t="str">
        <f ca="1">HYPERLINK("#"&amp;일위대가목록표!J2&amp;"!A"&amp;ROW(일위대가목록표!A29),"B02682 →")</f>
        <v>B02682 →</v>
      </c>
    </row>
    <row r="320" spans="1:26" ht="23.85" customHeight="1" x14ac:dyDescent="0.3">
      <c r="A320" s="9" t="s">
        <v>100</v>
      </c>
      <c r="B320" s="9" t="s">
        <v>101</v>
      </c>
      <c r="C320" s="85">
        <v>0.52500000000000002</v>
      </c>
      <c r="D320" s="32" t="s">
        <v>91</v>
      </c>
      <c r="E320" s="59">
        <f t="shared" si="42"/>
        <v>106147</v>
      </c>
      <c r="F320" s="88">
        <f t="shared" si="42"/>
        <v>55727</v>
      </c>
      <c r="G320" s="89">
        <f>일위대가목록표!F21</f>
        <v>3361</v>
      </c>
      <c r="H320" s="92">
        <f t="shared" si="43"/>
        <v>1764.5</v>
      </c>
      <c r="I320" s="89">
        <f>일위대가목록표!G21</f>
        <v>87735</v>
      </c>
      <c r="J320" s="92">
        <f t="shared" si="44"/>
        <v>46060.800000000003</v>
      </c>
      <c r="K320" s="89">
        <f>일위대가목록표!H21</f>
        <v>15051</v>
      </c>
      <c r="L320" s="92">
        <f t="shared" si="45"/>
        <v>7901.7</v>
      </c>
      <c r="M320" s="23" t="s">
        <v>1490</v>
      </c>
      <c r="N320" s="16" t="s">
        <v>1488</v>
      </c>
      <c r="O320" s="6" t="s">
        <v>1489</v>
      </c>
      <c r="P320" s="6" t="s">
        <v>1236</v>
      </c>
      <c r="Z320" s="19" t="str">
        <f ca="1">HYPERLINK("#"&amp;일위대가목록표!J2&amp;"!A"&amp;ROW(일위대가목록표!A21),"B00847 →")</f>
        <v>B00847 →</v>
      </c>
    </row>
    <row r="321" spans="1:26" ht="23.85" customHeight="1" x14ac:dyDescent="0.3">
      <c r="A321" s="9" t="s">
        <v>658</v>
      </c>
      <c r="B321" s="9"/>
      <c r="C321" s="85">
        <v>2.02</v>
      </c>
      <c r="D321" s="32" t="s">
        <v>503</v>
      </c>
      <c r="E321" s="59">
        <f t="shared" si="42"/>
        <v>2750</v>
      </c>
      <c r="F321" s="88">
        <f t="shared" si="42"/>
        <v>5555</v>
      </c>
      <c r="G321" s="89">
        <f>재료비목록표!E44</f>
        <v>2750</v>
      </c>
      <c r="H321" s="91">
        <f t="shared" si="43"/>
        <v>5555</v>
      </c>
      <c r="I321" s="56">
        <v>0</v>
      </c>
      <c r="J321" s="87">
        <f t="shared" si="44"/>
        <v>0</v>
      </c>
      <c r="K321" s="56">
        <v>0</v>
      </c>
      <c r="L321" s="88">
        <f t="shared" si="45"/>
        <v>0</v>
      </c>
      <c r="M321" s="23" t="s">
        <v>1493</v>
      </c>
      <c r="N321" s="16" t="s">
        <v>1491</v>
      </c>
      <c r="O321" s="6" t="s">
        <v>1492</v>
      </c>
      <c r="P321" s="6" t="s">
        <v>1236</v>
      </c>
      <c r="Z321" s="19" t="str">
        <f ca="1">HYPERLINK("#"&amp;재료비목록표!G2&amp;"!A"&amp;ROW(재료비목록표!A44),"M19903 →")</f>
        <v>M19903 →</v>
      </c>
    </row>
    <row r="322" spans="1:26" ht="23.85" customHeight="1" x14ac:dyDescent="0.3">
      <c r="A322" s="23" t="s">
        <v>6</v>
      </c>
      <c r="B322" s="82"/>
      <c r="C322" s="82"/>
      <c r="D322" s="82"/>
      <c r="E322" s="82"/>
      <c r="F322" s="53">
        <f>H322+J322+L322</f>
        <v>86944</v>
      </c>
      <c r="G322" s="82"/>
      <c r="H322" s="53">
        <f>ROUNDDOWN(SUMIF(P315:P321,O322,H315:H321),0)</f>
        <v>19745</v>
      </c>
      <c r="I322" s="82"/>
      <c r="J322" s="53">
        <f>ROUNDDOWN(SUMIF(P315:P321,O322,J315:J321),0)</f>
        <v>58646</v>
      </c>
      <c r="K322" s="82"/>
      <c r="L322" s="53">
        <f>ROUNDDOWN(SUMIF(P315:P321,O322,L315:L321),0)</f>
        <v>8553</v>
      </c>
      <c r="M322" s="82"/>
      <c r="O322" s="6" t="s">
        <v>1236</v>
      </c>
    </row>
    <row r="323" spans="1:26" ht="23.85" customHeight="1" x14ac:dyDescent="0.3">
      <c r="A323" s="81" t="s">
        <v>233</v>
      </c>
      <c r="B323" s="81"/>
      <c r="C323" s="83"/>
      <c r="D323" s="83"/>
      <c r="E323" s="83"/>
      <c r="F323" s="83"/>
      <c r="G323" s="83"/>
      <c r="H323" s="83"/>
      <c r="I323" s="83"/>
      <c r="J323" s="83"/>
      <c r="K323" s="83"/>
      <c r="L323" s="83"/>
      <c r="M323" s="83"/>
      <c r="N323" s="34" t="str">
        <f>HYPERLINK("#N"&amp;ROW(N326),"_x0005_`BDCOD|B03031_x0007_`POSS|"&amp;ROW(N325)&amp;"_x0007_`POSE|"&amp;ROW(N326)&amp;"_x0007_`")</f>
        <v>_x0005_`BDCOD|B03031_x0007_`POSS|325_x0007_`POSE|326_x0007_`</v>
      </c>
    </row>
    <row r="324" spans="1:26" ht="23.85" customHeight="1" x14ac:dyDescent="0.3">
      <c r="A324" s="43" t="s">
        <v>235</v>
      </c>
      <c r="B324" s="43" t="s">
        <v>236</v>
      </c>
      <c r="C324" s="84"/>
      <c r="D324" s="86" t="s">
        <v>237</v>
      </c>
      <c r="E324" s="84"/>
      <c r="F324" s="84"/>
      <c r="G324" s="84"/>
      <c r="H324" s="84"/>
      <c r="I324" s="84"/>
      <c r="J324" s="84"/>
      <c r="K324" s="84"/>
      <c r="L324" s="84"/>
      <c r="M324" s="86" t="s">
        <v>238</v>
      </c>
      <c r="O324" s="6" t="s">
        <v>238</v>
      </c>
    </row>
    <row r="325" spans="1:26" ht="23.85" customHeight="1" x14ac:dyDescent="0.3">
      <c r="A325" s="9" t="s">
        <v>370</v>
      </c>
      <c r="B325" s="9" t="s">
        <v>364</v>
      </c>
      <c r="C325" s="85">
        <v>0.1</v>
      </c>
      <c r="D325" s="32" t="s">
        <v>70</v>
      </c>
      <c r="E325" s="59">
        <f>G325+I325+K325</f>
        <v>64424</v>
      </c>
      <c r="F325" s="88">
        <f>H325+J325+L325</f>
        <v>6442.4</v>
      </c>
      <c r="G325" s="89">
        <f>단가산출근거목록표!F6</f>
        <v>8647</v>
      </c>
      <c r="H325" s="92">
        <f>IF(C325=0,0,ROUNDDOWN(G325*C325,1))</f>
        <v>864.7</v>
      </c>
      <c r="I325" s="89">
        <f>단가산출근거목록표!G6</f>
        <v>44399</v>
      </c>
      <c r="J325" s="92">
        <f>IF(C325=0,0,ROUNDDOWN(I325*C325,1))</f>
        <v>4439.8999999999996</v>
      </c>
      <c r="K325" s="89">
        <f>단가산출근거목록표!H6</f>
        <v>11378</v>
      </c>
      <c r="L325" s="92">
        <f>IF(C325=0,0,ROUNDDOWN(K325*C325,1))</f>
        <v>1137.8</v>
      </c>
      <c r="M325" s="23" t="s">
        <v>1496</v>
      </c>
      <c r="N325" s="16" t="s">
        <v>1494</v>
      </c>
      <c r="O325" s="6" t="s">
        <v>1495</v>
      </c>
      <c r="P325" s="6" t="s">
        <v>1236</v>
      </c>
      <c r="Z325" s="19" t="str">
        <f ca="1">HYPERLINK("#"&amp;단가산출근거목록표!J2&amp;"!A"&amp;ROW(단가산출근거목록표!A6),"D00014 →")</f>
        <v>D00014 →</v>
      </c>
    </row>
    <row r="326" spans="1:26" ht="23.85" customHeight="1" x14ac:dyDescent="0.3">
      <c r="A326" s="9" t="s">
        <v>407</v>
      </c>
      <c r="B326" s="9" t="s">
        <v>408</v>
      </c>
      <c r="C326" s="85">
        <v>0.1</v>
      </c>
      <c r="D326" s="32" t="s">
        <v>70</v>
      </c>
      <c r="E326" s="59">
        <f>G326+I326+K326</f>
        <v>4805</v>
      </c>
      <c r="F326" s="88">
        <f>H326+J326+L326</f>
        <v>480.5</v>
      </c>
      <c r="G326" s="89">
        <f>단가산출근거목록표!F16</f>
        <v>0</v>
      </c>
      <c r="H326" s="92">
        <f>IF(C326=0,0,ROUNDDOWN(G326*C326,1))</f>
        <v>0</v>
      </c>
      <c r="I326" s="89">
        <f>단가산출근거목록표!G16</f>
        <v>0</v>
      </c>
      <c r="J326" s="92">
        <f>IF(C326=0,0,ROUNDDOWN(I326*C326,1))</f>
        <v>0</v>
      </c>
      <c r="K326" s="89">
        <f>단가산출근거목록표!H16</f>
        <v>4805</v>
      </c>
      <c r="L326" s="92">
        <f>IF(C326=0,0,ROUNDDOWN(K326*C326,1))</f>
        <v>480.5</v>
      </c>
      <c r="M326" s="23" t="s">
        <v>1357</v>
      </c>
      <c r="N326" s="16" t="s">
        <v>1355</v>
      </c>
      <c r="O326" s="6" t="s">
        <v>1356</v>
      </c>
      <c r="P326" s="6" t="s">
        <v>1236</v>
      </c>
      <c r="Z326" s="19" t="str">
        <f ca="1">HYPERLINK("#"&amp;단가산출근거목록표!J2&amp;"!A"&amp;ROW(단가산출근거목록표!A16),"D00034 →")</f>
        <v>D00034 →</v>
      </c>
    </row>
    <row r="327" spans="1:26" ht="23.85" customHeight="1" x14ac:dyDescent="0.3">
      <c r="A327" s="23" t="s">
        <v>6</v>
      </c>
      <c r="B327" s="82"/>
      <c r="C327" s="82"/>
      <c r="D327" s="82"/>
      <c r="E327" s="82"/>
      <c r="F327" s="53">
        <f>H327+J327+L327</f>
        <v>6921</v>
      </c>
      <c r="G327" s="82"/>
      <c r="H327" s="53">
        <f>ROUNDDOWN(SUMIF(P325:P326,O327,H325:H326),0)</f>
        <v>864</v>
      </c>
      <c r="I327" s="82"/>
      <c r="J327" s="53">
        <f>ROUNDDOWN(SUMIF(P325:P326,O327,J325:J326),0)</f>
        <v>4439</v>
      </c>
      <c r="K327" s="82"/>
      <c r="L327" s="53">
        <f>ROUNDDOWN(SUMIF(P325:P326,O327,L325:L326),0)</f>
        <v>1618</v>
      </c>
      <c r="M327" s="82"/>
      <c r="O327" s="6" t="s">
        <v>1236</v>
      </c>
    </row>
    <row r="328" spans="1:26" ht="23.85" customHeight="1" x14ac:dyDescent="0.3">
      <c r="A328" s="81" t="s">
        <v>239</v>
      </c>
      <c r="B328" s="81"/>
      <c r="C328" s="83"/>
      <c r="D328" s="83"/>
      <c r="E328" s="83"/>
      <c r="F328" s="83"/>
      <c r="G328" s="83"/>
      <c r="H328" s="83"/>
      <c r="I328" s="83"/>
      <c r="J328" s="83"/>
      <c r="K328" s="83"/>
      <c r="L328" s="83"/>
      <c r="M328" s="83"/>
      <c r="N328" s="34" t="str">
        <f>HYPERLINK("#N"&amp;ROW(N330),"_x0005_`BDCOD|B03032_x0007_`POSS|"&amp;ROW(N330)&amp;"_x0007_`POSE|"&amp;ROW(N330)&amp;"_x0007_`")</f>
        <v>_x0005_`BDCOD|B03032_x0007_`POSS|330_x0007_`POSE|330_x0007_`</v>
      </c>
    </row>
    <row r="329" spans="1:26" ht="23.85" customHeight="1" x14ac:dyDescent="0.3">
      <c r="A329" s="43" t="s">
        <v>241</v>
      </c>
      <c r="B329" s="43" t="s">
        <v>242</v>
      </c>
      <c r="C329" s="84"/>
      <c r="D329" s="86" t="s">
        <v>237</v>
      </c>
      <c r="E329" s="84"/>
      <c r="F329" s="84"/>
      <c r="G329" s="84"/>
      <c r="H329" s="84"/>
      <c r="I329" s="84"/>
      <c r="J329" s="84"/>
      <c r="K329" s="84"/>
      <c r="L329" s="84"/>
      <c r="M329" s="86" t="s">
        <v>243</v>
      </c>
      <c r="O329" s="6" t="s">
        <v>243</v>
      </c>
    </row>
    <row r="330" spans="1:26" ht="23.85" customHeight="1" x14ac:dyDescent="0.3">
      <c r="A330" s="9" t="s">
        <v>256</v>
      </c>
      <c r="B330" s="9"/>
      <c r="C330" s="85">
        <v>5.0000000000000001E-3</v>
      </c>
      <c r="D330" s="32" t="s">
        <v>212</v>
      </c>
      <c r="E330" s="59">
        <f>G330+I330+K330</f>
        <v>791766</v>
      </c>
      <c r="F330" s="88">
        <f>H330+J330+L330</f>
        <v>3958.8</v>
      </c>
      <c r="G330" s="89">
        <f>일위대가목록표!F53</f>
        <v>5666</v>
      </c>
      <c r="H330" s="92">
        <f>IF(C330=0,0,ROUNDDOWN(G330*C330,1))</f>
        <v>28.3</v>
      </c>
      <c r="I330" s="89">
        <f>일위대가목록표!G53</f>
        <v>786100</v>
      </c>
      <c r="J330" s="92">
        <f>IF(C330=0,0,ROUNDDOWN(I330*C330,1))</f>
        <v>3930.5</v>
      </c>
      <c r="K330" s="89">
        <f>일위대가목록표!H53</f>
        <v>0</v>
      </c>
      <c r="L330" s="92">
        <f>IF(C330=0,0,ROUNDDOWN(K330*C330,1))</f>
        <v>0</v>
      </c>
      <c r="M330" s="23" t="s">
        <v>1499</v>
      </c>
      <c r="N330" s="16" t="s">
        <v>1497</v>
      </c>
      <c r="O330" s="6" t="s">
        <v>1498</v>
      </c>
      <c r="P330" s="6" t="s">
        <v>1236</v>
      </c>
      <c r="Z330" s="19" t="str">
        <f ca="1">HYPERLINK("#"&amp;일위대가목록표!J2&amp;"!A"&amp;ROW(일위대가목록표!A53),"B01185 →")</f>
        <v>B01185 →</v>
      </c>
    </row>
    <row r="331" spans="1:26" ht="23.85" customHeight="1" x14ac:dyDescent="0.3">
      <c r="A331" s="23" t="s">
        <v>6</v>
      </c>
      <c r="B331" s="82"/>
      <c r="C331" s="82"/>
      <c r="D331" s="82"/>
      <c r="E331" s="82"/>
      <c r="F331" s="53">
        <f>H331+J331+L331</f>
        <v>3958</v>
      </c>
      <c r="G331" s="82"/>
      <c r="H331" s="53">
        <f>ROUNDDOWN(SUMIF(P330:P330,O331,H330:H330),0)</f>
        <v>28</v>
      </c>
      <c r="I331" s="82"/>
      <c r="J331" s="53">
        <f>ROUNDDOWN(SUMIF(P330:P330,O331,J330:J330),0)</f>
        <v>3930</v>
      </c>
      <c r="K331" s="82"/>
      <c r="L331" s="53">
        <f>ROUNDDOWN(SUMIF(P330:P330,O331,L330:L330),0)</f>
        <v>0</v>
      </c>
      <c r="M331" s="82"/>
      <c r="O331" s="6" t="s">
        <v>1236</v>
      </c>
    </row>
    <row r="332" spans="1:26" ht="23.85" customHeight="1" x14ac:dyDescent="0.3">
      <c r="A332" s="81" t="s">
        <v>244</v>
      </c>
      <c r="B332" s="81"/>
      <c r="C332" s="83"/>
      <c r="D332" s="83"/>
      <c r="E332" s="83"/>
      <c r="F332" s="83"/>
      <c r="G332" s="83"/>
      <c r="H332" s="83"/>
      <c r="I332" s="83"/>
      <c r="J332" s="83"/>
      <c r="K332" s="83"/>
      <c r="L332" s="83"/>
      <c r="M332" s="83"/>
      <c r="N332" s="34" t="str">
        <f>HYPERLINK("#N"&amp;ROW(N338),"_x0005_`BDCOD|B00533_x0007_`POSS|"&amp;ROW(N334)&amp;"_x0007_`POSE|"&amp;ROW(N338)&amp;"_x0007_`")</f>
        <v>_x0005_`BDCOD|B00533_x0007_`POSS|334_x0007_`POSE|338_x0007_`</v>
      </c>
    </row>
    <row r="333" spans="1:26" ht="23.85" customHeight="1" x14ac:dyDescent="0.3">
      <c r="A333" s="43" t="s">
        <v>246</v>
      </c>
      <c r="B333" s="43" t="s">
        <v>247</v>
      </c>
      <c r="C333" s="84"/>
      <c r="D333" s="86" t="s">
        <v>187</v>
      </c>
      <c r="E333" s="84"/>
      <c r="F333" s="84"/>
      <c r="G333" s="84"/>
      <c r="H333" s="84"/>
      <c r="I333" s="84"/>
      <c r="J333" s="84"/>
      <c r="K333" s="84"/>
      <c r="L333" s="84"/>
      <c r="M333" s="86" t="s">
        <v>248</v>
      </c>
      <c r="O333" s="6" t="s">
        <v>248</v>
      </c>
    </row>
    <row r="334" spans="1:26" ht="23.85" customHeight="1" x14ac:dyDescent="0.3">
      <c r="A334" s="9" t="s">
        <v>821</v>
      </c>
      <c r="B334" s="9"/>
      <c r="C334" s="85">
        <v>0.06</v>
      </c>
      <c r="D334" s="32" t="s">
        <v>791</v>
      </c>
      <c r="E334" s="59">
        <f t="shared" ref="E334:F337" si="46">G334+I334+K334</f>
        <v>214222</v>
      </c>
      <c r="F334" s="87">
        <f t="shared" si="46"/>
        <v>12853.3</v>
      </c>
      <c r="G334" s="56">
        <v>0</v>
      </c>
      <c r="H334" s="88">
        <f>IF(C334=0,0,ROUNDDOWN(G334*C334,1))</f>
        <v>0</v>
      </c>
      <c r="I334" s="89">
        <f>노무비목록표!E14</f>
        <v>214222</v>
      </c>
      <c r="J334" s="91">
        <f>IF(C334=0,0,ROUNDDOWN(I334*C334,1))</f>
        <v>12853.3</v>
      </c>
      <c r="K334" s="56">
        <v>0</v>
      </c>
      <c r="L334" s="88">
        <f>IF(C334=0,0,ROUNDDOWN(K334*C334,1))</f>
        <v>0</v>
      </c>
      <c r="M334" s="23" t="s">
        <v>1364</v>
      </c>
      <c r="N334" s="16" t="s">
        <v>1381</v>
      </c>
      <c r="O334" s="6" t="s">
        <v>1363</v>
      </c>
      <c r="P334" s="6" t="s">
        <v>1236</v>
      </c>
      <c r="Q334" s="6" t="s">
        <v>1222</v>
      </c>
      <c r="Z334" s="19" t="str">
        <f ca="1">HYPERLINK("#"&amp;노무비목록표!G2&amp;"!A"&amp;ROW(노무비목록표!A14),"L00003 →")</f>
        <v>L00003 →</v>
      </c>
    </row>
    <row r="335" spans="1:26" ht="23.85" customHeight="1" x14ac:dyDescent="0.3">
      <c r="A335" s="9" t="s">
        <v>797</v>
      </c>
      <c r="B335" s="9"/>
      <c r="C335" s="85">
        <v>0.19</v>
      </c>
      <c r="D335" s="32" t="s">
        <v>791</v>
      </c>
      <c r="E335" s="59">
        <f t="shared" si="46"/>
        <v>165545</v>
      </c>
      <c r="F335" s="87">
        <f t="shared" si="46"/>
        <v>31453.5</v>
      </c>
      <c r="G335" s="56">
        <v>0</v>
      </c>
      <c r="H335" s="88">
        <f>IF(C335=0,0,ROUNDDOWN(G335*C335,1))</f>
        <v>0</v>
      </c>
      <c r="I335" s="89">
        <f>노무비목록표!E6</f>
        <v>165545</v>
      </c>
      <c r="J335" s="91">
        <f>IF(C335=0,0,ROUNDDOWN(I335*C335,1))</f>
        <v>31453.5</v>
      </c>
      <c r="K335" s="56">
        <v>0</v>
      </c>
      <c r="L335" s="88">
        <f>IF(C335=0,0,ROUNDDOWN(K335*C335,1))</f>
        <v>0</v>
      </c>
      <c r="M335" s="23" t="s">
        <v>1228</v>
      </c>
      <c r="N335" s="16" t="s">
        <v>1226</v>
      </c>
      <c r="O335" s="6" t="s">
        <v>1227</v>
      </c>
      <c r="P335" s="6" t="s">
        <v>1236</v>
      </c>
      <c r="Q335" s="6" t="s">
        <v>1222</v>
      </c>
      <c r="Z335" s="19" t="str">
        <f ca="1">HYPERLINK("#"&amp;노무비목록표!G2&amp;"!A"&amp;ROW(노무비목록표!A6),"L00002 →")</f>
        <v>L00002 →</v>
      </c>
    </row>
    <row r="336" spans="1:26" ht="23.85" customHeight="1" x14ac:dyDescent="0.3">
      <c r="A336" s="9" t="s">
        <v>488</v>
      </c>
      <c r="B336" s="9" t="s">
        <v>489</v>
      </c>
      <c r="C336" s="85">
        <v>0.61</v>
      </c>
      <c r="D336" s="32" t="s">
        <v>422</v>
      </c>
      <c r="E336" s="59">
        <f t="shared" si="46"/>
        <v>92526</v>
      </c>
      <c r="F336" s="88">
        <f t="shared" si="46"/>
        <v>56440.800000000003</v>
      </c>
      <c r="G336" s="89">
        <f>중기목록표!F19</f>
        <v>6723</v>
      </c>
      <c r="H336" s="92">
        <f>IF(C336=0,0,ROUNDDOWN(G336*C336,1))</f>
        <v>4101</v>
      </c>
      <c r="I336" s="89">
        <f>중기목록표!G19</f>
        <v>55700</v>
      </c>
      <c r="J336" s="92">
        <f>IF(C336=0,0,ROUNDDOWN(I336*C336,1))</f>
        <v>33977</v>
      </c>
      <c r="K336" s="89">
        <f>중기목록표!H19</f>
        <v>30103</v>
      </c>
      <c r="L336" s="92">
        <f>IF(C336=0,0,ROUNDDOWN(K336*C336,1))</f>
        <v>18362.8</v>
      </c>
      <c r="M336" s="23" t="s">
        <v>1367</v>
      </c>
      <c r="N336" s="16" t="s">
        <v>1500</v>
      </c>
      <c r="O336" s="6" t="s">
        <v>1366</v>
      </c>
      <c r="P336" s="6" t="s">
        <v>1236</v>
      </c>
      <c r="Q336" s="6" t="s">
        <v>1222</v>
      </c>
      <c r="Z336" s="19" t="str">
        <f ca="1">HYPERLINK("#"&amp;중기목록표!J2&amp;"!A"&amp;ROW(중기목록표!A19),"X00247 →")</f>
        <v>X00247 →</v>
      </c>
    </row>
    <row r="337" spans="1:26" ht="23.85" customHeight="1" x14ac:dyDescent="0.3">
      <c r="A337" s="9" t="s">
        <v>1501</v>
      </c>
      <c r="B337" s="9" t="s">
        <v>1333</v>
      </c>
      <c r="C337" s="85">
        <v>2</v>
      </c>
      <c r="D337" s="32" t="s">
        <v>870</v>
      </c>
      <c r="E337" s="59">
        <f t="shared" si="46"/>
        <v>78283.8</v>
      </c>
      <c r="F337" s="87">
        <f t="shared" si="46"/>
        <v>1565.6</v>
      </c>
      <c r="G337" s="90">
        <f>J334+J335+J336</f>
        <v>78283.8</v>
      </c>
      <c r="H337" s="88">
        <f>IF(C337=0,0,ROUNDDOWN(G337*C337/100,1))</f>
        <v>1565.6</v>
      </c>
      <c r="I337" s="12">
        <v>0</v>
      </c>
      <c r="J337" s="88">
        <f>IF(C337=0,0,ROUNDDOWN(I337*C337/100,1))</f>
        <v>0</v>
      </c>
      <c r="K337" s="12">
        <v>0</v>
      </c>
      <c r="L337" s="88">
        <f>IF(C337=0,0,ROUNDDOWN(K337*C337/100,1))</f>
        <v>0</v>
      </c>
      <c r="M337" s="23"/>
      <c r="N337" s="16" t="s">
        <v>1334</v>
      </c>
      <c r="O337" s="6" t="s">
        <v>1232</v>
      </c>
      <c r="P337" s="6" t="s">
        <v>1236</v>
      </c>
    </row>
    <row r="338" spans="1:26" ht="23.85" customHeight="1" x14ac:dyDescent="0.3">
      <c r="A338" s="9" t="s">
        <v>1502</v>
      </c>
      <c r="B338" s="9"/>
      <c r="C338" s="85">
        <v>0</v>
      </c>
      <c r="D338" s="32"/>
      <c r="E338" s="12">
        <v>0</v>
      </c>
      <c r="F338" s="10">
        <v>0</v>
      </c>
      <c r="G338" s="45"/>
      <c r="H338" s="12">
        <v>0</v>
      </c>
      <c r="I338" s="50"/>
      <c r="J338" s="12">
        <v>0</v>
      </c>
      <c r="K338" s="50"/>
      <c r="L338" s="12">
        <v>0</v>
      </c>
      <c r="M338" s="23" t="s">
        <v>1235</v>
      </c>
      <c r="N338" s="16" t="s">
        <v>1234</v>
      </c>
      <c r="O338" s="6" t="s">
        <v>1224</v>
      </c>
      <c r="P338" s="6" t="s">
        <v>1224</v>
      </c>
    </row>
    <row r="339" spans="1:26" ht="23.85" customHeight="1" x14ac:dyDescent="0.3">
      <c r="A339" s="23" t="s">
        <v>6</v>
      </c>
      <c r="B339" s="82"/>
      <c r="C339" s="82"/>
      <c r="D339" s="82"/>
      <c r="E339" s="82"/>
      <c r="F339" s="53">
        <f>H339+J339+L339</f>
        <v>102311</v>
      </c>
      <c r="G339" s="82"/>
      <c r="H339" s="53">
        <f>ROUNDDOWN(SUMIF(P334:P338,O339,H334:H338),0)</f>
        <v>5666</v>
      </c>
      <c r="I339" s="82"/>
      <c r="J339" s="53">
        <f>ROUNDDOWN(SUMIF(P334:P338,O339,J334:J338),0)</f>
        <v>78283</v>
      </c>
      <c r="K339" s="82"/>
      <c r="L339" s="53">
        <f>ROUNDDOWN(SUMIF(P334:P338,O339,L334:L338),0)</f>
        <v>18362</v>
      </c>
      <c r="M339" s="82"/>
      <c r="O339" s="6" t="s">
        <v>1236</v>
      </c>
    </row>
    <row r="340" spans="1:26" ht="23.85" customHeight="1" x14ac:dyDescent="0.3">
      <c r="A340" s="81" t="s">
        <v>249</v>
      </c>
      <c r="B340" s="81"/>
      <c r="C340" s="83"/>
      <c r="D340" s="83"/>
      <c r="E340" s="83"/>
      <c r="F340" s="83"/>
      <c r="G340" s="83"/>
      <c r="H340" s="83"/>
      <c r="I340" s="83"/>
      <c r="J340" s="83"/>
      <c r="K340" s="83"/>
      <c r="L340" s="83"/>
      <c r="M340" s="83"/>
      <c r="N340" s="34" t="str">
        <f>HYPERLINK("#N"&amp;ROW(N349),"_x0005_`BDCOD|B03063_x0007_`POSS|"&amp;ROW(N342)&amp;"_x0007_`POSE|"&amp;ROW(N349)&amp;"_x0007_`")</f>
        <v>_x0005_`BDCOD|B03063_x0007_`POSS|342_x0007_`POSE|349_x0007_`</v>
      </c>
    </row>
    <row r="341" spans="1:26" ht="23.85" customHeight="1" x14ac:dyDescent="0.3">
      <c r="A341" s="43" t="s">
        <v>251</v>
      </c>
      <c r="B341" s="43" t="s">
        <v>252</v>
      </c>
      <c r="C341" s="84"/>
      <c r="D341" s="86" t="s">
        <v>237</v>
      </c>
      <c r="E341" s="84"/>
      <c r="F341" s="84"/>
      <c r="G341" s="84"/>
      <c r="H341" s="84"/>
      <c r="I341" s="84"/>
      <c r="J341" s="84"/>
      <c r="K341" s="84"/>
      <c r="L341" s="84"/>
      <c r="M341" s="86" t="s">
        <v>253</v>
      </c>
      <c r="O341" s="6" t="s">
        <v>253</v>
      </c>
    </row>
    <row r="342" spans="1:26" ht="23.85" customHeight="1" x14ac:dyDescent="0.3">
      <c r="A342" s="9" t="s">
        <v>758</v>
      </c>
      <c r="B342" s="9" t="s">
        <v>759</v>
      </c>
      <c r="C342" s="85">
        <v>0.156</v>
      </c>
      <c r="D342" s="32" t="s">
        <v>70</v>
      </c>
      <c r="E342" s="59">
        <f t="shared" ref="E342:F349" si="47">G342+I342+K342</f>
        <v>25000</v>
      </c>
      <c r="F342" s="88">
        <f t="shared" si="47"/>
        <v>3900</v>
      </c>
      <c r="G342" s="89">
        <f>재료비목록표!E66</f>
        <v>25000</v>
      </c>
      <c r="H342" s="91">
        <f t="shared" ref="H342:H349" si="48">IF(C342=0,0,ROUNDDOWN(G342*C342,1))</f>
        <v>3900</v>
      </c>
      <c r="I342" s="56">
        <v>0</v>
      </c>
      <c r="J342" s="87">
        <f t="shared" ref="J342:J349" si="49">IF(C342=0,0,ROUNDDOWN(I342*C342,1))</f>
        <v>0</v>
      </c>
      <c r="K342" s="56">
        <v>0</v>
      </c>
      <c r="L342" s="88">
        <f t="shared" ref="L342:L349" si="50">IF(C342=0,0,ROUNDDOWN(K342*C342,1))</f>
        <v>0</v>
      </c>
      <c r="M342" s="23" t="s">
        <v>1263</v>
      </c>
      <c r="N342" s="16" t="s">
        <v>1261</v>
      </c>
      <c r="O342" s="6" t="s">
        <v>1262</v>
      </c>
      <c r="P342" s="6" t="s">
        <v>1236</v>
      </c>
      <c r="Z342" s="19" t="str">
        <f ca="1">HYPERLINK("#"&amp;재료비목록표!G2&amp;"!A"&amp;ROW(재료비목록표!A66),"M19894 →")</f>
        <v>M19894 →</v>
      </c>
    </row>
    <row r="343" spans="1:26" ht="23.85" customHeight="1" x14ac:dyDescent="0.3">
      <c r="A343" s="9" t="s">
        <v>377</v>
      </c>
      <c r="B343" s="9" t="s">
        <v>381</v>
      </c>
      <c r="C343" s="85">
        <v>0.15</v>
      </c>
      <c r="D343" s="32" t="s">
        <v>70</v>
      </c>
      <c r="E343" s="59">
        <f t="shared" si="47"/>
        <v>11647</v>
      </c>
      <c r="F343" s="88">
        <f t="shared" si="47"/>
        <v>1746.8999999999999</v>
      </c>
      <c r="G343" s="89">
        <f>단가산출근거목록표!F9</f>
        <v>811</v>
      </c>
      <c r="H343" s="92">
        <f t="shared" si="48"/>
        <v>121.6</v>
      </c>
      <c r="I343" s="89">
        <f>단가산출근거목록표!G9</f>
        <v>9765</v>
      </c>
      <c r="J343" s="92">
        <f t="shared" si="49"/>
        <v>1464.7</v>
      </c>
      <c r="K343" s="89">
        <f>단가산출근거목록표!H9</f>
        <v>1071</v>
      </c>
      <c r="L343" s="92">
        <f t="shared" si="50"/>
        <v>160.6</v>
      </c>
      <c r="M343" s="23" t="s">
        <v>1266</v>
      </c>
      <c r="N343" s="16" t="s">
        <v>1264</v>
      </c>
      <c r="O343" s="6" t="s">
        <v>1265</v>
      </c>
      <c r="P343" s="6" t="s">
        <v>1236</v>
      </c>
      <c r="Z343" s="19" t="str">
        <f ca="1">HYPERLINK("#"&amp;단가산출근거목록표!J2&amp;"!A"&amp;ROW(단가산출근거목록표!A9),"D01136 →")</f>
        <v>D01136 →</v>
      </c>
    </row>
    <row r="344" spans="1:26" ht="23.85" customHeight="1" x14ac:dyDescent="0.3">
      <c r="A344" s="9" t="s">
        <v>675</v>
      </c>
      <c r="B344" s="9" t="s">
        <v>252</v>
      </c>
      <c r="C344" s="85">
        <v>1</v>
      </c>
      <c r="D344" s="32" t="s">
        <v>237</v>
      </c>
      <c r="E344" s="59">
        <f t="shared" si="47"/>
        <v>105000</v>
      </c>
      <c r="F344" s="88">
        <f t="shared" si="47"/>
        <v>105000</v>
      </c>
      <c r="G344" s="89">
        <f>재료비목록표!E48</f>
        <v>105000</v>
      </c>
      <c r="H344" s="91">
        <f t="shared" si="48"/>
        <v>105000</v>
      </c>
      <c r="I344" s="56">
        <v>0</v>
      </c>
      <c r="J344" s="87">
        <f t="shared" si="49"/>
        <v>0</v>
      </c>
      <c r="K344" s="56">
        <v>0</v>
      </c>
      <c r="L344" s="88">
        <f t="shared" si="50"/>
        <v>0</v>
      </c>
      <c r="M344" s="23" t="s">
        <v>1505</v>
      </c>
      <c r="N344" s="16" t="s">
        <v>1503</v>
      </c>
      <c r="O344" s="6" t="s">
        <v>1504</v>
      </c>
      <c r="P344" s="6" t="s">
        <v>1236</v>
      </c>
      <c r="Z344" s="19" t="str">
        <f ca="1">HYPERLINK("#"&amp;재료비목록표!G2&amp;"!A"&amp;ROW(재료비목록표!A48),"M21103 →")</f>
        <v>M21103 →</v>
      </c>
    </row>
    <row r="345" spans="1:26" ht="23.85" customHeight="1" x14ac:dyDescent="0.3">
      <c r="A345" s="9" t="s">
        <v>200</v>
      </c>
      <c r="B345" s="9" t="s">
        <v>201</v>
      </c>
      <c r="C345" s="85">
        <v>0.78</v>
      </c>
      <c r="D345" s="32" t="s">
        <v>91</v>
      </c>
      <c r="E345" s="59">
        <f t="shared" si="47"/>
        <v>36273</v>
      </c>
      <c r="F345" s="88">
        <f t="shared" si="47"/>
        <v>28292.799999999999</v>
      </c>
      <c r="G345" s="89">
        <f>일위대가목록표!F42</f>
        <v>3688</v>
      </c>
      <c r="H345" s="92">
        <f t="shared" si="48"/>
        <v>2876.6</v>
      </c>
      <c r="I345" s="89">
        <f>일위대가목록표!G42</f>
        <v>31636</v>
      </c>
      <c r="J345" s="92">
        <f t="shared" si="49"/>
        <v>24676</v>
      </c>
      <c r="K345" s="89">
        <f>일위대가목록표!H42</f>
        <v>949</v>
      </c>
      <c r="L345" s="92">
        <f t="shared" si="50"/>
        <v>740.2</v>
      </c>
      <c r="M345" s="23" t="s">
        <v>1269</v>
      </c>
      <c r="N345" s="16" t="s">
        <v>1267</v>
      </c>
      <c r="O345" s="6" t="s">
        <v>1268</v>
      </c>
      <c r="P345" s="6" t="s">
        <v>1236</v>
      </c>
      <c r="Z345" s="19" t="str">
        <f ca="1">HYPERLINK("#"&amp;일위대가목록표!J2&amp;"!A"&amp;ROW(일위대가목록표!A42),"B00015 →")</f>
        <v>B00015 →</v>
      </c>
    </row>
    <row r="346" spans="1:26" ht="23.85" customHeight="1" x14ac:dyDescent="0.3">
      <c r="A346" s="9" t="s">
        <v>68</v>
      </c>
      <c r="B346" s="9" t="s">
        <v>74</v>
      </c>
      <c r="C346" s="85">
        <v>0.06</v>
      </c>
      <c r="D346" s="32" t="s">
        <v>70</v>
      </c>
      <c r="E346" s="59">
        <f t="shared" si="47"/>
        <v>120075</v>
      </c>
      <c r="F346" s="88">
        <f t="shared" si="47"/>
        <v>7204.3</v>
      </c>
      <c r="G346" s="89">
        <f>일위대가목록표!F16</f>
        <v>94671</v>
      </c>
      <c r="H346" s="92">
        <f t="shared" si="48"/>
        <v>5680.2</v>
      </c>
      <c r="I346" s="89">
        <f>일위대가목록표!G16</f>
        <v>22143</v>
      </c>
      <c r="J346" s="92">
        <f t="shared" si="49"/>
        <v>1328.5</v>
      </c>
      <c r="K346" s="89">
        <f>일위대가목록표!H16</f>
        <v>3261</v>
      </c>
      <c r="L346" s="92">
        <f t="shared" si="50"/>
        <v>195.6</v>
      </c>
      <c r="M346" s="23" t="s">
        <v>1272</v>
      </c>
      <c r="N346" s="16" t="s">
        <v>1270</v>
      </c>
      <c r="O346" s="6" t="s">
        <v>1271</v>
      </c>
      <c r="P346" s="6" t="s">
        <v>1236</v>
      </c>
      <c r="Z346" s="19" t="str">
        <f ca="1">HYPERLINK("#"&amp;일위대가목록표!J2&amp;"!A"&amp;ROW(일위대가목록표!A16),"B01810 →")</f>
        <v>B01810 →</v>
      </c>
    </row>
    <row r="347" spans="1:26" ht="23.85" customHeight="1" x14ac:dyDescent="0.3">
      <c r="A347" s="9" t="s">
        <v>527</v>
      </c>
      <c r="B347" s="9" t="s">
        <v>528</v>
      </c>
      <c r="C347" s="85">
        <v>1</v>
      </c>
      <c r="D347" s="32" t="s">
        <v>237</v>
      </c>
      <c r="E347" s="59">
        <f t="shared" si="47"/>
        <v>16500</v>
      </c>
      <c r="F347" s="88">
        <f t="shared" si="47"/>
        <v>16500</v>
      </c>
      <c r="G347" s="89">
        <f>재료비목록표!E13</f>
        <v>16500</v>
      </c>
      <c r="H347" s="91">
        <f t="shared" si="48"/>
        <v>16500</v>
      </c>
      <c r="I347" s="56">
        <v>0</v>
      </c>
      <c r="J347" s="87">
        <f t="shared" si="49"/>
        <v>0</v>
      </c>
      <c r="K347" s="56">
        <v>0</v>
      </c>
      <c r="L347" s="88">
        <f t="shared" si="50"/>
        <v>0</v>
      </c>
      <c r="M347" s="23" t="s">
        <v>1508</v>
      </c>
      <c r="N347" s="16" t="s">
        <v>1506</v>
      </c>
      <c r="O347" s="6" t="s">
        <v>1507</v>
      </c>
      <c r="P347" s="6" t="s">
        <v>1236</v>
      </c>
      <c r="Z347" s="19" t="str">
        <f ca="1">HYPERLINK("#"&amp;재료비목록표!G2&amp;"!A"&amp;ROW(재료비목록표!A13),"M21104 →")</f>
        <v>M21104 →</v>
      </c>
    </row>
    <row r="348" spans="1:26" ht="23.85" customHeight="1" x14ac:dyDescent="0.3">
      <c r="A348" s="9" t="s">
        <v>639</v>
      </c>
      <c r="B348" s="9" t="s">
        <v>640</v>
      </c>
      <c r="C348" s="85">
        <v>1</v>
      </c>
      <c r="D348" s="32" t="s">
        <v>237</v>
      </c>
      <c r="E348" s="59">
        <f t="shared" si="47"/>
        <v>137000</v>
      </c>
      <c r="F348" s="88">
        <f t="shared" si="47"/>
        <v>137000</v>
      </c>
      <c r="G348" s="89">
        <f>재료비목록표!E40</f>
        <v>137000</v>
      </c>
      <c r="H348" s="91">
        <f t="shared" si="48"/>
        <v>137000</v>
      </c>
      <c r="I348" s="56">
        <v>0</v>
      </c>
      <c r="J348" s="87">
        <f t="shared" si="49"/>
        <v>0</v>
      </c>
      <c r="K348" s="56">
        <v>0</v>
      </c>
      <c r="L348" s="88">
        <f t="shared" si="50"/>
        <v>0</v>
      </c>
      <c r="M348" s="23" t="s">
        <v>1511</v>
      </c>
      <c r="N348" s="16" t="s">
        <v>1509</v>
      </c>
      <c r="O348" s="6" t="s">
        <v>1510</v>
      </c>
      <c r="P348" s="6" t="s">
        <v>1236</v>
      </c>
      <c r="Z348" s="19" t="str">
        <f ca="1">HYPERLINK("#"&amp;재료비목록표!G2&amp;"!A"&amp;ROW(재료비목록표!A40),"M20283 →")</f>
        <v>M20283 →</v>
      </c>
    </row>
    <row r="349" spans="1:26" ht="23.85" customHeight="1" x14ac:dyDescent="0.3">
      <c r="A349" s="9" t="s">
        <v>246</v>
      </c>
      <c r="B349" s="9" t="s">
        <v>247</v>
      </c>
      <c r="C349" s="85">
        <v>1</v>
      </c>
      <c r="D349" s="32" t="s">
        <v>187</v>
      </c>
      <c r="E349" s="59">
        <f t="shared" si="47"/>
        <v>102311</v>
      </c>
      <c r="F349" s="88">
        <f t="shared" si="47"/>
        <v>102311</v>
      </c>
      <c r="G349" s="89">
        <f>일위대가목록표!F51</f>
        <v>5666</v>
      </c>
      <c r="H349" s="92">
        <f t="shared" si="48"/>
        <v>5666</v>
      </c>
      <c r="I349" s="89">
        <f>일위대가목록표!G51</f>
        <v>78283</v>
      </c>
      <c r="J349" s="92">
        <f t="shared" si="49"/>
        <v>78283</v>
      </c>
      <c r="K349" s="89">
        <f>일위대가목록표!H51</f>
        <v>18362</v>
      </c>
      <c r="L349" s="92">
        <f t="shared" si="50"/>
        <v>18362</v>
      </c>
      <c r="M349" s="23" t="s">
        <v>1514</v>
      </c>
      <c r="N349" s="16" t="s">
        <v>1512</v>
      </c>
      <c r="O349" s="6" t="s">
        <v>1513</v>
      </c>
      <c r="P349" s="6" t="s">
        <v>1236</v>
      </c>
      <c r="Z349" s="19" t="str">
        <f ca="1">HYPERLINK("#"&amp;일위대가목록표!J2&amp;"!A"&amp;ROW(일위대가목록표!A51),"B00533 →")</f>
        <v>B00533 →</v>
      </c>
    </row>
    <row r="350" spans="1:26" ht="23.85" customHeight="1" x14ac:dyDescent="0.3">
      <c r="A350" s="23" t="s">
        <v>6</v>
      </c>
      <c r="B350" s="82"/>
      <c r="C350" s="82"/>
      <c r="D350" s="82"/>
      <c r="E350" s="82"/>
      <c r="F350" s="53">
        <f>H350+J350+L350</f>
        <v>401954</v>
      </c>
      <c r="G350" s="82"/>
      <c r="H350" s="53">
        <f>ROUNDDOWN(SUMIF(P342:P349,O350,H342:H349),0)</f>
        <v>276744</v>
      </c>
      <c r="I350" s="82"/>
      <c r="J350" s="53">
        <f>ROUNDDOWN(SUMIF(P342:P349,O350,J342:J349),0)</f>
        <v>105752</v>
      </c>
      <c r="K350" s="82"/>
      <c r="L350" s="53">
        <f>ROUNDDOWN(SUMIF(P342:P349,O350,L342:L349),0)</f>
        <v>19458</v>
      </c>
      <c r="M350" s="82"/>
      <c r="O350" s="6" t="s">
        <v>1236</v>
      </c>
    </row>
    <row r="351" spans="1:26" ht="23.85" customHeight="1" x14ac:dyDescent="0.3">
      <c r="A351" s="81" t="s">
        <v>254</v>
      </c>
      <c r="B351" s="81"/>
      <c r="C351" s="83"/>
      <c r="D351" s="83"/>
      <c r="E351" s="83"/>
      <c r="F351" s="83"/>
      <c r="G351" s="83"/>
      <c r="H351" s="83"/>
      <c r="I351" s="83"/>
      <c r="J351" s="83"/>
      <c r="K351" s="83"/>
      <c r="L351" s="83"/>
      <c r="M351" s="83"/>
      <c r="N351" s="34" t="str">
        <f>HYPERLINK("#N"&amp;ROW(N356),"_x0005_`BDCOD|B01185_x0007_`POSS|"&amp;ROW(N353)&amp;"_x0007_`POSE|"&amp;ROW(N356)&amp;"_x0007_`")</f>
        <v>_x0005_`BDCOD|B01185_x0007_`POSS|353_x0007_`POSE|356_x0007_`</v>
      </c>
    </row>
    <row r="352" spans="1:26" ht="23.85" customHeight="1" x14ac:dyDescent="0.3">
      <c r="A352" s="43" t="s">
        <v>256</v>
      </c>
      <c r="B352" s="43"/>
      <c r="C352" s="84"/>
      <c r="D352" s="86" t="s">
        <v>212</v>
      </c>
      <c r="E352" s="84"/>
      <c r="F352" s="84"/>
      <c r="G352" s="84"/>
      <c r="H352" s="84"/>
      <c r="I352" s="84"/>
      <c r="J352" s="84"/>
      <c r="K352" s="84"/>
      <c r="L352" s="84"/>
      <c r="M352" s="86" t="s">
        <v>257</v>
      </c>
      <c r="O352" s="6" t="s">
        <v>257</v>
      </c>
    </row>
    <row r="353" spans="1:26" ht="23.85" customHeight="1" x14ac:dyDescent="0.3">
      <c r="A353" s="9" t="s">
        <v>803</v>
      </c>
      <c r="B353" s="9"/>
      <c r="C353" s="85">
        <v>2.2000000000000002</v>
      </c>
      <c r="D353" s="32" t="s">
        <v>791</v>
      </c>
      <c r="E353" s="59">
        <f t="shared" ref="E353:F355" si="51">G353+I353+K353</f>
        <v>267021</v>
      </c>
      <c r="F353" s="87">
        <f t="shared" si="51"/>
        <v>587446.19999999995</v>
      </c>
      <c r="G353" s="56">
        <v>0</v>
      </c>
      <c r="H353" s="88">
        <f>IF(C353=0,0,ROUNDDOWN(G353*C353,1))</f>
        <v>0</v>
      </c>
      <c r="I353" s="89">
        <f>노무비목록표!E8</f>
        <v>267021</v>
      </c>
      <c r="J353" s="91">
        <f>IF(C353=0,0,ROUNDDOWN(I353*C353,1))</f>
        <v>587446.19999999995</v>
      </c>
      <c r="K353" s="56">
        <v>0</v>
      </c>
      <c r="L353" s="88">
        <f>IF(C353=0,0,ROUNDDOWN(K353*C353,1))</f>
        <v>0</v>
      </c>
      <c r="M353" s="23" t="s">
        <v>1467</v>
      </c>
      <c r="N353" s="16" t="s">
        <v>1465</v>
      </c>
      <c r="O353" s="6" t="s">
        <v>1466</v>
      </c>
      <c r="P353" s="6" t="s">
        <v>1236</v>
      </c>
      <c r="Q353" s="6" t="s">
        <v>1222</v>
      </c>
      <c r="Z353" s="19" t="str">
        <f ca="1">HYPERLINK("#"&amp;노무비목록표!G2&amp;"!A"&amp;ROW(노무비목록표!A8),"L00012 →")</f>
        <v>L00012 →</v>
      </c>
    </row>
    <row r="354" spans="1:26" ht="23.85" customHeight="1" x14ac:dyDescent="0.3">
      <c r="A354" s="9" t="s">
        <v>797</v>
      </c>
      <c r="B354" s="9"/>
      <c r="C354" s="85">
        <v>1.2</v>
      </c>
      <c r="D354" s="32" t="s">
        <v>791</v>
      </c>
      <c r="E354" s="59">
        <f t="shared" si="51"/>
        <v>165545</v>
      </c>
      <c r="F354" s="87">
        <f t="shared" si="51"/>
        <v>198654</v>
      </c>
      <c r="G354" s="56">
        <v>0</v>
      </c>
      <c r="H354" s="88">
        <f>IF(C354=0,0,ROUNDDOWN(G354*C354,1))</f>
        <v>0</v>
      </c>
      <c r="I354" s="89">
        <f>노무비목록표!E6</f>
        <v>165545</v>
      </c>
      <c r="J354" s="91">
        <f>IF(C354=0,0,ROUNDDOWN(I354*C354,1))</f>
        <v>198654</v>
      </c>
      <c r="K354" s="56">
        <v>0</v>
      </c>
      <c r="L354" s="88">
        <f>IF(C354=0,0,ROUNDDOWN(K354*C354,1))</f>
        <v>0</v>
      </c>
      <c r="M354" s="23" t="s">
        <v>1228</v>
      </c>
      <c r="N354" s="16" t="s">
        <v>1226</v>
      </c>
      <c r="O354" s="6" t="s">
        <v>1227</v>
      </c>
      <c r="P354" s="6" t="s">
        <v>1236</v>
      </c>
      <c r="Q354" s="6" t="s">
        <v>1222</v>
      </c>
      <c r="Z354" s="19" t="str">
        <f ca="1">HYPERLINK("#"&amp;노무비목록표!G2&amp;"!A"&amp;ROW(노무비목록표!A6),"L00002 →")</f>
        <v>L00002 →</v>
      </c>
    </row>
    <row r="355" spans="1:26" ht="23.85" customHeight="1" x14ac:dyDescent="0.3">
      <c r="A355" s="9" t="s">
        <v>502</v>
      </c>
      <c r="B355" s="9"/>
      <c r="C355" s="85">
        <v>2</v>
      </c>
      <c r="D355" s="32" t="s">
        <v>503</v>
      </c>
      <c r="E355" s="59">
        <f t="shared" si="51"/>
        <v>2833.31</v>
      </c>
      <c r="F355" s="88">
        <f t="shared" si="51"/>
        <v>5666.6</v>
      </c>
      <c r="G355" s="89">
        <f>재료비목록표!E5</f>
        <v>2833.31</v>
      </c>
      <c r="H355" s="91">
        <f>IF(C355=0,0,ROUNDDOWN(G355*C355,1))</f>
        <v>5666.6</v>
      </c>
      <c r="I355" s="56">
        <v>0</v>
      </c>
      <c r="J355" s="87">
        <f>IF(C355=0,0,ROUNDDOWN(I355*C355,1))</f>
        <v>0</v>
      </c>
      <c r="K355" s="56">
        <v>0</v>
      </c>
      <c r="L355" s="88">
        <f>IF(C355=0,0,ROUNDDOWN(K355*C355,1))</f>
        <v>0</v>
      </c>
      <c r="M355" s="23" t="s">
        <v>1517</v>
      </c>
      <c r="N355" s="16" t="s">
        <v>1515</v>
      </c>
      <c r="O355" s="6" t="s">
        <v>1516</v>
      </c>
      <c r="P355" s="6" t="s">
        <v>1236</v>
      </c>
      <c r="Z355" s="19" t="str">
        <f ca="1">HYPERLINK("#"&amp;재료비목록표!G2&amp;"!A"&amp;ROW(재료비목록표!A5),"M03218 →")</f>
        <v>M03218 →</v>
      </c>
    </row>
    <row r="356" spans="1:26" ht="23.85" customHeight="1" x14ac:dyDescent="0.3">
      <c r="A356" s="9" t="s">
        <v>1518</v>
      </c>
      <c r="B356" s="9"/>
      <c r="C356" s="85">
        <v>0</v>
      </c>
      <c r="D356" s="32"/>
      <c r="E356" s="12">
        <v>0</v>
      </c>
      <c r="F356" s="10">
        <v>0</v>
      </c>
      <c r="G356" s="45"/>
      <c r="H356" s="12">
        <v>0</v>
      </c>
      <c r="I356" s="50"/>
      <c r="J356" s="12">
        <v>0</v>
      </c>
      <c r="K356" s="50"/>
      <c r="L356" s="12">
        <v>0</v>
      </c>
      <c r="M356" s="23" t="s">
        <v>1235</v>
      </c>
      <c r="N356" s="16" t="s">
        <v>1234</v>
      </c>
      <c r="O356" s="6" t="s">
        <v>1224</v>
      </c>
      <c r="P356" s="6" t="s">
        <v>1224</v>
      </c>
    </row>
    <row r="357" spans="1:26" ht="23.85" customHeight="1" x14ac:dyDescent="0.3">
      <c r="A357" s="23" t="s">
        <v>6</v>
      </c>
      <c r="B357" s="82"/>
      <c r="C357" s="82"/>
      <c r="D357" s="82"/>
      <c r="E357" s="82"/>
      <c r="F357" s="53">
        <f>H357+J357+L357</f>
        <v>791766</v>
      </c>
      <c r="G357" s="82"/>
      <c r="H357" s="53">
        <f>ROUNDDOWN(SUMIF(P353:P356,O357,H353:H356),0)</f>
        <v>5666</v>
      </c>
      <c r="I357" s="82"/>
      <c r="J357" s="53">
        <f>ROUNDDOWN(SUMIF(P353:P356,O357,J353:J356),0)</f>
        <v>786100</v>
      </c>
      <c r="K357" s="82"/>
      <c r="L357" s="53">
        <f>ROUNDDOWN(SUMIF(P353:P356,O357,L353:L356),0)</f>
        <v>0</v>
      </c>
      <c r="M357" s="82"/>
      <c r="O357" s="6" t="s">
        <v>1236</v>
      </c>
    </row>
    <row r="358" spans="1:26" ht="23.85" customHeight="1" x14ac:dyDescent="0.3">
      <c r="A358" s="81" t="s">
        <v>258</v>
      </c>
      <c r="B358" s="81"/>
      <c r="C358" s="83"/>
      <c r="D358" s="83"/>
      <c r="E358" s="83"/>
      <c r="F358" s="83"/>
      <c r="G358" s="83"/>
      <c r="H358" s="83"/>
      <c r="I358" s="83"/>
      <c r="J358" s="83"/>
      <c r="K358" s="83"/>
      <c r="L358" s="83"/>
      <c r="M358" s="83"/>
      <c r="N358" s="34" t="str">
        <f>HYPERLINK("#N"&amp;ROW(N362),"_x0005_`BDCOD|B03072_x0007_`POSS|"&amp;ROW(N360)&amp;"_x0007_`POSE|"&amp;ROW(N362)&amp;"_x0007_`")</f>
        <v>_x0005_`BDCOD|B03072_x0007_`POSS|360_x0007_`POSE|362_x0007_`</v>
      </c>
    </row>
    <row r="359" spans="1:26" ht="23.85" customHeight="1" x14ac:dyDescent="0.3">
      <c r="A359" s="43" t="s">
        <v>260</v>
      </c>
      <c r="B359" s="43" t="s">
        <v>261</v>
      </c>
      <c r="C359" s="84"/>
      <c r="D359" s="86" t="s">
        <v>80</v>
      </c>
      <c r="E359" s="84"/>
      <c r="F359" s="84"/>
      <c r="G359" s="84"/>
      <c r="H359" s="84"/>
      <c r="I359" s="84"/>
      <c r="J359" s="84"/>
      <c r="K359" s="84"/>
      <c r="L359" s="84"/>
      <c r="M359" s="86" t="s">
        <v>262</v>
      </c>
      <c r="O359" s="6" t="s">
        <v>262</v>
      </c>
    </row>
    <row r="360" spans="1:26" ht="23.85" customHeight="1" x14ac:dyDescent="0.3">
      <c r="A360" s="9" t="s">
        <v>260</v>
      </c>
      <c r="B360" s="9" t="s">
        <v>261</v>
      </c>
      <c r="C360" s="85">
        <v>1.05</v>
      </c>
      <c r="D360" s="32" t="s">
        <v>80</v>
      </c>
      <c r="E360" s="59">
        <f t="shared" ref="E360:F362" si="52">G360+I360+K360</f>
        <v>4000</v>
      </c>
      <c r="F360" s="88">
        <f t="shared" si="52"/>
        <v>4200</v>
      </c>
      <c r="G360" s="89">
        <f>재료비목록표!E54</f>
        <v>4000</v>
      </c>
      <c r="H360" s="91">
        <f>IF(C360=0,0,ROUNDDOWN(G360*C360,1))</f>
        <v>4200</v>
      </c>
      <c r="I360" s="56">
        <v>0</v>
      </c>
      <c r="J360" s="87">
        <f>IF(C360=0,0,ROUNDDOWN(I360*C360,1))</f>
        <v>0</v>
      </c>
      <c r="K360" s="56">
        <v>0</v>
      </c>
      <c r="L360" s="88">
        <f>IF(C360=0,0,ROUNDDOWN(K360*C360,1))</f>
        <v>0</v>
      </c>
      <c r="M360" s="23" t="s">
        <v>1521</v>
      </c>
      <c r="N360" s="16" t="s">
        <v>1519</v>
      </c>
      <c r="O360" s="6" t="s">
        <v>1520</v>
      </c>
      <c r="P360" s="6" t="s">
        <v>1236</v>
      </c>
      <c r="Z360" s="19" t="str">
        <f ca="1">HYPERLINK("#"&amp;재료비목록표!G2&amp;"!A"&amp;ROW(재료비목록표!A54),"M21163 →")</f>
        <v>M21163 →</v>
      </c>
    </row>
    <row r="361" spans="1:26" ht="23.85" customHeight="1" x14ac:dyDescent="0.3">
      <c r="A361" s="9" t="s">
        <v>265</v>
      </c>
      <c r="B361" s="9" t="s">
        <v>266</v>
      </c>
      <c r="C361" s="85">
        <v>1</v>
      </c>
      <c r="D361" s="32" t="s">
        <v>80</v>
      </c>
      <c r="E361" s="59">
        <f t="shared" si="52"/>
        <v>285</v>
      </c>
      <c r="F361" s="88">
        <f t="shared" si="52"/>
        <v>285</v>
      </c>
      <c r="G361" s="89">
        <f>일위대가목록표!F55</f>
        <v>0</v>
      </c>
      <c r="H361" s="92">
        <f>IF(C361=0,0,ROUNDDOWN(G361*C361,1))</f>
        <v>0</v>
      </c>
      <c r="I361" s="89">
        <f>일위대가목록표!G55</f>
        <v>285</v>
      </c>
      <c r="J361" s="92">
        <f>IF(C361=0,0,ROUNDDOWN(I361*C361,1))</f>
        <v>285</v>
      </c>
      <c r="K361" s="89">
        <f>일위대가목록표!H55</f>
        <v>0</v>
      </c>
      <c r="L361" s="92">
        <f>IF(C361=0,0,ROUNDDOWN(K361*C361,1))</f>
        <v>0</v>
      </c>
      <c r="M361" s="23" t="s">
        <v>1347</v>
      </c>
      <c r="N361" s="16" t="s">
        <v>1345</v>
      </c>
      <c r="O361" s="6" t="s">
        <v>1346</v>
      </c>
      <c r="P361" s="6" t="s">
        <v>1236</v>
      </c>
      <c r="Z361" s="19" t="str">
        <f ca="1">HYPERLINK("#"&amp;일위대가목록표!J2&amp;"!A"&amp;ROW(일위대가목록표!A55),"B00960 →")</f>
        <v>B00960 →</v>
      </c>
    </row>
    <row r="362" spans="1:26" ht="23.85" customHeight="1" x14ac:dyDescent="0.3">
      <c r="A362" s="9" t="s">
        <v>587</v>
      </c>
      <c r="B362" s="9" t="s">
        <v>588</v>
      </c>
      <c r="C362" s="85">
        <v>0.1</v>
      </c>
      <c r="D362" s="32" t="s">
        <v>503</v>
      </c>
      <c r="E362" s="59">
        <f t="shared" si="52"/>
        <v>400</v>
      </c>
      <c r="F362" s="88">
        <f t="shared" si="52"/>
        <v>40</v>
      </c>
      <c r="G362" s="89">
        <f>재료비목록표!E28</f>
        <v>400</v>
      </c>
      <c r="H362" s="91">
        <f>IF(C362=0,0,ROUNDDOWN(G362*C362,1))</f>
        <v>40</v>
      </c>
      <c r="I362" s="56">
        <v>0</v>
      </c>
      <c r="J362" s="87">
        <f>IF(C362=0,0,ROUNDDOWN(I362*C362,1))</f>
        <v>0</v>
      </c>
      <c r="K362" s="56">
        <v>0</v>
      </c>
      <c r="L362" s="88">
        <f>IF(C362=0,0,ROUNDDOWN(K362*C362,1))</f>
        <v>0</v>
      </c>
      <c r="M362" s="23" t="s">
        <v>1298</v>
      </c>
      <c r="N362" s="16" t="s">
        <v>1296</v>
      </c>
      <c r="O362" s="6" t="s">
        <v>1297</v>
      </c>
      <c r="P362" s="6" t="s">
        <v>1236</v>
      </c>
      <c r="Z362" s="19" t="str">
        <f ca="1">HYPERLINK("#"&amp;재료비목록표!G2&amp;"!A"&amp;ROW(재료비목록표!A28),"M19937 →")</f>
        <v>M19937 →</v>
      </c>
    </row>
    <row r="363" spans="1:26" ht="23.85" customHeight="1" x14ac:dyDescent="0.3">
      <c r="A363" s="23" t="s">
        <v>6</v>
      </c>
      <c r="B363" s="82"/>
      <c r="C363" s="82"/>
      <c r="D363" s="82"/>
      <c r="E363" s="82"/>
      <c r="F363" s="53">
        <f>H363+J363+L363</f>
        <v>4525</v>
      </c>
      <c r="G363" s="82"/>
      <c r="H363" s="53">
        <f>ROUNDDOWN(SUMIF(P360:P362,O363,H360:H362),0)</f>
        <v>4240</v>
      </c>
      <c r="I363" s="82"/>
      <c r="J363" s="53">
        <f>ROUNDDOWN(SUMIF(P360:P362,O363,J360:J362),0)</f>
        <v>285</v>
      </c>
      <c r="K363" s="82"/>
      <c r="L363" s="53">
        <f>ROUNDDOWN(SUMIF(P360:P362,O363,L360:L362),0)</f>
        <v>0</v>
      </c>
      <c r="M363" s="82"/>
      <c r="O363" s="6" t="s">
        <v>1236</v>
      </c>
    </row>
    <row r="364" spans="1:26" ht="23.85" customHeight="1" x14ac:dyDescent="0.3">
      <c r="A364" s="81" t="s">
        <v>263</v>
      </c>
      <c r="B364" s="81"/>
      <c r="C364" s="83"/>
      <c r="D364" s="83"/>
      <c r="E364" s="83"/>
      <c r="F364" s="83"/>
      <c r="G364" s="83"/>
      <c r="H364" s="83"/>
      <c r="I364" s="83"/>
      <c r="J364" s="83"/>
      <c r="K364" s="83"/>
      <c r="L364" s="83"/>
      <c r="M364" s="83"/>
      <c r="N364" s="34" t="str">
        <f>HYPERLINK("#N"&amp;ROW(N368),"_x0005_`BDCOD|B00960_x0007_`POSS|"&amp;ROW(N366)&amp;"_x0007_`POSE|"&amp;ROW(N368)&amp;"_x0007_`")</f>
        <v>_x0005_`BDCOD|B00960_x0007_`POSS|366_x0007_`POSE|368_x0007_`</v>
      </c>
    </row>
    <row r="365" spans="1:26" ht="23.85" customHeight="1" x14ac:dyDescent="0.3">
      <c r="A365" s="43" t="s">
        <v>265</v>
      </c>
      <c r="B365" s="43" t="s">
        <v>266</v>
      </c>
      <c r="C365" s="84"/>
      <c r="D365" s="86" t="s">
        <v>80</v>
      </c>
      <c r="E365" s="84"/>
      <c r="F365" s="84"/>
      <c r="G365" s="84"/>
      <c r="H365" s="84"/>
      <c r="I365" s="84"/>
      <c r="J365" s="84"/>
      <c r="K365" s="84"/>
      <c r="L365" s="84"/>
      <c r="M365" s="86" t="s">
        <v>267</v>
      </c>
      <c r="O365" s="6" t="s">
        <v>267</v>
      </c>
    </row>
    <row r="366" spans="1:26" ht="23.85" customHeight="1" x14ac:dyDescent="0.3">
      <c r="A366" s="9" t="s">
        <v>809</v>
      </c>
      <c r="B366" s="9"/>
      <c r="C366" s="85">
        <v>1E-3</v>
      </c>
      <c r="D366" s="32" t="s">
        <v>791</v>
      </c>
      <c r="E366" s="59">
        <f>G366+I366+K366</f>
        <v>219533</v>
      </c>
      <c r="F366" s="87">
        <f>H366+J366+L366</f>
        <v>219.5</v>
      </c>
      <c r="G366" s="56">
        <v>0</v>
      </c>
      <c r="H366" s="88">
        <f>IF(C366=0,0,ROUNDDOWN(G366*C366,1))</f>
        <v>0</v>
      </c>
      <c r="I366" s="89">
        <f>노무비목록표!E10</f>
        <v>219533</v>
      </c>
      <c r="J366" s="91">
        <f>IF(C366=0,0,ROUNDDOWN(I366*C366,1))</f>
        <v>219.5</v>
      </c>
      <c r="K366" s="56">
        <v>0</v>
      </c>
      <c r="L366" s="88">
        <f>IF(C366=0,0,ROUNDDOWN(K366*C366,1))</f>
        <v>0</v>
      </c>
      <c r="M366" s="23" t="s">
        <v>1275</v>
      </c>
      <c r="N366" s="16" t="s">
        <v>1273</v>
      </c>
      <c r="O366" s="6" t="s">
        <v>1274</v>
      </c>
      <c r="P366" s="6" t="s">
        <v>1236</v>
      </c>
      <c r="Z366" s="19" t="str">
        <f ca="1">HYPERLINK("#"&amp;노무비목록표!G2&amp;"!A"&amp;ROW(노무비목록표!A10),"L00038 →")</f>
        <v>L00038 →</v>
      </c>
    </row>
    <row r="367" spans="1:26" ht="23.85" customHeight="1" x14ac:dyDescent="0.3">
      <c r="A367" s="9" t="s">
        <v>797</v>
      </c>
      <c r="B367" s="9"/>
      <c r="C367" s="85">
        <v>4.0000000000000002E-4</v>
      </c>
      <c r="D367" s="32" t="s">
        <v>791</v>
      </c>
      <c r="E367" s="59">
        <f>G367+I367+K367</f>
        <v>165545</v>
      </c>
      <c r="F367" s="87">
        <f>H367+J367+L367</f>
        <v>66.2</v>
      </c>
      <c r="G367" s="56">
        <v>0</v>
      </c>
      <c r="H367" s="88">
        <f>IF(C367=0,0,ROUNDDOWN(G367*C367,1))</f>
        <v>0</v>
      </c>
      <c r="I367" s="89">
        <f>노무비목록표!E6</f>
        <v>165545</v>
      </c>
      <c r="J367" s="91">
        <f>IF(C367=0,0,ROUNDDOWN(I367*C367,1))</f>
        <v>66.2</v>
      </c>
      <c r="K367" s="56">
        <v>0</v>
      </c>
      <c r="L367" s="88">
        <f>IF(C367=0,0,ROUNDDOWN(K367*C367,1))</f>
        <v>0</v>
      </c>
      <c r="M367" s="23" t="s">
        <v>1228</v>
      </c>
      <c r="N367" s="16" t="s">
        <v>1276</v>
      </c>
      <c r="O367" s="6" t="s">
        <v>1227</v>
      </c>
      <c r="P367" s="6" t="s">
        <v>1236</v>
      </c>
      <c r="Z367" s="19" t="str">
        <f ca="1">HYPERLINK("#"&amp;노무비목록표!G2&amp;"!A"&amp;ROW(노무비목록표!A6),"L00002 →")</f>
        <v>L00002 →</v>
      </c>
    </row>
    <row r="368" spans="1:26" ht="23.85" customHeight="1" x14ac:dyDescent="0.3">
      <c r="A368" s="9" t="s">
        <v>1522</v>
      </c>
      <c r="B368" s="9"/>
      <c r="C368" s="85">
        <v>0</v>
      </c>
      <c r="D368" s="32"/>
      <c r="E368" s="12">
        <v>0</v>
      </c>
      <c r="F368" s="10">
        <v>0</v>
      </c>
      <c r="G368" s="45"/>
      <c r="H368" s="12">
        <v>0</v>
      </c>
      <c r="I368" s="50"/>
      <c r="J368" s="12">
        <v>0</v>
      </c>
      <c r="K368" s="50"/>
      <c r="L368" s="12">
        <v>0</v>
      </c>
      <c r="M368" s="23" t="s">
        <v>1235</v>
      </c>
      <c r="N368" s="16" t="s">
        <v>1234</v>
      </c>
      <c r="O368" s="6" t="s">
        <v>1224</v>
      </c>
      <c r="P368" s="6" t="s">
        <v>1224</v>
      </c>
    </row>
    <row r="369" spans="1:26" ht="23.85" customHeight="1" x14ac:dyDescent="0.3">
      <c r="A369" s="23" t="s">
        <v>6</v>
      </c>
      <c r="B369" s="82"/>
      <c r="C369" s="82"/>
      <c r="D369" s="82"/>
      <c r="E369" s="82"/>
      <c r="F369" s="53">
        <f>H369+J369+L369</f>
        <v>285</v>
      </c>
      <c r="G369" s="82"/>
      <c r="H369" s="53">
        <f>ROUNDDOWN(SUMIF(P366:P368,O369,H366:H368),0)</f>
        <v>0</v>
      </c>
      <c r="I369" s="82"/>
      <c r="J369" s="53">
        <f>ROUNDDOWN(SUMIF(P366:P368,O369,J366:J368),0)</f>
        <v>285</v>
      </c>
      <c r="K369" s="82"/>
      <c r="L369" s="53">
        <f>ROUNDDOWN(SUMIF(P366:P368,O369,L366:L368),0)</f>
        <v>0</v>
      </c>
      <c r="M369" s="82"/>
      <c r="O369" s="6" t="s">
        <v>1236</v>
      </c>
    </row>
    <row r="370" spans="1:26" ht="23.85" customHeight="1" x14ac:dyDescent="0.3">
      <c r="A370" s="81" t="s">
        <v>268</v>
      </c>
      <c r="B370" s="81"/>
      <c r="C370" s="83"/>
      <c r="D370" s="83"/>
      <c r="E370" s="83"/>
      <c r="F370" s="83"/>
      <c r="G370" s="83"/>
      <c r="H370" s="83"/>
      <c r="I370" s="83"/>
      <c r="J370" s="83"/>
      <c r="K370" s="83"/>
      <c r="L370" s="83"/>
      <c r="M370" s="83"/>
      <c r="N370" s="34" t="str">
        <f>HYPERLINK("#N"&amp;ROW(N376),"_x0005_`BDCOD|B01794_x0007_`POSS|"&amp;ROW(N372)&amp;"_x0007_`POSE|"&amp;ROW(N376)&amp;"_x0007_`")</f>
        <v>_x0005_`BDCOD|B01794_x0007_`POSS|372_x0007_`POSE|376_x0007_`</v>
      </c>
    </row>
    <row r="371" spans="1:26" ht="23.85" customHeight="1" x14ac:dyDescent="0.3">
      <c r="A371" s="43" t="s">
        <v>270</v>
      </c>
      <c r="B371" s="43" t="s">
        <v>271</v>
      </c>
      <c r="C371" s="84"/>
      <c r="D371" s="86" t="s">
        <v>24</v>
      </c>
      <c r="E371" s="84"/>
      <c r="F371" s="84"/>
      <c r="G371" s="84"/>
      <c r="H371" s="84"/>
      <c r="I371" s="84"/>
      <c r="J371" s="84"/>
      <c r="K371" s="84"/>
      <c r="L371" s="84"/>
      <c r="M371" s="86" t="s">
        <v>272</v>
      </c>
      <c r="O371" s="6" t="s">
        <v>272</v>
      </c>
    </row>
    <row r="372" spans="1:26" ht="23.85" customHeight="1" x14ac:dyDescent="0.3">
      <c r="A372" s="9" t="s">
        <v>758</v>
      </c>
      <c r="B372" s="9" t="s">
        <v>759</v>
      </c>
      <c r="C372" s="85">
        <v>7.1999999999999995E-2</v>
      </c>
      <c r="D372" s="32" t="s">
        <v>70</v>
      </c>
      <c r="E372" s="59">
        <f t="shared" ref="E372:F376" si="53">G372+I372+K372</f>
        <v>25000</v>
      </c>
      <c r="F372" s="88">
        <f t="shared" si="53"/>
        <v>1800</v>
      </c>
      <c r="G372" s="89">
        <f>재료비목록표!E66</f>
        <v>25000</v>
      </c>
      <c r="H372" s="91">
        <f>IF(C372=0,0,ROUNDDOWN(G372*C372,1))</f>
        <v>1800</v>
      </c>
      <c r="I372" s="56">
        <v>0</v>
      </c>
      <c r="J372" s="87">
        <f>IF(C372=0,0,ROUNDDOWN(I372*C372,1))</f>
        <v>0</v>
      </c>
      <c r="K372" s="56">
        <v>0</v>
      </c>
      <c r="L372" s="88">
        <f>IF(C372=0,0,ROUNDDOWN(K372*C372,1))</f>
        <v>0</v>
      </c>
      <c r="M372" s="23" t="s">
        <v>1263</v>
      </c>
      <c r="N372" s="16" t="s">
        <v>1261</v>
      </c>
      <c r="O372" s="6" t="s">
        <v>1262</v>
      </c>
      <c r="P372" s="6" t="s">
        <v>1236</v>
      </c>
      <c r="Z372" s="19" t="str">
        <f ca="1">HYPERLINK("#"&amp;재료비목록표!G2&amp;"!A"&amp;ROW(재료비목록표!A66),"M19894 →")</f>
        <v>M19894 →</v>
      </c>
    </row>
    <row r="373" spans="1:26" ht="23.85" customHeight="1" x14ac:dyDescent="0.3">
      <c r="A373" s="9" t="s">
        <v>377</v>
      </c>
      <c r="B373" s="9" t="s">
        <v>381</v>
      </c>
      <c r="C373" s="85">
        <v>7.0000000000000007E-2</v>
      </c>
      <c r="D373" s="32" t="s">
        <v>70</v>
      </c>
      <c r="E373" s="59">
        <f t="shared" si="53"/>
        <v>11647</v>
      </c>
      <c r="F373" s="88">
        <f t="shared" si="53"/>
        <v>815.1</v>
      </c>
      <c r="G373" s="89">
        <f>단가산출근거목록표!F9</f>
        <v>811</v>
      </c>
      <c r="H373" s="92">
        <f>IF(C373=0,0,ROUNDDOWN(G373*C373,1))</f>
        <v>56.7</v>
      </c>
      <c r="I373" s="89">
        <f>단가산출근거목록표!G9</f>
        <v>9765</v>
      </c>
      <c r="J373" s="92">
        <f>IF(C373=0,0,ROUNDDOWN(I373*C373,1))</f>
        <v>683.5</v>
      </c>
      <c r="K373" s="89">
        <f>단가산출근거목록표!H9</f>
        <v>1071</v>
      </c>
      <c r="L373" s="92">
        <f>IF(C373=0,0,ROUNDDOWN(K373*C373,1))</f>
        <v>74.900000000000006</v>
      </c>
      <c r="M373" s="23" t="s">
        <v>1266</v>
      </c>
      <c r="N373" s="16" t="s">
        <v>1264</v>
      </c>
      <c r="O373" s="6" t="s">
        <v>1265</v>
      </c>
      <c r="P373" s="6" t="s">
        <v>1236</v>
      </c>
      <c r="Z373" s="19" t="str">
        <f ca="1">HYPERLINK("#"&amp;단가산출근거목록표!J2&amp;"!A"&amp;ROW(단가산출근거목록표!A9),"D01136 →")</f>
        <v>D01136 →</v>
      </c>
    </row>
    <row r="374" spans="1:26" ht="23.85" customHeight="1" x14ac:dyDescent="0.3">
      <c r="A374" s="9" t="s">
        <v>270</v>
      </c>
      <c r="B374" s="9" t="s">
        <v>717</v>
      </c>
      <c r="C374" s="85">
        <v>0.5</v>
      </c>
      <c r="D374" s="32" t="s">
        <v>80</v>
      </c>
      <c r="E374" s="59">
        <f t="shared" si="53"/>
        <v>95000</v>
      </c>
      <c r="F374" s="88">
        <f t="shared" si="53"/>
        <v>47500</v>
      </c>
      <c r="G374" s="89">
        <f>재료비목록표!E57</f>
        <v>95000</v>
      </c>
      <c r="H374" s="91">
        <f>IF(C374=0,0,ROUNDDOWN(G374*C374,1))</f>
        <v>47500</v>
      </c>
      <c r="I374" s="56">
        <v>0</v>
      </c>
      <c r="J374" s="87">
        <f>IF(C374=0,0,ROUNDDOWN(I374*C374,1))</f>
        <v>0</v>
      </c>
      <c r="K374" s="56">
        <v>0</v>
      </c>
      <c r="L374" s="88">
        <f>IF(C374=0,0,ROUNDDOWN(K374*C374,1))</f>
        <v>0</v>
      </c>
      <c r="M374" s="23" t="s">
        <v>1525</v>
      </c>
      <c r="N374" s="16" t="s">
        <v>1523</v>
      </c>
      <c r="O374" s="6" t="s">
        <v>1524</v>
      </c>
      <c r="P374" s="6" t="s">
        <v>1236</v>
      </c>
      <c r="Z374" s="19" t="str">
        <f ca="1">HYPERLINK("#"&amp;재료비목록표!G2&amp;"!A"&amp;ROW(재료비목록표!A57),"M21143 →")</f>
        <v>M21143 →</v>
      </c>
    </row>
    <row r="375" spans="1:26" ht="23.85" customHeight="1" x14ac:dyDescent="0.3">
      <c r="A375" s="9" t="s">
        <v>318</v>
      </c>
      <c r="B375" s="9" t="s">
        <v>319</v>
      </c>
      <c r="C375" s="85">
        <v>0.5</v>
      </c>
      <c r="D375" s="32" t="s">
        <v>80</v>
      </c>
      <c r="E375" s="59">
        <f t="shared" si="53"/>
        <v>28731</v>
      </c>
      <c r="F375" s="88">
        <f t="shared" si="53"/>
        <v>14365.5</v>
      </c>
      <c r="G375" s="89">
        <f>일위대가목록표!F66</f>
        <v>2743</v>
      </c>
      <c r="H375" s="92">
        <f>IF(C375=0,0,ROUNDDOWN(G375*C375,1))</f>
        <v>1371.5</v>
      </c>
      <c r="I375" s="89">
        <f>일위대가목록표!G66</f>
        <v>21353</v>
      </c>
      <c r="J375" s="92">
        <f>IF(C375=0,0,ROUNDDOWN(I375*C375,1))</f>
        <v>10676.5</v>
      </c>
      <c r="K375" s="89">
        <f>일위대가목록표!H66</f>
        <v>4635</v>
      </c>
      <c r="L375" s="92">
        <f>IF(C375=0,0,ROUNDDOWN(K375*C375,1))</f>
        <v>2317.5</v>
      </c>
      <c r="M375" s="23" t="s">
        <v>1528</v>
      </c>
      <c r="N375" s="16" t="s">
        <v>1526</v>
      </c>
      <c r="O375" s="6" t="s">
        <v>1527</v>
      </c>
      <c r="P375" s="6" t="s">
        <v>1236</v>
      </c>
      <c r="Z375" s="19" t="str">
        <f ca="1">HYPERLINK("#"&amp;일위대가목록표!J2&amp;"!A"&amp;ROW(일위대가목록표!A66),"B01425 →")</f>
        <v>B01425 →</v>
      </c>
    </row>
    <row r="376" spans="1:26" ht="23.85" customHeight="1" x14ac:dyDescent="0.3">
      <c r="A376" s="9" t="s">
        <v>543</v>
      </c>
      <c r="B376" s="9" t="s">
        <v>544</v>
      </c>
      <c r="C376" s="85">
        <v>1</v>
      </c>
      <c r="D376" s="32" t="s">
        <v>237</v>
      </c>
      <c r="E376" s="59">
        <f t="shared" si="53"/>
        <v>107000</v>
      </c>
      <c r="F376" s="88">
        <f t="shared" si="53"/>
        <v>107000</v>
      </c>
      <c r="G376" s="89">
        <f>재료비목록표!E18</f>
        <v>107000</v>
      </c>
      <c r="H376" s="91">
        <f>IF(C376=0,0,ROUNDDOWN(G376*C376,1))</f>
        <v>107000</v>
      </c>
      <c r="I376" s="56">
        <v>0</v>
      </c>
      <c r="J376" s="87">
        <f>IF(C376=0,0,ROUNDDOWN(I376*C376,1))</f>
        <v>0</v>
      </c>
      <c r="K376" s="56">
        <v>0</v>
      </c>
      <c r="L376" s="88">
        <f>IF(C376=0,0,ROUNDDOWN(K376*C376,1))</f>
        <v>0</v>
      </c>
      <c r="M376" s="23" t="s">
        <v>1531</v>
      </c>
      <c r="N376" s="16" t="s">
        <v>1529</v>
      </c>
      <c r="O376" s="6" t="s">
        <v>1530</v>
      </c>
      <c r="P376" s="6" t="s">
        <v>1236</v>
      </c>
      <c r="Z376" s="19" t="str">
        <f ca="1">HYPERLINK("#"&amp;재료비목록표!G2&amp;"!A"&amp;ROW(재료비목록표!A18),"M21144 →")</f>
        <v>M21144 →</v>
      </c>
    </row>
    <row r="377" spans="1:26" ht="23.85" customHeight="1" x14ac:dyDescent="0.3">
      <c r="A377" s="23" t="s">
        <v>6</v>
      </c>
      <c r="B377" s="82"/>
      <c r="C377" s="82"/>
      <c r="D377" s="82"/>
      <c r="E377" s="82"/>
      <c r="F377" s="53">
        <f>H377+J377+L377</f>
        <v>171480</v>
      </c>
      <c r="G377" s="82"/>
      <c r="H377" s="53">
        <f>ROUNDDOWN(SUMIF(P372:P376,O377,H372:H376),0)</f>
        <v>157728</v>
      </c>
      <c r="I377" s="82"/>
      <c r="J377" s="53">
        <f>ROUNDDOWN(SUMIF(P372:P376,O377,J372:J376),0)</f>
        <v>11360</v>
      </c>
      <c r="K377" s="82"/>
      <c r="L377" s="53">
        <f>ROUNDDOWN(SUMIF(P372:P376,O377,L372:L376),0)</f>
        <v>2392</v>
      </c>
      <c r="M377" s="82"/>
      <c r="O377" s="6" t="s">
        <v>1236</v>
      </c>
    </row>
    <row r="378" spans="1:26" ht="23.85" customHeight="1" x14ac:dyDescent="0.3">
      <c r="A378" s="81" t="s">
        <v>273</v>
      </c>
      <c r="B378" s="81"/>
      <c r="C378" s="83"/>
      <c r="D378" s="83"/>
      <c r="E378" s="83"/>
      <c r="F378" s="83"/>
      <c r="G378" s="83"/>
      <c r="H378" s="83"/>
      <c r="I378" s="83"/>
      <c r="J378" s="83"/>
      <c r="K378" s="83"/>
      <c r="L378" s="83"/>
      <c r="M378" s="83"/>
      <c r="N378" s="34" t="str">
        <f>HYPERLINK("#N"&amp;ROW(N382),"_x0005_`BDCOD|B03073_x0007_`POSS|"&amp;ROW(N380)&amp;"_x0007_`POSE|"&amp;ROW(N382)&amp;"_x0007_`")</f>
        <v>_x0005_`BDCOD|B03073_x0007_`POSS|380_x0007_`POSE|382_x0007_`</v>
      </c>
    </row>
    <row r="379" spans="1:26" ht="23.85" customHeight="1" x14ac:dyDescent="0.3">
      <c r="A379" s="43" t="s">
        <v>275</v>
      </c>
      <c r="B379" s="43" t="s">
        <v>261</v>
      </c>
      <c r="C379" s="84"/>
      <c r="D379" s="86" t="s">
        <v>80</v>
      </c>
      <c r="E379" s="84"/>
      <c r="F379" s="84"/>
      <c r="G379" s="84"/>
      <c r="H379" s="84"/>
      <c r="I379" s="84"/>
      <c r="J379" s="84"/>
      <c r="K379" s="84"/>
      <c r="L379" s="84"/>
      <c r="M379" s="86" t="s">
        <v>276</v>
      </c>
      <c r="O379" s="6" t="s">
        <v>276</v>
      </c>
    </row>
    <row r="380" spans="1:26" ht="23.85" customHeight="1" x14ac:dyDescent="0.3">
      <c r="A380" s="9" t="s">
        <v>275</v>
      </c>
      <c r="B380" s="9" t="s">
        <v>261</v>
      </c>
      <c r="C380" s="85">
        <v>1.05</v>
      </c>
      <c r="D380" s="32" t="s">
        <v>80</v>
      </c>
      <c r="E380" s="59">
        <f t="shared" ref="E380:F382" si="54">G380+I380+K380</f>
        <v>5000</v>
      </c>
      <c r="F380" s="88">
        <f t="shared" si="54"/>
        <v>5250</v>
      </c>
      <c r="G380" s="89">
        <f>재료비목록표!E59</f>
        <v>5000</v>
      </c>
      <c r="H380" s="91">
        <f>IF(C380=0,0,ROUNDDOWN(G380*C380,1))</f>
        <v>5250</v>
      </c>
      <c r="I380" s="56">
        <v>0</v>
      </c>
      <c r="J380" s="87">
        <f>IF(C380=0,0,ROUNDDOWN(I380*C380,1))</f>
        <v>0</v>
      </c>
      <c r="K380" s="56">
        <v>0</v>
      </c>
      <c r="L380" s="88">
        <f>IF(C380=0,0,ROUNDDOWN(K380*C380,1))</f>
        <v>0</v>
      </c>
      <c r="M380" s="23" t="s">
        <v>1534</v>
      </c>
      <c r="N380" s="16" t="s">
        <v>1532</v>
      </c>
      <c r="O380" s="6" t="s">
        <v>1533</v>
      </c>
      <c r="P380" s="6" t="s">
        <v>1236</v>
      </c>
      <c r="Z380" s="19" t="str">
        <f ca="1">HYPERLINK("#"&amp;재료비목록표!G2&amp;"!A"&amp;ROW(재료비목록표!A59),"M21164 →")</f>
        <v>M21164 →</v>
      </c>
    </row>
    <row r="381" spans="1:26" ht="23.85" customHeight="1" x14ac:dyDescent="0.3">
      <c r="A381" s="9" t="s">
        <v>265</v>
      </c>
      <c r="B381" s="9" t="s">
        <v>266</v>
      </c>
      <c r="C381" s="85">
        <v>1</v>
      </c>
      <c r="D381" s="32" t="s">
        <v>80</v>
      </c>
      <c r="E381" s="59">
        <f t="shared" si="54"/>
        <v>285</v>
      </c>
      <c r="F381" s="88">
        <f t="shared" si="54"/>
        <v>285</v>
      </c>
      <c r="G381" s="89">
        <f>일위대가목록표!F55</f>
        <v>0</v>
      </c>
      <c r="H381" s="92">
        <f>IF(C381=0,0,ROUNDDOWN(G381*C381,1))</f>
        <v>0</v>
      </c>
      <c r="I381" s="89">
        <f>일위대가목록표!G55</f>
        <v>285</v>
      </c>
      <c r="J381" s="92">
        <f>IF(C381=0,0,ROUNDDOWN(I381*C381,1))</f>
        <v>285</v>
      </c>
      <c r="K381" s="89">
        <f>일위대가목록표!H55</f>
        <v>0</v>
      </c>
      <c r="L381" s="92">
        <f>IF(C381=0,0,ROUNDDOWN(K381*C381,1))</f>
        <v>0</v>
      </c>
      <c r="M381" s="23" t="s">
        <v>1347</v>
      </c>
      <c r="N381" s="16" t="s">
        <v>1345</v>
      </c>
      <c r="O381" s="6" t="s">
        <v>1346</v>
      </c>
      <c r="P381" s="6" t="s">
        <v>1236</v>
      </c>
      <c r="Z381" s="19" t="str">
        <f ca="1">HYPERLINK("#"&amp;일위대가목록표!J2&amp;"!A"&amp;ROW(일위대가목록표!A55),"B00960 →")</f>
        <v>B00960 →</v>
      </c>
    </row>
    <row r="382" spans="1:26" ht="23.85" customHeight="1" x14ac:dyDescent="0.3">
      <c r="A382" s="9" t="s">
        <v>587</v>
      </c>
      <c r="B382" s="9" t="s">
        <v>588</v>
      </c>
      <c r="C382" s="85">
        <v>0.1</v>
      </c>
      <c r="D382" s="32" t="s">
        <v>503</v>
      </c>
      <c r="E382" s="59">
        <f t="shared" si="54"/>
        <v>400</v>
      </c>
      <c r="F382" s="88">
        <f t="shared" si="54"/>
        <v>40</v>
      </c>
      <c r="G382" s="89">
        <f>재료비목록표!E28</f>
        <v>400</v>
      </c>
      <c r="H382" s="91">
        <f>IF(C382=0,0,ROUNDDOWN(G382*C382,1))</f>
        <v>40</v>
      </c>
      <c r="I382" s="56">
        <v>0</v>
      </c>
      <c r="J382" s="87">
        <f>IF(C382=0,0,ROUNDDOWN(I382*C382,1))</f>
        <v>0</v>
      </c>
      <c r="K382" s="56">
        <v>0</v>
      </c>
      <c r="L382" s="88">
        <f>IF(C382=0,0,ROUNDDOWN(K382*C382,1))</f>
        <v>0</v>
      </c>
      <c r="M382" s="23" t="s">
        <v>1298</v>
      </c>
      <c r="N382" s="16" t="s">
        <v>1296</v>
      </c>
      <c r="O382" s="6" t="s">
        <v>1297</v>
      </c>
      <c r="P382" s="6" t="s">
        <v>1236</v>
      </c>
      <c r="Z382" s="19" t="str">
        <f ca="1">HYPERLINK("#"&amp;재료비목록표!G2&amp;"!A"&amp;ROW(재료비목록표!A28),"M19937 →")</f>
        <v>M19937 →</v>
      </c>
    </row>
    <row r="383" spans="1:26" ht="23.85" customHeight="1" x14ac:dyDescent="0.3">
      <c r="A383" s="23" t="s">
        <v>6</v>
      </c>
      <c r="B383" s="82"/>
      <c r="C383" s="82"/>
      <c r="D383" s="82"/>
      <c r="E383" s="82"/>
      <c r="F383" s="53">
        <f>H383+J383+L383</f>
        <v>5575</v>
      </c>
      <c r="G383" s="82"/>
      <c r="H383" s="53">
        <f>ROUNDDOWN(SUMIF(P380:P382,O383,H380:H382),0)</f>
        <v>5290</v>
      </c>
      <c r="I383" s="82"/>
      <c r="J383" s="53">
        <f>ROUNDDOWN(SUMIF(P380:P382,O383,J380:J382),0)</f>
        <v>285</v>
      </c>
      <c r="K383" s="82"/>
      <c r="L383" s="53">
        <f>ROUNDDOWN(SUMIF(P380:P382,O383,L380:L382),0)</f>
        <v>0</v>
      </c>
      <c r="M383" s="82"/>
      <c r="O383" s="6" t="s">
        <v>1236</v>
      </c>
    </row>
    <row r="384" spans="1:26" ht="23.85" customHeight="1" x14ac:dyDescent="0.3">
      <c r="A384" s="81" t="s">
        <v>277</v>
      </c>
      <c r="B384" s="81"/>
      <c r="C384" s="83"/>
      <c r="D384" s="83"/>
      <c r="E384" s="83"/>
      <c r="F384" s="83"/>
      <c r="G384" s="83"/>
      <c r="H384" s="83"/>
      <c r="I384" s="83"/>
      <c r="J384" s="83"/>
      <c r="K384" s="83"/>
      <c r="L384" s="83"/>
      <c r="M384" s="83"/>
      <c r="N384" s="34" t="str">
        <f>HYPERLINK("#N"&amp;ROW(N391),"_x0005_`BDCOD|B02585_x0007_`POSS|"&amp;ROW(N386)&amp;"_x0007_`POSE|"&amp;ROW(N391)&amp;"_x0007_`")</f>
        <v>_x0005_`BDCOD|B02585_x0007_`POSS|386_x0007_`POSE|391_x0007_`</v>
      </c>
    </row>
    <row r="385" spans="1:26" ht="23.85" customHeight="1" x14ac:dyDescent="0.3">
      <c r="A385" s="43" t="s">
        <v>279</v>
      </c>
      <c r="B385" s="43" t="s">
        <v>280</v>
      </c>
      <c r="C385" s="84"/>
      <c r="D385" s="86" t="s">
        <v>91</v>
      </c>
      <c r="E385" s="84"/>
      <c r="F385" s="84"/>
      <c r="G385" s="84"/>
      <c r="H385" s="84"/>
      <c r="I385" s="84"/>
      <c r="J385" s="84"/>
      <c r="K385" s="84"/>
      <c r="L385" s="84"/>
      <c r="M385" s="86" t="s">
        <v>281</v>
      </c>
      <c r="O385" s="6" t="s">
        <v>281</v>
      </c>
    </row>
    <row r="386" spans="1:26" ht="23.85" customHeight="1" x14ac:dyDescent="0.3">
      <c r="A386" s="9" t="s">
        <v>758</v>
      </c>
      <c r="B386" s="9" t="s">
        <v>759</v>
      </c>
      <c r="C386" s="85">
        <v>0.104</v>
      </c>
      <c r="D386" s="32" t="s">
        <v>70</v>
      </c>
      <c r="E386" s="59">
        <f t="shared" ref="E386:F391" si="55">G386+I386+K386</f>
        <v>25000</v>
      </c>
      <c r="F386" s="88">
        <f t="shared" si="55"/>
        <v>2600</v>
      </c>
      <c r="G386" s="89">
        <f>재료비목록표!E66</f>
        <v>25000</v>
      </c>
      <c r="H386" s="91">
        <f t="shared" ref="H386:H391" si="56">IF(C386=0,0,ROUNDDOWN(G386*C386,1))</f>
        <v>2600</v>
      </c>
      <c r="I386" s="56">
        <v>0</v>
      </c>
      <c r="J386" s="87">
        <f t="shared" ref="J386:J391" si="57">IF(C386=0,0,ROUNDDOWN(I386*C386,1))</f>
        <v>0</v>
      </c>
      <c r="K386" s="56">
        <v>0</v>
      </c>
      <c r="L386" s="88">
        <f t="shared" ref="L386:L391" si="58">IF(C386=0,0,ROUNDDOWN(K386*C386,1))</f>
        <v>0</v>
      </c>
      <c r="M386" s="23" t="s">
        <v>1263</v>
      </c>
      <c r="N386" s="16" t="s">
        <v>1261</v>
      </c>
      <c r="O386" s="6" t="s">
        <v>1262</v>
      </c>
      <c r="P386" s="6" t="s">
        <v>1236</v>
      </c>
      <c r="Z386" s="19" t="str">
        <f ca="1">HYPERLINK("#"&amp;재료비목록표!G2&amp;"!A"&amp;ROW(재료비목록표!A66),"M19894 →")</f>
        <v>M19894 →</v>
      </c>
    </row>
    <row r="387" spans="1:26" ht="23.85" customHeight="1" x14ac:dyDescent="0.3">
      <c r="A387" s="9" t="s">
        <v>388</v>
      </c>
      <c r="B387" s="9" t="s">
        <v>389</v>
      </c>
      <c r="C387" s="85">
        <v>0.1</v>
      </c>
      <c r="D387" s="32" t="s">
        <v>70</v>
      </c>
      <c r="E387" s="59">
        <f t="shared" si="55"/>
        <v>13918</v>
      </c>
      <c r="F387" s="88">
        <f t="shared" si="55"/>
        <v>1391.8</v>
      </c>
      <c r="G387" s="89">
        <f>단가산출근거목록표!F11</f>
        <v>1423</v>
      </c>
      <c r="H387" s="92">
        <f t="shared" si="56"/>
        <v>142.30000000000001</v>
      </c>
      <c r="I387" s="89">
        <f>단가산출근거목록표!G11</f>
        <v>10974</v>
      </c>
      <c r="J387" s="92">
        <f t="shared" si="57"/>
        <v>1097.4000000000001</v>
      </c>
      <c r="K387" s="89">
        <f>단가산출근거목록표!H11</f>
        <v>1521</v>
      </c>
      <c r="L387" s="92">
        <f t="shared" si="58"/>
        <v>152.1</v>
      </c>
      <c r="M387" s="23" t="s">
        <v>1313</v>
      </c>
      <c r="N387" s="16" t="s">
        <v>1311</v>
      </c>
      <c r="O387" s="6" t="s">
        <v>1312</v>
      </c>
      <c r="P387" s="6" t="s">
        <v>1236</v>
      </c>
      <c r="Z387" s="19" t="str">
        <f ca="1">HYPERLINK("#"&amp;단가산출근거목록표!J2&amp;"!A"&amp;ROW(단가산출근거목록표!A11),"D00569 →")</f>
        <v>D00569 →</v>
      </c>
    </row>
    <row r="388" spans="1:26" ht="23.85" customHeight="1" x14ac:dyDescent="0.3">
      <c r="A388" s="9" t="s">
        <v>733</v>
      </c>
      <c r="B388" s="9" t="s">
        <v>734</v>
      </c>
      <c r="C388" s="85">
        <v>1</v>
      </c>
      <c r="D388" s="32" t="s">
        <v>91</v>
      </c>
      <c r="E388" s="59">
        <f t="shared" si="55"/>
        <v>459.7</v>
      </c>
      <c r="F388" s="88">
        <f t="shared" si="55"/>
        <v>459.7</v>
      </c>
      <c r="G388" s="89">
        <f>재료비목록표!E61</f>
        <v>459.7</v>
      </c>
      <c r="H388" s="91">
        <f t="shared" si="56"/>
        <v>459.7</v>
      </c>
      <c r="I388" s="56">
        <v>0</v>
      </c>
      <c r="J388" s="87">
        <f t="shared" si="57"/>
        <v>0</v>
      </c>
      <c r="K388" s="56">
        <v>0</v>
      </c>
      <c r="L388" s="88">
        <f t="shared" si="58"/>
        <v>0</v>
      </c>
      <c r="M388" s="23" t="s">
        <v>1316</v>
      </c>
      <c r="N388" s="16" t="s">
        <v>1314</v>
      </c>
      <c r="O388" s="6" t="s">
        <v>1315</v>
      </c>
      <c r="P388" s="6" t="s">
        <v>1236</v>
      </c>
      <c r="Z388" s="19" t="str">
        <f ca="1">HYPERLINK("#"&amp;재료비목록표!G2&amp;"!A"&amp;ROW(재료비목록표!A61),"M19895 →")</f>
        <v>M19895 →</v>
      </c>
    </row>
    <row r="389" spans="1:26" ht="23.85" customHeight="1" x14ac:dyDescent="0.3">
      <c r="A389" s="9" t="s">
        <v>196</v>
      </c>
      <c r="B389" s="9"/>
      <c r="C389" s="85">
        <v>1</v>
      </c>
      <c r="D389" s="32" t="s">
        <v>91</v>
      </c>
      <c r="E389" s="59">
        <f t="shared" si="55"/>
        <v>4032</v>
      </c>
      <c r="F389" s="88">
        <f t="shared" si="55"/>
        <v>4032</v>
      </c>
      <c r="G389" s="89">
        <f>일위대가목록표!F41</f>
        <v>2747</v>
      </c>
      <c r="H389" s="92">
        <f t="shared" si="56"/>
        <v>2747</v>
      </c>
      <c r="I389" s="89">
        <f>일위대가목록표!G41</f>
        <v>1285</v>
      </c>
      <c r="J389" s="92">
        <f t="shared" si="57"/>
        <v>1285</v>
      </c>
      <c r="K389" s="89">
        <f>일위대가목록표!H41</f>
        <v>0</v>
      </c>
      <c r="L389" s="92">
        <f t="shared" si="58"/>
        <v>0</v>
      </c>
      <c r="M389" s="23" t="s">
        <v>1319</v>
      </c>
      <c r="N389" s="16" t="s">
        <v>1317</v>
      </c>
      <c r="O389" s="6" t="s">
        <v>1318</v>
      </c>
      <c r="P389" s="6" t="s">
        <v>1236</v>
      </c>
      <c r="Z389" s="19" t="str">
        <f ca="1">HYPERLINK("#"&amp;일위대가목록표!J2&amp;"!A"&amp;ROW(일위대가목록표!A41),"B01225 →")</f>
        <v>B01225 →</v>
      </c>
    </row>
    <row r="390" spans="1:26" ht="23.85" customHeight="1" x14ac:dyDescent="0.3">
      <c r="A390" s="9" t="s">
        <v>68</v>
      </c>
      <c r="B390" s="9" t="s">
        <v>74</v>
      </c>
      <c r="C390" s="85">
        <v>0.15</v>
      </c>
      <c r="D390" s="32" t="s">
        <v>70</v>
      </c>
      <c r="E390" s="59">
        <f t="shared" si="55"/>
        <v>120075</v>
      </c>
      <c r="F390" s="88">
        <f t="shared" si="55"/>
        <v>18011.099999999999</v>
      </c>
      <c r="G390" s="89">
        <f>일위대가목록표!F16</f>
        <v>94671</v>
      </c>
      <c r="H390" s="92">
        <f t="shared" si="56"/>
        <v>14200.6</v>
      </c>
      <c r="I390" s="89">
        <f>일위대가목록표!G16</f>
        <v>22143</v>
      </c>
      <c r="J390" s="92">
        <f t="shared" si="57"/>
        <v>3321.4</v>
      </c>
      <c r="K390" s="89">
        <f>일위대가목록표!H16</f>
        <v>3261</v>
      </c>
      <c r="L390" s="92">
        <f t="shared" si="58"/>
        <v>489.1</v>
      </c>
      <c r="M390" s="23" t="s">
        <v>1272</v>
      </c>
      <c r="N390" s="16" t="s">
        <v>1270</v>
      </c>
      <c r="O390" s="6" t="s">
        <v>1271</v>
      </c>
      <c r="P390" s="6" t="s">
        <v>1236</v>
      </c>
      <c r="Z390" s="19" t="str">
        <f ca="1">HYPERLINK("#"&amp;일위대가목록표!J2&amp;"!A"&amp;ROW(일위대가목록표!A16),"B01810 →")</f>
        <v>B01810 →</v>
      </c>
    </row>
    <row r="391" spans="1:26" ht="23.85" customHeight="1" x14ac:dyDescent="0.3">
      <c r="A391" s="9" t="s">
        <v>707</v>
      </c>
      <c r="B391" s="9" t="s">
        <v>708</v>
      </c>
      <c r="C391" s="85">
        <v>1</v>
      </c>
      <c r="D391" s="32" t="s">
        <v>91</v>
      </c>
      <c r="E391" s="59">
        <f t="shared" si="55"/>
        <v>52300</v>
      </c>
      <c r="F391" s="88">
        <f t="shared" si="55"/>
        <v>52300</v>
      </c>
      <c r="G391" s="89">
        <f>재료비목록표!E55</f>
        <v>52300</v>
      </c>
      <c r="H391" s="91">
        <f t="shared" si="56"/>
        <v>52300</v>
      </c>
      <c r="I391" s="56">
        <v>0</v>
      </c>
      <c r="J391" s="87">
        <f t="shared" si="57"/>
        <v>0</v>
      </c>
      <c r="K391" s="56">
        <v>0</v>
      </c>
      <c r="L391" s="88">
        <f t="shared" si="58"/>
        <v>0</v>
      </c>
      <c r="M391" s="23" t="s">
        <v>1537</v>
      </c>
      <c r="N391" s="16" t="s">
        <v>1535</v>
      </c>
      <c r="O391" s="6" t="s">
        <v>1536</v>
      </c>
      <c r="P391" s="6" t="s">
        <v>1236</v>
      </c>
      <c r="Z391" s="19" t="str">
        <f ca="1">HYPERLINK("#"&amp;재료비목록표!G2&amp;"!A"&amp;ROW(재료비목록표!A55),"M21135 →")</f>
        <v>M21135 →</v>
      </c>
    </row>
    <row r="392" spans="1:26" ht="23.85" customHeight="1" x14ac:dyDescent="0.3">
      <c r="A392" s="23" t="s">
        <v>6</v>
      </c>
      <c r="B392" s="82"/>
      <c r="C392" s="82"/>
      <c r="D392" s="82"/>
      <c r="E392" s="82"/>
      <c r="F392" s="53">
        <f>H392+J392+L392</f>
        <v>78793</v>
      </c>
      <c r="G392" s="82"/>
      <c r="H392" s="53">
        <f>ROUNDDOWN(SUMIF(P386:P391,O392,H386:H391),0)</f>
        <v>72449</v>
      </c>
      <c r="I392" s="82"/>
      <c r="J392" s="53">
        <f>ROUNDDOWN(SUMIF(P386:P391,O392,J386:J391),0)</f>
        <v>5703</v>
      </c>
      <c r="K392" s="82"/>
      <c r="L392" s="53">
        <f>ROUNDDOWN(SUMIF(P386:P391,O392,L386:L391),0)</f>
        <v>641</v>
      </c>
      <c r="M392" s="82"/>
      <c r="O392" s="6" t="s">
        <v>1236</v>
      </c>
    </row>
    <row r="393" spans="1:26" ht="23.85" customHeight="1" x14ac:dyDescent="0.3">
      <c r="A393" s="81" t="s">
        <v>282</v>
      </c>
      <c r="B393" s="81"/>
      <c r="C393" s="83"/>
      <c r="D393" s="83"/>
      <c r="E393" s="83"/>
      <c r="F393" s="83"/>
      <c r="G393" s="83"/>
      <c r="H393" s="83"/>
      <c r="I393" s="83"/>
      <c r="J393" s="83"/>
      <c r="K393" s="83"/>
      <c r="L393" s="83"/>
      <c r="M393" s="83"/>
      <c r="N393" s="34" t="str">
        <f>HYPERLINK("#N"&amp;ROW(N395),"_x0005_`BDCOD|B03028_x0007_`POSS|"&amp;ROW(N395)&amp;"_x0007_`POSE|"&amp;ROW(N395)&amp;"_x0007_`")</f>
        <v>_x0005_`BDCOD|B03028_x0007_`POSS|395_x0007_`POSE|395_x0007_`</v>
      </c>
    </row>
    <row r="394" spans="1:26" ht="23.85" customHeight="1" x14ac:dyDescent="0.3">
      <c r="A394" s="43" t="s">
        <v>284</v>
      </c>
      <c r="B394" s="43" t="s">
        <v>285</v>
      </c>
      <c r="C394" s="84"/>
      <c r="D394" s="86" t="s">
        <v>237</v>
      </c>
      <c r="E394" s="84"/>
      <c r="F394" s="84"/>
      <c r="G394" s="84"/>
      <c r="H394" s="84"/>
      <c r="I394" s="84"/>
      <c r="J394" s="84"/>
      <c r="K394" s="84"/>
      <c r="L394" s="84"/>
      <c r="M394" s="86" t="s">
        <v>286</v>
      </c>
      <c r="O394" s="6" t="s">
        <v>286</v>
      </c>
    </row>
    <row r="395" spans="1:26" ht="23.85" customHeight="1" x14ac:dyDescent="0.3">
      <c r="A395" s="9" t="s">
        <v>407</v>
      </c>
      <c r="B395" s="9" t="s">
        <v>408</v>
      </c>
      <c r="C395" s="85">
        <v>0.16</v>
      </c>
      <c r="D395" s="32" t="s">
        <v>70</v>
      </c>
      <c r="E395" s="59">
        <f>G395+I395+K395</f>
        <v>4805</v>
      </c>
      <c r="F395" s="88">
        <f>H395+J395+L395</f>
        <v>768.8</v>
      </c>
      <c r="G395" s="89">
        <f>단가산출근거목록표!F16</f>
        <v>0</v>
      </c>
      <c r="H395" s="92">
        <f>IF(C395=0,0,ROUNDDOWN(G395*C395,1))</f>
        <v>0</v>
      </c>
      <c r="I395" s="89">
        <f>단가산출근거목록표!G16</f>
        <v>0</v>
      </c>
      <c r="J395" s="92">
        <f>IF(C395=0,0,ROUNDDOWN(I395*C395,1))</f>
        <v>0</v>
      </c>
      <c r="K395" s="89">
        <f>단가산출근거목록표!H16</f>
        <v>4805</v>
      </c>
      <c r="L395" s="92">
        <f>IF(C395=0,0,ROUNDDOWN(K395*C395,1))</f>
        <v>768.8</v>
      </c>
      <c r="M395" s="23" t="s">
        <v>1357</v>
      </c>
      <c r="N395" s="16" t="s">
        <v>1355</v>
      </c>
      <c r="O395" s="6" t="s">
        <v>1356</v>
      </c>
      <c r="P395" s="6" t="s">
        <v>1236</v>
      </c>
      <c r="Z395" s="19" t="str">
        <f ca="1">HYPERLINK("#"&amp;단가산출근거목록표!J2&amp;"!A"&amp;ROW(단가산출근거목록표!A16),"D00034 →")</f>
        <v>D00034 →</v>
      </c>
    </row>
    <row r="396" spans="1:26" ht="23.85" customHeight="1" x14ac:dyDescent="0.3">
      <c r="A396" s="23" t="s">
        <v>6</v>
      </c>
      <c r="B396" s="82"/>
      <c r="C396" s="82"/>
      <c r="D396" s="82"/>
      <c r="E396" s="82"/>
      <c r="F396" s="53">
        <f>H396+J396+L396</f>
        <v>768</v>
      </c>
      <c r="G396" s="82"/>
      <c r="H396" s="53">
        <f>ROUNDDOWN(SUMIF(P395:P395,O396,H395:H395),0)</f>
        <v>0</v>
      </c>
      <c r="I396" s="82"/>
      <c r="J396" s="53">
        <f>ROUNDDOWN(SUMIF(P395:P395,O396,J395:J395),0)</f>
        <v>0</v>
      </c>
      <c r="K396" s="82"/>
      <c r="L396" s="53">
        <f>ROUNDDOWN(SUMIF(P395:P395,O396,L395:L395),0)</f>
        <v>768</v>
      </c>
      <c r="M396" s="82"/>
      <c r="O396" s="6" t="s">
        <v>1236</v>
      </c>
    </row>
    <row r="397" spans="1:26" ht="23.85" customHeight="1" x14ac:dyDescent="0.3">
      <c r="A397" s="81" t="s">
        <v>287</v>
      </c>
      <c r="B397" s="81"/>
      <c r="C397" s="83"/>
      <c r="D397" s="83"/>
      <c r="E397" s="83"/>
      <c r="F397" s="83"/>
      <c r="G397" s="83"/>
      <c r="H397" s="83"/>
      <c r="I397" s="83"/>
      <c r="J397" s="83"/>
      <c r="K397" s="83"/>
      <c r="L397" s="83"/>
      <c r="M397" s="83"/>
      <c r="N397" s="34" t="str">
        <f>HYPERLINK("#N"&amp;ROW(N399),"_x0005_`BDCOD|B03029_x0007_`POSS|"&amp;ROW(N399)&amp;"_x0007_`POSE|"&amp;ROW(N399)&amp;"_x0007_`")</f>
        <v>_x0005_`BDCOD|B03029_x0007_`POSS|399_x0007_`POSE|399_x0007_`</v>
      </c>
    </row>
    <row r="398" spans="1:26" ht="23.85" customHeight="1" x14ac:dyDescent="0.3">
      <c r="A398" s="43" t="s">
        <v>289</v>
      </c>
      <c r="B398" s="43" t="s">
        <v>290</v>
      </c>
      <c r="C398" s="84"/>
      <c r="D398" s="86" t="s">
        <v>237</v>
      </c>
      <c r="E398" s="84"/>
      <c r="F398" s="84"/>
      <c r="G398" s="84"/>
      <c r="H398" s="84"/>
      <c r="I398" s="84"/>
      <c r="J398" s="84"/>
      <c r="K398" s="84"/>
      <c r="L398" s="84"/>
      <c r="M398" s="86" t="s">
        <v>291</v>
      </c>
      <c r="O398" s="6" t="s">
        <v>291</v>
      </c>
    </row>
    <row r="399" spans="1:26" ht="23.85" customHeight="1" x14ac:dyDescent="0.3">
      <c r="A399" s="9" t="s">
        <v>407</v>
      </c>
      <c r="B399" s="9" t="s">
        <v>408</v>
      </c>
      <c r="C399" s="85">
        <v>0.11</v>
      </c>
      <c r="D399" s="32" t="s">
        <v>70</v>
      </c>
      <c r="E399" s="59">
        <f>G399+I399+K399</f>
        <v>4805</v>
      </c>
      <c r="F399" s="88">
        <f>H399+J399+L399</f>
        <v>528.5</v>
      </c>
      <c r="G399" s="89">
        <f>단가산출근거목록표!F16</f>
        <v>0</v>
      </c>
      <c r="H399" s="92">
        <f>IF(C399=0,0,ROUNDDOWN(G399*C399,1))</f>
        <v>0</v>
      </c>
      <c r="I399" s="89">
        <f>단가산출근거목록표!G16</f>
        <v>0</v>
      </c>
      <c r="J399" s="92">
        <f>IF(C399=0,0,ROUNDDOWN(I399*C399,1))</f>
        <v>0</v>
      </c>
      <c r="K399" s="89">
        <f>단가산출근거목록표!H16</f>
        <v>4805</v>
      </c>
      <c r="L399" s="92">
        <f>IF(C399=0,0,ROUNDDOWN(K399*C399,1))</f>
        <v>528.5</v>
      </c>
      <c r="M399" s="23" t="s">
        <v>1357</v>
      </c>
      <c r="N399" s="16" t="s">
        <v>1355</v>
      </c>
      <c r="O399" s="6" t="s">
        <v>1356</v>
      </c>
      <c r="P399" s="6" t="s">
        <v>1236</v>
      </c>
      <c r="Z399" s="19" t="str">
        <f ca="1">HYPERLINK("#"&amp;단가산출근거목록표!J2&amp;"!A"&amp;ROW(단가산출근거목록표!A16),"D00034 →")</f>
        <v>D00034 →</v>
      </c>
    </row>
    <row r="400" spans="1:26" ht="23.85" customHeight="1" x14ac:dyDescent="0.3">
      <c r="A400" s="23" t="s">
        <v>6</v>
      </c>
      <c r="B400" s="82"/>
      <c r="C400" s="82"/>
      <c r="D400" s="82"/>
      <c r="E400" s="82"/>
      <c r="F400" s="53">
        <f>H400+J400+L400</f>
        <v>528</v>
      </c>
      <c r="G400" s="82"/>
      <c r="H400" s="53">
        <f>ROUNDDOWN(SUMIF(P399:P399,O400,H399:H399),0)</f>
        <v>0</v>
      </c>
      <c r="I400" s="82"/>
      <c r="J400" s="53">
        <f>ROUNDDOWN(SUMIF(P399:P399,O400,J399:J399),0)</f>
        <v>0</v>
      </c>
      <c r="K400" s="82"/>
      <c r="L400" s="53">
        <f>ROUNDDOWN(SUMIF(P399:P399,O400,L399:L399),0)</f>
        <v>528</v>
      </c>
      <c r="M400" s="82"/>
      <c r="O400" s="6" t="s">
        <v>1236</v>
      </c>
    </row>
    <row r="401" spans="1:26" ht="23.85" customHeight="1" x14ac:dyDescent="0.3">
      <c r="A401" s="81" t="s">
        <v>292</v>
      </c>
      <c r="B401" s="81"/>
      <c r="C401" s="83"/>
      <c r="D401" s="83"/>
      <c r="E401" s="83"/>
      <c r="F401" s="83"/>
      <c r="G401" s="83"/>
      <c r="H401" s="83"/>
      <c r="I401" s="83"/>
      <c r="J401" s="83"/>
      <c r="K401" s="83"/>
      <c r="L401" s="83"/>
      <c r="M401" s="83"/>
      <c r="N401" s="34" t="str">
        <f>HYPERLINK("#N"&amp;ROW(N403),"_x0005_`BDCOD|B03030_x0007_`POSS|"&amp;ROW(N403)&amp;"_x0007_`POSE|"&amp;ROW(N403)&amp;"_x0007_`")</f>
        <v>_x0005_`BDCOD|B03030_x0007_`POSS|403_x0007_`POSE|403_x0007_`</v>
      </c>
    </row>
    <row r="402" spans="1:26" ht="23.85" customHeight="1" x14ac:dyDescent="0.3">
      <c r="A402" s="43" t="s">
        <v>294</v>
      </c>
      <c r="B402" s="43" t="s">
        <v>295</v>
      </c>
      <c r="C402" s="84"/>
      <c r="D402" s="86" t="s">
        <v>237</v>
      </c>
      <c r="E402" s="84"/>
      <c r="F402" s="84"/>
      <c r="G402" s="84"/>
      <c r="H402" s="84"/>
      <c r="I402" s="84"/>
      <c r="J402" s="84"/>
      <c r="K402" s="84"/>
      <c r="L402" s="84"/>
      <c r="M402" s="86" t="s">
        <v>296</v>
      </c>
      <c r="O402" s="6" t="s">
        <v>296</v>
      </c>
    </row>
    <row r="403" spans="1:26" ht="23.85" customHeight="1" x14ac:dyDescent="0.3">
      <c r="A403" s="9" t="s">
        <v>407</v>
      </c>
      <c r="B403" s="9" t="s">
        <v>408</v>
      </c>
      <c r="C403" s="85">
        <v>0.06</v>
      </c>
      <c r="D403" s="32" t="s">
        <v>70</v>
      </c>
      <c r="E403" s="59">
        <f>G403+I403+K403</f>
        <v>4805</v>
      </c>
      <c r="F403" s="88">
        <f>H403+J403+L403</f>
        <v>288.3</v>
      </c>
      <c r="G403" s="89">
        <f>단가산출근거목록표!F16</f>
        <v>0</v>
      </c>
      <c r="H403" s="92">
        <f>IF(C403=0,0,ROUNDDOWN(G403*C403,1))</f>
        <v>0</v>
      </c>
      <c r="I403" s="89">
        <f>단가산출근거목록표!G16</f>
        <v>0</v>
      </c>
      <c r="J403" s="92">
        <f>IF(C403=0,0,ROUNDDOWN(I403*C403,1))</f>
        <v>0</v>
      </c>
      <c r="K403" s="89">
        <f>단가산출근거목록표!H16</f>
        <v>4805</v>
      </c>
      <c r="L403" s="92">
        <f>IF(C403=0,0,ROUNDDOWN(K403*C403,1))</f>
        <v>288.3</v>
      </c>
      <c r="M403" s="23" t="s">
        <v>1357</v>
      </c>
      <c r="N403" s="16" t="s">
        <v>1355</v>
      </c>
      <c r="O403" s="6" t="s">
        <v>1356</v>
      </c>
      <c r="P403" s="6" t="s">
        <v>1236</v>
      </c>
      <c r="Z403" s="19" t="str">
        <f ca="1">HYPERLINK("#"&amp;단가산출근거목록표!J2&amp;"!A"&amp;ROW(단가산출근거목록표!A16),"D00034 →")</f>
        <v>D00034 →</v>
      </c>
    </row>
    <row r="404" spans="1:26" ht="23.85" customHeight="1" x14ac:dyDescent="0.3">
      <c r="A404" s="23" t="s">
        <v>6</v>
      </c>
      <c r="B404" s="82"/>
      <c r="C404" s="82"/>
      <c r="D404" s="82"/>
      <c r="E404" s="82"/>
      <c r="F404" s="53">
        <f>H404+J404+L404</f>
        <v>288</v>
      </c>
      <c r="G404" s="82"/>
      <c r="H404" s="53">
        <f>ROUNDDOWN(SUMIF(P403:P403,O404,H403:H403),0)</f>
        <v>0</v>
      </c>
      <c r="I404" s="82"/>
      <c r="J404" s="53">
        <f>ROUNDDOWN(SUMIF(P403:P403,O404,J403:J403),0)</f>
        <v>0</v>
      </c>
      <c r="K404" s="82"/>
      <c r="L404" s="53">
        <f>ROUNDDOWN(SUMIF(P403:P403,O404,L403:L403),0)</f>
        <v>288</v>
      </c>
      <c r="M404" s="82"/>
      <c r="O404" s="6" t="s">
        <v>1236</v>
      </c>
    </row>
    <row r="405" spans="1:26" ht="23.85" customHeight="1" x14ac:dyDescent="0.3">
      <c r="A405" s="81" t="s">
        <v>297</v>
      </c>
      <c r="B405" s="81"/>
      <c r="C405" s="83"/>
      <c r="D405" s="83"/>
      <c r="E405" s="83"/>
      <c r="F405" s="83"/>
      <c r="G405" s="83"/>
      <c r="H405" s="83"/>
      <c r="I405" s="83"/>
      <c r="J405" s="83"/>
      <c r="K405" s="83"/>
      <c r="L405" s="83"/>
      <c r="M405" s="83"/>
      <c r="N405" s="34" t="str">
        <f>HYPERLINK("#N"&amp;ROW(N408),"_x0005_`BDCOD|B03040_x0007_`POSS|"&amp;ROW(N407)&amp;"_x0007_`POSE|"&amp;ROW(N408)&amp;"_x0007_`")</f>
        <v>_x0005_`BDCOD|B03040_x0007_`POSS|407_x0007_`POSE|408_x0007_`</v>
      </c>
    </row>
    <row r="406" spans="1:26" ht="23.85" customHeight="1" x14ac:dyDescent="0.3">
      <c r="A406" s="43" t="s">
        <v>299</v>
      </c>
      <c r="B406" s="43" t="s">
        <v>300</v>
      </c>
      <c r="C406" s="84"/>
      <c r="D406" s="86" t="s">
        <v>24</v>
      </c>
      <c r="E406" s="84"/>
      <c r="F406" s="84"/>
      <c r="G406" s="84"/>
      <c r="H406" s="84"/>
      <c r="I406" s="84"/>
      <c r="J406" s="84"/>
      <c r="K406" s="84"/>
      <c r="L406" s="84"/>
      <c r="M406" s="86" t="s">
        <v>301</v>
      </c>
      <c r="O406" s="6" t="s">
        <v>301</v>
      </c>
    </row>
    <row r="407" spans="1:26" ht="23.85" customHeight="1" x14ac:dyDescent="0.3">
      <c r="A407" s="9" t="s">
        <v>363</v>
      </c>
      <c r="B407" s="9" t="s">
        <v>367</v>
      </c>
      <c r="C407" s="85">
        <v>0.09</v>
      </c>
      <c r="D407" s="32" t="s">
        <v>70</v>
      </c>
      <c r="E407" s="59">
        <f>G407+I407+K407</f>
        <v>32813</v>
      </c>
      <c r="F407" s="88">
        <f>H407+J407+L407</f>
        <v>2953</v>
      </c>
      <c r="G407" s="89">
        <f>단가산출근거목록표!F5</f>
        <v>5064</v>
      </c>
      <c r="H407" s="92">
        <f>IF(C407=0,0,ROUNDDOWN(G407*C407,1))</f>
        <v>455.7</v>
      </c>
      <c r="I407" s="89">
        <f>단가산출근거목록표!G5</f>
        <v>19273</v>
      </c>
      <c r="J407" s="92">
        <f>IF(C407=0,0,ROUNDDOWN(I407*C407,1))</f>
        <v>1734.5</v>
      </c>
      <c r="K407" s="89">
        <f>단가산출근거목록표!H5</f>
        <v>8476</v>
      </c>
      <c r="L407" s="92">
        <f>IF(C407=0,0,ROUNDDOWN(K407*C407,1))</f>
        <v>762.8</v>
      </c>
      <c r="M407" s="23" t="s">
        <v>1354</v>
      </c>
      <c r="N407" s="16" t="s">
        <v>1352</v>
      </c>
      <c r="O407" s="6" t="s">
        <v>1353</v>
      </c>
      <c r="P407" s="6" t="s">
        <v>1236</v>
      </c>
      <c r="Z407" s="19" t="str">
        <f ca="1">HYPERLINK("#"&amp;단가산출근거목록표!J2&amp;"!A"&amp;ROW(단가산출근거목록표!A5),"D00003 →")</f>
        <v>D00003 →</v>
      </c>
    </row>
    <row r="408" spans="1:26" ht="23.85" customHeight="1" x14ac:dyDescent="0.3">
      <c r="A408" s="9" t="s">
        <v>407</v>
      </c>
      <c r="B408" s="9" t="s">
        <v>408</v>
      </c>
      <c r="C408" s="85">
        <v>9.1999999999999998E-2</v>
      </c>
      <c r="D408" s="32" t="s">
        <v>70</v>
      </c>
      <c r="E408" s="59">
        <f>G408+I408+K408</f>
        <v>4805</v>
      </c>
      <c r="F408" s="88">
        <f>H408+J408+L408</f>
        <v>442</v>
      </c>
      <c r="G408" s="89">
        <f>단가산출근거목록표!F16</f>
        <v>0</v>
      </c>
      <c r="H408" s="92">
        <f>IF(C408=0,0,ROUNDDOWN(G408*C408,1))</f>
        <v>0</v>
      </c>
      <c r="I408" s="89">
        <f>단가산출근거목록표!G16</f>
        <v>0</v>
      </c>
      <c r="J408" s="92">
        <f>IF(C408=0,0,ROUNDDOWN(I408*C408,1))</f>
        <v>0</v>
      </c>
      <c r="K408" s="89">
        <f>단가산출근거목록표!H16</f>
        <v>4805</v>
      </c>
      <c r="L408" s="92">
        <f>IF(C408=0,0,ROUNDDOWN(K408*C408,1))</f>
        <v>442</v>
      </c>
      <c r="M408" s="23" t="s">
        <v>1357</v>
      </c>
      <c r="N408" s="16" t="s">
        <v>1355</v>
      </c>
      <c r="O408" s="6" t="s">
        <v>1356</v>
      </c>
      <c r="P408" s="6" t="s">
        <v>1236</v>
      </c>
      <c r="Z408" s="19" t="str">
        <f ca="1">HYPERLINK("#"&amp;단가산출근거목록표!J2&amp;"!A"&amp;ROW(단가산출근거목록표!A16),"D00034 →")</f>
        <v>D00034 →</v>
      </c>
    </row>
    <row r="409" spans="1:26" ht="23.85" customHeight="1" x14ac:dyDescent="0.3">
      <c r="A409" s="23" t="s">
        <v>6</v>
      </c>
      <c r="B409" s="82"/>
      <c r="C409" s="82"/>
      <c r="D409" s="82"/>
      <c r="E409" s="82"/>
      <c r="F409" s="53">
        <f>H409+J409+L409</f>
        <v>3393</v>
      </c>
      <c r="G409" s="82"/>
      <c r="H409" s="53">
        <f>ROUNDDOWN(SUMIF(P407:P408,O409,H407:H408),0)</f>
        <v>455</v>
      </c>
      <c r="I409" s="82"/>
      <c r="J409" s="53">
        <f>ROUNDDOWN(SUMIF(P407:P408,O409,J407:J408),0)</f>
        <v>1734</v>
      </c>
      <c r="K409" s="82"/>
      <c r="L409" s="53">
        <f>ROUNDDOWN(SUMIF(P407:P408,O409,L407:L408),0)</f>
        <v>1204</v>
      </c>
      <c r="M409" s="82"/>
      <c r="O409" s="6" t="s">
        <v>1236</v>
      </c>
    </row>
    <row r="410" spans="1:26" ht="23.85" customHeight="1" x14ac:dyDescent="0.3">
      <c r="A410" s="81" t="s">
        <v>302</v>
      </c>
      <c r="B410" s="81"/>
      <c r="C410" s="83"/>
      <c r="D410" s="83"/>
      <c r="E410" s="83"/>
      <c r="F410" s="83"/>
      <c r="G410" s="83"/>
      <c r="H410" s="83"/>
      <c r="I410" s="83"/>
      <c r="J410" s="83"/>
      <c r="K410" s="83"/>
      <c r="L410" s="83"/>
      <c r="M410" s="83"/>
      <c r="N410" s="34" t="str">
        <f>HYPERLINK("#N"&amp;ROW(N413),"_x0005_`BDCOD|B03041_x0007_`POSS|"&amp;ROW(N412)&amp;"_x0007_`POSE|"&amp;ROW(N413)&amp;"_x0007_`")</f>
        <v>_x0005_`BDCOD|B03041_x0007_`POSS|412_x0007_`POSE|413_x0007_`</v>
      </c>
    </row>
    <row r="411" spans="1:26" ht="23.85" customHeight="1" x14ac:dyDescent="0.3">
      <c r="A411" s="43" t="s">
        <v>304</v>
      </c>
      <c r="B411" s="43" t="s">
        <v>305</v>
      </c>
      <c r="C411" s="84"/>
      <c r="D411" s="86" t="s">
        <v>24</v>
      </c>
      <c r="E411" s="84"/>
      <c r="F411" s="84"/>
      <c r="G411" s="84"/>
      <c r="H411" s="84"/>
      <c r="I411" s="84"/>
      <c r="J411" s="84"/>
      <c r="K411" s="84"/>
      <c r="L411" s="84"/>
      <c r="M411" s="86" t="s">
        <v>306</v>
      </c>
      <c r="O411" s="6" t="s">
        <v>306</v>
      </c>
    </row>
    <row r="412" spans="1:26" ht="23.85" customHeight="1" x14ac:dyDescent="0.3">
      <c r="A412" s="9" t="s">
        <v>363</v>
      </c>
      <c r="B412" s="9" t="s">
        <v>367</v>
      </c>
      <c r="C412" s="85">
        <v>0.11</v>
      </c>
      <c r="D412" s="32" t="s">
        <v>70</v>
      </c>
      <c r="E412" s="59">
        <f>G412+I412+K412</f>
        <v>32813</v>
      </c>
      <c r="F412" s="88">
        <f>H412+J412+L412</f>
        <v>3609.3</v>
      </c>
      <c r="G412" s="89">
        <f>단가산출근거목록표!F5</f>
        <v>5064</v>
      </c>
      <c r="H412" s="92">
        <f>IF(C412=0,0,ROUNDDOWN(G412*C412,1))</f>
        <v>557</v>
      </c>
      <c r="I412" s="89">
        <f>단가산출근거목록표!G5</f>
        <v>19273</v>
      </c>
      <c r="J412" s="92">
        <f>IF(C412=0,0,ROUNDDOWN(I412*C412,1))</f>
        <v>2120</v>
      </c>
      <c r="K412" s="89">
        <f>단가산출근거목록표!H5</f>
        <v>8476</v>
      </c>
      <c r="L412" s="92">
        <f>IF(C412=0,0,ROUNDDOWN(K412*C412,1))</f>
        <v>932.3</v>
      </c>
      <c r="M412" s="23" t="s">
        <v>1354</v>
      </c>
      <c r="N412" s="16" t="s">
        <v>1352</v>
      </c>
      <c r="O412" s="6" t="s">
        <v>1353</v>
      </c>
      <c r="P412" s="6" t="s">
        <v>1236</v>
      </c>
      <c r="Z412" s="19" t="str">
        <f ca="1">HYPERLINK("#"&amp;단가산출근거목록표!J2&amp;"!A"&amp;ROW(단가산출근거목록표!A5),"D00003 →")</f>
        <v>D00003 →</v>
      </c>
    </row>
    <row r="413" spans="1:26" ht="23.85" customHeight="1" x14ac:dyDescent="0.3">
      <c r="A413" s="9" t="s">
        <v>407</v>
      </c>
      <c r="B413" s="9" t="s">
        <v>408</v>
      </c>
      <c r="C413" s="85">
        <v>0.11</v>
      </c>
      <c r="D413" s="32" t="s">
        <v>70</v>
      </c>
      <c r="E413" s="59">
        <f>G413+I413+K413</f>
        <v>4805</v>
      </c>
      <c r="F413" s="88">
        <f>H413+J413+L413</f>
        <v>528.5</v>
      </c>
      <c r="G413" s="89">
        <f>단가산출근거목록표!F16</f>
        <v>0</v>
      </c>
      <c r="H413" s="92">
        <f>IF(C413=0,0,ROUNDDOWN(G413*C413,1))</f>
        <v>0</v>
      </c>
      <c r="I413" s="89">
        <f>단가산출근거목록표!G16</f>
        <v>0</v>
      </c>
      <c r="J413" s="92">
        <f>IF(C413=0,0,ROUNDDOWN(I413*C413,1))</f>
        <v>0</v>
      </c>
      <c r="K413" s="89">
        <f>단가산출근거목록표!H16</f>
        <v>4805</v>
      </c>
      <c r="L413" s="92">
        <f>IF(C413=0,0,ROUNDDOWN(K413*C413,1))</f>
        <v>528.5</v>
      </c>
      <c r="M413" s="23" t="s">
        <v>1357</v>
      </c>
      <c r="N413" s="16" t="s">
        <v>1355</v>
      </c>
      <c r="O413" s="6" t="s">
        <v>1356</v>
      </c>
      <c r="P413" s="6" t="s">
        <v>1236</v>
      </c>
      <c r="Z413" s="19" t="str">
        <f ca="1">HYPERLINK("#"&amp;단가산출근거목록표!J2&amp;"!A"&amp;ROW(단가산출근거목록표!A16),"D00034 →")</f>
        <v>D00034 →</v>
      </c>
    </row>
    <row r="414" spans="1:26" ht="23.85" customHeight="1" x14ac:dyDescent="0.3">
      <c r="A414" s="23" t="s">
        <v>6</v>
      </c>
      <c r="B414" s="82"/>
      <c r="C414" s="82"/>
      <c r="D414" s="82"/>
      <c r="E414" s="82"/>
      <c r="F414" s="53">
        <f>H414+J414+L414</f>
        <v>4137</v>
      </c>
      <c r="G414" s="82"/>
      <c r="H414" s="53">
        <f>ROUNDDOWN(SUMIF(P412:P413,O414,H412:H413),0)</f>
        <v>557</v>
      </c>
      <c r="I414" s="82"/>
      <c r="J414" s="53">
        <f>ROUNDDOWN(SUMIF(P412:P413,O414,J412:J413),0)</f>
        <v>2120</v>
      </c>
      <c r="K414" s="82"/>
      <c r="L414" s="53">
        <f>ROUNDDOWN(SUMIF(P412:P413,O414,L412:L413),0)</f>
        <v>1460</v>
      </c>
      <c r="M414" s="82"/>
      <c r="O414" s="6" t="s">
        <v>1236</v>
      </c>
    </row>
    <row r="415" spans="1:26" ht="23.85" customHeight="1" x14ac:dyDescent="0.3">
      <c r="A415" s="81" t="s">
        <v>307</v>
      </c>
      <c r="B415" s="81"/>
      <c r="C415" s="83"/>
      <c r="D415" s="83"/>
      <c r="E415" s="83"/>
      <c r="F415" s="83"/>
      <c r="G415" s="83"/>
      <c r="H415" s="83"/>
      <c r="I415" s="83"/>
      <c r="J415" s="83"/>
      <c r="K415" s="83"/>
      <c r="L415" s="83"/>
      <c r="M415" s="83"/>
      <c r="N415" s="34" t="str">
        <f>HYPERLINK("#N"&amp;ROW(N421),"_x0005_`BDCOD|B03051_x0007_`POSS|"&amp;ROW(N417)&amp;"_x0007_`POSE|"&amp;ROW(N421)&amp;"_x0007_`")</f>
        <v>_x0005_`BDCOD|B03051_x0007_`POSS|417_x0007_`POSE|421_x0007_`</v>
      </c>
    </row>
    <row r="416" spans="1:26" ht="23.85" customHeight="1" x14ac:dyDescent="0.3">
      <c r="A416" s="43" t="s">
        <v>309</v>
      </c>
      <c r="B416" s="43" t="s">
        <v>310</v>
      </c>
      <c r="C416" s="84"/>
      <c r="D416" s="86" t="s">
        <v>24</v>
      </c>
      <c r="E416" s="84"/>
      <c r="F416" s="84"/>
      <c r="G416" s="84"/>
      <c r="H416" s="84"/>
      <c r="I416" s="84"/>
      <c r="J416" s="84"/>
      <c r="K416" s="84"/>
      <c r="L416" s="84"/>
      <c r="M416" s="86" t="s">
        <v>311</v>
      </c>
      <c r="O416" s="6" t="s">
        <v>311</v>
      </c>
    </row>
    <row r="417" spans="1:26" ht="23.85" customHeight="1" x14ac:dyDescent="0.3">
      <c r="A417" s="9" t="s">
        <v>200</v>
      </c>
      <c r="B417" s="9" t="s">
        <v>201</v>
      </c>
      <c r="C417" s="85">
        <v>0.3</v>
      </c>
      <c r="D417" s="32" t="s">
        <v>91</v>
      </c>
      <c r="E417" s="59">
        <f t="shared" ref="E417:F421" si="59">G417+I417+K417</f>
        <v>36273</v>
      </c>
      <c r="F417" s="88">
        <f t="shared" si="59"/>
        <v>10881.9</v>
      </c>
      <c r="G417" s="89">
        <f>일위대가목록표!F42</f>
        <v>3688</v>
      </c>
      <c r="H417" s="92">
        <f>IF(C417=0,0,ROUNDDOWN(G417*C417,1))</f>
        <v>1106.4000000000001</v>
      </c>
      <c r="I417" s="89">
        <f>일위대가목록표!G42</f>
        <v>31636</v>
      </c>
      <c r="J417" s="92">
        <f>IF(C417=0,0,ROUNDDOWN(I417*C417,1))</f>
        <v>9490.7999999999993</v>
      </c>
      <c r="K417" s="89">
        <f>일위대가목록표!H42</f>
        <v>949</v>
      </c>
      <c r="L417" s="92">
        <f>IF(C417=0,0,ROUNDDOWN(K417*C417,1))</f>
        <v>284.7</v>
      </c>
      <c r="M417" s="23" t="s">
        <v>1269</v>
      </c>
      <c r="N417" s="16" t="s">
        <v>1267</v>
      </c>
      <c r="O417" s="6" t="s">
        <v>1268</v>
      </c>
      <c r="P417" s="6" t="s">
        <v>1236</v>
      </c>
      <c r="Z417" s="19" t="str">
        <f ca="1">HYPERLINK("#"&amp;일위대가목록표!J2&amp;"!A"&amp;ROW(일위대가목록표!A42),"B00015 →")</f>
        <v>B00015 →</v>
      </c>
    </row>
    <row r="418" spans="1:26" ht="23.85" customHeight="1" x14ac:dyDescent="0.3">
      <c r="A418" s="9" t="s">
        <v>68</v>
      </c>
      <c r="B418" s="9" t="s">
        <v>69</v>
      </c>
      <c r="C418" s="85">
        <v>0.02</v>
      </c>
      <c r="D418" s="32" t="s">
        <v>70</v>
      </c>
      <c r="E418" s="59">
        <f t="shared" si="59"/>
        <v>28154</v>
      </c>
      <c r="F418" s="88">
        <f t="shared" si="59"/>
        <v>562.9</v>
      </c>
      <c r="G418" s="89">
        <f>일위대가목록표!F15</f>
        <v>2629</v>
      </c>
      <c r="H418" s="92">
        <f>IF(C418=0,0,ROUNDDOWN(G418*C418,1))</f>
        <v>52.5</v>
      </c>
      <c r="I418" s="89">
        <f>일위대가목록표!G15</f>
        <v>22264</v>
      </c>
      <c r="J418" s="92">
        <f>IF(C418=0,0,ROUNDDOWN(I418*C418,1))</f>
        <v>445.2</v>
      </c>
      <c r="K418" s="89">
        <f>일위대가목록표!H15</f>
        <v>3261</v>
      </c>
      <c r="L418" s="92">
        <f>IF(C418=0,0,ROUNDDOWN(K418*C418,1))</f>
        <v>65.2</v>
      </c>
      <c r="M418" s="23" t="s">
        <v>1540</v>
      </c>
      <c r="N418" s="16" t="s">
        <v>1538</v>
      </c>
      <c r="O418" s="6" t="s">
        <v>1539</v>
      </c>
      <c r="P418" s="6" t="s">
        <v>1236</v>
      </c>
      <c r="Z418" s="19" t="str">
        <f ca="1">HYPERLINK("#"&amp;일위대가목록표!J2&amp;"!A"&amp;ROW(일위대가목록표!A15),"B00095 →")</f>
        <v>B00095 →</v>
      </c>
    </row>
    <row r="419" spans="1:26" ht="23.85" customHeight="1" x14ac:dyDescent="0.3">
      <c r="A419" s="9" t="s">
        <v>125</v>
      </c>
      <c r="B419" s="9" t="s">
        <v>126</v>
      </c>
      <c r="C419" s="85">
        <v>1</v>
      </c>
      <c r="D419" s="32" t="s">
        <v>24</v>
      </c>
      <c r="E419" s="59">
        <f t="shared" si="59"/>
        <v>10161</v>
      </c>
      <c r="F419" s="88">
        <f t="shared" si="59"/>
        <v>10161</v>
      </c>
      <c r="G419" s="89">
        <f>일위대가목록표!F26</f>
        <v>819</v>
      </c>
      <c r="H419" s="92">
        <f>IF(C419=0,0,ROUNDDOWN(G419*C419,1))</f>
        <v>819</v>
      </c>
      <c r="I419" s="89">
        <f>일위대가목록표!G26</f>
        <v>8362</v>
      </c>
      <c r="J419" s="92">
        <f>IF(C419=0,0,ROUNDDOWN(I419*C419,1))</f>
        <v>8362</v>
      </c>
      <c r="K419" s="89">
        <f>일위대가목록표!H26</f>
        <v>980</v>
      </c>
      <c r="L419" s="92">
        <f>IF(C419=0,0,ROUNDDOWN(K419*C419,1))</f>
        <v>980</v>
      </c>
      <c r="M419" s="23" t="s">
        <v>1543</v>
      </c>
      <c r="N419" s="16" t="s">
        <v>1541</v>
      </c>
      <c r="O419" s="6" t="s">
        <v>1542</v>
      </c>
      <c r="P419" s="6" t="s">
        <v>1236</v>
      </c>
      <c r="Z419" s="19" t="str">
        <f ca="1">HYPERLINK("#"&amp;일위대가목록표!J2&amp;"!A"&amp;ROW(일위대가목록표!A26),"B03052 →")</f>
        <v>B03052 →</v>
      </c>
    </row>
    <row r="420" spans="1:26" ht="23.85" customHeight="1" x14ac:dyDescent="0.3">
      <c r="A420" s="9" t="s">
        <v>768</v>
      </c>
      <c r="B420" s="9" t="s">
        <v>769</v>
      </c>
      <c r="C420" s="85">
        <v>1.03</v>
      </c>
      <c r="D420" s="32" t="s">
        <v>24</v>
      </c>
      <c r="E420" s="59">
        <f t="shared" si="59"/>
        <v>17190</v>
      </c>
      <c r="F420" s="88">
        <f t="shared" si="59"/>
        <v>17705.7</v>
      </c>
      <c r="G420" s="89">
        <f>재료비목록표!E68</f>
        <v>17190</v>
      </c>
      <c r="H420" s="91">
        <f>IF(C420=0,0,ROUNDDOWN(G420*C420,1))</f>
        <v>17705.7</v>
      </c>
      <c r="I420" s="56">
        <v>0</v>
      </c>
      <c r="J420" s="87">
        <f>IF(C420=0,0,ROUNDDOWN(I420*C420,1))</f>
        <v>0</v>
      </c>
      <c r="K420" s="56">
        <v>0</v>
      </c>
      <c r="L420" s="88">
        <f>IF(C420=0,0,ROUNDDOWN(K420*C420,1))</f>
        <v>0</v>
      </c>
      <c r="M420" s="23" t="s">
        <v>1546</v>
      </c>
      <c r="N420" s="16" t="s">
        <v>1544</v>
      </c>
      <c r="O420" s="6" t="s">
        <v>1545</v>
      </c>
      <c r="P420" s="6" t="s">
        <v>1236</v>
      </c>
      <c r="Z420" s="19" t="str">
        <f ca="1">HYPERLINK("#"&amp;재료비목록표!G2&amp;"!A"&amp;ROW(재료비목록표!A68),"M21138 →")</f>
        <v>M21138 →</v>
      </c>
    </row>
    <row r="421" spans="1:26" ht="23.85" customHeight="1" x14ac:dyDescent="0.3">
      <c r="A421" s="9" t="s">
        <v>574</v>
      </c>
      <c r="B421" s="9" t="s">
        <v>575</v>
      </c>
      <c r="C421" s="85">
        <v>1</v>
      </c>
      <c r="D421" s="32" t="s">
        <v>24</v>
      </c>
      <c r="E421" s="59">
        <f t="shared" si="59"/>
        <v>3140</v>
      </c>
      <c r="F421" s="88">
        <f t="shared" si="59"/>
        <v>3140</v>
      </c>
      <c r="G421" s="89">
        <f>재료비목록표!E25</f>
        <v>3140</v>
      </c>
      <c r="H421" s="91">
        <f>IF(C421=0,0,ROUNDDOWN(G421*C421,1))</f>
        <v>3140</v>
      </c>
      <c r="I421" s="56">
        <v>0</v>
      </c>
      <c r="J421" s="87">
        <f>IF(C421=0,0,ROUNDDOWN(I421*C421,1))</f>
        <v>0</v>
      </c>
      <c r="K421" s="56">
        <v>0</v>
      </c>
      <c r="L421" s="88">
        <f>IF(C421=0,0,ROUNDDOWN(K421*C421,1))</f>
        <v>0</v>
      </c>
      <c r="M421" s="23" t="s">
        <v>1549</v>
      </c>
      <c r="N421" s="16" t="s">
        <v>1547</v>
      </c>
      <c r="O421" s="6" t="s">
        <v>1548</v>
      </c>
      <c r="P421" s="6" t="s">
        <v>1236</v>
      </c>
      <c r="Z421" s="19" t="str">
        <f ca="1">HYPERLINK("#"&amp;재료비목록표!G2&amp;"!A"&amp;ROW(재료비목록표!A25),"M21137 →")</f>
        <v>M21137 →</v>
      </c>
    </row>
    <row r="422" spans="1:26" ht="23.85" customHeight="1" x14ac:dyDescent="0.3">
      <c r="A422" s="23" t="s">
        <v>6</v>
      </c>
      <c r="B422" s="82"/>
      <c r="C422" s="82"/>
      <c r="D422" s="82"/>
      <c r="E422" s="82"/>
      <c r="F422" s="53">
        <f>H422+J422+L422</f>
        <v>42450</v>
      </c>
      <c r="G422" s="82"/>
      <c r="H422" s="53">
        <f>ROUNDDOWN(SUMIF(P417:P421,O422,H417:H421),0)</f>
        <v>22823</v>
      </c>
      <c r="I422" s="82"/>
      <c r="J422" s="53">
        <f>ROUNDDOWN(SUMIF(P417:P421,O422,J417:J421),0)</f>
        <v>18298</v>
      </c>
      <c r="K422" s="82"/>
      <c r="L422" s="53">
        <f>ROUNDDOWN(SUMIF(P417:P421,O422,L417:L421),0)</f>
        <v>1329</v>
      </c>
      <c r="M422" s="82"/>
      <c r="O422" s="6" t="s">
        <v>1236</v>
      </c>
    </row>
    <row r="423" spans="1:26" ht="23.85" customHeight="1" x14ac:dyDescent="0.3">
      <c r="A423" s="81" t="s">
        <v>312</v>
      </c>
      <c r="B423" s="81"/>
      <c r="C423" s="83"/>
      <c r="D423" s="83"/>
      <c r="E423" s="83"/>
      <c r="F423" s="83"/>
      <c r="G423" s="83"/>
      <c r="H423" s="83"/>
      <c r="I423" s="83"/>
      <c r="J423" s="83"/>
      <c r="K423" s="83"/>
      <c r="L423" s="83"/>
      <c r="M423" s="83"/>
      <c r="N423" s="34" t="str">
        <f>HYPERLINK("#N"&amp;ROW(N429),"_x0005_`BDCOD|B03050_x0007_`POSS|"&amp;ROW(N425)&amp;"_x0007_`POSE|"&amp;ROW(N429)&amp;"_x0007_`")</f>
        <v>_x0005_`BDCOD|B03050_x0007_`POSS|425_x0007_`POSE|429_x0007_`</v>
      </c>
    </row>
    <row r="424" spans="1:26" ht="23.85" customHeight="1" x14ac:dyDescent="0.3">
      <c r="A424" s="43" t="s">
        <v>314</v>
      </c>
      <c r="B424" s="43" t="s">
        <v>310</v>
      </c>
      <c r="C424" s="84"/>
      <c r="D424" s="86" t="s">
        <v>24</v>
      </c>
      <c r="E424" s="84"/>
      <c r="F424" s="84"/>
      <c r="G424" s="84"/>
      <c r="H424" s="84"/>
      <c r="I424" s="84"/>
      <c r="J424" s="84"/>
      <c r="K424" s="84"/>
      <c r="L424" s="84"/>
      <c r="M424" s="86" t="s">
        <v>315</v>
      </c>
      <c r="O424" s="6" t="s">
        <v>315</v>
      </c>
    </row>
    <row r="425" spans="1:26" ht="23.85" customHeight="1" x14ac:dyDescent="0.3">
      <c r="A425" s="9" t="s">
        <v>200</v>
      </c>
      <c r="B425" s="9" t="s">
        <v>201</v>
      </c>
      <c r="C425" s="85">
        <v>0.3</v>
      </c>
      <c r="D425" s="32" t="s">
        <v>91</v>
      </c>
      <c r="E425" s="59">
        <f t="shared" ref="E425:F429" si="60">G425+I425+K425</f>
        <v>36273</v>
      </c>
      <c r="F425" s="88">
        <f t="shared" si="60"/>
        <v>10881.9</v>
      </c>
      <c r="G425" s="89">
        <f>일위대가목록표!F42</f>
        <v>3688</v>
      </c>
      <c r="H425" s="92">
        <f>IF(C425=0,0,ROUNDDOWN(G425*C425,1))</f>
        <v>1106.4000000000001</v>
      </c>
      <c r="I425" s="89">
        <f>일위대가목록표!G42</f>
        <v>31636</v>
      </c>
      <c r="J425" s="92">
        <f>IF(C425=0,0,ROUNDDOWN(I425*C425,1))</f>
        <v>9490.7999999999993</v>
      </c>
      <c r="K425" s="89">
        <f>일위대가목록표!H42</f>
        <v>949</v>
      </c>
      <c r="L425" s="92">
        <f>IF(C425=0,0,ROUNDDOWN(K425*C425,1))</f>
        <v>284.7</v>
      </c>
      <c r="M425" s="23" t="s">
        <v>1269</v>
      </c>
      <c r="N425" s="16" t="s">
        <v>1267</v>
      </c>
      <c r="O425" s="6" t="s">
        <v>1268</v>
      </c>
      <c r="P425" s="6" t="s">
        <v>1236</v>
      </c>
      <c r="Z425" s="19" t="str">
        <f ca="1">HYPERLINK("#"&amp;일위대가목록표!J2&amp;"!A"&amp;ROW(일위대가목록표!A42),"B00015 →")</f>
        <v>B00015 →</v>
      </c>
    </row>
    <row r="426" spans="1:26" ht="23.85" customHeight="1" x14ac:dyDescent="0.3">
      <c r="A426" s="9" t="s">
        <v>68</v>
      </c>
      <c r="B426" s="9" t="s">
        <v>69</v>
      </c>
      <c r="C426" s="85">
        <v>0.02</v>
      </c>
      <c r="D426" s="32" t="s">
        <v>70</v>
      </c>
      <c r="E426" s="59">
        <f t="shared" si="60"/>
        <v>28154</v>
      </c>
      <c r="F426" s="88">
        <f t="shared" si="60"/>
        <v>562.9</v>
      </c>
      <c r="G426" s="89">
        <f>일위대가목록표!F15</f>
        <v>2629</v>
      </c>
      <c r="H426" s="92">
        <f>IF(C426=0,0,ROUNDDOWN(G426*C426,1))</f>
        <v>52.5</v>
      </c>
      <c r="I426" s="89">
        <f>일위대가목록표!G15</f>
        <v>22264</v>
      </c>
      <c r="J426" s="92">
        <f>IF(C426=0,0,ROUNDDOWN(I426*C426,1))</f>
        <v>445.2</v>
      </c>
      <c r="K426" s="89">
        <f>일위대가목록표!H15</f>
        <v>3261</v>
      </c>
      <c r="L426" s="92">
        <f>IF(C426=0,0,ROUNDDOWN(K426*C426,1))</f>
        <v>65.2</v>
      </c>
      <c r="M426" s="23" t="s">
        <v>1540</v>
      </c>
      <c r="N426" s="16" t="s">
        <v>1538</v>
      </c>
      <c r="O426" s="6" t="s">
        <v>1539</v>
      </c>
      <c r="P426" s="6" t="s">
        <v>1236</v>
      </c>
      <c r="Z426" s="19" t="str">
        <f ca="1">HYPERLINK("#"&amp;일위대가목록표!J2&amp;"!A"&amp;ROW(일위대가목록표!A15),"B00095 →")</f>
        <v>B00095 →</v>
      </c>
    </row>
    <row r="427" spans="1:26" ht="23.85" customHeight="1" x14ac:dyDescent="0.3">
      <c r="A427" s="9" t="s">
        <v>130</v>
      </c>
      <c r="B427" s="9" t="s">
        <v>131</v>
      </c>
      <c r="C427" s="85">
        <v>1</v>
      </c>
      <c r="D427" s="32" t="s">
        <v>24</v>
      </c>
      <c r="E427" s="59">
        <f t="shared" si="60"/>
        <v>8960</v>
      </c>
      <c r="F427" s="88">
        <f t="shared" si="60"/>
        <v>8960</v>
      </c>
      <c r="G427" s="89">
        <f>일위대가목록표!F27</f>
        <v>724</v>
      </c>
      <c r="H427" s="92">
        <f>IF(C427=0,0,ROUNDDOWN(G427*C427,1))</f>
        <v>724</v>
      </c>
      <c r="I427" s="89">
        <f>일위대가목록표!G27</f>
        <v>7370</v>
      </c>
      <c r="J427" s="92">
        <f>IF(C427=0,0,ROUNDDOWN(I427*C427,1))</f>
        <v>7370</v>
      </c>
      <c r="K427" s="89">
        <f>일위대가목록표!H27</f>
        <v>866</v>
      </c>
      <c r="L427" s="92">
        <f>IF(C427=0,0,ROUNDDOWN(K427*C427,1))</f>
        <v>866</v>
      </c>
      <c r="M427" s="23" t="s">
        <v>1552</v>
      </c>
      <c r="N427" s="16" t="s">
        <v>1550</v>
      </c>
      <c r="O427" s="6" t="s">
        <v>1551</v>
      </c>
      <c r="P427" s="6" t="s">
        <v>1236</v>
      </c>
      <c r="Z427" s="19" t="str">
        <f ca="1">HYPERLINK("#"&amp;일위대가목록표!J2&amp;"!A"&amp;ROW(일위대가목록표!A27),"B02263 →")</f>
        <v>B02263 →</v>
      </c>
    </row>
    <row r="428" spans="1:26" ht="23.85" customHeight="1" x14ac:dyDescent="0.3">
      <c r="A428" s="9" t="s">
        <v>768</v>
      </c>
      <c r="B428" s="9" t="s">
        <v>773</v>
      </c>
      <c r="C428" s="85">
        <v>1.03</v>
      </c>
      <c r="D428" s="32" t="s">
        <v>24</v>
      </c>
      <c r="E428" s="59">
        <f t="shared" si="60"/>
        <v>9190</v>
      </c>
      <c r="F428" s="88">
        <f t="shared" si="60"/>
        <v>9465.7000000000007</v>
      </c>
      <c r="G428" s="89">
        <f>재료비목록표!E69</f>
        <v>9190</v>
      </c>
      <c r="H428" s="91">
        <f>IF(C428=0,0,ROUNDDOWN(G428*C428,1))</f>
        <v>9465.7000000000007</v>
      </c>
      <c r="I428" s="56">
        <v>0</v>
      </c>
      <c r="J428" s="87">
        <f>IF(C428=0,0,ROUNDDOWN(I428*C428,1))</f>
        <v>0</v>
      </c>
      <c r="K428" s="56">
        <v>0</v>
      </c>
      <c r="L428" s="88">
        <f>IF(C428=0,0,ROUNDDOWN(K428*C428,1))</f>
        <v>0</v>
      </c>
      <c r="M428" s="23" t="s">
        <v>1555</v>
      </c>
      <c r="N428" s="16" t="s">
        <v>1553</v>
      </c>
      <c r="O428" s="6" t="s">
        <v>1554</v>
      </c>
      <c r="P428" s="6" t="s">
        <v>1236</v>
      </c>
      <c r="Z428" s="19" t="str">
        <f ca="1">HYPERLINK("#"&amp;재료비목록표!G2&amp;"!A"&amp;ROW(재료비목록표!A69),"M21136 →")</f>
        <v>M21136 →</v>
      </c>
    </row>
    <row r="429" spans="1:26" ht="23.85" customHeight="1" x14ac:dyDescent="0.3">
      <c r="A429" s="9" t="s">
        <v>574</v>
      </c>
      <c r="B429" s="9" t="s">
        <v>575</v>
      </c>
      <c r="C429" s="85">
        <v>1</v>
      </c>
      <c r="D429" s="32" t="s">
        <v>24</v>
      </c>
      <c r="E429" s="59">
        <f t="shared" si="60"/>
        <v>3140</v>
      </c>
      <c r="F429" s="88">
        <f t="shared" si="60"/>
        <v>3140</v>
      </c>
      <c r="G429" s="89">
        <f>재료비목록표!E25</f>
        <v>3140</v>
      </c>
      <c r="H429" s="91">
        <f>IF(C429=0,0,ROUNDDOWN(G429*C429,1))</f>
        <v>3140</v>
      </c>
      <c r="I429" s="56">
        <v>0</v>
      </c>
      <c r="J429" s="87">
        <f>IF(C429=0,0,ROUNDDOWN(I429*C429,1))</f>
        <v>0</v>
      </c>
      <c r="K429" s="56">
        <v>0</v>
      </c>
      <c r="L429" s="88">
        <f>IF(C429=0,0,ROUNDDOWN(K429*C429,1))</f>
        <v>0</v>
      </c>
      <c r="M429" s="23" t="s">
        <v>1549</v>
      </c>
      <c r="N429" s="16" t="s">
        <v>1547</v>
      </c>
      <c r="O429" s="6" t="s">
        <v>1548</v>
      </c>
      <c r="P429" s="6" t="s">
        <v>1236</v>
      </c>
      <c r="Z429" s="19" t="str">
        <f ca="1">HYPERLINK("#"&amp;재료비목록표!G2&amp;"!A"&amp;ROW(재료비목록표!A25),"M21137 →")</f>
        <v>M21137 →</v>
      </c>
    </row>
    <row r="430" spans="1:26" ht="23.85" customHeight="1" x14ac:dyDescent="0.3">
      <c r="A430" s="23" t="s">
        <v>6</v>
      </c>
      <c r="B430" s="82"/>
      <c r="C430" s="82"/>
      <c r="D430" s="82"/>
      <c r="E430" s="82"/>
      <c r="F430" s="53">
        <f>H430+J430+L430</f>
        <v>33009</v>
      </c>
      <c r="G430" s="82"/>
      <c r="H430" s="53">
        <f>ROUNDDOWN(SUMIF(P425:P429,O430,H425:H429),0)</f>
        <v>14488</v>
      </c>
      <c r="I430" s="82"/>
      <c r="J430" s="53">
        <f>ROUNDDOWN(SUMIF(P425:P429,O430,J425:J429),0)</f>
        <v>17306</v>
      </c>
      <c r="K430" s="82"/>
      <c r="L430" s="53">
        <f>ROUNDDOWN(SUMIF(P425:P429,O430,L425:L429),0)</f>
        <v>1215</v>
      </c>
      <c r="M430" s="82"/>
      <c r="O430" s="6" t="s">
        <v>1236</v>
      </c>
    </row>
    <row r="431" spans="1:26" ht="23.85" customHeight="1" x14ac:dyDescent="0.3">
      <c r="A431" s="81" t="s">
        <v>316</v>
      </c>
      <c r="B431" s="81"/>
      <c r="C431" s="83"/>
      <c r="D431" s="83"/>
      <c r="E431" s="83"/>
      <c r="F431" s="83"/>
      <c r="G431" s="83"/>
      <c r="H431" s="83"/>
      <c r="I431" s="83"/>
      <c r="J431" s="83"/>
      <c r="K431" s="83"/>
      <c r="L431" s="83"/>
      <c r="M431" s="83"/>
      <c r="N431" s="34" t="str">
        <f>HYPERLINK("#N"&amp;ROW(N437),"_x0005_`BDCOD|B01425_x0007_`POSS|"&amp;ROW(N433)&amp;"_x0007_`POSE|"&amp;ROW(N437)&amp;"_x0007_`")</f>
        <v>_x0005_`BDCOD|B01425_x0007_`POSS|433_x0007_`POSE|437_x0007_`</v>
      </c>
    </row>
    <row r="432" spans="1:26" ht="23.85" customHeight="1" x14ac:dyDescent="0.3">
      <c r="A432" s="43" t="s">
        <v>318</v>
      </c>
      <c r="B432" s="43" t="s">
        <v>319</v>
      </c>
      <c r="C432" s="84"/>
      <c r="D432" s="86" t="s">
        <v>80</v>
      </c>
      <c r="E432" s="84"/>
      <c r="F432" s="84"/>
      <c r="G432" s="84"/>
      <c r="H432" s="84"/>
      <c r="I432" s="84"/>
      <c r="J432" s="84"/>
      <c r="K432" s="84"/>
      <c r="L432" s="84"/>
      <c r="M432" s="86" t="s">
        <v>320</v>
      </c>
      <c r="O432" s="6" t="s">
        <v>320</v>
      </c>
    </row>
    <row r="433" spans="1:26" ht="23.85" customHeight="1" x14ac:dyDescent="0.3">
      <c r="A433" s="9" t="s">
        <v>821</v>
      </c>
      <c r="B433" s="9"/>
      <c r="C433" s="85">
        <v>3.7999999999999999E-2</v>
      </c>
      <c r="D433" s="32" t="s">
        <v>791</v>
      </c>
      <c r="E433" s="59">
        <f t="shared" ref="E433:F436" si="61">G433+I433+K433</f>
        <v>214222</v>
      </c>
      <c r="F433" s="87">
        <f t="shared" si="61"/>
        <v>8140.4</v>
      </c>
      <c r="G433" s="56">
        <v>0</v>
      </c>
      <c r="H433" s="88">
        <f>IF(C433=0,0,ROUNDDOWN(G433*C433,1))</f>
        <v>0</v>
      </c>
      <c r="I433" s="89">
        <f>노무비목록표!E14</f>
        <v>214222</v>
      </c>
      <c r="J433" s="91">
        <f>IF(C433=0,0,ROUNDDOWN(I433*C433,1))</f>
        <v>8140.4</v>
      </c>
      <c r="K433" s="56">
        <v>0</v>
      </c>
      <c r="L433" s="88">
        <f>IF(C433=0,0,ROUNDDOWN(K433*C433,1))</f>
        <v>0</v>
      </c>
      <c r="M433" s="23" t="s">
        <v>1364</v>
      </c>
      <c r="N433" s="16" t="s">
        <v>1381</v>
      </c>
      <c r="O433" s="6" t="s">
        <v>1363</v>
      </c>
      <c r="P433" s="6" t="s">
        <v>1236</v>
      </c>
      <c r="Q433" s="6" t="s">
        <v>1222</v>
      </c>
      <c r="Z433" s="19" t="str">
        <f ca="1">HYPERLINK("#"&amp;노무비목록표!G2&amp;"!A"&amp;ROW(노무비목록표!A14),"L00003 →")</f>
        <v>L00003 →</v>
      </c>
    </row>
    <row r="434" spans="1:26" ht="23.85" customHeight="1" x14ac:dyDescent="0.3">
      <c r="A434" s="9" t="s">
        <v>797</v>
      </c>
      <c r="B434" s="9"/>
      <c r="C434" s="85">
        <v>2.8000000000000001E-2</v>
      </c>
      <c r="D434" s="32" t="s">
        <v>791</v>
      </c>
      <c r="E434" s="59">
        <f t="shared" si="61"/>
        <v>165545</v>
      </c>
      <c r="F434" s="87">
        <f t="shared" si="61"/>
        <v>4635.2</v>
      </c>
      <c r="G434" s="56">
        <v>0</v>
      </c>
      <c r="H434" s="88">
        <f>IF(C434=0,0,ROUNDDOWN(G434*C434,1))</f>
        <v>0</v>
      </c>
      <c r="I434" s="89">
        <f>노무비목록표!E6</f>
        <v>165545</v>
      </c>
      <c r="J434" s="91">
        <f>IF(C434=0,0,ROUNDDOWN(I434*C434,1))</f>
        <v>4635.2</v>
      </c>
      <c r="K434" s="56">
        <v>0</v>
      </c>
      <c r="L434" s="88">
        <f>IF(C434=0,0,ROUNDDOWN(K434*C434,1))</f>
        <v>0</v>
      </c>
      <c r="M434" s="23" t="s">
        <v>1228</v>
      </c>
      <c r="N434" s="16" t="s">
        <v>1226</v>
      </c>
      <c r="O434" s="6" t="s">
        <v>1227</v>
      </c>
      <c r="P434" s="6" t="s">
        <v>1236</v>
      </c>
      <c r="Q434" s="6" t="s">
        <v>1222</v>
      </c>
      <c r="Z434" s="19" t="str">
        <f ca="1">HYPERLINK("#"&amp;노무비목록표!G2&amp;"!A"&amp;ROW(노무비목록표!A6),"L00002 →")</f>
        <v>L00002 →</v>
      </c>
    </row>
    <row r="435" spans="1:26" ht="23.85" customHeight="1" x14ac:dyDescent="0.3">
      <c r="A435" s="9" t="s">
        <v>488</v>
      </c>
      <c r="B435" s="9" t="s">
        <v>489</v>
      </c>
      <c r="C435" s="85">
        <v>0.154</v>
      </c>
      <c r="D435" s="32" t="s">
        <v>422</v>
      </c>
      <c r="E435" s="59">
        <f t="shared" si="61"/>
        <v>92526</v>
      </c>
      <c r="F435" s="88">
        <f t="shared" si="61"/>
        <v>14248.899999999998</v>
      </c>
      <c r="G435" s="89">
        <f>중기목록표!F19</f>
        <v>6723</v>
      </c>
      <c r="H435" s="92">
        <f>IF(C435=0,0,ROUNDDOWN(G435*C435,1))</f>
        <v>1035.3</v>
      </c>
      <c r="I435" s="89">
        <f>중기목록표!G19</f>
        <v>55700</v>
      </c>
      <c r="J435" s="92">
        <f>IF(C435=0,0,ROUNDDOWN(I435*C435,1))</f>
        <v>8577.7999999999993</v>
      </c>
      <c r="K435" s="89">
        <f>중기목록표!H19</f>
        <v>30103</v>
      </c>
      <c r="L435" s="92">
        <f>IF(C435=0,0,ROUNDDOWN(K435*C435,1))</f>
        <v>4635.8</v>
      </c>
      <c r="M435" s="23" t="s">
        <v>1367</v>
      </c>
      <c r="N435" s="16" t="s">
        <v>1500</v>
      </c>
      <c r="O435" s="6" t="s">
        <v>1366</v>
      </c>
      <c r="P435" s="6" t="s">
        <v>1236</v>
      </c>
      <c r="Q435" s="6" t="s">
        <v>1222</v>
      </c>
      <c r="Z435" s="19" t="str">
        <f ca="1">HYPERLINK("#"&amp;중기목록표!J2&amp;"!A"&amp;ROW(중기목록표!A19),"X00247 →")</f>
        <v>X00247 →</v>
      </c>
    </row>
    <row r="436" spans="1:26" ht="23.85" customHeight="1" x14ac:dyDescent="0.3">
      <c r="A436" s="9" t="s">
        <v>1556</v>
      </c>
      <c r="B436" s="9" t="s">
        <v>1333</v>
      </c>
      <c r="C436" s="85">
        <v>8</v>
      </c>
      <c r="D436" s="32" t="s">
        <v>870</v>
      </c>
      <c r="E436" s="59">
        <f t="shared" si="61"/>
        <v>21353.399999999998</v>
      </c>
      <c r="F436" s="87">
        <f t="shared" si="61"/>
        <v>1708.2</v>
      </c>
      <c r="G436" s="90">
        <f>J433+J434+J435</f>
        <v>21353.399999999998</v>
      </c>
      <c r="H436" s="88">
        <f>IF(C436=0,0,ROUNDDOWN(G436*C436/100,1))</f>
        <v>1708.2</v>
      </c>
      <c r="I436" s="12">
        <v>0</v>
      </c>
      <c r="J436" s="88">
        <f>IF(C436=0,0,ROUNDDOWN(I436*C436/100,1))</f>
        <v>0</v>
      </c>
      <c r="K436" s="12">
        <v>0</v>
      </c>
      <c r="L436" s="88">
        <f>IF(C436=0,0,ROUNDDOWN(K436*C436/100,1))</f>
        <v>0</v>
      </c>
      <c r="M436" s="23"/>
      <c r="N436" s="16" t="s">
        <v>1334</v>
      </c>
      <c r="O436" s="6" t="s">
        <v>1232</v>
      </c>
      <c r="P436" s="6" t="s">
        <v>1236</v>
      </c>
    </row>
    <row r="437" spans="1:26" ht="23.85" customHeight="1" x14ac:dyDescent="0.3">
      <c r="A437" s="9" t="s">
        <v>1557</v>
      </c>
      <c r="B437" s="9"/>
      <c r="C437" s="85">
        <v>0</v>
      </c>
      <c r="D437" s="32"/>
      <c r="E437" s="12">
        <v>0</v>
      </c>
      <c r="F437" s="10">
        <v>0</v>
      </c>
      <c r="G437" s="45"/>
      <c r="H437" s="12">
        <v>0</v>
      </c>
      <c r="I437" s="50"/>
      <c r="J437" s="12">
        <v>0</v>
      </c>
      <c r="K437" s="50"/>
      <c r="L437" s="12">
        <v>0</v>
      </c>
      <c r="M437" s="23" t="s">
        <v>1235</v>
      </c>
      <c r="N437" s="16" t="s">
        <v>1234</v>
      </c>
      <c r="O437" s="6" t="s">
        <v>1224</v>
      </c>
      <c r="P437" s="6" t="s">
        <v>1224</v>
      </c>
    </row>
    <row r="438" spans="1:26" ht="23.85" customHeight="1" x14ac:dyDescent="0.3">
      <c r="A438" s="23" t="s">
        <v>6</v>
      </c>
      <c r="B438" s="82"/>
      <c r="C438" s="82"/>
      <c r="D438" s="82"/>
      <c r="E438" s="82"/>
      <c r="F438" s="53">
        <f>H438+J438+L438</f>
        <v>28731</v>
      </c>
      <c r="G438" s="82"/>
      <c r="H438" s="53">
        <f>ROUNDDOWN(SUMIF(P433:P437,O438,H433:H437),0)</f>
        <v>2743</v>
      </c>
      <c r="I438" s="82"/>
      <c r="J438" s="53">
        <f>ROUNDDOWN(SUMIF(P433:P437,O438,J433:J437),0)</f>
        <v>21353</v>
      </c>
      <c r="K438" s="82"/>
      <c r="L438" s="53">
        <f>ROUNDDOWN(SUMIF(P433:P437,O438,L433:L437),0)</f>
        <v>4635</v>
      </c>
      <c r="M438" s="82"/>
      <c r="O438" s="6" t="s">
        <v>1236</v>
      </c>
    </row>
    <row r="439" spans="1:26" ht="23.85" customHeight="1" x14ac:dyDescent="0.3">
      <c r="A439" s="81" t="s">
        <v>321</v>
      </c>
      <c r="B439" s="81"/>
      <c r="C439" s="83"/>
      <c r="D439" s="83"/>
      <c r="E439" s="83"/>
      <c r="F439" s="83"/>
      <c r="G439" s="83"/>
      <c r="H439" s="83"/>
      <c r="I439" s="83"/>
      <c r="J439" s="83"/>
      <c r="K439" s="83"/>
      <c r="L439" s="83"/>
      <c r="M439" s="83"/>
      <c r="N439" s="34" t="str">
        <f>HYPERLINK("#N"&amp;ROW(N448),"_x0005_`BDCOD|B03049_x0007_`POSS|"&amp;ROW(N441)&amp;"_x0007_`POSE|"&amp;ROW(N448)&amp;"_x0007_`")</f>
        <v>_x0005_`BDCOD|B03049_x0007_`POSS|441_x0007_`POSE|448_x0007_`</v>
      </c>
    </row>
    <row r="440" spans="1:26" ht="23.85" customHeight="1" x14ac:dyDescent="0.3">
      <c r="A440" s="43" t="s">
        <v>323</v>
      </c>
      <c r="B440" s="43" t="s">
        <v>324</v>
      </c>
      <c r="C440" s="84"/>
      <c r="D440" s="86" t="s">
        <v>91</v>
      </c>
      <c r="E440" s="84"/>
      <c r="F440" s="84"/>
      <c r="G440" s="84"/>
      <c r="H440" s="84"/>
      <c r="I440" s="84"/>
      <c r="J440" s="84"/>
      <c r="K440" s="84"/>
      <c r="L440" s="84"/>
      <c r="M440" s="86" t="s">
        <v>325</v>
      </c>
      <c r="O440" s="6" t="s">
        <v>325</v>
      </c>
    </row>
    <row r="441" spans="1:26" ht="23.85" customHeight="1" x14ac:dyDescent="0.3">
      <c r="A441" s="9" t="s">
        <v>758</v>
      </c>
      <c r="B441" s="9" t="s">
        <v>759</v>
      </c>
      <c r="C441" s="85">
        <v>0.104</v>
      </c>
      <c r="D441" s="32" t="s">
        <v>70</v>
      </c>
      <c r="E441" s="59">
        <f t="shared" ref="E441:F448" si="62">G441+I441+K441</f>
        <v>25000</v>
      </c>
      <c r="F441" s="88">
        <f t="shared" si="62"/>
        <v>2600</v>
      </c>
      <c r="G441" s="89">
        <f>재료비목록표!E66</f>
        <v>25000</v>
      </c>
      <c r="H441" s="91">
        <f t="shared" ref="H441:H448" si="63">IF(C441=0,0,ROUNDDOWN(G441*C441,1))</f>
        <v>2600</v>
      </c>
      <c r="I441" s="56">
        <v>0</v>
      </c>
      <c r="J441" s="87">
        <f t="shared" ref="J441:J448" si="64">IF(C441=0,0,ROUNDDOWN(I441*C441,1))</f>
        <v>0</v>
      </c>
      <c r="K441" s="56">
        <v>0</v>
      </c>
      <c r="L441" s="88">
        <f t="shared" ref="L441:L448" si="65">IF(C441=0,0,ROUNDDOWN(K441*C441,1))</f>
        <v>0</v>
      </c>
      <c r="M441" s="23" t="s">
        <v>1263</v>
      </c>
      <c r="N441" s="16" t="s">
        <v>1261</v>
      </c>
      <c r="O441" s="6" t="s">
        <v>1262</v>
      </c>
      <c r="P441" s="6" t="s">
        <v>1236</v>
      </c>
      <c r="Z441" s="19" t="str">
        <f ca="1">HYPERLINK("#"&amp;재료비목록표!G2&amp;"!A"&amp;ROW(재료비목록표!A66),"M19894 →")</f>
        <v>M19894 →</v>
      </c>
    </row>
    <row r="442" spans="1:26" ht="23.85" customHeight="1" x14ac:dyDescent="0.3">
      <c r="A442" s="9" t="s">
        <v>388</v>
      </c>
      <c r="B442" s="9" t="s">
        <v>389</v>
      </c>
      <c r="C442" s="85">
        <v>0.1</v>
      </c>
      <c r="D442" s="32" t="s">
        <v>70</v>
      </c>
      <c r="E442" s="59">
        <f t="shared" si="62"/>
        <v>13918</v>
      </c>
      <c r="F442" s="88">
        <f t="shared" si="62"/>
        <v>1391.8</v>
      </c>
      <c r="G442" s="89">
        <f>단가산출근거목록표!F11</f>
        <v>1423</v>
      </c>
      <c r="H442" s="92">
        <f t="shared" si="63"/>
        <v>142.30000000000001</v>
      </c>
      <c r="I442" s="89">
        <f>단가산출근거목록표!G11</f>
        <v>10974</v>
      </c>
      <c r="J442" s="92">
        <f t="shared" si="64"/>
        <v>1097.4000000000001</v>
      </c>
      <c r="K442" s="89">
        <f>단가산출근거목록표!H11</f>
        <v>1521</v>
      </c>
      <c r="L442" s="92">
        <f t="shared" si="65"/>
        <v>152.1</v>
      </c>
      <c r="M442" s="23" t="s">
        <v>1313</v>
      </c>
      <c r="N442" s="16" t="s">
        <v>1311</v>
      </c>
      <c r="O442" s="6" t="s">
        <v>1312</v>
      </c>
      <c r="P442" s="6" t="s">
        <v>1236</v>
      </c>
      <c r="Z442" s="19" t="str">
        <f ca="1">HYPERLINK("#"&amp;단가산출근거목록표!J2&amp;"!A"&amp;ROW(단가산출근거목록표!A11),"D00569 →")</f>
        <v>D00569 →</v>
      </c>
    </row>
    <row r="443" spans="1:26" ht="23.85" customHeight="1" x14ac:dyDescent="0.3">
      <c r="A443" s="9" t="s">
        <v>733</v>
      </c>
      <c r="B443" s="9" t="s">
        <v>734</v>
      </c>
      <c r="C443" s="85">
        <v>1</v>
      </c>
      <c r="D443" s="32" t="s">
        <v>91</v>
      </c>
      <c r="E443" s="59">
        <f t="shared" si="62"/>
        <v>459.7</v>
      </c>
      <c r="F443" s="88">
        <f t="shared" si="62"/>
        <v>459.7</v>
      </c>
      <c r="G443" s="89">
        <f>재료비목록표!E61</f>
        <v>459.7</v>
      </c>
      <c r="H443" s="91">
        <f t="shared" si="63"/>
        <v>459.7</v>
      </c>
      <c r="I443" s="56">
        <v>0</v>
      </c>
      <c r="J443" s="87">
        <f t="shared" si="64"/>
        <v>0</v>
      </c>
      <c r="K443" s="56">
        <v>0</v>
      </c>
      <c r="L443" s="88">
        <f t="shared" si="65"/>
        <v>0</v>
      </c>
      <c r="M443" s="23" t="s">
        <v>1316</v>
      </c>
      <c r="N443" s="16" t="s">
        <v>1314</v>
      </c>
      <c r="O443" s="6" t="s">
        <v>1315</v>
      </c>
      <c r="P443" s="6" t="s">
        <v>1236</v>
      </c>
      <c r="Z443" s="19" t="str">
        <f ca="1">HYPERLINK("#"&amp;재료비목록표!G2&amp;"!A"&amp;ROW(재료비목록표!A61),"M19895 →")</f>
        <v>M19895 →</v>
      </c>
    </row>
    <row r="444" spans="1:26" ht="23.85" customHeight="1" x14ac:dyDescent="0.3">
      <c r="A444" s="9" t="s">
        <v>196</v>
      </c>
      <c r="B444" s="9"/>
      <c r="C444" s="85">
        <v>1</v>
      </c>
      <c r="D444" s="32" t="s">
        <v>91</v>
      </c>
      <c r="E444" s="59">
        <f t="shared" si="62"/>
        <v>4032</v>
      </c>
      <c r="F444" s="88">
        <f t="shared" si="62"/>
        <v>4032</v>
      </c>
      <c r="G444" s="89">
        <f>일위대가목록표!F41</f>
        <v>2747</v>
      </c>
      <c r="H444" s="92">
        <f t="shared" si="63"/>
        <v>2747</v>
      </c>
      <c r="I444" s="89">
        <f>일위대가목록표!G41</f>
        <v>1285</v>
      </c>
      <c r="J444" s="92">
        <f t="shared" si="64"/>
        <v>1285</v>
      </c>
      <c r="K444" s="89">
        <f>일위대가목록표!H41</f>
        <v>0</v>
      </c>
      <c r="L444" s="92">
        <f t="shared" si="65"/>
        <v>0</v>
      </c>
      <c r="M444" s="23" t="s">
        <v>1319</v>
      </c>
      <c r="N444" s="16" t="s">
        <v>1317</v>
      </c>
      <c r="O444" s="6" t="s">
        <v>1318</v>
      </c>
      <c r="P444" s="6" t="s">
        <v>1236</v>
      </c>
      <c r="Z444" s="19" t="str">
        <f ca="1">HYPERLINK("#"&amp;일위대가목록표!J2&amp;"!A"&amp;ROW(일위대가목록표!A41),"B01225 →")</f>
        <v>B01225 →</v>
      </c>
    </row>
    <row r="445" spans="1:26" ht="23.85" customHeight="1" x14ac:dyDescent="0.3">
      <c r="A445" s="9" t="s">
        <v>68</v>
      </c>
      <c r="B445" s="9" t="s">
        <v>74</v>
      </c>
      <c r="C445" s="85">
        <v>0.15</v>
      </c>
      <c r="D445" s="32" t="s">
        <v>70</v>
      </c>
      <c r="E445" s="59">
        <f t="shared" si="62"/>
        <v>120075</v>
      </c>
      <c r="F445" s="88">
        <f t="shared" si="62"/>
        <v>18011.099999999999</v>
      </c>
      <c r="G445" s="89">
        <f>일위대가목록표!F16</f>
        <v>94671</v>
      </c>
      <c r="H445" s="92">
        <f t="shared" si="63"/>
        <v>14200.6</v>
      </c>
      <c r="I445" s="89">
        <f>일위대가목록표!G16</f>
        <v>22143</v>
      </c>
      <c r="J445" s="92">
        <f t="shared" si="64"/>
        <v>3321.4</v>
      </c>
      <c r="K445" s="89">
        <f>일위대가목록표!H16</f>
        <v>3261</v>
      </c>
      <c r="L445" s="92">
        <f t="shared" si="65"/>
        <v>489.1</v>
      </c>
      <c r="M445" s="23" t="s">
        <v>1272</v>
      </c>
      <c r="N445" s="16" t="s">
        <v>1270</v>
      </c>
      <c r="O445" s="6" t="s">
        <v>1271</v>
      </c>
      <c r="P445" s="6" t="s">
        <v>1236</v>
      </c>
      <c r="Z445" s="19" t="str">
        <f ca="1">HYPERLINK("#"&amp;일위대가목록표!J2&amp;"!A"&amp;ROW(일위대가목록표!A16),"B01810 →")</f>
        <v>B01810 →</v>
      </c>
    </row>
    <row r="446" spans="1:26" ht="23.85" customHeight="1" x14ac:dyDescent="0.3">
      <c r="A446" s="9" t="s">
        <v>84</v>
      </c>
      <c r="B446" s="9" t="s">
        <v>85</v>
      </c>
      <c r="C446" s="85">
        <v>0.05</v>
      </c>
      <c r="D446" s="32" t="s">
        <v>70</v>
      </c>
      <c r="E446" s="59">
        <f t="shared" si="62"/>
        <v>206234</v>
      </c>
      <c r="F446" s="88">
        <f t="shared" si="62"/>
        <v>10311.700000000001</v>
      </c>
      <c r="G446" s="89">
        <f>일위대가목록표!F18</f>
        <v>135050</v>
      </c>
      <c r="H446" s="92">
        <f t="shared" si="63"/>
        <v>6752.5</v>
      </c>
      <c r="I446" s="89">
        <f>일위대가목록표!G18</f>
        <v>71184</v>
      </c>
      <c r="J446" s="92">
        <f t="shared" si="64"/>
        <v>3559.2</v>
      </c>
      <c r="K446" s="89">
        <f>일위대가목록표!H18</f>
        <v>0</v>
      </c>
      <c r="L446" s="92">
        <f t="shared" si="65"/>
        <v>0</v>
      </c>
      <c r="M446" s="23" t="s">
        <v>1560</v>
      </c>
      <c r="N446" s="16" t="s">
        <v>1558</v>
      </c>
      <c r="O446" s="6" t="s">
        <v>1559</v>
      </c>
      <c r="P446" s="6" t="s">
        <v>1236</v>
      </c>
      <c r="Z446" s="19" t="str">
        <f ca="1">HYPERLINK("#"&amp;일위대가목록표!J2&amp;"!A"&amp;ROW(일위대가목록표!A18),"B00157 →")</f>
        <v>B00157 →</v>
      </c>
    </row>
    <row r="447" spans="1:26" ht="23.85" customHeight="1" x14ac:dyDescent="0.3">
      <c r="A447" s="9" t="s">
        <v>763</v>
      </c>
      <c r="B447" s="9" t="s">
        <v>764</v>
      </c>
      <c r="C447" s="85">
        <v>1.1000000000000001</v>
      </c>
      <c r="D447" s="32" t="s">
        <v>91</v>
      </c>
      <c r="E447" s="59">
        <f t="shared" si="62"/>
        <v>37000</v>
      </c>
      <c r="F447" s="88">
        <f t="shared" si="62"/>
        <v>40700</v>
      </c>
      <c r="G447" s="89">
        <f>재료비목록표!E67</f>
        <v>37000</v>
      </c>
      <c r="H447" s="91">
        <f t="shared" si="63"/>
        <v>40700</v>
      </c>
      <c r="I447" s="56">
        <v>0</v>
      </c>
      <c r="J447" s="87">
        <f t="shared" si="64"/>
        <v>0</v>
      </c>
      <c r="K447" s="56">
        <v>0</v>
      </c>
      <c r="L447" s="88">
        <f t="shared" si="65"/>
        <v>0</v>
      </c>
      <c r="M447" s="23" t="s">
        <v>1563</v>
      </c>
      <c r="N447" s="16" t="s">
        <v>1561</v>
      </c>
      <c r="O447" s="6" t="s">
        <v>1562</v>
      </c>
      <c r="P447" s="6" t="s">
        <v>1236</v>
      </c>
      <c r="Z447" s="19" t="str">
        <f ca="1">HYPERLINK("#"&amp;재료비목록표!G2&amp;"!A"&amp;ROW(재료비목록표!A67),"M19919 →")</f>
        <v>M19919 →</v>
      </c>
    </row>
    <row r="448" spans="1:26" ht="23.85" customHeight="1" x14ac:dyDescent="0.3">
      <c r="A448" s="9" t="s">
        <v>170</v>
      </c>
      <c r="B448" s="9" t="s">
        <v>171</v>
      </c>
      <c r="C448" s="85">
        <v>1</v>
      </c>
      <c r="D448" s="32" t="s">
        <v>91</v>
      </c>
      <c r="E448" s="59">
        <f t="shared" si="62"/>
        <v>104480</v>
      </c>
      <c r="F448" s="88">
        <f t="shared" si="62"/>
        <v>104480</v>
      </c>
      <c r="G448" s="89">
        <f>일위대가목록표!F36</f>
        <v>0</v>
      </c>
      <c r="H448" s="92">
        <f t="shared" si="63"/>
        <v>0</v>
      </c>
      <c r="I448" s="89">
        <f>일위대가목록표!G36</f>
        <v>103446</v>
      </c>
      <c r="J448" s="92">
        <f t="shared" si="64"/>
        <v>103446</v>
      </c>
      <c r="K448" s="89">
        <f>일위대가목록표!H36</f>
        <v>1034</v>
      </c>
      <c r="L448" s="92">
        <f t="shared" si="65"/>
        <v>1034</v>
      </c>
      <c r="M448" s="23" t="s">
        <v>1566</v>
      </c>
      <c r="N448" s="16" t="s">
        <v>1564</v>
      </c>
      <c r="O448" s="6" t="s">
        <v>1565</v>
      </c>
      <c r="P448" s="6" t="s">
        <v>1236</v>
      </c>
      <c r="Z448" s="19" t="str">
        <f ca="1">HYPERLINK("#"&amp;일위대가목록표!J2&amp;"!A"&amp;ROW(일위대가목록표!A36),"B00187 →")</f>
        <v>B00187 →</v>
      </c>
    </row>
    <row r="449" spans="1:26" ht="23.85" customHeight="1" x14ac:dyDescent="0.3">
      <c r="A449" s="23" t="s">
        <v>6</v>
      </c>
      <c r="B449" s="82"/>
      <c r="C449" s="82"/>
      <c r="D449" s="82"/>
      <c r="E449" s="82"/>
      <c r="F449" s="53">
        <f>H449+J449+L449</f>
        <v>181986</v>
      </c>
      <c r="G449" s="82"/>
      <c r="H449" s="53">
        <f>ROUNDDOWN(SUMIF(P441:P448,O449,H441:H448),0)</f>
        <v>67602</v>
      </c>
      <c r="I449" s="82"/>
      <c r="J449" s="53">
        <f>ROUNDDOWN(SUMIF(P441:P448,O449,J441:J448),0)</f>
        <v>112709</v>
      </c>
      <c r="K449" s="82"/>
      <c r="L449" s="53">
        <f>ROUNDDOWN(SUMIF(P441:P448,O449,L441:L448),0)</f>
        <v>1675</v>
      </c>
      <c r="M449" s="82"/>
      <c r="O449" s="6" t="s">
        <v>1236</v>
      </c>
    </row>
    <row r="450" spans="1:26" ht="23.85" customHeight="1" x14ac:dyDescent="0.3">
      <c r="A450" s="81" t="s">
        <v>326</v>
      </c>
      <c r="B450" s="81"/>
      <c r="C450" s="83"/>
      <c r="D450" s="83"/>
      <c r="E450" s="83"/>
      <c r="F450" s="83"/>
      <c r="G450" s="83"/>
      <c r="H450" s="83"/>
      <c r="I450" s="83"/>
      <c r="J450" s="83"/>
      <c r="K450" s="83"/>
      <c r="L450" s="83"/>
      <c r="M450" s="83"/>
      <c r="N450" s="34" t="str">
        <f>HYPERLINK("#N"&amp;ROW(N453),"_x0005_`BDCOD|B03039_x0007_`POSS|"&amp;ROW(N452)&amp;"_x0007_`POSE|"&amp;ROW(N453)&amp;"_x0007_`")</f>
        <v>_x0005_`BDCOD|B03039_x0007_`POSS|452_x0007_`POSE|453_x0007_`</v>
      </c>
    </row>
    <row r="451" spans="1:26" ht="23.85" customHeight="1" x14ac:dyDescent="0.3">
      <c r="A451" s="43" t="s">
        <v>328</v>
      </c>
      <c r="B451" s="43" t="s">
        <v>329</v>
      </c>
      <c r="C451" s="84"/>
      <c r="D451" s="86" t="s">
        <v>91</v>
      </c>
      <c r="E451" s="84"/>
      <c r="F451" s="84"/>
      <c r="G451" s="84"/>
      <c r="H451" s="84"/>
      <c r="I451" s="84"/>
      <c r="J451" s="84"/>
      <c r="K451" s="84"/>
      <c r="L451" s="84"/>
      <c r="M451" s="86" t="s">
        <v>330</v>
      </c>
      <c r="O451" s="6" t="s">
        <v>330</v>
      </c>
    </row>
    <row r="452" spans="1:26" ht="23.85" customHeight="1" x14ac:dyDescent="0.3">
      <c r="A452" s="9" t="s">
        <v>363</v>
      </c>
      <c r="B452" s="9" t="s">
        <v>367</v>
      </c>
      <c r="C452" s="85">
        <v>0.23</v>
      </c>
      <c r="D452" s="32" t="s">
        <v>70</v>
      </c>
      <c r="E452" s="59">
        <f>G452+I452+K452</f>
        <v>32813</v>
      </c>
      <c r="F452" s="88">
        <f>H452+J452+L452</f>
        <v>7546.7999999999993</v>
      </c>
      <c r="G452" s="89">
        <f>단가산출근거목록표!F5</f>
        <v>5064</v>
      </c>
      <c r="H452" s="92">
        <f>IF(C452=0,0,ROUNDDOWN(G452*C452,1))</f>
        <v>1164.7</v>
      </c>
      <c r="I452" s="89">
        <f>단가산출근거목록표!G5</f>
        <v>19273</v>
      </c>
      <c r="J452" s="92">
        <f>IF(C452=0,0,ROUNDDOWN(I452*C452,1))</f>
        <v>4432.7</v>
      </c>
      <c r="K452" s="89">
        <f>단가산출근거목록표!H5</f>
        <v>8476</v>
      </c>
      <c r="L452" s="92">
        <f>IF(C452=0,0,ROUNDDOWN(K452*C452,1))</f>
        <v>1949.4</v>
      </c>
      <c r="M452" s="23" t="s">
        <v>1354</v>
      </c>
      <c r="N452" s="16" t="s">
        <v>1352</v>
      </c>
      <c r="O452" s="6" t="s">
        <v>1353</v>
      </c>
      <c r="P452" s="6" t="s">
        <v>1236</v>
      </c>
      <c r="Z452" s="19" t="str">
        <f ca="1">HYPERLINK("#"&amp;단가산출근거목록표!J2&amp;"!A"&amp;ROW(단가산출근거목록표!A5),"D00003 →")</f>
        <v>D00003 →</v>
      </c>
    </row>
    <row r="453" spans="1:26" ht="23.85" customHeight="1" x14ac:dyDescent="0.3">
      <c r="A453" s="9" t="s">
        <v>407</v>
      </c>
      <c r="B453" s="9" t="s">
        <v>408</v>
      </c>
      <c r="C453" s="85">
        <v>0.23</v>
      </c>
      <c r="D453" s="32" t="s">
        <v>70</v>
      </c>
      <c r="E453" s="59">
        <f>G453+I453+K453</f>
        <v>4805</v>
      </c>
      <c r="F453" s="88">
        <f>H453+J453+L453</f>
        <v>1105.0999999999999</v>
      </c>
      <c r="G453" s="89">
        <f>단가산출근거목록표!F16</f>
        <v>0</v>
      </c>
      <c r="H453" s="92">
        <f>IF(C453=0,0,ROUNDDOWN(G453*C453,1))</f>
        <v>0</v>
      </c>
      <c r="I453" s="89">
        <f>단가산출근거목록표!G16</f>
        <v>0</v>
      </c>
      <c r="J453" s="92">
        <f>IF(C453=0,0,ROUNDDOWN(I453*C453,1))</f>
        <v>0</v>
      </c>
      <c r="K453" s="89">
        <f>단가산출근거목록표!H16</f>
        <v>4805</v>
      </c>
      <c r="L453" s="92">
        <f>IF(C453=0,0,ROUNDDOWN(K453*C453,1))</f>
        <v>1105.0999999999999</v>
      </c>
      <c r="M453" s="23" t="s">
        <v>1357</v>
      </c>
      <c r="N453" s="16" t="s">
        <v>1355</v>
      </c>
      <c r="O453" s="6" t="s">
        <v>1356</v>
      </c>
      <c r="P453" s="6" t="s">
        <v>1236</v>
      </c>
      <c r="Z453" s="19" t="str">
        <f ca="1">HYPERLINK("#"&amp;단가산출근거목록표!J2&amp;"!A"&amp;ROW(단가산출근거목록표!A16),"D00034 →")</f>
        <v>D00034 →</v>
      </c>
    </row>
    <row r="454" spans="1:26" ht="23.85" customHeight="1" x14ac:dyDescent="0.3">
      <c r="A454" s="23" t="s">
        <v>6</v>
      </c>
      <c r="B454" s="82"/>
      <c r="C454" s="82"/>
      <c r="D454" s="82"/>
      <c r="E454" s="82"/>
      <c r="F454" s="53">
        <f>H454+J454+L454</f>
        <v>8650</v>
      </c>
      <c r="G454" s="82"/>
      <c r="H454" s="53">
        <f>ROUNDDOWN(SUMIF(P452:P453,O454,H452:H453),0)</f>
        <v>1164</v>
      </c>
      <c r="I454" s="82"/>
      <c r="J454" s="53">
        <f>ROUNDDOWN(SUMIF(P452:P453,O454,J452:J453),0)</f>
        <v>4432</v>
      </c>
      <c r="K454" s="82"/>
      <c r="L454" s="53">
        <f>ROUNDDOWN(SUMIF(P452:P453,O454,L452:L453),0)</f>
        <v>3054</v>
      </c>
      <c r="M454" s="82"/>
      <c r="O454" s="6" t="s">
        <v>1236</v>
      </c>
    </row>
    <row r="455" spans="1:26" ht="23.85" customHeight="1" x14ac:dyDescent="0.3">
      <c r="A455" s="81" t="s">
        <v>331</v>
      </c>
      <c r="B455" s="81"/>
      <c r="C455" s="83"/>
      <c r="D455" s="83"/>
      <c r="E455" s="83"/>
      <c r="F455" s="83"/>
      <c r="G455" s="83"/>
      <c r="H455" s="83"/>
      <c r="I455" s="83"/>
      <c r="J455" s="83"/>
      <c r="K455" s="83"/>
      <c r="L455" s="83"/>
      <c r="M455" s="83"/>
      <c r="N455" s="34" t="str">
        <f>HYPERLINK("#N"&amp;ROW(N458),"_x0005_`BDCOD|B03034_x0007_`POSS|"&amp;ROW(N457)&amp;"_x0007_`POSE|"&amp;ROW(N458)&amp;"_x0007_`")</f>
        <v>_x0005_`BDCOD|B03034_x0007_`POSS|457_x0007_`POSE|458_x0007_`</v>
      </c>
    </row>
    <row r="456" spans="1:26" ht="23.85" customHeight="1" x14ac:dyDescent="0.3">
      <c r="A456" s="43" t="s">
        <v>333</v>
      </c>
      <c r="B456" s="43" t="s">
        <v>334</v>
      </c>
      <c r="C456" s="84"/>
      <c r="D456" s="86" t="s">
        <v>237</v>
      </c>
      <c r="E456" s="84"/>
      <c r="F456" s="84"/>
      <c r="G456" s="84"/>
      <c r="H456" s="84"/>
      <c r="I456" s="84"/>
      <c r="J456" s="84"/>
      <c r="K456" s="84"/>
      <c r="L456" s="84"/>
      <c r="M456" s="86" t="s">
        <v>335</v>
      </c>
      <c r="O456" s="6" t="s">
        <v>335</v>
      </c>
    </row>
    <row r="457" spans="1:26" ht="23.85" customHeight="1" x14ac:dyDescent="0.3">
      <c r="A457" s="9" t="s">
        <v>363</v>
      </c>
      <c r="B457" s="9" t="s">
        <v>364</v>
      </c>
      <c r="C457" s="85">
        <v>8.9999999999999993E-3</v>
      </c>
      <c r="D457" s="32" t="s">
        <v>70</v>
      </c>
      <c r="E457" s="59">
        <f>G457+I457+K457</f>
        <v>21968</v>
      </c>
      <c r="F457" s="88">
        <f>H457+J457+L457</f>
        <v>197.60000000000002</v>
      </c>
      <c r="G457" s="89">
        <f>단가산출근거목록표!F4</f>
        <v>3276</v>
      </c>
      <c r="H457" s="92">
        <f>IF(C457=0,0,ROUNDDOWN(G457*C457,1))</f>
        <v>29.4</v>
      </c>
      <c r="I457" s="89">
        <f>단가산출근거목록표!G4</f>
        <v>12947</v>
      </c>
      <c r="J457" s="92">
        <f>IF(C457=0,0,ROUNDDOWN(I457*C457,1))</f>
        <v>116.5</v>
      </c>
      <c r="K457" s="89">
        <f>단가산출근거목록표!H4</f>
        <v>5745</v>
      </c>
      <c r="L457" s="92">
        <f>IF(C457=0,0,ROUNDDOWN(K457*C457,1))</f>
        <v>51.7</v>
      </c>
      <c r="M457" s="23" t="s">
        <v>1472</v>
      </c>
      <c r="N457" s="16" t="s">
        <v>1470</v>
      </c>
      <c r="O457" s="6" t="s">
        <v>1471</v>
      </c>
      <c r="P457" s="6" t="s">
        <v>1236</v>
      </c>
      <c r="Z457" s="19" t="str">
        <f ca="1">HYPERLINK("#"&amp;단가산출근거목록표!J2&amp;"!A"&amp;ROW(단가산출근거목록표!A4),"D00007 →")</f>
        <v>D00007 →</v>
      </c>
    </row>
    <row r="458" spans="1:26" ht="23.85" customHeight="1" x14ac:dyDescent="0.3">
      <c r="A458" s="9" t="s">
        <v>407</v>
      </c>
      <c r="B458" s="9" t="s">
        <v>408</v>
      </c>
      <c r="C458" s="85">
        <v>1.4999999999999999E-2</v>
      </c>
      <c r="D458" s="32" t="s">
        <v>70</v>
      </c>
      <c r="E458" s="59">
        <f>G458+I458+K458</f>
        <v>4805</v>
      </c>
      <c r="F458" s="88">
        <f>H458+J458+L458</f>
        <v>72</v>
      </c>
      <c r="G458" s="89">
        <f>단가산출근거목록표!F16</f>
        <v>0</v>
      </c>
      <c r="H458" s="92">
        <f>IF(C458=0,0,ROUNDDOWN(G458*C458,1))</f>
        <v>0</v>
      </c>
      <c r="I458" s="89">
        <f>단가산출근거목록표!G16</f>
        <v>0</v>
      </c>
      <c r="J458" s="92">
        <f>IF(C458=0,0,ROUNDDOWN(I458*C458,1))</f>
        <v>0</v>
      </c>
      <c r="K458" s="89">
        <f>단가산출근거목록표!H16</f>
        <v>4805</v>
      </c>
      <c r="L458" s="92">
        <f>IF(C458=0,0,ROUNDDOWN(K458*C458,1))</f>
        <v>72</v>
      </c>
      <c r="M458" s="23" t="s">
        <v>1357</v>
      </c>
      <c r="N458" s="16" t="s">
        <v>1355</v>
      </c>
      <c r="O458" s="6" t="s">
        <v>1356</v>
      </c>
      <c r="P458" s="6" t="s">
        <v>1236</v>
      </c>
      <c r="Z458" s="19" t="str">
        <f ca="1">HYPERLINK("#"&amp;단가산출근거목록표!J2&amp;"!A"&amp;ROW(단가산출근거목록표!A16),"D00034 →")</f>
        <v>D00034 →</v>
      </c>
    </row>
    <row r="459" spans="1:26" ht="23.85" customHeight="1" x14ac:dyDescent="0.3">
      <c r="A459" s="23" t="s">
        <v>6</v>
      </c>
      <c r="B459" s="82"/>
      <c r="C459" s="82"/>
      <c r="D459" s="82"/>
      <c r="E459" s="82"/>
      <c r="F459" s="53">
        <f>H459+J459+L459</f>
        <v>268</v>
      </c>
      <c r="G459" s="82"/>
      <c r="H459" s="53">
        <f>ROUNDDOWN(SUMIF(P457:P458,O459,H457:H458),0)</f>
        <v>29</v>
      </c>
      <c r="I459" s="82"/>
      <c r="J459" s="53">
        <f>ROUNDDOWN(SUMIF(P457:P458,O459,J457:J458),0)</f>
        <v>116</v>
      </c>
      <c r="K459" s="82"/>
      <c r="L459" s="53">
        <f>ROUNDDOWN(SUMIF(P457:P458,O459,L457:L458),0)</f>
        <v>123</v>
      </c>
      <c r="M459" s="82"/>
      <c r="O459" s="6" t="s">
        <v>1236</v>
      </c>
    </row>
    <row r="460" spans="1:26" ht="23.85" customHeight="1" x14ac:dyDescent="0.3">
      <c r="A460" s="81" t="s">
        <v>336</v>
      </c>
      <c r="B460" s="81"/>
      <c r="C460" s="83"/>
      <c r="D460" s="83"/>
      <c r="E460" s="83"/>
      <c r="F460" s="83"/>
      <c r="G460" s="83"/>
      <c r="H460" s="83"/>
      <c r="I460" s="83"/>
      <c r="J460" s="83"/>
      <c r="K460" s="83"/>
      <c r="L460" s="83"/>
      <c r="M460" s="83"/>
      <c r="N460" s="34" t="str">
        <f>HYPERLINK("#N"&amp;ROW(N463),"_x0005_`BDCOD|B03035_x0007_`POSS|"&amp;ROW(N462)&amp;"_x0007_`POSE|"&amp;ROW(N463)&amp;"_x0007_`")</f>
        <v>_x0005_`BDCOD|B03035_x0007_`POSS|462_x0007_`POSE|463_x0007_`</v>
      </c>
    </row>
    <row r="461" spans="1:26" ht="23.85" customHeight="1" x14ac:dyDescent="0.3">
      <c r="A461" s="43" t="s">
        <v>338</v>
      </c>
      <c r="B461" s="43" t="s">
        <v>339</v>
      </c>
      <c r="C461" s="84"/>
      <c r="D461" s="86" t="s">
        <v>237</v>
      </c>
      <c r="E461" s="84"/>
      <c r="F461" s="84"/>
      <c r="G461" s="84"/>
      <c r="H461" s="84"/>
      <c r="I461" s="84"/>
      <c r="J461" s="84"/>
      <c r="K461" s="84"/>
      <c r="L461" s="84"/>
      <c r="M461" s="86" t="s">
        <v>340</v>
      </c>
      <c r="O461" s="6" t="s">
        <v>340</v>
      </c>
    </row>
    <row r="462" spans="1:26" ht="23.85" customHeight="1" x14ac:dyDescent="0.3">
      <c r="A462" s="9" t="s">
        <v>363</v>
      </c>
      <c r="B462" s="9" t="s">
        <v>364</v>
      </c>
      <c r="C462" s="85">
        <v>4.0000000000000001E-3</v>
      </c>
      <c r="D462" s="32" t="s">
        <v>70</v>
      </c>
      <c r="E462" s="59">
        <f>G462+I462+K462</f>
        <v>21968</v>
      </c>
      <c r="F462" s="88">
        <f>H462+J462+L462</f>
        <v>87.699999999999989</v>
      </c>
      <c r="G462" s="89">
        <f>단가산출근거목록표!F4</f>
        <v>3276</v>
      </c>
      <c r="H462" s="92">
        <f>IF(C462=0,0,ROUNDDOWN(G462*C462,1))</f>
        <v>13.1</v>
      </c>
      <c r="I462" s="89">
        <f>단가산출근거목록표!G4</f>
        <v>12947</v>
      </c>
      <c r="J462" s="92">
        <f>IF(C462=0,0,ROUNDDOWN(I462*C462,1))</f>
        <v>51.7</v>
      </c>
      <c r="K462" s="89">
        <f>단가산출근거목록표!H4</f>
        <v>5745</v>
      </c>
      <c r="L462" s="92">
        <f>IF(C462=0,0,ROUNDDOWN(K462*C462,1))</f>
        <v>22.9</v>
      </c>
      <c r="M462" s="23" t="s">
        <v>1472</v>
      </c>
      <c r="N462" s="16" t="s">
        <v>1470</v>
      </c>
      <c r="O462" s="6" t="s">
        <v>1471</v>
      </c>
      <c r="P462" s="6" t="s">
        <v>1236</v>
      </c>
      <c r="Z462" s="19" t="str">
        <f ca="1">HYPERLINK("#"&amp;단가산출근거목록표!J2&amp;"!A"&amp;ROW(단가산출근거목록표!A4),"D00007 →")</f>
        <v>D00007 →</v>
      </c>
    </row>
    <row r="463" spans="1:26" ht="23.85" customHeight="1" x14ac:dyDescent="0.3">
      <c r="A463" s="9" t="s">
        <v>407</v>
      </c>
      <c r="B463" s="9" t="s">
        <v>408</v>
      </c>
      <c r="C463" s="85">
        <v>8.0000000000000002E-3</v>
      </c>
      <c r="D463" s="32" t="s">
        <v>70</v>
      </c>
      <c r="E463" s="59">
        <f>G463+I463+K463</f>
        <v>4805</v>
      </c>
      <c r="F463" s="88">
        <f>H463+J463+L463</f>
        <v>38.4</v>
      </c>
      <c r="G463" s="89">
        <f>단가산출근거목록표!F16</f>
        <v>0</v>
      </c>
      <c r="H463" s="92">
        <f>IF(C463=0,0,ROUNDDOWN(G463*C463,1))</f>
        <v>0</v>
      </c>
      <c r="I463" s="89">
        <f>단가산출근거목록표!G16</f>
        <v>0</v>
      </c>
      <c r="J463" s="92">
        <f>IF(C463=0,0,ROUNDDOWN(I463*C463,1))</f>
        <v>0</v>
      </c>
      <c r="K463" s="89">
        <f>단가산출근거목록표!H16</f>
        <v>4805</v>
      </c>
      <c r="L463" s="92">
        <f>IF(C463=0,0,ROUNDDOWN(K463*C463,1))</f>
        <v>38.4</v>
      </c>
      <c r="M463" s="23" t="s">
        <v>1357</v>
      </c>
      <c r="N463" s="16" t="s">
        <v>1355</v>
      </c>
      <c r="O463" s="6" t="s">
        <v>1356</v>
      </c>
      <c r="P463" s="6" t="s">
        <v>1236</v>
      </c>
      <c r="Z463" s="19" t="str">
        <f ca="1">HYPERLINK("#"&amp;단가산출근거목록표!J2&amp;"!A"&amp;ROW(단가산출근거목록표!A16),"D00034 →")</f>
        <v>D00034 →</v>
      </c>
    </row>
    <row r="464" spans="1:26" ht="23.85" customHeight="1" x14ac:dyDescent="0.3">
      <c r="A464" s="23" t="s">
        <v>6</v>
      </c>
      <c r="B464" s="82"/>
      <c r="C464" s="82"/>
      <c r="D464" s="82"/>
      <c r="E464" s="82"/>
      <c r="F464" s="53">
        <f>H464+J464+L464</f>
        <v>125</v>
      </c>
      <c r="G464" s="82"/>
      <c r="H464" s="53">
        <f>ROUNDDOWN(SUMIF(P462:P463,O464,H462:H463),0)</f>
        <v>13</v>
      </c>
      <c r="I464" s="82"/>
      <c r="J464" s="53">
        <f>ROUNDDOWN(SUMIF(P462:P463,O464,J462:J463),0)</f>
        <v>51</v>
      </c>
      <c r="K464" s="82"/>
      <c r="L464" s="53">
        <f>ROUNDDOWN(SUMIF(P462:P463,O464,L462:L463),0)</f>
        <v>61</v>
      </c>
      <c r="M464" s="82"/>
      <c r="O464" s="6" t="s">
        <v>1236</v>
      </c>
    </row>
    <row r="465" spans="1:26" ht="23.85" customHeight="1" x14ac:dyDescent="0.3">
      <c r="A465" s="81" t="s">
        <v>341</v>
      </c>
      <c r="B465" s="81"/>
      <c r="C465" s="83"/>
      <c r="D465" s="83"/>
      <c r="E465" s="83"/>
      <c r="F465" s="83"/>
      <c r="G465" s="83"/>
      <c r="H465" s="83"/>
      <c r="I465" s="83"/>
      <c r="J465" s="83"/>
      <c r="K465" s="83"/>
      <c r="L465" s="83"/>
      <c r="M465" s="83"/>
      <c r="N465" s="34" t="str">
        <f>HYPERLINK("#N"&amp;ROW(N469),"_x0005_`BDCOD|B03059_x0007_`POSS|"&amp;ROW(N467)&amp;"_x0007_`POSE|"&amp;ROW(N469)&amp;"_x0007_`")</f>
        <v>_x0005_`BDCOD|B03059_x0007_`POSS|467_x0007_`POSE|469_x0007_`</v>
      </c>
    </row>
    <row r="466" spans="1:26" ht="23.85" customHeight="1" x14ac:dyDescent="0.3">
      <c r="A466" s="43" t="s">
        <v>343</v>
      </c>
      <c r="B466" s="43" t="s">
        <v>166</v>
      </c>
      <c r="C466" s="84"/>
      <c r="D466" s="86" t="s">
        <v>39</v>
      </c>
      <c r="E466" s="84"/>
      <c r="F466" s="84"/>
      <c r="G466" s="84"/>
      <c r="H466" s="84"/>
      <c r="I466" s="84"/>
      <c r="J466" s="84"/>
      <c r="K466" s="84"/>
      <c r="L466" s="84"/>
      <c r="M466" s="86" t="s">
        <v>344</v>
      </c>
      <c r="O466" s="6" t="s">
        <v>344</v>
      </c>
    </row>
    <row r="467" spans="1:26" ht="23.85" customHeight="1" x14ac:dyDescent="0.3">
      <c r="A467" s="9" t="s">
        <v>343</v>
      </c>
      <c r="B467" s="9" t="s">
        <v>166</v>
      </c>
      <c r="C467" s="85">
        <v>1.05</v>
      </c>
      <c r="D467" s="32" t="s">
        <v>39</v>
      </c>
      <c r="E467" s="59">
        <f t="shared" ref="E467:F469" si="66">G467+I467+K467</f>
        <v>14000</v>
      </c>
      <c r="F467" s="88">
        <f t="shared" si="66"/>
        <v>14700</v>
      </c>
      <c r="G467" s="89">
        <f>재료비목록표!E70</f>
        <v>14000</v>
      </c>
      <c r="H467" s="91">
        <f>IF(C467=0,0,ROUNDDOWN(G467*C467,1))</f>
        <v>14700</v>
      </c>
      <c r="I467" s="56">
        <v>0</v>
      </c>
      <c r="J467" s="87">
        <f>IF(C467=0,0,ROUNDDOWN(I467*C467,1))</f>
        <v>0</v>
      </c>
      <c r="K467" s="56">
        <v>0</v>
      </c>
      <c r="L467" s="88">
        <f>IF(C467=0,0,ROUNDDOWN(K467*C467,1))</f>
        <v>0</v>
      </c>
      <c r="M467" s="23" t="s">
        <v>1569</v>
      </c>
      <c r="N467" s="16" t="s">
        <v>1567</v>
      </c>
      <c r="O467" s="6" t="s">
        <v>1568</v>
      </c>
      <c r="P467" s="6" t="s">
        <v>1236</v>
      </c>
      <c r="Z467" s="19" t="str">
        <f ca="1">HYPERLINK("#"&amp;재료비목록표!G2&amp;"!A"&amp;ROW(재료비목록표!A70),"M21141 →")</f>
        <v>M21141 →</v>
      </c>
    </row>
    <row r="468" spans="1:26" ht="23.85" customHeight="1" x14ac:dyDescent="0.3">
      <c r="A468" s="9" t="s">
        <v>587</v>
      </c>
      <c r="B468" s="9" t="s">
        <v>588</v>
      </c>
      <c r="C468" s="85">
        <v>0.5</v>
      </c>
      <c r="D468" s="32" t="s">
        <v>503</v>
      </c>
      <c r="E468" s="59">
        <f t="shared" si="66"/>
        <v>400</v>
      </c>
      <c r="F468" s="88">
        <f t="shared" si="66"/>
        <v>200</v>
      </c>
      <c r="G468" s="89">
        <f>재료비목록표!E28</f>
        <v>400</v>
      </c>
      <c r="H468" s="91">
        <f>IF(C468=0,0,ROUNDDOWN(G468*C468,1))</f>
        <v>200</v>
      </c>
      <c r="I468" s="56">
        <v>0</v>
      </c>
      <c r="J468" s="87">
        <f>IF(C468=0,0,ROUNDDOWN(I468*C468,1))</f>
        <v>0</v>
      </c>
      <c r="K468" s="56">
        <v>0</v>
      </c>
      <c r="L468" s="88">
        <f>IF(C468=0,0,ROUNDDOWN(K468*C468,1))</f>
        <v>0</v>
      </c>
      <c r="M468" s="23" t="s">
        <v>1298</v>
      </c>
      <c r="N468" s="16" t="s">
        <v>1296</v>
      </c>
      <c r="O468" s="6" t="s">
        <v>1297</v>
      </c>
      <c r="P468" s="6" t="s">
        <v>1236</v>
      </c>
      <c r="Z468" s="19" t="str">
        <f ca="1">HYPERLINK("#"&amp;재료비목록표!G2&amp;"!A"&amp;ROW(재료비목록표!A28),"M19937 →")</f>
        <v>M19937 →</v>
      </c>
    </row>
    <row r="469" spans="1:26" ht="23.85" customHeight="1" x14ac:dyDescent="0.3">
      <c r="A469" s="9" t="s">
        <v>37</v>
      </c>
      <c r="B469" s="9" t="s">
        <v>38</v>
      </c>
      <c r="C469" s="85">
        <v>1</v>
      </c>
      <c r="D469" s="32" t="s">
        <v>39</v>
      </c>
      <c r="E469" s="59">
        <f t="shared" si="66"/>
        <v>2741</v>
      </c>
      <c r="F469" s="88">
        <f t="shared" si="66"/>
        <v>2741</v>
      </c>
      <c r="G469" s="89">
        <f>일위대가목록표!F9</f>
        <v>0</v>
      </c>
      <c r="H469" s="92">
        <f>IF(C469=0,0,ROUNDDOWN(G469*C469,1))</f>
        <v>0</v>
      </c>
      <c r="I469" s="89">
        <f>일위대가목록표!G9</f>
        <v>2741</v>
      </c>
      <c r="J469" s="92">
        <f>IF(C469=0,0,ROUNDDOWN(I469*C469,1))</f>
        <v>2741</v>
      </c>
      <c r="K469" s="89">
        <f>일위대가목록표!H9</f>
        <v>0</v>
      </c>
      <c r="L469" s="92">
        <f>IF(C469=0,0,ROUNDDOWN(K469*C469,1))</f>
        <v>0</v>
      </c>
      <c r="M469" s="23" t="s">
        <v>1301</v>
      </c>
      <c r="N469" s="16" t="s">
        <v>1299</v>
      </c>
      <c r="O469" s="6" t="s">
        <v>1300</v>
      </c>
      <c r="P469" s="6" t="s">
        <v>1236</v>
      </c>
      <c r="Z469" s="19" t="str">
        <f ca="1">HYPERLINK("#"&amp;일위대가목록표!J2&amp;"!A"&amp;ROW(일위대가목록표!A9),"B00970 →")</f>
        <v>B00970 →</v>
      </c>
    </row>
    <row r="470" spans="1:26" ht="23.85" customHeight="1" x14ac:dyDescent="0.3">
      <c r="A470" s="23" t="s">
        <v>6</v>
      </c>
      <c r="B470" s="82"/>
      <c r="C470" s="82"/>
      <c r="D470" s="82"/>
      <c r="E470" s="82"/>
      <c r="F470" s="53">
        <f>H470+J470+L470</f>
        <v>17641</v>
      </c>
      <c r="G470" s="82"/>
      <c r="H470" s="53">
        <f>ROUNDDOWN(SUMIF(P467:P469,O470,H467:H469),0)</f>
        <v>14900</v>
      </c>
      <c r="I470" s="82"/>
      <c r="J470" s="53">
        <f>ROUNDDOWN(SUMIF(P467:P469,O470,J467:J469),0)</f>
        <v>2741</v>
      </c>
      <c r="K470" s="82"/>
      <c r="L470" s="53">
        <f>ROUNDDOWN(SUMIF(P467:P469,O470,L467:L469),0)</f>
        <v>0</v>
      </c>
      <c r="M470" s="82"/>
      <c r="O470" s="6" t="s">
        <v>1236</v>
      </c>
    </row>
    <row r="471" spans="1:26" ht="23.85" customHeight="1" x14ac:dyDescent="0.3">
      <c r="A471" s="81" t="s">
        <v>345</v>
      </c>
      <c r="B471" s="81"/>
      <c r="C471" s="83"/>
      <c r="D471" s="83"/>
      <c r="E471" s="83"/>
      <c r="F471" s="83"/>
      <c r="G471" s="83"/>
      <c r="H471" s="83"/>
      <c r="I471" s="83"/>
      <c r="J471" s="83"/>
      <c r="K471" s="83"/>
      <c r="L471" s="83"/>
      <c r="M471" s="83"/>
      <c r="N471" s="34" t="str">
        <f>HYPERLINK("#N"&amp;ROW(N475),"_x0005_`BDCOD|B03061_x0007_`POSS|"&amp;ROW(N473)&amp;"_x0007_`POSE|"&amp;ROW(N475)&amp;"_x0007_`")</f>
        <v>_x0005_`BDCOD|B03061_x0007_`POSS|473_x0007_`POSE|475_x0007_`</v>
      </c>
    </row>
    <row r="472" spans="1:26" ht="23.85" customHeight="1" x14ac:dyDescent="0.3">
      <c r="A472" s="43" t="s">
        <v>347</v>
      </c>
      <c r="B472" s="43" t="s">
        <v>348</v>
      </c>
      <c r="C472" s="84"/>
      <c r="D472" s="86" t="s">
        <v>80</v>
      </c>
      <c r="E472" s="84"/>
      <c r="F472" s="84"/>
      <c r="G472" s="84"/>
      <c r="H472" s="84"/>
      <c r="I472" s="84"/>
      <c r="J472" s="84"/>
      <c r="K472" s="84"/>
      <c r="L472" s="84"/>
      <c r="M472" s="86" t="s">
        <v>349</v>
      </c>
      <c r="O472" s="6" t="s">
        <v>349</v>
      </c>
    </row>
    <row r="473" spans="1:26" ht="23.85" customHeight="1" x14ac:dyDescent="0.3">
      <c r="A473" s="9" t="s">
        <v>347</v>
      </c>
      <c r="B473" s="9" t="s">
        <v>348</v>
      </c>
      <c r="C473" s="85">
        <v>1.05</v>
      </c>
      <c r="D473" s="32" t="s">
        <v>80</v>
      </c>
      <c r="E473" s="59">
        <f t="shared" ref="E473:F475" si="67">G473+I473+K473</f>
        <v>25000</v>
      </c>
      <c r="F473" s="88">
        <f t="shared" si="67"/>
        <v>26250</v>
      </c>
      <c r="G473" s="89">
        <f>재료비목록표!E71</f>
        <v>25000</v>
      </c>
      <c r="H473" s="91">
        <f>IF(C473=0,0,ROUNDDOWN(G473*C473,1))</f>
        <v>26250</v>
      </c>
      <c r="I473" s="56">
        <v>0</v>
      </c>
      <c r="J473" s="87">
        <f>IF(C473=0,0,ROUNDDOWN(I473*C473,1))</f>
        <v>0</v>
      </c>
      <c r="K473" s="56">
        <v>0</v>
      </c>
      <c r="L473" s="88">
        <f>IF(C473=0,0,ROUNDDOWN(K473*C473,1))</f>
        <v>0</v>
      </c>
      <c r="M473" s="23" t="s">
        <v>1572</v>
      </c>
      <c r="N473" s="16" t="s">
        <v>1570</v>
      </c>
      <c r="O473" s="6" t="s">
        <v>1571</v>
      </c>
      <c r="P473" s="6" t="s">
        <v>1236</v>
      </c>
      <c r="Z473" s="19" t="str">
        <f ca="1">HYPERLINK("#"&amp;재료비목록표!G2&amp;"!A"&amp;ROW(재료비목록표!A71),"M21142 →")</f>
        <v>M21142 →</v>
      </c>
    </row>
    <row r="474" spans="1:26" ht="23.85" customHeight="1" x14ac:dyDescent="0.3">
      <c r="A474" s="9" t="s">
        <v>265</v>
      </c>
      <c r="B474" s="9" t="s">
        <v>266</v>
      </c>
      <c r="C474" s="85">
        <v>1</v>
      </c>
      <c r="D474" s="32" t="s">
        <v>80</v>
      </c>
      <c r="E474" s="59">
        <f t="shared" si="67"/>
        <v>285</v>
      </c>
      <c r="F474" s="88">
        <f t="shared" si="67"/>
        <v>285</v>
      </c>
      <c r="G474" s="89">
        <f>일위대가목록표!F55</f>
        <v>0</v>
      </c>
      <c r="H474" s="92">
        <f>IF(C474=0,0,ROUNDDOWN(G474*C474,1))</f>
        <v>0</v>
      </c>
      <c r="I474" s="89">
        <f>일위대가목록표!G55</f>
        <v>285</v>
      </c>
      <c r="J474" s="92">
        <f>IF(C474=0,0,ROUNDDOWN(I474*C474,1))</f>
        <v>285</v>
      </c>
      <c r="K474" s="89">
        <f>일위대가목록표!H55</f>
        <v>0</v>
      </c>
      <c r="L474" s="92">
        <f>IF(C474=0,0,ROUNDDOWN(K474*C474,1))</f>
        <v>0</v>
      </c>
      <c r="M474" s="23" t="s">
        <v>1347</v>
      </c>
      <c r="N474" s="16" t="s">
        <v>1345</v>
      </c>
      <c r="O474" s="6" t="s">
        <v>1346</v>
      </c>
      <c r="P474" s="6" t="s">
        <v>1236</v>
      </c>
      <c r="Z474" s="19" t="str">
        <f ca="1">HYPERLINK("#"&amp;일위대가목록표!J2&amp;"!A"&amp;ROW(일위대가목록표!A55),"B00960 →")</f>
        <v>B00960 →</v>
      </c>
    </row>
    <row r="475" spans="1:26" ht="23.85" customHeight="1" x14ac:dyDescent="0.3">
      <c r="A475" s="9" t="s">
        <v>587</v>
      </c>
      <c r="B475" s="9" t="s">
        <v>588</v>
      </c>
      <c r="C475" s="85">
        <v>0.1</v>
      </c>
      <c r="D475" s="32" t="s">
        <v>503</v>
      </c>
      <c r="E475" s="59">
        <f t="shared" si="67"/>
        <v>400</v>
      </c>
      <c r="F475" s="88">
        <f t="shared" si="67"/>
        <v>40</v>
      </c>
      <c r="G475" s="89">
        <f>재료비목록표!E28</f>
        <v>400</v>
      </c>
      <c r="H475" s="91">
        <f>IF(C475=0,0,ROUNDDOWN(G475*C475,1))</f>
        <v>40</v>
      </c>
      <c r="I475" s="56">
        <v>0</v>
      </c>
      <c r="J475" s="87">
        <f>IF(C475=0,0,ROUNDDOWN(I475*C475,1))</f>
        <v>0</v>
      </c>
      <c r="K475" s="56">
        <v>0</v>
      </c>
      <c r="L475" s="88">
        <f>IF(C475=0,0,ROUNDDOWN(K475*C475,1))</f>
        <v>0</v>
      </c>
      <c r="M475" s="23" t="s">
        <v>1298</v>
      </c>
      <c r="N475" s="16" t="s">
        <v>1296</v>
      </c>
      <c r="O475" s="6" t="s">
        <v>1297</v>
      </c>
      <c r="P475" s="6" t="s">
        <v>1236</v>
      </c>
      <c r="Z475" s="19" t="str">
        <f ca="1">HYPERLINK("#"&amp;재료비목록표!G2&amp;"!A"&amp;ROW(재료비목록표!A28),"M19937 →")</f>
        <v>M19937 →</v>
      </c>
    </row>
    <row r="476" spans="1:26" ht="23.85" customHeight="1" x14ac:dyDescent="0.3">
      <c r="A476" s="23" t="s">
        <v>6</v>
      </c>
      <c r="B476" s="82"/>
      <c r="C476" s="82"/>
      <c r="D476" s="82"/>
      <c r="E476" s="82"/>
      <c r="F476" s="53">
        <f>H476+J476+L476</f>
        <v>26575</v>
      </c>
      <c r="G476" s="82"/>
      <c r="H476" s="53">
        <f>ROUNDDOWN(SUMIF(P473:P475,O476,H473:H475),0)</f>
        <v>26290</v>
      </c>
      <c r="I476" s="82"/>
      <c r="J476" s="53">
        <f>ROUNDDOWN(SUMIF(P473:P475,O476,J473:J475),0)</f>
        <v>285</v>
      </c>
      <c r="K476" s="82"/>
      <c r="L476" s="53">
        <f>ROUNDDOWN(SUMIF(P473:P475,O476,L473:L475),0)</f>
        <v>0</v>
      </c>
      <c r="M476" s="82"/>
      <c r="O476" s="6" t="s">
        <v>1236</v>
      </c>
    </row>
    <row r="477" spans="1:26" ht="23.85" customHeight="1" x14ac:dyDescent="0.3">
      <c r="A477" s="81" t="s">
        <v>350</v>
      </c>
      <c r="B477" s="81"/>
      <c r="C477" s="83"/>
      <c r="D477" s="83"/>
      <c r="E477" s="83"/>
      <c r="F477" s="83"/>
      <c r="G477" s="83"/>
      <c r="H477" s="83"/>
      <c r="I477" s="83"/>
      <c r="J477" s="83"/>
      <c r="K477" s="83"/>
      <c r="L477" s="83"/>
      <c r="M477" s="83"/>
      <c r="N477" s="34" t="str">
        <f>HYPERLINK("#N"&amp;ROW(N481),"_x0005_`BDCOD|B03074_x0007_`POSS|"&amp;ROW(N479)&amp;"_x0007_`POSE|"&amp;ROW(N481)&amp;"_x0007_`")</f>
        <v>_x0005_`BDCOD|B03074_x0007_`POSS|479_x0007_`POSE|481_x0007_`</v>
      </c>
    </row>
    <row r="478" spans="1:26" ht="23.85" customHeight="1" x14ac:dyDescent="0.3">
      <c r="A478" s="43" t="s">
        <v>352</v>
      </c>
      <c r="B478" s="43" t="s">
        <v>353</v>
      </c>
      <c r="C478" s="84"/>
      <c r="D478" s="86" t="s">
        <v>80</v>
      </c>
      <c r="E478" s="84"/>
      <c r="F478" s="84"/>
      <c r="G478" s="84"/>
      <c r="H478" s="84"/>
      <c r="I478" s="84"/>
      <c r="J478" s="84"/>
      <c r="K478" s="84"/>
      <c r="L478" s="84"/>
      <c r="M478" s="86" t="s">
        <v>354</v>
      </c>
      <c r="O478" s="6" t="s">
        <v>354</v>
      </c>
    </row>
    <row r="479" spans="1:26" ht="23.85" customHeight="1" x14ac:dyDescent="0.3">
      <c r="A479" s="9" t="s">
        <v>352</v>
      </c>
      <c r="B479" s="9" t="s">
        <v>353</v>
      </c>
      <c r="C479" s="85">
        <v>1.05</v>
      </c>
      <c r="D479" s="32" t="s">
        <v>80</v>
      </c>
      <c r="E479" s="59">
        <f t="shared" ref="E479:F481" si="68">G479+I479+K479</f>
        <v>15000</v>
      </c>
      <c r="F479" s="88">
        <f t="shared" si="68"/>
        <v>15750</v>
      </c>
      <c r="G479" s="89">
        <f>재료비목록표!E73</f>
        <v>15000</v>
      </c>
      <c r="H479" s="91">
        <f>IF(C479=0,0,ROUNDDOWN(G479*C479,1))</f>
        <v>15750</v>
      </c>
      <c r="I479" s="56">
        <v>0</v>
      </c>
      <c r="J479" s="87">
        <f>IF(C479=0,0,ROUNDDOWN(I479*C479,1))</f>
        <v>0</v>
      </c>
      <c r="K479" s="56">
        <v>0</v>
      </c>
      <c r="L479" s="88">
        <f>IF(C479=0,0,ROUNDDOWN(K479*C479,1))</f>
        <v>0</v>
      </c>
      <c r="M479" s="23" t="s">
        <v>1575</v>
      </c>
      <c r="N479" s="16" t="s">
        <v>1573</v>
      </c>
      <c r="O479" s="6" t="s">
        <v>1574</v>
      </c>
      <c r="P479" s="6" t="s">
        <v>1236</v>
      </c>
      <c r="Z479" s="19" t="str">
        <f ca="1">HYPERLINK("#"&amp;재료비목록표!G2&amp;"!A"&amp;ROW(재료비목록표!A73),"M21165 →")</f>
        <v>M21165 →</v>
      </c>
    </row>
    <row r="480" spans="1:26" ht="23.85" customHeight="1" x14ac:dyDescent="0.3">
      <c r="A480" s="9" t="s">
        <v>265</v>
      </c>
      <c r="B480" s="9" t="s">
        <v>266</v>
      </c>
      <c r="C480" s="85">
        <v>1</v>
      </c>
      <c r="D480" s="32" t="s">
        <v>80</v>
      </c>
      <c r="E480" s="59">
        <f t="shared" si="68"/>
        <v>285</v>
      </c>
      <c r="F480" s="88">
        <f t="shared" si="68"/>
        <v>285</v>
      </c>
      <c r="G480" s="89">
        <f>일위대가목록표!F55</f>
        <v>0</v>
      </c>
      <c r="H480" s="92">
        <f>IF(C480=0,0,ROUNDDOWN(G480*C480,1))</f>
        <v>0</v>
      </c>
      <c r="I480" s="89">
        <f>일위대가목록표!G55</f>
        <v>285</v>
      </c>
      <c r="J480" s="92">
        <f>IF(C480=0,0,ROUNDDOWN(I480*C480,1))</f>
        <v>285</v>
      </c>
      <c r="K480" s="89">
        <f>일위대가목록표!H55</f>
        <v>0</v>
      </c>
      <c r="L480" s="92">
        <f>IF(C480=0,0,ROUNDDOWN(K480*C480,1))</f>
        <v>0</v>
      </c>
      <c r="M480" s="23" t="s">
        <v>1347</v>
      </c>
      <c r="N480" s="16" t="s">
        <v>1345</v>
      </c>
      <c r="O480" s="6" t="s">
        <v>1346</v>
      </c>
      <c r="P480" s="6" t="s">
        <v>1236</v>
      </c>
      <c r="Z480" s="19" t="str">
        <f ca="1">HYPERLINK("#"&amp;일위대가목록표!J2&amp;"!A"&amp;ROW(일위대가목록표!A55),"B00960 →")</f>
        <v>B00960 →</v>
      </c>
    </row>
    <row r="481" spans="1:26" ht="23.85" customHeight="1" x14ac:dyDescent="0.3">
      <c r="A481" s="9" t="s">
        <v>587</v>
      </c>
      <c r="B481" s="9" t="s">
        <v>588</v>
      </c>
      <c r="C481" s="85">
        <v>0.1</v>
      </c>
      <c r="D481" s="32" t="s">
        <v>503</v>
      </c>
      <c r="E481" s="59">
        <f t="shared" si="68"/>
        <v>400</v>
      </c>
      <c r="F481" s="88">
        <f t="shared" si="68"/>
        <v>40</v>
      </c>
      <c r="G481" s="89">
        <f>재료비목록표!E28</f>
        <v>400</v>
      </c>
      <c r="H481" s="91">
        <f>IF(C481=0,0,ROUNDDOWN(G481*C481,1))</f>
        <v>40</v>
      </c>
      <c r="I481" s="56">
        <v>0</v>
      </c>
      <c r="J481" s="87">
        <f>IF(C481=0,0,ROUNDDOWN(I481*C481,1))</f>
        <v>0</v>
      </c>
      <c r="K481" s="56">
        <v>0</v>
      </c>
      <c r="L481" s="88">
        <f>IF(C481=0,0,ROUNDDOWN(K481*C481,1))</f>
        <v>0</v>
      </c>
      <c r="M481" s="23" t="s">
        <v>1298</v>
      </c>
      <c r="N481" s="16" t="s">
        <v>1296</v>
      </c>
      <c r="O481" s="6" t="s">
        <v>1297</v>
      </c>
      <c r="P481" s="6" t="s">
        <v>1236</v>
      </c>
      <c r="Z481" s="19" t="str">
        <f ca="1">HYPERLINK("#"&amp;재료비목록표!G2&amp;"!A"&amp;ROW(재료비목록표!A28),"M19937 →")</f>
        <v>M19937 →</v>
      </c>
    </row>
    <row r="482" spans="1:26" ht="23.85" customHeight="1" x14ac:dyDescent="0.3">
      <c r="A482" s="23" t="s">
        <v>6</v>
      </c>
      <c r="B482" s="82"/>
      <c r="C482" s="82"/>
      <c r="D482" s="82"/>
      <c r="E482" s="82"/>
      <c r="F482" s="53">
        <f>H482+J482+L482</f>
        <v>16075</v>
      </c>
      <c r="G482" s="82"/>
      <c r="H482" s="53">
        <f>ROUNDDOWN(SUMIF(P479:P481,O482,H479:H481),0)</f>
        <v>15790</v>
      </c>
      <c r="I482" s="82"/>
      <c r="J482" s="53">
        <f>ROUNDDOWN(SUMIF(P479:P481,O482,J479:J481),0)</f>
        <v>285</v>
      </c>
      <c r="K482" s="82"/>
      <c r="L482" s="53">
        <f>ROUNDDOWN(SUMIF(P479:P481,O482,L479:L481),0)</f>
        <v>0</v>
      </c>
      <c r="M482" s="82"/>
      <c r="O482" s="6" t="s">
        <v>1236</v>
      </c>
    </row>
    <row r="483" spans="1:26" ht="23.85" customHeight="1" x14ac:dyDescent="0.3">
      <c r="A483" s="81" t="s">
        <v>355</v>
      </c>
      <c r="B483" s="81"/>
      <c r="C483" s="83"/>
      <c r="D483" s="83"/>
      <c r="E483" s="83"/>
      <c r="F483" s="83"/>
      <c r="G483" s="83"/>
      <c r="H483" s="83"/>
      <c r="I483" s="83"/>
      <c r="J483" s="83"/>
      <c r="K483" s="83"/>
      <c r="L483" s="83"/>
      <c r="M483" s="83"/>
      <c r="N483" s="34" t="str">
        <f>HYPERLINK("#N"&amp;ROW(N488),"_x0005_`BDCOD|B03007_x0007_`POSS|"&amp;ROW(N485)&amp;"_x0007_`POSE|"&amp;ROW(N488)&amp;"_x0007_`")</f>
        <v>_x0005_`BDCOD|B03007_x0007_`POSS|485_x0007_`POSE|488_x0007_`</v>
      </c>
    </row>
    <row r="484" spans="1:26" ht="23.85" customHeight="1" x14ac:dyDescent="0.3">
      <c r="A484" s="43" t="s">
        <v>357</v>
      </c>
      <c r="B484" s="43" t="s">
        <v>358</v>
      </c>
      <c r="C484" s="84"/>
      <c r="D484" s="86" t="s">
        <v>39</v>
      </c>
      <c r="E484" s="84"/>
      <c r="F484" s="84"/>
      <c r="G484" s="84"/>
      <c r="H484" s="84"/>
      <c r="I484" s="84"/>
      <c r="J484" s="84"/>
      <c r="K484" s="84"/>
      <c r="L484" s="84"/>
      <c r="M484" s="86" t="s">
        <v>359</v>
      </c>
      <c r="O484" s="6" t="s">
        <v>359</v>
      </c>
    </row>
    <row r="485" spans="1:26" ht="23.85" customHeight="1" x14ac:dyDescent="0.3">
      <c r="A485" s="9" t="s">
        <v>809</v>
      </c>
      <c r="B485" s="9"/>
      <c r="C485" s="85">
        <v>0.25</v>
      </c>
      <c r="D485" s="32" t="s">
        <v>791</v>
      </c>
      <c r="E485" s="59">
        <f t="shared" ref="E485:F487" si="69">G485+I485+K485</f>
        <v>219533</v>
      </c>
      <c r="F485" s="87">
        <f t="shared" si="69"/>
        <v>54883.199999999997</v>
      </c>
      <c r="G485" s="56">
        <v>0</v>
      </c>
      <c r="H485" s="88">
        <f>IF(C485=0,0,ROUNDDOWN(G485*C485,1))</f>
        <v>0</v>
      </c>
      <c r="I485" s="89">
        <f>노무비목록표!E10</f>
        <v>219533</v>
      </c>
      <c r="J485" s="91">
        <f>IF(C485=0,0,ROUNDDOWN(I485*C485,1))</f>
        <v>54883.199999999997</v>
      </c>
      <c r="K485" s="56">
        <v>0</v>
      </c>
      <c r="L485" s="88">
        <f>IF(C485=0,0,ROUNDDOWN(K485*C485,1))</f>
        <v>0</v>
      </c>
      <c r="M485" s="23" t="s">
        <v>1275</v>
      </c>
      <c r="N485" s="16" t="s">
        <v>1273</v>
      </c>
      <c r="O485" s="6" t="s">
        <v>1274</v>
      </c>
      <c r="P485" s="6" t="s">
        <v>1236</v>
      </c>
      <c r="Z485" s="19" t="str">
        <f ca="1">HYPERLINK("#"&amp;노무비목록표!G2&amp;"!A"&amp;ROW(노무비목록표!A10),"L00038 →")</f>
        <v>L00038 →</v>
      </c>
    </row>
    <row r="486" spans="1:26" ht="23.85" customHeight="1" x14ac:dyDescent="0.3">
      <c r="A486" s="9" t="s">
        <v>797</v>
      </c>
      <c r="B486" s="9"/>
      <c r="C486" s="85">
        <v>8.3299999999999999E-2</v>
      </c>
      <c r="D486" s="32" t="s">
        <v>791</v>
      </c>
      <c r="E486" s="59">
        <f t="shared" si="69"/>
        <v>165545</v>
      </c>
      <c r="F486" s="87">
        <f t="shared" si="69"/>
        <v>13789.8</v>
      </c>
      <c r="G486" s="56">
        <v>0</v>
      </c>
      <c r="H486" s="88">
        <f>IF(C486=0,0,ROUNDDOWN(G486*C486,1))</f>
        <v>0</v>
      </c>
      <c r="I486" s="89">
        <f>노무비목록표!E6</f>
        <v>165545</v>
      </c>
      <c r="J486" s="91">
        <f>IF(C486=0,0,ROUNDDOWN(I486*C486,1))</f>
        <v>13789.8</v>
      </c>
      <c r="K486" s="56">
        <v>0</v>
      </c>
      <c r="L486" s="88">
        <f>IF(C486=0,0,ROUNDDOWN(K486*C486,1))</f>
        <v>0</v>
      </c>
      <c r="M486" s="23" t="s">
        <v>1228</v>
      </c>
      <c r="N486" s="16" t="s">
        <v>1276</v>
      </c>
      <c r="O486" s="6" t="s">
        <v>1227</v>
      </c>
      <c r="P486" s="6" t="s">
        <v>1236</v>
      </c>
      <c r="Z486" s="19" t="str">
        <f ca="1">HYPERLINK("#"&amp;노무비목록표!G2&amp;"!A"&amp;ROW(노무비목록표!A6),"L00002 →")</f>
        <v>L00002 →</v>
      </c>
    </row>
    <row r="487" spans="1:26" ht="23.85" customHeight="1" x14ac:dyDescent="0.3">
      <c r="A487" s="9" t="s">
        <v>420</v>
      </c>
      <c r="B487" s="9" t="s">
        <v>426</v>
      </c>
      <c r="C487" s="85">
        <v>0.66669999999999996</v>
      </c>
      <c r="D487" s="32" t="s">
        <v>422</v>
      </c>
      <c r="E487" s="59">
        <f t="shared" si="69"/>
        <v>87453</v>
      </c>
      <c r="F487" s="88">
        <f t="shared" si="69"/>
        <v>58304.800000000003</v>
      </c>
      <c r="G487" s="89">
        <f>중기목록표!F5</f>
        <v>15375</v>
      </c>
      <c r="H487" s="92">
        <f>IF(C487=0,0,ROUNDDOWN(G487*C487,1))</f>
        <v>10250.5</v>
      </c>
      <c r="I487" s="89">
        <f>중기목록표!G5</f>
        <v>55700</v>
      </c>
      <c r="J487" s="92">
        <f>IF(C487=0,0,ROUNDDOWN(I487*C487,1))</f>
        <v>37135.1</v>
      </c>
      <c r="K487" s="89">
        <f>중기목록표!H5</f>
        <v>16378</v>
      </c>
      <c r="L487" s="92">
        <f>IF(C487=0,0,ROUNDDOWN(K487*C487,1))</f>
        <v>10919.2</v>
      </c>
      <c r="M487" s="23" t="s">
        <v>1379</v>
      </c>
      <c r="N487" s="16" t="s">
        <v>1377</v>
      </c>
      <c r="O487" s="6" t="s">
        <v>1378</v>
      </c>
      <c r="P487" s="6" t="s">
        <v>1236</v>
      </c>
      <c r="Z487" s="19" t="str">
        <f ca="1">HYPERLINK("#"&amp;중기목록표!J2&amp;"!A"&amp;ROW(중기목록표!A5),"X00038 →")</f>
        <v>X00038 →</v>
      </c>
    </row>
    <row r="488" spans="1:26" ht="23.85" customHeight="1" x14ac:dyDescent="0.3">
      <c r="A488" s="9" t="s">
        <v>1576</v>
      </c>
      <c r="B488" s="9"/>
      <c r="C488" s="85">
        <v>0</v>
      </c>
      <c r="D488" s="32"/>
      <c r="E488" s="12">
        <v>0</v>
      </c>
      <c r="F488" s="10">
        <v>0</v>
      </c>
      <c r="G488" s="45"/>
      <c r="H488" s="12">
        <v>0</v>
      </c>
      <c r="I488" s="50"/>
      <c r="J488" s="12">
        <v>0</v>
      </c>
      <c r="K488" s="50"/>
      <c r="L488" s="12">
        <v>0</v>
      </c>
      <c r="M488" s="23" t="s">
        <v>1235</v>
      </c>
      <c r="N488" s="16" t="s">
        <v>1234</v>
      </c>
      <c r="O488" s="6" t="s">
        <v>1224</v>
      </c>
      <c r="P488" s="6" t="s">
        <v>1224</v>
      </c>
    </row>
    <row r="489" spans="1:26" ht="23.85" customHeight="1" x14ac:dyDescent="0.3">
      <c r="A489" s="23" t="s">
        <v>6</v>
      </c>
      <c r="B489" s="82"/>
      <c r="C489" s="82"/>
      <c r="D489" s="82"/>
      <c r="E489" s="82"/>
      <c r="F489" s="53">
        <f>H489+J489+L489</f>
        <v>126977</v>
      </c>
      <c r="G489" s="82"/>
      <c r="H489" s="53">
        <f>ROUNDDOWN(SUMIF(P485:P488,O489,H485:H488),0)</f>
        <v>10250</v>
      </c>
      <c r="I489" s="82"/>
      <c r="J489" s="53">
        <f>ROUNDDOWN(SUMIF(P485:P488,O489,J485:J488),0)</f>
        <v>105808</v>
      </c>
      <c r="K489" s="82"/>
      <c r="L489" s="53">
        <f>ROUNDDOWN(SUMIF(P485:P488,O489,L485:L488),0)</f>
        <v>10919</v>
      </c>
      <c r="M489" s="82"/>
      <c r="O489" s="6" t="s">
        <v>1236</v>
      </c>
    </row>
  </sheetData>
  <mergeCells count="10">
    <mergeCell ref="A1:M1"/>
    <mergeCell ref="A3:A4"/>
    <mergeCell ref="B3:B4"/>
    <mergeCell ref="C3:C4"/>
    <mergeCell ref="D3:D4"/>
    <mergeCell ref="E3:F3"/>
    <mergeCell ref="G3:H3"/>
    <mergeCell ref="I3:J3"/>
    <mergeCell ref="K3:L3"/>
    <mergeCell ref="M3:M4"/>
  </mergeCells>
  <phoneticPr fontId="26" type="noConversion"/>
  <conditionalFormatting sqref="C5:M489">
    <cfRule type="expression" dxfId="3" priority="1" stopIfTrue="1">
      <formula>AND(C5&lt;&gt;0,INT(C5)=C5)</formula>
    </cfRule>
  </conditionalFormatting>
  <hyperlinks>
    <hyperlink ref="Z1" r:id="rId1" tooltip="설계예산시스템(STmate w24.06)으로 작성 하였으며,_x000a_엑셀 인쇄품질 600 dpi에 최적화 되어 있습니다._x000a_경영정보(주) http://www.stma.co.kr_x000a_Tel) 070-4350-0040_x000a_Fax) 0505-300-3948"/>
    <hyperlink ref="N1" r:id="rId2" tooltip="설계예산시스템(STmate w24.06)으로 작성 하였으며,_x000a_엑셀 인쇄품질 600 dpi에 최적화 되어 있습니다._x000a_경영정보(주) http://www.stma.co.kr_x000a_Tel) 070-4350-0040_x000a_Fax) 0505-300-3948"/>
  </hyperlinks>
  <printOptions horizontalCentered="1"/>
  <pageMargins left="0.78740157480314965" right="0.78740157480314965" top="0.59055118110236215" bottom="0.55118110236220474" header="0" footer="0.35433070866141736"/>
  <pageSetup paperSize="9" scale="73" fitToWidth="0" fitToHeight="0" orientation="landscape" r:id="rId3"/>
  <headerFooter alignWithMargins="0">
    <oddFooter xml:space="preserve">&amp;C&amp;"굴림체,"&amp;9 - &amp;P -&amp;R&amp;"굴림체,"&amp;9 </oddFooter>
  </headerFooter>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8"/>
  <sheetViews>
    <sheetView workbookViewId="0">
      <pane ySplit="3" topLeftCell="A4" activePane="bottomLeft" state="frozenSplit"/>
      <selection pane="bottomLeft" activeCell="A4" sqref="A4"/>
    </sheetView>
  </sheetViews>
  <sheetFormatPr defaultColWidth="9.125" defaultRowHeight="16.5" x14ac:dyDescent="0.3"/>
  <cols>
    <col min="1" max="1" width="10" style="5" customWidth="1"/>
    <col min="2" max="3" width="24.25" style="5" customWidth="1"/>
    <col min="4" max="4" width="5.5" style="5" customWidth="1"/>
    <col min="5" max="9" width="10" style="5" customWidth="1"/>
    <col min="10" max="10" width="9.125" style="15" hidden="1" customWidth="1"/>
    <col min="11" max="11" width="9.125" style="17" customWidth="1"/>
    <col min="12" max="16384" width="9.125" style="5"/>
  </cols>
  <sheetData>
    <row r="1" spans="1:11" ht="24.95" customHeight="1" x14ac:dyDescent="0.3">
      <c r="A1" s="239" t="s">
        <v>362</v>
      </c>
      <c r="B1" s="231"/>
      <c r="C1" s="231"/>
      <c r="D1" s="231"/>
      <c r="E1" s="231"/>
      <c r="F1" s="231"/>
      <c r="G1" s="231"/>
      <c r="H1" s="231"/>
      <c r="I1" s="231"/>
      <c r="J1" s="4" t="s">
        <v>361</v>
      </c>
      <c r="K1" s="18" t="s">
        <v>361</v>
      </c>
    </row>
    <row r="2" spans="1:11" ht="23.1" customHeight="1" x14ac:dyDescent="0.3">
      <c r="A2" s="1" t="s">
        <v>1</v>
      </c>
      <c r="J2" s="21" t="str">
        <f ca="1">MID(CELL("filename",$A$1),FIND("]",CELL("filename",$A$1))+1,LEN(CELL("filename",$A$1)))</f>
        <v>단가산출근거목록표</v>
      </c>
    </row>
    <row r="3" spans="1:11" ht="23.1" customHeight="1" x14ac:dyDescent="0.3">
      <c r="A3" s="7" t="s">
        <v>2</v>
      </c>
      <c r="B3" s="7" t="s">
        <v>3</v>
      </c>
      <c r="C3" s="7" t="s">
        <v>4</v>
      </c>
      <c r="D3" s="7" t="s">
        <v>5</v>
      </c>
      <c r="E3" s="7" t="s">
        <v>6</v>
      </c>
      <c r="F3" s="7" t="s">
        <v>7</v>
      </c>
      <c r="G3" s="7" t="s">
        <v>8</v>
      </c>
      <c r="H3" s="7" t="s">
        <v>9</v>
      </c>
      <c r="I3" s="13" t="s">
        <v>10</v>
      </c>
      <c r="K3" s="19" t="str">
        <f>HYPERLINK("#'〓 목 차 〓'!B2","목차 →")</f>
        <v>목차 →</v>
      </c>
    </row>
    <row r="4" spans="1:11" ht="23.1" customHeight="1" x14ac:dyDescent="0.3">
      <c r="A4" s="8" t="s">
        <v>11</v>
      </c>
      <c r="B4" s="9" t="s">
        <v>363</v>
      </c>
      <c r="C4" s="9" t="s">
        <v>364</v>
      </c>
      <c r="D4" s="8" t="s">
        <v>70</v>
      </c>
      <c r="E4" s="53">
        <f>단가산출근거!C54</f>
        <v>21968</v>
      </c>
      <c r="F4" s="60">
        <f>단가산출근거!D54</f>
        <v>3276</v>
      </c>
      <c r="G4" s="57">
        <f>단가산출근거!E54</f>
        <v>12947</v>
      </c>
      <c r="H4" s="53">
        <f>단가산출근거!F54</f>
        <v>5745</v>
      </c>
      <c r="I4" s="14" t="s">
        <v>11</v>
      </c>
      <c r="J4" s="34" t="str">
        <f>"_x0007_`COD|D00007_x0005_`QTY1|1_x0005_`BQC|_x0005_`EQC|_x0005_`JDC|_x0005_`WQC|_x0005_`EDT|_x0005_`ADJ|F_x0005_`DET|"&amp;ROW(단가산출근거!A5)&amp;"_x0005_`"</f>
        <v>_x0007_`COD|D00007_x0005_`QTY1|1_x0005_`BQC|_x0005_`EQC|_x0005_`JDC|_x0005_`WQC|_x0005_`EDT|_x0005_`ADJ|F_x0005_`DET|5_x0005_`</v>
      </c>
      <c r="K4" s="19" t="str">
        <f ca="1">HYPERLINK("#"&amp;단가산출근거!G2&amp;"!A"&amp;ROW(단가산출근거!A5),"D00007 →")</f>
        <v>D00007 →</v>
      </c>
    </row>
    <row r="5" spans="1:11" ht="23.1" customHeight="1" x14ac:dyDescent="0.3">
      <c r="A5" s="8" t="s">
        <v>17</v>
      </c>
      <c r="B5" s="9" t="s">
        <v>363</v>
      </c>
      <c r="C5" s="9" t="s">
        <v>367</v>
      </c>
      <c r="D5" s="8" t="s">
        <v>70</v>
      </c>
      <c r="E5" s="53">
        <f>단가산출근거!C104</f>
        <v>32813</v>
      </c>
      <c r="F5" s="60">
        <f>단가산출근거!D104</f>
        <v>5064</v>
      </c>
      <c r="G5" s="57">
        <f>단가산출근거!E104</f>
        <v>19273</v>
      </c>
      <c r="H5" s="53">
        <f>단가산출근거!F104</f>
        <v>8476</v>
      </c>
      <c r="I5" s="14" t="s">
        <v>17</v>
      </c>
      <c r="J5" s="34" t="str">
        <f>"_x0007_`COD|D00003_x0005_`QTY1|1_x0005_`BQC|_x0005_`EQC|_x0005_`JDC|_x0005_`WQC|_x0005_`EDT|_x0005_`ADJ|F_x0005_`DET|"&amp;ROW(단가산출근거!A55)&amp;"_x0005_`"</f>
        <v>_x0007_`COD|D00003_x0005_`QTY1|1_x0005_`BQC|_x0005_`EQC|_x0005_`JDC|_x0005_`WQC|_x0005_`EDT|_x0005_`ADJ|F_x0005_`DET|55_x0005_`</v>
      </c>
      <c r="K5" s="19" t="str">
        <f ca="1">HYPERLINK("#"&amp;단가산출근거!G2&amp;"!A"&amp;ROW(단가산출근거!A55),"D00003 →")</f>
        <v>D00003 →</v>
      </c>
    </row>
    <row r="6" spans="1:11" ht="23.1" customHeight="1" x14ac:dyDescent="0.3">
      <c r="A6" s="8" t="s">
        <v>21</v>
      </c>
      <c r="B6" s="9" t="s">
        <v>370</v>
      </c>
      <c r="C6" s="9" t="s">
        <v>364</v>
      </c>
      <c r="D6" s="8" t="s">
        <v>70</v>
      </c>
      <c r="E6" s="53">
        <f>단가산출근거!C204</f>
        <v>64424</v>
      </c>
      <c r="F6" s="60">
        <f>단가산출근거!D204</f>
        <v>8647</v>
      </c>
      <c r="G6" s="57">
        <f>단가산출근거!E204</f>
        <v>44399</v>
      </c>
      <c r="H6" s="53">
        <f>단가산출근거!F204</f>
        <v>11378</v>
      </c>
      <c r="I6" s="14" t="s">
        <v>21</v>
      </c>
      <c r="J6" s="34" t="str">
        <f>"_x0007_`COD|D00014_x0005_`QTY1|1_x0005_`BQC|_x0005_`EQC|_x0005_`JDC|_x0005_`WQC|_x0005_`EDT|_x0005_`ADJ|F_x0005_`DET|"&amp;ROW(단가산출근거!A105)&amp;"_x0005_`"</f>
        <v>_x0007_`COD|D00014_x0005_`QTY1|1_x0005_`BQC|_x0005_`EQC|_x0005_`JDC|_x0005_`WQC|_x0005_`EDT|_x0005_`ADJ|F_x0005_`DET|105_x0005_`</v>
      </c>
      <c r="K6" s="19" t="str">
        <f ca="1">HYPERLINK("#"&amp;단가산출근거!G2&amp;"!A"&amp;ROW(단가산출근거!A105),"D00014 →")</f>
        <v>D00014 →</v>
      </c>
    </row>
    <row r="7" spans="1:11" ht="23.1" customHeight="1" x14ac:dyDescent="0.3">
      <c r="A7" s="8" t="s">
        <v>27</v>
      </c>
      <c r="B7" s="9" t="s">
        <v>373</v>
      </c>
      <c r="C7" s="9" t="s">
        <v>374</v>
      </c>
      <c r="D7" s="8" t="s">
        <v>70</v>
      </c>
      <c r="E7" s="53">
        <f>단가산출근거!C304</f>
        <v>12753</v>
      </c>
      <c r="F7" s="60">
        <f>단가산출근거!D304</f>
        <v>996</v>
      </c>
      <c r="G7" s="57">
        <f>단가산출근거!E304</f>
        <v>10573</v>
      </c>
      <c r="H7" s="53">
        <f>단가산출근거!F304</f>
        <v>1184</v>
      </c>
      <c r="I7" s="14" t="s">
        <v>27</v>
      </c>
      <c r="J7" s="34" t="str">
        <f>"_x0007_`COD|D00259_x0005_`QTY1|1_x0005_`BQC|_x0005_`EQC|_x0005_`JDC|_x0005_`WQC|_x0005_`EDT|_x0005_`ADJ|F_x0005_`DET|"&amp;ROW(단가산출근거!A205)&amp;"_x0005_`"</f>
        <v>_x0007_`COD|D00259_x0005_`QTY1|1_x0005_`BQC|_x0005_`EQC|_x0005_`JDC|_x0005_`WQC|_x0005_`EDT|_x0005_`ADJ|F_x0005_`DET|205_x0005_`</v>
      </c>
      <c r="K7" s="19" t="str">
        <f ca="1">HYPERLINK("#"&amp;단가산출근거!G2&amp;"!A"&amp;ROW(단가산출근거!A205),"D00259 →")</f>
        <v>D00259 →</v>
      </c>
    </row>
    <row r="8" spans="1:11" ht="23.1" customHeight="1" x14ac:dyDescent="0.3">
      <c r="A8" s="8" t="s">
        <v>31</v>
      </c>
      <c r="B8" s="9" t="s">
        <v>377</v>
      </c>
      <c r="C8" s="9" t="s">
        <v>378</v>
      </c>
      <c r="D8" s="8" t="s">
        <v>70</v>
      </c>
      <c r="E8" s="53">
        <f>단가산출근거!C354</f>
        <v>8978</v>
      </c>
      <c r="F8" s="60">
        <f>단가산출근거!D354</f>
        <v>529</v>
      </c>
      <c r="G8" s="57">
        <f>단가산출근거!E354</f>
        <v>7683</v>
      </c>
      <c r="H8" s="53">
        <f>단가산출근거!F354</f>
        <v>766</v>
      </c>
      <c r="I8" s="14" t="s">
        <v>31</v>
      </c>
      <c r="J8" s="34" t="str">
        <f>"_x0007_`COD|D01175_x0005_`QTY1|1_x0005_`BQC|_x0005_`EQC|_x0005_`JDC|_x0005_`WQC|_x0005_`EDT|_x0005_`ADJ|F_x0005_`DET|"&amp;ROW(단가산출근거!A305)&amp;"_x0005_`"</f>
        <v>_x0007_`COD|D01175_x0005_`QTY1|1_x0005_`BQC|_x0005_`EQC|_x0005_`JDC|_x0005_`WQC|_x0005_`EDT|_x0005_`ADJ|F_x0005_`DET|305_x0005_`</v>
      </c>
      <c r="K8" s="19" t="str">
        <f ca="1">HYPERLINK("#"&amp;단가산출근거!G2&amp;"!A"&amp;ROW(단가산출근거!A305),"D01175 →")</f>
        <v>D01175 →</v>
      </c>
    </row>
    <row r="9" spans="1:11" ht="23.1" customHeight="1" x14ac:dyDescent="0.3">
      <c r="A9" s="8" t="s">
        <v>36</v>
      </c>
      <c r="B9" s="9" t="s">
        <v>377</v>
      </c>
      <c r="C9" s="9" t="s">
        <v>381</v>
      </c>
      <c r="D9" s="8" t="s">
        <v>70</v>
      </c>
      <c r="E9" s="53">
        <f>단가산출근거!C404</f>
        <v>11647</v>
      </c>
      <c r="F9" s="60">
        <f>단가산출근거!D404</f>
        <v>811</v>
      </c>
      <c r="G9" s="57">
        <f>단가산출근거!E404</f>
        <v>9765</v>
      </c>
      <c r="H9" s="53">
        <f>단가산출근거!F404</f>
        <v>1071</v>
      </c>
      <c r="I9" s="14" t="s">
        <v>36</v>
      </c>
      <c r="J9" s="34" t="str">
        <f>"_x0007_`COD|D01136_x0005_`QTY1|1_x0005_`BQC|_x0005_`EQC|_x0005_`JDC|_x0005_`WQC|_x0005_`EDT|_x0005_`ADJ|F_x0005_`DET|"&amp;ROW(단가산출근거!A355)&amp;"_x0005_`"</f>
        <v>_x0007_`COD|D01136_x0005_`QTY1|1_x0005_`BQC|_x0005_`EQC|_x0005_`JDC|_x0005_`WQC|_x0005_`EDT|_x0005_`ADJ|F_x0005_`DET|355_x0005_`</v>
      </c>
      <c r="K9" s="19" t="str">
        <f ca="1">HYPERLINK("#"&amp;단가산출근거!G2&amp;"!A"&amp;ROW(단가산출근거!A355),"D01136 →")</f>
        <v>D01136 →</v>
      </c>
    </row>
    <row r="10" spans="1:11" ht="23.1" customHeight="1" x14ac:dyDescent="0.3">
      <c r="A10" s="8" t="s">
        <v>42</v>
      </c>
      <c r="B10" s="9" t="s">
        <v>384</v>
      </c>
      <c r="C10" s="9" t="s">
        <v>385</v>
      </c>
      <c r="D10" s="8" t="s">
        <v>70</v>
      </c>
      <c r="E10" s="53">
        <f>단가산출근거!C454</f>
        <v>2791</v>
      </c>
      <c r="F10" s="60">
        <f>단가산출근거!D454</f>
        <v>211</v>
      </c>
      <c r="G10" s="57">
        <f>단가산출근거!E454</f>
        <v>2309</v>
      </c>
      <c r="H10" s="53">
        <f>단가산출근거!F454</f>
        <v>271</v>
      </c>
      <c r="I10" s="14" t="s">
        <v>42</v>
      </c>
      <c r="J10" s="34" t="str">
        <f>"_x0007_`COD|D00215_x0005_`QTY1|1_x0005_`BQC|_x0005_`EQC|_x0005_`JDC|_x0005_`WQC|_x0005_`EDT|_x0005_`ADJ|F_x0005_`DET|"&amp;ROW(단가산출근거!A405)&amp;"_x0005_`"</f>
        <v>_x0007_`COD|D00215_x0005_`QTY1|1_x0005_`BQC|_x0005_`EQC|_x0005_`JDC|_x0005_`WQC|_x0005_`EDT|_x0005_`ADJ|F_x0005_`DET|405_x0005_`</v>
      </c>
      <c r="K10" s="19" t="str">
        <f ca="1">HYPERLINK("#"&amp;단가산출근거!G2&amp;"!A"&amp;ROW(단가산출근거!A405),"D00215 →")</f>
        <v>D00215 →</v>
      </c>
    </row>
    <row r="11" spans="1:11" ht="23.1" customHeight="1" x14ac:dyDescent="0.3">
      <c r="A11" s="8" t="s">
        <v>47</v>
      </c>
      <c r="B11" s="9" t="s">
        <v>388</v>
      </c>
      <c r="C11" s="9" t="s">
        <v>389</v>
      </c>
      <c r="D11" s="8" t="s">
        <v>70</v>
      </c>
      <c r="E11" s="53">
        <f>단가산출근거!C554</f>
        <v>13918</v>
      </c>
      <c r="F11" s="60">
        <f>단가산출근거!D554</f>
        <v>1423</v>
      </c>
      <c r="G11" s="57">
        <f>단가산출근거!E554</f>
        <v>10974</v>
      </c>
      <c r="H11" s="53">
        <f>단가산출근거!F554</f>
        <v>1521</v>
      </c>
      <c r="I11" s="14" t="s">
        <v>47</v>
      </c>
      <c r="J11" s="34" t="str">
        <f>"_x0007_`COD|D00569_x0005_`QTY1|1_x0005_`BQC|_x0005_`EQC|_x0005_`JDC|_x0005_`WQC|_x0005_`EDT|_x0005_`ADJ|F_x0005_`DET|"&amp;ROW(단가산출근거!A455)&amp;"_x0005_`"</f>
        <v>_x0007_`COD|D00569_x0005_`QTY1|1_x0005_`BQC|_x0005_`EQC|_x0005_`JDC|_x0005_`WQC|_x0005_`EDT|_x0005_`ADJ|F_x0005_`DET|455_x0005_`</v>
      </c>
      <c r="K11" s="19" t="str">
        <f ca="1">HYPERLINK("#"&amp;단가산출근거!G2&amp;"!A"&amp;ROW(단가산출근거!A455),"D00569 →")</f>
        <v>D00569 →</v>
      </c>
    </row>
    <row r="12" spans="1:11" ht="23.1" customHeight="1" x14ac:dyDescent="0.3">
      <c r="A12" s="8" t="s">
        <v>52</v>
      </c>
      <c r="B12" s="9" t="s">
        <v>392</v>
      </c>
      <c r="C12" s="9" t="s">
        <v>393</v>
      </c>
      <c r="D12" s="8" t="s">
        <v>70</v>
      </c>
      <c r="E12" s="53">
        <f>단가산출근거!C654</f>
        <v>4446</v>
      </c>
      <c r="F12" s="60">
        <f>단가산출근거!D654</f>
        <v>0</v>
      </c>
      <c r="G12" s="57">
        <f>단가산출근거!E654</f>
        <v>0</v>
      </c>
      <c r="H12" s="53">
        <f>단가산출근거!F654</f>
        <v>4446</v>
      </c>
      <c r="I12" s="14" t="s">
        <v>52</v>
      </c>
      <c r="J12" s="34" t="str">
        <f>"_x0007_`COD|D01168_x0005_`QTY1|1_x0005_`BQC|_x0005_`EQC|_x0005_`JDC|_x0005_`WQC|_x0005_`EDT|_x0005_`ADJ|F_x0005_`DET|"&amp;ROW(단가산출근거!A555)&amp;"_x0005_`"</f>
        <v>_x0007_`COD|D01168_x0005_`QTY1|1_x0005_`BQC|_x0005_`EQC|_x0005_`JDC|_x0005_`WQC|_x0005_`EDT|_x0005_`ADJ|F_x0005_`DET|555_x0005_`</v>
      </c>
      <c r="K12" s="19" t="str">
        <f ca="1">HYPERLINK("#"&amp;단가산출근거!G2&amp;"!A"&amp;ROW(단가산출근거!A555),"D01168 →")</f>
        <v>D01168 →</v>
      </c>
    </row>
    <row r="13" spans="1:11" ht="23.1" customHeight="1" x14ac:dyDescent="0.3">
      <c r="A13" s="8" t="s">
        <v>57</v>
      </c>
      <c r="B13" s="9" t="s">
        <v>396</v>
      </c>
      <c r="C13" s="9" t="s">
        <v>397</v>
      </c>
      <c r="D13" s="8" t="s">
        <v>70</v>
      </c>
      <c r="E13" s="53">
        <f>단가산출근거!C754</f>
        <v>41308</v>
      </c>
      <c r="F13" s="60">
        <f>단가산출근거!D754</f>
        <v>24698</v>
      </c>
      <c r="G13" s="57">
        <f>단가산출근거!E754</f>
        <v>13241</v>
      </c>
      <c r="H13" s="53">
        <f>단가산출근거!F754</f>
        <v>3369</v>
      </c>
      <c r="I13" s="14" t="s">
        <v>57</v>
      </c>
      <c r="J13" s="34" t="str">
        <f>"_x0007_`COD|D00158_x0005_`QTY1|1_x0005_`BQC|_x0005_`EQC|_x0005_`JDC|_x0005_`WQC|_x0005_`EDT|_x0005_`ADJ|F_x0005_`DET|"&amp;ROW(단가산출근거!A655)&amp;"_x0005_`"</f>
        <v>_x0007_`COD|D00158_x0005_`QTY1|1_x0005_`BQC|_x0005_`EQC|_x0005_`JDC|_x0005_`WQC|_x0005_`EDT|_x0005_`ADJ|F_x0005_`DET|655_x0005_`</v>
      </c>
      <c r="K13" s="19" t="str">
        <f ca="1">HYPERLINK("#"&amp;단가산출근거!G2&amp;"!A"&amp;ROW(단가산출근거!A655),"D00158 →")</f>
        <v>D00158 →</v>
      </c>
    </row>
    <row r="14" spans="1:11" ht="23.1" customHeight="1" x14ac:dyDescent="0.3">
      <c r="A14" s="8" t="s">
        <v>62</v>
      </c>
      <c r="B14" s="9" t="s">
        <v>400</v>
      </c>
      <c r="C14" s="9" t="s">
        <v>385</v>
      </c>
      <c r="D14" s="8" t="s">
        <v>70</v>
      </c>
      <c r="E14" s="53">
        <f>단가산출근거!C804</f>
        <v>4529</v>
      </c>
      <c r="F14" s="60">
        <f>단가산출근거!D804</f>
        <v>226</v>
      </c>
      <c r="G14" s="57">
        <f>단가산출근거!E804</f>
        <v>4012</v>
      </c>
      <c r="H14" s="53">
        <f>단가산출근거!F804</f>
        <v>291</v>
      </c>
      <c r="I14" s="14" t="s">
        <v>62</v>
      </c>
      <c r="J14" s="34" t="str">
        <f>"_x0007_`COD|D00256_x0005_`QTY1|1_x0005_`BQC|_x0005_`EQC|_x0005_`JDC|_x0005_`WQC|_x0005_`EDT|_x0005_`ADJ|F_x0005_`DET|"&amp;ROW(단가산출근거!A755)&amp;"_x0005_`"</f>
        <v>_x0007_`COD|D00256_x0005_`QTY1|1_x0005_`BQC|_x0005_`EQC|_x0005_`JDC|_x0005_`WQC|_x0005_`EDT|_x0005_`ADJ|F_x0005_`DET|755_x0005_`</v>
      </c>
      <c r="K14" s="19" t="str">
        <f ca="1">HYPERLINK("#"&amp;단가산출근거!G2&amp;"!A"&amp;ROW(단가산출근거!A755),"D00256 →")</f>
        <v>D00256 →</v>
      </c>
    </row>
    <row r="15" spans="1:11" ht="23.1" customHeight="1" x14ac:dyDescent="0.3">
      <c r="A15" s="8" t="s">
        <v>67</v>
      </c>
      <c r="B15" s="9" t="s">
        <v>403</v>
      </c>
      <c r="C15" s="9" t="s">
        <v>404</v>
      </c>
      <c r="D15" s="8" t="s">
        <v>70</v>
      </c>
      <c r="E15" s="53">
        <f>단가산출근거!C854</f>
        <v>1317</v>
      </c>
      <c r="F15" s="60">
        <f>단가산출근거!D854</f>
        <v>245</v>
      </c>
      <c r="G15" s="57">
        <f>단가산출근거!E854</f>
        <v>758</v>
      </c>
      <c r="H15" s="53">
        <f>단가산출근거!F854</f>
        <v>314</v>
      </c>
      <c r="I15" s="14" t="s">
        <v>67</v>
      </c>
      <c r="J15" s="34" t="str">
        <f>"_x0007_`COD|D00180_x0005_`QTY1|1_x0005_`BQC|_x0005_`EQC|_x0005_`JDC|_x0005_`WQC|_x0005_`EDT|_x0005_`ADJ|F_x0005_`DET|"&amp;ROW(단가산출근거!A805)&amp;"_x0005_`"</f>
        <v>_x0007_`COD|D00180_x0005_`QTY1|1_x0005_`BQC|_x0005_`EQC|_x0005_`JDC|_x0005_`WQC|_x0005_`EDT|_x0005_`ADJ|F_x0005_`DET|805_x0005_`</v>
      </c>
      <c r="K15" s="19" t="str">
        <f ca="1">HYPERLINK("#"&amp;단가산출근거!G2&amp;"!A"&amp;ROW(단가산출근거!A805),"D00180 →")</f>
        <v>D00180 →</v>
      </c>
    </row>
    <row r="16" spans="1:11" ht="23.1" customHeight="1" x14ac:dyDescent="0.3">
      <c r="A16" s="8" t="s">
        <v>73</v>
      </c>
      <c r="B16" s="9" t="s">
        <v>407</v>
      </c>
      <c r="C16" s="9" t="s">
        <v>408</v>
      </c>
      <c r="D16" s="8" t="s">
        <v>70</v>
      </c>
      <c r="E16" s="53">
        <f>단가산출근거!C904</f>
        <v>4805</v>
      </c>
      <c r="F16" s="60">
        <f>단가산출근거!D904</f>
        <v>0</v>
      </c>
      <c r="G16" s="57">
        <f>단가산출근거!E904</f>
        <v>0</v>
      </c>
      <c r="H16" s="53">
        <f>단가산출근거!F904</f>
        <v>4805</v>
      </c>
      <c r="I16" s="14" t="s">
        <v>73</v>
      </c>
      <c r="J16" s="34" t="str">
        <f>"_x0007_`COD|D00034_x0005_`QTY1|1_x0005_`BQC|_x0005_`EQC|_x0005_`JDC|_x0005_`WQC|_x0005_`EDT|_x0005_`ADJ|F_x0005_`DET|"&amp;ROW(단가산출근거!A855)&amp;"_x0005_`"</f>
        <v>_x0007_`COD|D00034_x0005_`QTY1|1_x0005_`BQC|_x0005_`EQC|_x0005_`JDC|_x0005_`WQC|_x0005_`EDT|_x0005_`ADJ|F_x0005_`DET|855_x0005_`</v>
      </c>
      <c r="K16" s="19" t="str">
        <f ca="1">HYPERLINK("#"&amp;단가산출근거!G2&amp;"!A"&amp;ROW(단가산출근거!A855),"D00034 →")</f>
        <v>D00034 →</v>
      </c>
    </row>
    <row r="17" spans="1:11" ht="23.1" customHeight="1" x14ac:dyDescent="0.3">
      <c r="A17" s="8" t="s">
        <v>77</v>
      </c>
      <c r="B17" s="9" t="s">
        <v>411</v>
      </c>
      <c r="C17" s="9" t="s">
        <v>412</v>
      </c>
      <c r="D17" s="8" t="s">
        <v>24</v>
      </c>
      <c r="E17" s="53">
        <f>단가산출근거!C1004</f>
        <v>2456</v>
      </c>
      <c r="F17" s="60">
        <f>단가산출근거!D1004</f>
        <v>806</v>
      </c>
      <c r="G17" s="57">
        <f>단가산출근거!E1004</f>
        <v>1586</v>
      </c>
      <c r="H17" s="53">
        <f>단가산출근거!F1004</f>
        <v>64</v>
      </c>
      <c r="I17" s="14" t="s">
        <v>77</v>
      </c>
      <c r="J17" s="34" t="str">
        <f>"_x0007_`COD|D01154_x0005_`QTY1|1_x0005_`BQC|_x0005_`EQC|_x0005_`JDC|_x0005_`WQC|_x0005_`EDT|_x0005_`ADJ|F_x0005_`DET|"&amp;ROW(단가산출근거!A905)&amp;"_x0005_`"</f>
        <v>_x0007_`COD|D01154_x0005_`QTY1|1_x0005_`BQC|_x0005_`EQC|_x0005_`JDC|_x0005_`WQC|_x0005_`EDT|_x0005_`ADJ|F_x0005_`DET|905_x0005_`</v>
      </c>
      <c r="K17" s="19" t="str">
        <f ca="1">HYPERLINK("#"&amp;단가산출근거!G2&amp;"!A"&amp;ROW(단가산출근거!A905),"D01154 →")</f>
        <v>D01154 →</v>
      </c>
    </row>
    <row r="18" spans="1:11" ht="23.1" customHeight="1" x14ac:dyDescent="0.3">
      <c r="A18" s="8" t="s">
        <v>83</v>
      </c>
      <c r="B18" s="9" t="s">
        <v>415</v>
      </c>
      <c r="C18" s="9" t="s">
        <v>408</v>
      </c>
      <c r="D18" s="8" t="s">
        <v>70</v>
      </c>
      <c r="E18" s="53">
        <f>단가산출근거!C1054</f>
        <v>1359</v>
      </c>
      <c r="F18" s="60">
        <f>단가산출근거!D1054</f>
        <v>253</v>
      </c>
      <c r="G18" s="57">
        <f>단가산출근거!E1054</f>
        <v>782</v>
      </c>
      <c r="H18" s="53">
        <f>단가산출근거!F1054</f>
        <v>324</v>
      </c>
      <c r="I18" s="14" t="s">
        <v>83</v>
      </c>
      <c r="J18" s="34" t="str">
        <f>"_x0007_`COD|D00169_x0005_`QTY1|1_x0005_`BQC|_x0005_`EQC|_x0005_`JDC|_x0005_`WQC|_x0005_`EDT|_x0005_`ADJ|F_x0005_`DET|"&amp;ROW(단가산출근거!A1005)&amp;"_x0005_`"</f>
        <v>_x0007_`COD|D00169_x0005_`QTY1|1_x0005_`BQC|_x0005_`EQC|_x0005_`JDC|_x0005_`WQC|_x0005_`EDT|_x0005_`ADJ|F_x0005_`DET|1005_x0005_`</v>
      </c>
      <c r="K18" s="19" t="str">
        <f ca="1">HYPERLINK("#"&amp;단가산출근거!G2&amp;"!A"&amp;ROW(단가산출근거!A1005),"D00169 →")</f>
        <v>D00169 →</v>
      </c>
    </row>
  </sheetData>
  <mergeCells count="1">
    <mergeCell ref="A1:I1"/>
  </mergeCells>
  <phoneticPr fontId="26" type="noConversion"/>
  <hyperlinks>
    <hyperlink ref="K1" r:id="rId1" tooltip="설계예산시스템(STmate w24.06)으로 작성 하였으며,_x000a_엑셀 인쇄품질 600 dpi에 최적화 되어 있습니다._x000a_경영정보(주) http://www.stma.co.kr_x000a_Tel) 070-4350-0040_x000a_Fax) 0505-300-3948"/>
    <hyperlink ref="J1" r:id="rId2" tooltip="설계예산시스템(STmate w24.06)으로 작성 하였으며,_x000a_엑셀 인쇄품질 600 dpi에 최적화 되어 있습니다._x000a_경영정보(주) http://www.stma.co.kr_x000a_Tel) 070-4350-0040_x000a_Fax) 0505-300-3948"/>
  </hyperlinks>
  <printOptions horizontalCentered="1"/>
  <pageMargins left="0.59055118110236215" right="0.59055118110236215" top="0.78740157480314965" bottom="0.82677165354330706" header="0" footer="0.62992125984251968"/>
  <pageSetup paperSize="9" scale="72" fitToWidth="0" fitToHeight="0" orientation="portrait" r:id="rId3"/>
  <headerFooter alignWithMargins="0">
    <oddFooter xml:space="preserve">&amp;C&amp;"굴림체,"&amp;9 - &amp;P -&amp;R&amp;"굴림체,"&amp;9 </oddFooter>
  </headerFooter>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1054"/>
  <sheetViews>
    <sheetView workbookViewId="0">
      <pane ySplit="4" topLeftCell="A5" activePane="bottomLeft" state="frozenSplit"/>
      <selection pane="bottomLeft" activeCell="A5" sqref="A5"/>
    </sheetView>
  </sheetViews>
  <sheetFormatPr defaultColWidth="9.125" defaultRowHeight="16.5" x14ac:dyDescent="0.3"/>
  <cols>
    <col min="1" max="1" width="10" style="5" customWidth="1"/>
    <col min="2" max="2" width="53.5" style="5" customWidth="1"/>
    <col min="3" max="6" width="10" style="5" customWidth="1"/>
    <col min="7" max="7" width="9.125" style="94" hidden="1" customWidth="1"/>
    <col min="8" max="23" width="2.5" style="5" customWidth="1"/>
    <col min="24" max="24" width="9.125" style="5" customWidth="1"/>
    <col min="25" max="25" width="9.125" style="17" customWidth="1"/>
    <col min="26" max="53" width="4" style="5" customWidth="1"/>
    <col min="54" max="16384" width="9.125" style="5"/>
  </cols>
  <sheetData>
    <row r="1" spans="1:53" ht="24.95" customHeight="1" x14ac:dyDescent="0.3">
      <c r="A1" s="239" t="s">
        <v>360</v>
      </c>
      <c r="B1" s="231"/>
      <c r="C1" s="231"/>
      <c r="D1" s="231"/>
      <c r="E1" s="231"/>
      <c r="F1" s="231"/>
      <c r="G1" s="4" t="s">
        <v>361</v>
      </c>
      <c r="Y1" s="18" t="s">
        <v>361</v>
      </c>
      <c r="Z1" s="106"/>
      <c r="AA1" s="106"/>
      <c r="AB1" s="106"/>
      <c r="AC1" s="106"/>
      <c r="AD1" s="106"/>
      <c r="AE1" s="106"/>
      <c r="AF1" s="106"/>
      <c r="AG1" s="106"/>
      <c r="AH1" s="106"/>
      <c r="AI1" s="106"/>
      <c r="AJ1" s="106"/>
      <c r="AK1" s="106"/>
      <c r="AL1" s="106"/>
      <c r="AM1" s="106"/>
      <c r="AN1" s="106"/>
      <c r="AO1" s="106"/>
      <c r="AP1" s="106"/>
      <c r="AQ1" s="106"/>
      <c r="AR1" s="106"/>
      <c r="AS1" s="106"/>
      <c r="AT1" s="106"/>
      <c r="AU1" s="106"/>
      <c r="AV1" s="106"/>
      <c r="AW1" s="106"/>
      <c r="AX1" s="106"/>
      <c r="AY1" s="106"/>
      <c r="AZ1" s="106"/>
      <c r="BA1" s="106"/>
    </row>
    <row r="2" spans="1:53" ht="16.5" customHeight="1" x14ac:dyDescent="0.3">
      <c r="A2" s="1" t="s">
        <v>1</v>
      </c>
      <c r="G2" s="21" t="str">
        <f ca="1">MID(CELL("filename",$A$1),FIND("]",CELL("filename",$A$1))+1,LEN(CELL("filename",$A$1)))</f>
        <v>단가산출근거</v>
      </c>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row>
    <row r="3" spans="1:53" ht="16.5" customHeight="1" x14ac:dyDescent="0.3">
      <c r="A3" s="7" t="s">
        <v>1577</v>
      </c>
      <c r="B3" s="7" t="s">
        <v>1579</v>
      </c>
      <c r="C3" s="259" t="s">
        <v>6</v>
      </c>
      <c r="D3" s="259" t="s">
        <v>7</v>
      </c>
      <c r="E3" s="259" t="s">
        <v>8</v>
      </c>
      <c r="F3" s="242" t="s">
        <v>9</v>
      </c>
      <c r="Z3" s="262" t="s">
        <v>417</v>
      </c>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row>
    <row r="4" spans="1:53" ht="16.5" customHeight="1" x14ac:dyDescent="0.3">
      <c r="A4" s="260" t="s">
        <v>1578</v>
      </c>
      <c r="B4" s="252"/>
      <c r="C4" s="258"/>
      <c r="D4" s="258"/>
      <c r="E4" s="258"/>
      <c r="F4" s="243"/>
      <c r="H4" s="20" t="s">
        <v>1580</v>
      </c>
      <c r="I4" s="20" t="s">
        <v>1581</v>
      </c>
      <c r="J4" s="20" t="s">
        <v>1582</v>
      </c>
      <c r="K4" s="20" t="s">
        <v>520</v>
      </c>
      <c r="L4" s="20" t="s">
        <v>1583</v>
      </c>
      <c r="Y4" s="19" t="str">
        <f>HYPERLINK("#'〓 목 차 〓'!B2","목차 →")</f>
        <v>목차 →</v>
      </c>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row>
    <row r="5" spans="1:53" ht="16.5" customHeight="1" x14ac:dyDescent="0.3">
      <c r="A5" s="96" t="s">
        <v>11</v>
      </c>
      <c r="B5" s="97" t="s">
        <v>11</v>
      </c>
      <c r="C5" s="261">
        <f>C54</f>
        <v>21968</v>
      </c>
      <c r="D5" s="261">
        <f>D54</f>
        <v>3276</v>
      </c>
      <c r="E5" s="261">
        <f>E54</f>
        <v>12947</v>
      </c>
      <c r="F5" s="261">
        <f>F54</f>
        <v>5745</v>
      </c>
      <c r="G5" s="34" t="str">
        <f>HYPERLINK("#G"&amp;ROW(G34),"_x0005_`BDCOD|D00007_x0007_`POSS|"&amp;ROW(G7)&amp;"_x0007_`POSE|"&amp;ROW(G34)&amp;"_x0007_`")</f>
        <v>_x0005_`BDCOD|D00007_x0007_`POSS|7_x0007_`POSE|34_x0007_`</v>
      </c>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row>
    <row r="6" spans="1:53" ht="16.5" customHeight="1" x14ac:dyDescent="0.3">
      <c r="A6" s="83"/>
      <c r="B6" s="97" t="s">
        <v>1584</v>
      </c>
      <c r="C6" s="245"/>
      <c r="D6" s="245"/>
      <c r="E6" s="245"/>
      <c r="F6" s="245"/>
      <c r="M6" s="20" t="s">
        <v>365</v>
      </c>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row>
    <row r="7" spans="1:53" ht="16.5" customHeight="1" x14ac:dyDescent="0.3">
      <c r="A7" s="76"/>
      <c r="B7" s="76"/>
      <c r="C7" s="99"/>
      <c r="D7" s="99"/>
      <c r="E7" s="99"/>
      <c r="F7" s="99"/>
      <c r="G7" s="16" t="s">
        <v>1585</v>
      </c>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row>
    <row r="8" spans="1:53" ht="16.5" customHeight="1" x14ac:dyDescent="0.3">
      <c r="A8" s="66"/>
      <c r="B8" s="75" t="s">
        <v>1587</v>
      </c>
      <c r="C8" s="76"/>
      <c r="D8" s="76"/>
      <c r="E8" s="76"/>
      <c r="F8" s="76"/>
      <c r="G8" s="16" t="s">
        <v>1586</v>
      </c>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row>
    <row r="9" spans="1:53" ht="16.5" customHeight="1" x14ac:dyDescent="0.3">
      <c r="A9" s="76"/>
      <c r="B9" s="76"/>
      <c r="C9" s="76"/>
      <c r="D9" s="76"/>
      <c r="E9" s="76"/>
      <c r="F9" s="76"/>
      <c r="G9" s="16" t="s">
        <v>1585</v>
      </c>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row>
    <row r="10" spans="1:53" ht="16.5" customHeight="1" x14ac:dyDescent="0.3">
      <c r="A10" s="66"/>
      <c r="B10" s="98" t="str">
        <f>"    Q = "&amp;Z10&amp;" = "&amp;AB10&amp;" ㎥/hr "</f>
        <v xml:space="preserve">    Q = 5.9 = 5.90 ㎥/hr </v>
      </c>
      <c r="C10" s="76"/>
      <c r="D10" s="76"/>
      <c r="E10" s="76"/>
      <c r="F10" s="76"/>
      <c r="G10" s="16" t="s">
        <v>1588</v>
      </c>
      <c r="Z10" s="107">
        <v>5.9</v>
      </c>
      <c r="AA10" s="20" t="s">
        <v>1590</v>
      </c>
      <c r="AB10" s="109" t="str">
        <f>TEXT(ROUND(Z10,2),"#,0.00")</f>
        <v>5.90</v>
      </c>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row>
    <row r="11" spans="1:53" ht="16.5" customHeight="1" x14ac:dyDescent="0.3">
      <c r="A11" s="76"/>
      <c r="B11" s="76"/>
      <c r="C11" s="76"/>
      <c r="D11" s="76"/>
      <c r="E11" s="76"/>
      <c r="F11" s="76"/>
      <c r="G11" s="16" t="s">
        <v>1585</v>
      </c>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row>
    <row r="12" spans="1:53" ht="16.5" customHeight="1" x14ac:dyDescent="0.3">
      <c r="A12" s="66" t="s">
        <v>1591</v>
      </c>
      <c r="B12" s="98" t="str">
        <f>"    노무비 : "&amp;TEXT(I12,"#,##0"&amp;IF(I12&lt;&gt;INT(I12),".###",""))&amp;" / Q = "&amp;TEXT(C12,"#,##0.0")&amp;""</f>
        <v xml:space="preserve">    노무비 : 55,700 / Q = 9,440.6</v>
      </c>
      <c r="C12" s="100">
        <f>D12+E12+F12</f>
        <v>9440.6</v>
      </c>
      <c r="D12" s="100">
        <f>IF(H12=0,0,ROUNDDOWN(J12*H12,1))</f>
        <v>0</v>
      </c>
      <c r="E12" s="100">
        <f>IF(H12=0,0,ROUNDDOWN(K12*H12,1))</f>
        <v>9440.6</v>
      </c>
      <c r="F12" s="100">
        <f>IF(H12=0,0,ROUNDDOWN(L12*H12,1))</f>
        <v>0</v>
      </c>
      <c r="G12" s="16" t="s">
        <v>1589</v>
      </c>
      <c r="H12" s="103">
        <f>AC12</f>
        <v>0.16949152542372881</v>
      </c>
      <c r="I12" s="104">
        <f>J12+K12+L12</f>
        <v>55700</v>
      </c>
      <c r="K12" s="39">
        <f>중기목록표!G8</f>
        <v>55700</v>
      </c>
      <c r="M12" s="20" t="s">
        <v>1592</v>
      </c>
      <c r="N12" s="20" t="s">
        <v>1600</v>
      </c>
      <c r="X12" s="105" t="str">
        <f>중기목록표!B8&amp;" / "&amp;중기목록표!C8</f>
        <v>굴삭기(무한궤도) / 0.7㎥,(브레이커조합)</v>
      </c>
      <c r="Y12" s="19" t="str">
        <f ca="1">HYPERLINK("#"&amp;중기목록표!J2&amp;"!A"&amp;ROW(중기목록표!A8),"X00050 →")</f>
        <v>X00050 →</v>
      </c>
      <c r="Z12" s="20" t="s">
        <v>1593</v>
      </c>
      <c r="AA12" s="109" t="str">
        <f>AB10</f>
        <v>5.90</v>
      </c>
      <c r="AB12" s="20" t="s">
        <v>1590</v>
      </c>
      <c r="AC12" s="110">
        <f>1/AB10</f>
        <v>0.16949152542372881</v>
      </c>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row>
    <row r="13" spans="1:53" ht="16.5" customHeight="1" x14ac:dyDescent="0.3">
      <c r="A13" s="76"/>
      <c r="B13" s="76"/>
      <c r="C13" s="76"/>
      <c r="D13" s="76"/>
      <c r="E13" s="76"/>
      <c r="F13" s="76"/>
      <c r="G13" s="16" t="s">
        <v>1585</v>
      </c>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row>
    <row r="14" spans="1:53" ht="16.5" customHeight="1" x14ac:dyDescent="0.3">
      <c r="A14" s="66" t="s">
        <v>1595</v>
      </c>
      <c r="B14" s="98" t="str">
        <f>"    재료비 : "&amp;TEXT(I14,"#,##0"&amp;IF(I14&lt;&gt;INT(I14),".###",""))&amp;" / Q = "&amp;TEXT(C14,"#,##0.0")&amp;""</f>
        <v xml:space="preserve">    재료비 : 17,129 / Q = 2,903.2</v>
      </c>
      <c r="C14" s="100">
        <f>D14+E14+F14</f>
        <v>2903.2</v>
      </c>
      <c r="D14" s="100">
        <f>IF(H14=0,0,ROUNDDOWN(J14*H14,1))</f>
        <v>2903.2</v>
      </c>
      <c r="E14" s="100">
        <f>IF(H14=0,0,ROUNDDOWN(K14*H14,1))</f>
        <v>0</v>
      </c>
      <c r="F14" s="100">
        <f>IF(H14=0,0,ROUNDDOWN(L14*H14,1))</f>
        <v>0</v>
      </c>
      <c r="G14" s="16" t="s">
        <v>1594</v>
      </c>
      <c r="H14" s="103">
        <f>AC14</f>
        <v>0.16949152542372881</v>
      </c>
      <c r="I14" s="104">
        <f>J14+K14+L14</f>
        <v>17129</v>
      </c>
      <c r="J14" s="39">
        <f>중기목록표!F8</f>
        <v>17129</v>
      </c>
      <c r="M14" s="20" t="s">
        <v>1592</v>
      </c>
      <c r="N14" s="20" t="s">
        <v>1600</v>
      </c>
      <c r="X14" s="105" t="str">
        <f>중기목록표!B8&amp;" / "&amp;중기목록표!C8</f>
        <v>굴삭기(무한궤도) / 0.7㎥,(브레이커조합)</v>
      </c>
      <c r="Y14" s="19" t="str">
        <f ca="1">HYPERLINK("#"&amp;중기목록표!J2&amp;"!A"&amp;ROW(중기목록표!A8),"X00050 →")</f>
        <v>X00050 →</v>
      </c>
      <c r="Z14" s="20" t="s">
        <v>1593</v>
      </c>
      <c r="AA14" s="109" t="str">
        <f>AB10</f>
        <v>5.90</v>
      </c>
      <c r="AB14" s="20" t="s">
        <v>1590</v>
      </c>
      <c r="AC14" s="110">
        <f>1/AB10</f>
        <v>0.16949152542372881</v>
      </c>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row>
    <row r="15" spans="1:53" ht="16.5" customHeight="1" x14ac:dyDescent="0.3">
      <c r="A15" s="76"/>
      <c r="B15" s="76"/>
      <c r="C15" s="76"/>
      <c r="D15" s="76"/>
      <c r="E15" s="76"/>
      <c r="F15" s="76"/>
      <c r="G15" s="16" t="s">
        <v>1585</v>
      </c>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row>
    <row r="16" spans="1:53" ht="16.5" customHeight="1" x14ac:dyDescent="0.3">
      <c r="A16" s="66" t="s">
        <v>1597</v>
      </c>
      <c r="B16" s="98" t="str">
        <f>"    경  비 : "&amp;TEXT(I16,"#,##0"&amp;IF(I16&lt;&gt;INT(I16),".###",""))&amp;" / Q = "&amp;TEXT(C16,"#,##0.0")&amp;""</f>
        <v xml:space="preserve">    경  비 : 33,897 / Q = 5,745.2</v>
      </c>
      <c r="C16" s="100">
        <f>D16+E16+F16</f>
        <v>5745.2</v>
      </c>
      <c r="D16" s="100">
        <f>IF(H16=0,0,ROUNDDOWN(J16*H16,1))</f>
        <v>0</v>
      </c>
      <c r="E16" s="100">
        <f>IF(H16=0,0,ROUNDDOWN(K16*H16,1))</f>
        <v>0</v>
      </c>
      <c r="F16" s="100">
        <f>IF(H16=0,0,ROUNDDOWN(L16*H16,1))</f>
        <v>5745.2</v>
      </c>
      <c r="G16" s="16" t="s">
        <v>1596</v>
      </c>
      <c r="H16" s="103">
        <f>AC16</f>
        <v>0.16949152542372881</v>
      </c>
      <c r="I16" s="104">
        <f>J16+K16+L16</f>
        <v>33897</v>
      </c>
      <c r="L16" s="39">
        <f>중기목록표!H8</f>
        <v>33897</v>
      </c>
      <c r="M16" s="20" t="s">
        <v>1592</v>
      </c>
      <c r="N16" s="20" t="s">
        <v>1600</v>
      </c>
      <c r="X16" s="105" t="str">
        <f>중기목록표!B8&amp;" / "&amp;중기목록표!C8</f>
        <v>굴삭기(무한궤도) / 0.7㎥,(브레이커조합)</v>
      </c>
      <c r="Y16" s="19" t="str">
        <f ca="1">HYPERLINK("#"&amp;중기목록표!J2&amp;"!A"&amp;ROW(중기목록표!A8),"X00050 →")</f>
        <v>X00050 →</v>
      </c>
      <c r="Z16" s="20" t="s">
        <v>1593</v>
      </c>
      <c r="AA16" s="109" t="str">
        <f>AB10</f>
        <v>5.90</v>
      </c>
      <c r="AB16" s="20" t="s">
        <v>1590</v>
      </c>
      <c r="AC16" s="110">
        <f>1/AB10</f>
        <v>0.16949152542372881</v>
      </c>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row>
    <row r="17" spans="1:53" ht="16.5" customHeight="1" x14ac:dyDescent="0.3">
      <c r="A17" s="76"/>
      <c r="B17" s="76"/>
      <c r="C17" s="76"/>
      <c r="D17" s="76"/>
      <c r="E17" s="76"/>
      <c r="F17" s="76"/>
      <c r="G17" s="16" t="s">
        <v>1585</v>
      </c>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row>
    <row r="18" spans="1:53" ht="16.5" customHeight="1" x14ac:dyDescent="0.3">
      <c r="A18" s="66"/>
      <c r="B18" s="75" t="s">
        <v>1599</v>
      </c>
      <c r="C18" s="101">
        <f>D18+E18+F18</f>
        <v>18089</v>
      </c>
      <c r="D18" s="101">
        <f>SUMIF(N7:N17,M18,D7:D17)</f>
        <v>2903.2</v>
      </c>
      <c r="E18" s="101">
        <f>SUMIF(N7:N17,M18,E7:E17)</f>
        <v>9440.6</v>
      </c>
      <c r="F18" s="101">
        <f>SUMIF(N7:N17,M18,F7:F17)</f>
        <v>5745.2</v>
      </c>
      <c r="G18" s="16" t="s">
        <v>1598</v>
      </c>
      <c r="M18" s="20" t="s">
        <v>1600</v>
      </c>
      <c r="N18" s="20" t="s">
        <v>1616</v>
      </c>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row>
    <row r="19" spans="1:53" ht="16.5" customHeight="1" x14ac:dyDescent="0.3">
      <c r="A19" s="76"/>
      <c r="B19" s="76"/>
      <c r="C19" s="99"/>
      <c r="D19" s="99"/>
      <c r="E19" s="99"/>
      <c r="F19" s="99"/>
      <c r="G19" s="16" t="s">
        <v>1585</v>
      </c>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c r="AV19" s="106"/>
      <c r="AW19" s="106"/>
      <c r="AX19" s="106"/>
      <c r="AY19" s="106"/>
      <c r="AZ19" s="106"/>
      <c r="BA19" s="106"/>
    </row>
    <row r="20" spans="1:53" ht="16.5" customHeight="1" x14ac:dyDescent="0.3">
      <c r="A20" s="76"/>
      <c r="B20" s="76"/>
      <c r="C20" s="76"/>
      <c r="D20" s="76"/>
      <c r="E20" s="76"/>
      <c r="F20" s="76"/>
      <c r="G20" s="16" t="s">
        <v>1585</v>
      </c>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106"/>
      <c r="AZ20" s="106"/>
      <c r="BA20" s="106"/>
    </row>
    <row r="21" spans="1:53" ht="16.5" customHeight="1" x14ac:dyDescent="0.3">
      <c r="A21" s="66"/>
      <c r="B21" s="75" t="s">
        <v>1602</v>
      </c>
      <c r="C21" s="76"/>
      <c r="D21" s="76"/>
      <c r="E21" s="76"/>
      <c r="F21" s="76"/>
      <c r="G21" s="16" t="s">
        <v>1601</v>
      </c>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row>
    <row r="22" spans="1:53" ht="16.5" customHeight="1" x14ac:dyDescent="0.3">
      <c r="A22" s="76"/>
      <c r="B22" s="76"/>
      <c r="C22" s="76"/>
      <c r="D22" s="76"/>
      <c r="E22" s="76"/>
      <c r="F22" s="76"/>
      <c r="G22" s="16" t="s">
        <v>1585</v>
      </c>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row>
    <row r="23" spans="1:53" ht="16.5" customHeight="1" x14ac:dyDescent="0.3">
      <c r="A23" s="66" t="s">
        <v>798</v>
      </c>
      <c r="B23" s="98" t="str">
        <f>"    보통인부 : "&amp;TEXT(I23,"#,##0"&amp;IF(I23&lt;&gt;INT(I23),".###",""))&amp;" * "&amp;AA23&amp;" 인 / ("&amp;AC23&amp;" hr * Q ) = "&amp;TEXT(C23,"#,##0.0")&amp;""</f>
        <v xml:space="preserve">    보통인부 : 165,545 * 1 인 / (8 hr * Q ) = 3,507.3</v>
      </c>
      <c r="C23" s="100">
        <f>D23+E23+F23</f>
        <v>3507.3</v>
      </c>
      <c r="D23" s="100">
        <f>IF(H23=0,0,ROUNDDOWN(J23*H23,1))</f>
        <v>0</v>
      </c>
      <c r="E23" s="100">
        <f>IF(H23=0,0,ROUNDDOWN(K23*H23,1))</f>
        <v>3507.3</v>
      </c>
      <c r="F23" s="100">
        <f>IF(H23=0,0,ROUNDDOWN(L23*H23,1))</f>
        <v>0</v>
      </c>
      <c r="G23" s="16" t="s">
        <v>1603</v>
      </c>
      <c r="H23" s="103">
        <f>AH23</f>
        <v>2.1186440677966101E-2</v>
      </c>
      <c r="I23" s="104">
        <f>J23+K23+L23</f>
        <v>165545</v>
      </c>
      <c r="K23" s="39">
        <f>노무비목록표!E6</f>
        <v>165545</v>
      </c>
      <c r="M23" s="20" t="s">
        <v>1227</v>
      </c>
      <c r="N23" s="20" t="s">
        <v>1600</v>
      </c>
      <c r="X23" s="105" t="str">
        <f>노무비목록표!B6&amp;" / "&amp;노무비목록표!C6</f>
        <v xml:space="preserve">보통인부 / </v>
      </c>
      <c r="Y23" s="19" t="str">
        <f ca="1">HYPERLINK("#"&amp;노무비목록표!G2&amp;"!A"&amp;ROW(노무비목록표!A6),"L00002 →")</f>
        <v>L00002 →</v>
      </c>
      <c r="Z23" s="20" t="s">
        <v>1604</v>
      </c>
      <c r="AA23" s="108">
        <v>1</v>
      </c>
      <c r="AB23" s="20" t="s">
        <v>1605</v>
      </c>
      <c r="AC23" s="108">
        <v>8</v>
      </c>
      <c r="AD23" s="20" t="s">
        <v>1606</v>
      </c>
      <c r="AE23" s="109" t="str">
        <f>AB10</f>
        <v>5.90</v>
      </c>
      <c r="AF23" s="20" t="s">
        <v>1607</v>
      </c>
      <c r="AG23" s="20" t="s">
        <v>1590</v>
      </c>
      <c r="AH23" s="110">
        <f>1*AA23/(AC23*AB10)</f>
        <v>2.1186440677966101E-2</v>
      </c>
      <c r="AI23" s="106"/>
      <c r="AJ23" s="106"/>
      <c r="AK23" s="106"/>
      <c r="AL23" s="106"/>
      <c r="AM23" s="106"/>
      <c r="AN23" s="106"/>
      <c r="AO23" s="106"/>
      <c r="AP23" s="106"/>
      <c r="AQ23" s="106"/>
      <c r="AR23" s="106"/>
      <c r="AS23" s="106"/>
      <c r="AT23" s="106"/>
      <c r="AU23" s="106"/>
      <c r="AV23" s="106"/>
      <c r="AW23" s="106"/>
      <c r="AX23" s="106"/>
      <c r="AY23" s="106"/>
      <c r="AZ23" s="106"/>
      <c r="BA23" s="106"/>
    </row>
    <row r="24" spans="1:53" ht="16.5" customHeight="1" x14ac:dyDescent="0.3">
      <c r="A24" s="76"/>
      <c r="B24" s="76"/>
      <c r="C24" s="76"/>
      <c r="D24" s="76"/>
      <c r="E24" s="76"/>
      <c r="F24" s="76"/>
      <c r="G24" s="16" t="s">
        <v>1585</v>
      </c>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row>
    <row r="25" spans="1:53" ht="16.5" customHeight="1" x14ac:dyDescent="0.3">
      <c r="A25" s="66"/>
      <c r="B25" s="75" t="s">
        <v>1599</v>
      </c>
      <c r="C25" s="101">
        <f>D25+E25+F25</f>
        <v>3507.3</v>
      </c>
      <c r="D25" s="101">
        <f>SUMIF(N19:N24,M25,D19:D24)</f>
        <v>0</v>
      </c>
      <c r="E25" s="101">
        <f>SUMIF(N19:N24,M25,E19:E24)</f>
        <v>3507.3</v>
      </c>
      <c r="F25" s="101">
        <f>SUMIF(N19:N24,M25,F19:F24)</f>
        <v>0</v>
      </c>
      <c r="G25" s="16" t="s">
        <v>1598</v>
      </c>
      <c r="M25" s="20" t="s">
        <v>1600</v>
      </c>
      <c r="N25" s="20" t="s">
        <v>1616</v>
      </c>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row>
    <row r="26" spans="1:53" ht="16.5" customHeight="1" x14ac:dyDescent="0.3">
      <c r="A26" s="76"/>
      <c r="B26" s="76"/>
      <c r="C26" s="99"/>
      <c r="D26" s="99"/>
      <c r="E26" s="99"/>
      <c r="F26" s="99"/>
      <c r="G26" s="16" t="s">
        <v>1585</v>
      </c>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row>
    <row r="27" spans="1:53" ht="16.5" customHeight="1" x14ac:dyDescent="0.3">
      <c r="A27" s="76"/>
      <c r="B27" s="76"/>
      <c r="C27" s="76"/>
      <c r="D27" s="76"/>
      <c r="E27" s="76"/>
      <c r="F27" s="76"/>
      <c r="G27" s="16" t="s">
        <v>1585</v>
      </c>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row>
    <row r="28" spans="1:53" ht="16.5" customHeight="1" x14ac:dyDescent="0.3">
      <c r="A28" s="66"/>
      <c r="B28" s="75" t="s">
        <v>1609</v>
      </c>
      <c r="C28" s="76"/>
      <c r="D28" s="76"/>
      <c r="E28" s="76"/>
      <c r="F28" s="76"/>
      <c r="G28" s="16" t="s">
        <v>1608</v>
      </c>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row>
    <row r="29" spans="1:53" ht="16.5" customHeight="1" x14ac:dyDescent="0.3">
      <c r="A29" s="76"/>
      <c r="B29" s="76"/>
      <c r="C29" s="76"/>
      <c r="D29" s="76"/>
      <c r="E29" s="76"/>
      <c r="F29" s="76"/>
      <c r="G29" s="16" t="s">
        <v>1585</v>
      </c>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row>
    <row r="30" spans="1:53" ht="16.5" customHeight="1" x14ac:dyDescent="0.3">
      <c r="A30" s="66" t="s">
        <v>1611</v>
      </c>
      <c r="B30" s="98" t="str">
        <f>"    치즐(0.7㎥)   "&amp;TEXT(I30,"#,##0"&amp;IF(I30&lt;&gt;INT(I30),".###",""))&amp;" * "&amp;AA30&amp;" 본 / Q = "&amp;TEXT(C30,"#,##0.0")&amp;""</f>
        <v xml:space="preserve">    치즐(0.7㎥)   220,000 * 0.01 본 / Q = 372.8</v>
      </c>
      <c r="C30" s="100">
        <f>D30+E30+F30</f>
        <v>372.8</v>
      </c>
      <c r="D30" s="100">
        <f>IF(H30=0,0,ROUNDDOWN(J30*H30,1))</f>
        <v>372.8</v>
      </c>
      <c r="E30" s="100">
        <f>IF(H30=0,0,ROUNDDOWN(K30*H30,1))</f>
        <v>0</v>
      </c>
      <c r="F30" s="100">
        <f>IF(H30=0,0,ROUNDDOWN(L30*H30,1))</f>
        <v>0</v>
      </c>
      <c r="G30" s="16" t="s">
        <v>1610</v>
      </c>
      <c r="H30" s="103">
        <f>AE30</f>
        <v>1.6949152542372881E-3</v>
      </c>
      <c r="I30" s="104">
        <f>J30+K30+L30</f>
        <v>220000</v>
      </c>
      <c r="J30" s="39">
        <f>재료비목록표!E58</f>
        <v>220000</v>
      </c>
      <c r="M30" s="20" t="s">
        <v>1612</v>
      </c>
      <c r="N30" s="20" t="s">
        <v>1600</v>
      </c>
      <c r="X30" s="105" t="str">
        <f>재료비목록표!B58&amp;" / "&amp;재료비목록표!C58</f>
        <v xml:space="preserve">치즐(0.7㎥) / </v>
      </c>
      <c r="Y30" s="19" t="str">
        <f ca="1">HYPERLINK("#"&amp;재료비목록표!G2&amp;"!A"&amp;ROW(재료비목록표!A58),"M00010 →")</f>
        <v>M00010 →</v>
      </c>
      <c r="Z30" s="20" t="s">
        <v>1604</v>
      </c>
      <c r="AA30" s="107">
        <v>0.01</v>
      </c>
      <c r="AB30" s="20" t="s">
        <v>1613</v>
      </c>
      <c r="AC30" s="109" t="str">
        <f>AB10</f>
        <v>5.90</v>
      </c>
      <c r="AD30" s="20" t="s">
        <v>1590</v>
      </c>
      <c r="AE30" s="110">
        <f>1*AA30/AB10</f>
        <v>1.6949152542372881E-3</v>
      </c>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row>
    <row r="31" spans="1:53" ht="16.5" customHeight="1" x14ac:dyDescent="0.3">
      <c r="A31" s="76"/>
      <c r="B31" s="76"/>
      <c r="C31" s="76"/>
      <c r="D31" s="76"/>
      <c r="E31" s="76"/>
      <c r="F31" s="76"/>
      <c r="G31" s="16" t="s">
        <v>1585</v>
      </c>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row>
    <row r="32" spans="1:53" ht="16.5" customHeight="1" x14ac:dyDescent="0.3">
      <c r="A32" s="66"/>
      <c r="B32" s="75" t="s">
        <v>1599</v>
      </c>
      <c r="C32" s="101">
        <f>D32+E32+F32</f>
        <v>372.8</v>
      </c>
      <c r="D32" s="101">
        <f>SUMIF(N26:N31,M32,D26:D31)</f>
        <v>372.8</v>
      </c>
      <c r="E32" s="101">
        <f>SUMIF(N26:N31,M32,E26:E31)</f>
        <v>0</v>
      </c>
      <c r="F32" s="101">
        <f>SUMIF(N26:N31,M32,F26:F31)</f>
        <v>0</v>
      </c>
      <c r="G32" s="16" t="s">
        <v>1598</v>
      </c>
      <c r="M32" s="20" t="s">
        <v>1600</v>
      </c>
      <c r="N32" s="20" t="s">
        <v>1616</v>
      </c>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row>
    <row r="33" spans="1:53" ht="16.5" customHeight="1" x14ac:dyDescent="0.3">
      <c r="A33" s="76"/>
      <c r="B33" s="76"/>
      <c r="C33" s="99"/>
      <c r="D33" s="99"/>
      <c r="E33" s="99"/>
      <c r="F33" s="99"/>
      <c r="G33" s="16" t="s">
        <v>1585</v>
      </c>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row>
    <row r="34" spans="1:53" ht="16.5" customHeight="1" x14ac:dyDescent="0.3">
      <c r="A34" s="66"/>
      <c r="B34" s="75" t="s">
        <v>1615</v>
      </c>
      <c r="C34" s="101">
        <f>D34+E34+F34</f>
        <v>21969.100000000002</v>
      </c>
      <c r="D34" s="101">
        <f>SUMIF(N7:N33,M34,D7:D33)</f>
        <v>3276</v>
      </c>
      <c r="E34" s="101">
        <f>SUMIF(N7:N33,M34,E7:E33)</f>
        <v>12947.900000000001</v>
      </c>
      <c r="F34" s="101">
        <f>SUMIF(N7:N33,M34,F7:F33)</f>
        <v>5745.2</v>
      </c>
      <c r="G34" s="16" t="s">
        <v>1614</v>
      </c>
      <c r="M34" s="20" t="s">
        <v>1616</v>
      </c>
      <c r="N34" s="20" t="s">
        <v>1236</v>
      </c>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row>
    <row r="35" spans="1:53" ht="16.5" customHeight="1" x14ac:dyDescent="0.3">
      <c r="A35" s="76"/>
      <c r="B35" s="76"/>
      <c r="C35" s="99"/>
      <c r="D35" s="99"/>
      <c r="E35" s="99"/>
      <c r="F35" s="99"/>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row>
    <row r="36" spans="1:53" ht="16.5" customHeight="1" x14ac:dyDescent="0.3">
      <c r="A36" s="76"/>
      <c r="B36" s="76"/>
      <c r="C36" s="76"/>
      <c r="D36" s="76"/>
      <c r="E36" s="76"/>
      <c r="F36" s="76"/>
      <c r="Z36" s="106"/>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row>
    <row r="37" spans="1:53" ht="16.5" customHeight="1" x14ac:dyDescent="0.3">
      <c r="A37" s="76"/>
      <c r="B37" s="76"/>
      <c r="C37" s="76"/>
      <c r="D37" s="76"/>
      <c r="E37" s="76"/>
      <c r="F37" s="7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row>
    <row r="38" spans="1:53" ht="16.5" customHeight="1" x14ac:dyDescent="0.3">
      <c r="A38" s="76"/>
      <c r="B38" s="76"/>
      <c r="C38" s="76"/>
      <c r="D38" s="76"/>
      <c r="E38" s="76"/>
      <c r="F38" s="7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row>
    <row r="39" spans="1:53" ht="16.5" customHeight="1" x14ac:dyDescent="0.3">
      <c r="A39" s="76"/>
      <c r="B39" s="76"/>
      <c r="C39" s="76"/>
      <c r="D39" s="76"/>
      <c r="E39" s="76"/>
      <c r="F39" s="76"/>
      <c r="Z39" s="106"/>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row>
    <row r="40" spans="1:53" ht="16.5" customHeight="1" x14ac:dyDescent="0.3">
      <c r="A40" s="76"/>
      <c r="B40" s="76"/>
      <c r="C40" s="76"/>
      <c r="D40" s="76"/>
      <c r="E40" s="76"/>
      <c r="F40" s="76"/>
      <c r="Z40" s="106"/>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row>
    <row r="41" spans="1:53" ht="16.5" customHeight="1" x14ac:dyDescent="0.3">
      <c r="A41" s="76"/>
      <c r="B41" s="76"/>
      <c r="C41" s="76"/>
      <c r="D41" s="76"/>
      <c r="E41" s="76"/>
      <c r="F41" s="76"/>
      <c r="Z41" s="106"/>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row>
    <row r="42" spans="1:53" ht="16.5" customHeight="1" x14ac:dyDescent="0.3">
      <c r="A42" s="76"/>
      <c r="B42" s="76"/>
      <c r="C42" s="76"/>
      <c r="D42" s="76"/>
      <c r="E42" s="76"/>
      <c r="F42" s="7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row>
    <row r="43" spans="1:53" ht="16.5" customHeight="1" x14ac:dyDescent="0.3">
      <c r="A43" s="76"/>
      <c r="B43" s="76"/>
      <c r="C43" s="76"/>
      <c r="D43" s="76"/>
      <c r="E43" s="76"/>
      <c r="F43" s="76"/>
      <c r="Z43" s="106"/>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row>
    <row r="44" spans="1:53" ht="16.5" customHeight="1" x14ac:dyDescent="0.3">
      <c r="A44" s="76"/>
      <c r="B44" s="76"/>
      <c r="C44" s="76"/>
      <c r="D44" s="76"/>
      <c r="E44" s="76"/>
      <c r="F44" s="76"/>
      <c r="Z44" s="106"/>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row>
    <row r="45" spans="1:53" ht="16.5" customHeight="1" x14ac:dyDescent="0.3">
      <c r="A45" s="76"/>
      <c r="B45" s="76"/>
      <c r="C45" s="76"/>
      <c r="D45" s="76"/>
      <c r="E45" s="76"/>
      <c r="F45" s="7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row>
    <row r="46" spans="1:53" ht="16.5" customHeight="1" x14ac:dyDescent="0.3">
      <c r="A46" s="76"/>
      <c r="B46" s="76"/>
      <c r="C46" s="76"/>
      <c r="D46" s="76"/>
      <c r="E46" s="76"/>
      <c r="F46" s="7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row>
    <row r="47" spans="1:53" ht="16.5" customHeight="1" x14ac:dyDescent="0.3">
      <c r="A47" s="76"/>
      <c r="B47" s="76"/>
      <c r="C47" s="76"/>
      <c r="D47" s="76"/>
      <c r="E47" s="76"/>
      <c r="F47" s="76"/>
      <c r="Z47" s="106"/>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row>
    <row r="48" spans="1:53" ht="16.5" customHeight="1" x14ac:dyDescent="0.3">
      <c r="A48" s="76"/>
      <c r="B48" s="76"/>
      <c r="C48" s="76"/>
      <c r="D48" s="76"/>
      <c r="E48" s="76"/>
      <c r="F48" s="76"/>
      <c r="Z48" s="106"/>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row>
    <row r="49" spans="1:53" ht="16.5" customHeight="1" x14ac:dyDescent="0.3">
      <c r="A49" s="76"/>
      <c r="B49" s="76"/>
      <c r="C49" s="76"/>
      <c r="D49" s="76"/>
      <c r="E49" s="76"/>
      <c r="F49" s="76"/>
      <c r="Z49" s="106"/>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row>
    <row r="50" spans="1:53" ht="16.5" customHeight="1" x14ac:dyDescent="0.3">
      <c r="A50" s="76"/>
      <c r="B50" s="76"/>
      <c r="C50" s="76"/>
      <c r="D50" s="76"/>
      <c r="E50" s="76"/>
      <c r="F50" s="76"/>
      <c r="Z50" s="106"/>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row>
    <row r="51" spans="1:53" ht="16.5" customHeight="1" x14ac:dyDescent="0.3">
      <c r="A51" s="76"/>
      <c r="B51" s="76"/>
      <c r="C51" s="76"/>
      <c r="D51" s="76"/>
      <c r="E51" s="76"/>
      <c r="F51" s="76"/>
      <c r="Z51" s="106"/>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row>
    <row r="52" spans="1:53" ht="16.5" customHeight="1" x14ac:dyDescent="0.3">
      <c r="A52" s="76"/>
      <c r="B52" s="76"/>
      <c r="C52" s="76"/>
      <c r="D52" s="76"/>
      <c r="E52" s="76"/>
      <c r="F52" s="76"/>
      <c r="Z52" s="106"/>
      <c r="AA52" s="106"/>
      <c r="AB52" s="106"/>
      <c r="AC52" s="106"/>
      <c r="AD52" s="106"/>
      <c r="AE52" s="106"/>
      <c r="AF52" s="106"/>
      <c r="AG52" s="106"/>
      <c r="AH52" s="106"/>
      <c r="AI52" s="106"/>
      <c r="AJ52" s="106"/>
      <c r="AK52" s="106"/>
      <c r="AL52" s="106"/>
      <c r="AM52" s="106"/>
      <c r="AN52" s="106"/>
      <c r="AO52" s="106"/>
      <c r="AP52" s="106"/>
      <c r="AQ52" s="106"/>
      <c r="AR52" s="106"/>
      <c r="AS52" s="106"/>
      <c r="AT52" s="106"/>
      <c r="AU52" s="106"/>
      <c r="AV52" s="106"/>
      <c r="AW52" s="106"/>
      <c r="AX52" s="106"/>
      <c r="AY52" s="106"/>
      <c r="AZ52" s="106"/>
      <c r="BA52" s="106"/>
    </row>
    <row r="53" spans="1:53" ht="16.5" customHeight="1" x14ac:dyDescent="0.3">
      <c r="A53" s="82"/>
      <c r="B53" s="82"/>
      <c r="C53" s="82"/>
      <c r="D53" s="82"/>
      <c r="E53" s="82"/>
      <c r="F53" s="82"/>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row>
    <row r="54" spans="1:53" ht="16.5" customHeight="1" x14ac:dyDescent="0.3">
      <c r="A54" s="260" t="s">
        <v>1617</v>
      </c>
      <c r="B54" s="252"/>
      <c r="C54" s="53">
        <f>D54+E54+F54</f>
        <v>21968</v>
      </c>
      <c r="D54" s="60">
        <f>ROUNDDOWN(SUMIF(N7:N34,M54,D7:D34),0)</f>
        <v>3276</v>
      </c>
      <c r="E54" s="57">
        <f>ROUNDDOWN(SUMIF(N7:N34,M54,E7:E34),0)</f>
        <v>12947</v>
      </c>
      <c r="F54" s="53">
        <f>ROUNDDOWN(SUMIF(N7:N34,M54,F7:F34),0)</f>
        <v>5745</v>
      </c>
      <c r="M54" s="20" t="s">
        <v>1236</v>
      </c>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row>
    <row r="55" spans="1:53" ht="16.5" customHeight="1" x14ac:dyDescent="0.3">
      <c r="A55" s="96" t="s">
        <v>17</v>
      </c>
      <c r="B55" s="97" t="s">
        <v>17</v>
      </c>
      <c r="C55" s="261">
        <f>C104</f>
        <v>32813</v>
      </c>
      <c r="D55" s="261">
        <f>D104</f>
        <v>5064</v>
      </c>
      <c r="E55" s="261">
        <f>E104</f>
        <v>19273</v>
      </c>
      <c r="F55" s="261">
        <f>F104</f>
        <v>8476</v>
      </c>
      <c r="G55" s="34" t="str">
        <f>HYPERLINK("#G"&amp;ROW(G102),"_x0005_`BDCOD|D00003_x0007_`POSS|"&amp;ROW(G57)&amp;"_x0007_`POSE|"&amp;ROW(G102)&amp;"_x0007_`")</f>
        <v>_x0005_`BDCOD|D00003_x0007_`POSS|57_x0007_`POSE|102_x0007_`</v>
      </c>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row>
    <row r="56" spans="1:53" ht="16.5" customHeight="1" x14ac:dyDescent="0.3">
      <c r="A56" s="83"/>
      <c r="B56" s="97" t="s">
        <v>366</v>
      </c>
      <c r="C56" s="245"/>
      <c r="D56" s="245"/>
      <c r="E56" s="245"/>
      <c r="F56" s="245"/>
      <c r="M56" s="20" t="s">
        <v>368</v>
      </c>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row>
    <row r="57" spans="1:53" ht="16.5" customHeight="1" x14ac:dyDescent="0.3">
      <c r="A57" s="76"/>
      <c r="B57" s="76"/>
      <c r="C57" s="99"/>
      <c r="D57" s="99"/>
      <c r="E57" s="99"/>
      <c r="F57" s="99"/>
      <c r="G57" s="16" t="s">
        <v>1585</v>
      </c>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row>
    <row r="58" spans="1:53" ht="16.5" customHeight="1" x14ac:dyDescent="0.3">
      <c r="A58" s="66"/>
      <c r="B58" s="75" t="s">
        <v>1587</v>
      </c>
      <c r="C58" s="76"/>
      <c r="D58" s="76"/>
      <c r="E58" s="76"/>
      <c r="F58" s="76"/>
      <c r="G58" s="16" t="s">
        <v>1586</v>
      </c>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row>
    <row r="59" spans="1:53" ht="16.5" customHeight="1" x14ac:dyDescent="0.3">
      <c r="A59" s="76"/>
      <c r="B59" s="76"/>
      <c r="C59" s="76"/>
      <c r="D59" s="76"/>
      <c r="E59" s="76"/>
      <c r="F59" s="76"/>
      <c r="G59" s="16" t="s">
        <v>1585</v>
      </c>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row>
    <row r="60" spans="1:53" ht="16.5" customHeight="1" x14ac:dyDescent="0.3">
      <c r="A60" s="66"/>
      <c r="B60" s="98" t="str">
        <f>"    Q = "&amp;Z60&amp;" = "&amp;AB60&amp;" ㎥/hr "</f>
        <v xml:space="preserve">    Q = 4.6 = 4.60 ㎥/hr </v>
      </c>
      <c r="C60" s="76"/>
      <c r="D60" s="76"/>
      <c r="E60" s="76"/>
      <c r="F60" s="76"/>
      <c r="G60" s="16" t="s">
        <v>1618</v>
      </c>
      <c r="Z60" s="107">
        <v>4.5999999999999996</v>
      </c>
      <c r="AA60" s="20" t="s">
        <v>1590</v>
      </c>
      <c r="AB60" s="109" t="str">
        <f>TEXT(ROUND(Z60,2),"#,0.00")</f>
        <v>4.60</v>
      </c>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row>
    <row r="61" spans="1:53" ht="16.5" customHeight="1" x14ac:dyDescent="0.3">
      <c r="A61" s="76"/>
      <c r="B61" s="76"/>
      <c r="C61" s="76"/>
      <c r="D61" s="76"/>
      <c r="E61" s="76"/>
      <c r="F61" s="76"/>
      <c r="G61" s="16" t="s">
        <v>1585</v>
      </c>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row>
    <row r="62" spans="1:53" ht="16.5" customHeight="1" x14ac:dyDescent="0.3">
      <c r="A62" s="66" t="s">
        <v>1591</v>
      </c>
      <c r="B62" s="98" t="str">
        <f>"    노무비 : "&amp;TEXT(I62,"#,##0"&amp;IF(I62&lt;&gt;INT(I62),".###",""))&amp;" / Q = "&amp;TEXT(C62,"#,##0.0")&amp;""</f>
        <v xml:space="preserve">    노무비 : 55,700 / Q = 12,108.6</v>
      </c>
      <c r="C62" s="100">
        <f>D62+E62+F62</f>
        <v>12108.6</v>
      </c>
      <c r="D62" s="100">
        <f>IF(H62=0,0,ROUNDDOWN(J62*H62,1))</f>
        <v>0</v>
      </c>
      <c r="E62" s="100">
        <f>IF(H62=0,0,ROUNDDOWN(K62*H62,1))</f>
        <v>12108.6</v>
      </c>
      <c r="F62" s="100">
        <f>IF(H62=0,0,ROUNDDOWN(L62*H62,1))</f>
        <v>0</v>
      </c>
      <c r="G62" s="16" t="s">
        <v>1589</v>
      </c>
      <c r="H62" s="103">
        <f>AC62</f>
        <v>0.21739130434782611</v>
      </c>
      <c r="I62" s="104">
        <f>J62+K62+L62</f>
        <v>55700</v>
      </c>
      <c r="K62" s="39">
        <f>중기목록표!G8</f>
        <v>55700</v>
      </c>
      <c r="M62" s="20" t="s">
        <v>1592</v>
      </c>
      <c r="N62" s="20" t="s">
        <v>1616</v>
      </c>
      <c r="X62" s="105" t="str">
        <f>중기목록표!B8&amp;" / "&amp;중기목록표!C8</f>
        <v>굴삭기(무한궤도) / 0.7㎥,(브레이커조합)</v>
      </c>
      <c r="Y62" s="19" t="str">
        <f ca="1">HYPERLINK("#"&amp;중기목록표!J2&amp;"!A"&amp;ROW(중기목록표!A8),"X00050 →")</f>
        <v>X00050 →</v>
      </c>
      <c r="Z62" s="20" t="s">
        <v>1593</v>
      </c>
      <c r="AA62" s="109" t="str">
        <f>AB60</f>
        <v>4.60</v>
      </c>
      <c r="AB62" s="20" t="s">
        <v>1590</v>
      </c>
      <c r="AC62" s="110">
        <f>1/AB60</f>
        <v>0.21739130434782611</v>
      </c>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row>
    <row r="63" spans="1:53" ht="16.5" customHeight="1" x14ac:dyDescent="0.3">
      <c r="A63" s="76"/>
      <c r="B63" s="76"/>
      <c r="C63" s="76"/>
      <c r="D63" s="76"/>
      <c r="E63" s="76"/>
      <c r="F63" s="76"/>
      <c r="G63" s="16" t="s">
        <v>1585</v>
      </c>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row>
    <row r="64" spans="1:53" ht="16.5" customHeight="1" x14ac:dyDescent="0.3">
      <c r="A64" s="66" t="s">
        <v>1595</v>
      </c>
      <c r="B64" s="98" t="str">
        <f>"    재료비 : "&amp;TEXT(I64,"#,##0"&amp;IF(I64&lt;&gt;INT(I64),".###",""))&amp;" / Q = "&amp;TEXT(C64,"#,##0.0")&amp;""</f>
        <v xml:space="preserve">    재료비 : 17,129 / Q = 3,723.6</v>
      </c>
      <c r="C64" s="100">
        <f>D64+E64+F64</f>
        <v>3723.6</v>
      </c>
      <c r="D64" s="100">
        <f>IF(H64=0,0,ROUNDDOWN(J64*H64,1))</f>
        <v>3723.6</v>
      </c>
      <c r="E64" s="100">
        <f>IF(H64=0,0,ROUNDDOWN(K64*H64,1))</f>
        <v>0</v>
      </c>
      <c r="F64" s="100">
        <f>IF(H64=0,0,ROUNDDOWN(L64*H64,1))</f>
        <v>0</v>
      </c>
      <c r="G64" s="16" t="s">
        <v>1594</v>
      </c>
      <c r="H64" s="103">
        <f>AC64</f>
        <v>0.21739130434782611</v>
      </c>
      <c r="I64" s="104">
        <f>J64+K64+L64</f>
        <v>17129</v>
      </c>
      <c r="J64" s="39">
        <f>중기목록표!F8</f>
        <v>17129</v>
      </c>
      <c r="M64" s="20" t="s">
        <v>1592</v>
      </c>
      <c r="N64" s="20" t="s">
        <v>1616</v>
      </c>
      <c r="X64" s="105" t="str">
        <f>중기목록표!B8&amp;" / "&amp;중기목록표!C8</f>
        <v>굴삭기(무한궤도) / 0.7㎥,(브레이커조합)</v>
      </c>
      <c r="Y64" s="19" t="str">
        <f ca="1">HYPERLINK("#"&amp;중기목록표!J2&amp;"!A"&amp;ROW(중기목록표!A8),"X00050 →")</f>
        <v>X00050 →</v>
      </c>
      <c r="Z64" s="20" t="s">
        <v>1593</v>
      </c>
      <c r="AA64" s="109" t="str">
        <f>AB60</f>
        <v>4.60</v>
      </c>
      <c r="AB64" s="20" t="s">
        <v>1590</v>
      </c>
      <c r="AC64" s="110">
        <f>1/AB60</f>
        <v>0.21739130434782611</v>
      </c>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row>
    <row r="65" spans="1:53" ht="16.5" customHeight="1" x14ac:dyDescent="0.3">
      <c r="A65" s="76"/>
      <c r="B65" s="76"/>
      <c r="C65" s="76"/>
      <c r="D65" s="76"/>
      <c r="E65" s="76"/>
      <c r="F65" s="76"/>
      <c r="G65" s="16" t="s">
        <v>1585</v>
      </c>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row>
    <row r="66" spans="1:53" ht="16.5" customHeight="1" x14ac:dyDescent="0.3">
      <c r="A66" s="66" t="s">
        <v>1597</v>
      </c>
      <c r="B66" s="98" t="str">
        <f>"    경  비 : "&amp;TEXT(I66,"#,##0"&amp;IF(I66&lt;&gt;INT(I66),".###",""))&amp;" / Q = "&amp;TEXT(C66,"#,##0.0")&amp;""</f>
        <v xml:space="preserve">    경  비 : 33,897 / Q = 7,368.9</v>
      </c>
      <c r="C66" s="100">
        <f>D66+E66+F66</f>
        <v>7368.9</v>
      </c>
      <c r="D66" s="100">
        <f>IF(H66=0,0,ROUNDDOWN(J66*H66,1))</f>
        <v>0</v>
      </c>
      <c r="E66" s="100">
        <f>IF(H66=0,0,ROUNDDOWN(K66*H66,1))</f>
        <v>0</v>
      </c>
      <c r="F66" s="100">
        <f>IF(H66=0,0,ROUNDDOWN(L66*H66,1))</f>
        <v>7368.9</v>
      </c>
      <c r="G66" s="16" t="s">
        <v>1596</v>
      </c>
      <c r="H66" s="103">
        <f>AC66</f>
        <v>0.21739130434782611</v>
      </c>
      <c r="I66" s="104">
        <f>J66+K66+L66</f>
        <v>33897</v>
      </c>
      <c r="L66" s="39">
        <f>중기목록표!H8</f>
        <v>33897</v>
      </c>
      <c r="M66" s="20" t="s">
        <v>1592</v>
      </c>
      <c r="N66" s="20" t="s">
        <v>1616</v>
      </c>
      <c r="X66" s="105" t="str">
        <f>중기목록표!B8&amp;" / "&amp;중기목록표!C8</f>
        <v>굴삭기(무한궤도) / 0.7㎥,(브레이커조합)</v>
      </c>
      <c r="Y66" s="19" t="str">
        <f ca="1">HYPERLINK("#"&amp;중기목록표!J2&amp;"!A"&amp;ROW(중기목록표!A8),"X00050 →")</f>
        <v>X00050 →</v>
      </c>
      <c r="Z66" s="20" t="s">
        <v>1593</v>
      </c>
      <c r="AA66" s="109" t="str">
        <f>AB60</f>
        <v>4.60</v>
      </c>
      <c r="AB66" s="20" t="s">
        <v>1590</v>
      </c>
      <c r="AC66" s="110">
        <f>1/AB60</f>
        <v>0.21739130434782611</v>
      </c>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row>
    <row r="67" spans="1:53" ht="16.5" customHeight="1" x14ac:dyDescent="0.3">
      <c r="A67" s="76"/>
      <c r="B67" s="76"/>
      <c r="C67" s="76"/>
      <c r="D67" s="76"/>
      <c r="E67" s="76"/>
      <c r="F67" s="76"/>
      <c r="G67" s="16" t="s">
        <v>1585</v>
      </c>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row>
    <row r="68" spans="1:53" ht="16.5" customHeight="1" x14ac:dyDescent="0.3">
      <c r="A68" s="66"/>
      <c r="B68" s="75" t="s">
        <v>1615</v>
      </c>
      <c r="C68" s="101">
        <f>D68+E68+F68</f>
        <v>23201.1</v>
      </c>
      <c r="D68" s="101">
        <f>SUMIF(N57:N67,M68,D57:D67)</f>
        <v>3723.6</v>
      </c>
      <c r="E68" s="101">
        <f>SUMIF(N57:N67,M68,E57:E67)</f>
        <v>12108.6</v>
      </c>
      <c r="F68" s="101">
        <f>SUMIF(N57:N67,M68,F57:F67)</f>
        <v>7368.9</v>
      </c>
      <c r="G68" s="16" t="s">
        <v>1614</v>
      </c>
      <c r="M68" s="20" t="s">
        <v>1616</v>
      </c>
      <c r="N68" s="20" t="s">
        <v>1636</v>
      </c>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row>
    <row r="69" spans="1:53" ht="16.5" customHeight="1" x14ac:dyDescent="0.3">
      <c r="A69" s="76"/>
      <c r="B69" s="76"/>
      <c r="C69" s="99"/>
      <c r="D69" s="99"/>
      <c r="E69" s="99"/>
      <c r="F69" s="99"/>
      <c r="G69" s="16" t="s">
        <v>1585</v>
      </c>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row>
    <row r="70" spans="1:53" ht="16.5" customHeight="1" x14ac:dyDescent="0.3">
      <c r="A70" s="76"/>
      <c r="B70" s="76"/>
      <c r="C70" s="76"/>
      <c r="D70" s="76"/>
      <c r="E70" s="76"/>
      <c r="F70" s="76"/>
      <c r="G70" s="16" t="s">
        <v>1585</v>
      </c>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row>
    <row r="71" spans="1:53" ht="16.5" customHeight="1" x14ac:dyDescent="0.3">
      <c r="A71" s="66"/>
      <c r="B71" s="75" t="s">
        <v>1602</v>
      </c>
      <c r="C71" s="76"/>
      <c r="D71" s="76"/>
      <c r="E71" s="76"/>
      <c r="F71" s="76"/>
      <c r="G71" s="16" t="s">
        <v>1601</v>
      </c>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row>
    <row r="72" spans="1:53" ht="16.5" customHeight="1" x14ac:dyDescent="0.3">
      <c r="A72" s="76"/>
      <c r="B72" s="76"/>
      <c r="C72" s="76"/>
      <c r="D72" s="76"/>
      <c r="E72" s="76"/>
      <c r="F72" s="76"/>
      <c r="G72" s="16" t="s">
        <v>1585</v>
      </c>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row>
    <row r="73" spans="1:53" ht="16.5" customHeight="1" x14ac:dyDescent="0.3">
      <c r="A73" s="66" t="s">
        <v>798</v>
      </c>
      <c r="B73" s="98" t="str">
        <f>"    보통인부 : "&amp;TEXT(I73,"#,##0"&amp;IF(I73&lt;&gt;INT(I73),".###",""))&amp;" * "&amp;AA73&amp;" 인 / ("&amp;AC73&amp;" hr * Q) = "&amp;TEXT(C73,"#,##0.0")&amp;""</f>
        <v xml:space="preserve">    보통인부 : 165,545 * 1 인 / (8 hr * Q) = 4,498.5</v>
      </c>
      <c r="C73" s="100">
        <f>D73+E73+F73</f>
        <v>4498.5</v>
      </c>
      <c r="D73" s="100">
        <f>IF(H73=0,0,ROUNDDOWN(J73*H73,1))</f>
        <v>0</v>
      </c>
      <c r="E73" s="100">
        <f>IF(H73=0,0,ROUNDDOWN(K73*H73,1))</f>
        <v>4498.5</v>
      </c>
      <c r="F73" s="100">
        <f>IF(H73=0,0,ROUNDDOWN(L73*H73,1))</f>
        <v>0</v>
      </c>
      <c r="G73" s="16" t="s">
        <v>1619</v>
      </c>
      <c r="H73" s="103">
        <f>AH73</f>
        <v>2.7173913043478264E-2</v>
      </c>
      <c r="I73" s="104">
        <f>J73+K73+L73</f>
        <v>165545</v>
      </c>
      <c r="K73" s="39">
        <f>노무비목록표!E6</f>
        <v>165545</v>
      </c>
      <c r="M73" s="20" t="s">
        <v>1227</v>
      </c>
      <c r="N73" s="20" t="s">
        <v>1616</v>
      </c>
      <c r="X73" s="105" t="str">
        <f>노무비목록표!B6&amp;" / "&amp;노무비목록표!C6</f>
        <v xml:space="preserve">보통인부 / </v>
      </c>
      <c r="Y73" s="19" t="str">
        <f ca="1">HYPERLINK("#"&amp;노무비목록표!G2&amp;"!A"&amp;ROW(노무비목록표!A6),"L00002 →")</f>
        <v>L00002 →</v>
      </c>
      <c r="Z73" s="20" t="s">
        <v>1604</v>
      </c>
      <c r="AA73" s="108">
        <v>1</v>
      </c>
      <c r="AB73" s="20" t="s">
        <v>1605</v>
      </c>
      <c r="AC73" s="108">
        <v>8</v>
      </c>
      <c r="AD73" s="20" t="s">
        <v>1606</v>
      </c>
      <c r="AE73" s="109" t="str">
        <f>AB60</f>
        <v>4.60</v>
      </c>
      <c r="AF73" s="20" t="s">
        <v>1607</v>
      </c>
      <c r="AG73" s="20" t="s">
        <v>1590</v>
      </c>
      <c r="AH73" s="110">
        <f>1*AA73/(AC73*AB60)</f>
        <v>2.7173913043478264E-2</v>
      </c>
      <c r="AI73" s="106"/>
      <c r="AJ73" s="106"/>
      <c r="AK73" s="106"/>
      <c r="AL73" s="106"/>
      <c r="AM73" s="106"/>
      <c r="AN73" s="106"/>
      <c r="AO73" s="106"/>
      <c r="AP73" s="106"/>
      <c r="AQ73" s="106"/>
      <c r="AR73" s="106"/>
      <c r="AS73" s="106"/>
      <c r="AT73" s="106"/>
      <c r="AU73" s="106"/>
      <c r="AV73" s="106"/>
      <c r="AW73" s="106"/>
      <c r="AX73" s="106"/>
      <c r="AY73" s="106"/>
      <c r="AZ73" s="106"/>
      <c r="BA73" s="106"/>
    </row>
    <row r="74" spans="1:53" ht="16.5" customHeight="1" x14ac:dyDescent="0.3">
      <c r="A74" s="76"/>
      <c r="B74" s="76"/>
      <c r="C74" s="76"/>
      <c r="D74" s="76"/>
      <c r="E74" s="76"/>
      <c r="F74" s="76"/>
      <c r="G74" s="16" t="s">
        <v>1585</v>
      </c>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row>
    <row r="75" spans="1:53" ht="16.5" customHeight="1" x14ac:dyDescent="0.3">
      <c r="A75" s="66"/>
      <c r="B75" s="75" t="s">
        <v>1615</v>
      </c>
      <c r="C75" s="101">
        <f>D75+E75+F75</f>
        <v>4498.5</v>
      </c>
      <c r="D75" s="101">
        <f>SUMIF(N69:N74,M75,D69:D74)</f>
        <v>0</v>
      </c>
      <c r="E75" s="101">
        <f>SUMIF(N69:N74,M75,E69:E74)</f>
        <v>4498.5</v>
      </c>
      <c r="F75" s="101">
        <f>SUMIF(N69:N74,M75,F69:F74)</f>
        <v>0</v>
      </c>
      <c r="G75" s="16" t="s">
        <v>1614</v>
      </c>
      <c r="M75" s="20" t="s">
        <v>1616</v>
      </c>
      <c r="N75" s="20" t="s">
        <v>1636</v>
      </c>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row>
    <row r="76" spans="1:53" ht="16.5" customHeight="1" x14ac:dyDescent="0.3">
      <c r="A76" s="76"/>
      <c r="B76" s="76"/>
      <c r="C76" s="99"/>
      <c r="D76" s="99"/>
      <c r="E76" s="99"/>
      <c r="F76" s="99"/>
      <c r="G76" s="16" t="s">
        <v>1585</v>
      </c>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row>
    <row r="77" spans="1:53" ht="16.5" customHeight="1" x14ac:dyDescent="0.3">
      <c r="A77" s="76"/>
      <c r="B77" s="76"/>
      <c r="C77" s="76"/>
      <c r="D77" s="76"/>
      <c r="E77" s="76"/>
      <c r="F77" s="76"/>
      <c r="G77" s="16" t="s">
        <v>1585</v>
      </c>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row>
    <row r="78" spans="1:53" ht="16.5" customHeight="1" x14ac:dyDescent="0.3">
      <c r="A78" s="66"/>
      <c r="B78" s="75" t="s">
        <v>1609</v>
      </c>
      <c r="C78" s="76"/>
      <c r="D78" s="76"/>
      <c r="E78" s="76"/>
      <c r="F78" s="76"/>
      <c r="G78" s="16" t="s">
        <v>1608</v>
      </c>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row>
    <row r="79" spans="1:53" ht="16.5" customHeight="1" x14ac:dyDescent="0.3">
      <c r="A79" s="76"/>
      <c r="B79" s="76"/>
      <c r="C79" s="76"/>
      <c r="D79" s="76"/>
      <c r="E79" s="76"/>
      <c r="F79" s="76"/>
      <c r="G79" s="16" t="s">
        <v>1585</v>
      </c>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row>
    <row r="80" spans="1:53" ht="16.5" customHeight="1" x14ac:dyDescent="0.3">
      <c r="A80" s="66" t="s">
        <v>1611</v>
      </c>
      <c r="B80" s="98" t="str">
        <f>"    치즐(0.7㎥)   "&amp;TEXT(I80,"#,##0"&amp;IF(I80&lt;&gt;INT(I80),".###",""))&amp;"  * "&amp;AA80&amp;" 본 / Q = "&amp;TEXT(C80,"#,##0.0")&amp;""</f>
        <v xml:space="preserve">    치즐(0.7㎥)   220,000  * 0.01 본 / Q = 478.2</v>
      </c>
      <c r="C80" s="100">
        <f>D80+E80+F80</f>
        <v>478.2</v>
      </c>
      <c r="D80" s="100">
        <f>IF(H80=0,0,ROUNDDOWN(J80*H80,1))</f>
        <v>478.2</v>
      </c>
      <c r="E80" s="100">
        <f>IF(H80=0,0,ROUNDDOWN(K80*H80,1))</f>
        <v>0</v>
      </c>
      <c r="F80" s="100">
        <f>IF(H80=0,0,ROUNDDOWN(L80*H80,1))</f>
        <v>0</v>
      </c>
      <c r="G80" s="16" t="s">
        <v>1620</v>
      </c>
      <c r="H80" s="103">
        <f>AE80</f>
        <v>2.1739130434782609E-3</v>
      </c>
      <c r="I80" s="104">
        <f>J80+K80+L80</f>
        <v>220000</v>
      </c>
      <c r="J80" s="39">
        <f>재료비목록표!E58</f>
        <v>220000</v>
      </c>
      <c r="M80" s="20" t="s">
        <v>1612</v>
      </c>
      <c r="N80" s="20" t="s">
        <v>1616</v>
      </c>
      <c r="X80" s="105" t="str">
        <f>재료비목록표!B58&amp;" / "&amp;재료비목록표!C58</f>
        <v xml:space="preserve">치즐(0.7㎥) / </v>
      </c>
      <c r="Y80" s="19" t="str">
        <f ca="1">HYPERLINK("#"&amp;재료비목록표!G2&amp;"!A"&amp;ROW(재료비목록표!A58),"M00010 →")</f>
        <v>M00010 →</v>
      </c>
      <c r="Z80" s="20" t="s">
        <v>1604</v>
      </c>
      <c r="AA80" s="107">
        <v>0.01</v>
      </c>
      <c r="AB80" s="20" t="s">
        <v>1613</v>
      </c>
      <c r="AC80" s="109" t="str">
        <f>AB60</f>
        <v>4.60</v>
      </c>
      <c r="AD80" s="20" t="s">
        <v>1590</v>
      </c>
      <c r="AE80" s="110">
        <f>1*AA80/AB60</f>
        <v>2.1739130434782609E-3</v>
      </c>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row>
    <row r="81" spans="1:53" ht="16.5" customHeight="1" x14ac:dyDescent="0.3">
      <c r="A81" s="76"/>
      <c r="B81" s="76"/>
      <c r="C81" s="76"/>
      <c r="D81" s="76"/>
      <c r="E81" s="76"/>
      <c r="F81" s="76"/>
      <c r="G81" s="16" t="s">
        <v>1585</v>
      </c>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row>
    <row r="82" spans="1:53" ht="16.5" customHeight="1" x14ac:dyDescent="0.3">
      <c r="A82" s="66"/>
      <c r="B82" s="75" t="s">
        <v>1615</v>
      </c>
      <c r="C82" s="101">
        <f>D82+E82+F82</f>
        <v>478.2</v>
      </c>
      <c r="D82" s="101">
        <f>SUMIF(N76:N81,M82,D76:D81)</f>
        <v>478.2</v>
      </c>
      <c r="E82" s="101">
        <f>SUMIF(N76:N81,M82,E76:E81)</f>
        <v>0</v>
      </c>
      <c r="F82" s="101">
        <f>SUMIF(N76:N81,M82,F76:F81)</f>
        <v>0</v>
      </c>
      <c r="G82" s="16" t="s">
        <v>1614</v>
      </c>
      <c r="M82" s="20" t="s">
        <v>1616</v>
      </c>
      <c r="N82" s="20" t="s">
        <v>1636</v>
      </c>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row>
    <row r="83" spans="1:53" ht="16.5" customHeight="1" x14ac:dyDescent="0.3">
      <c r="A83" s="76"/>
      <c r="B83" s="76"/>
      <c r="C83" s="99"/>
      <c r="D83" s="99"/>
      <c r="E83" s="99"/>
      <c r="F83" s="99"/>
      <c r="G83" s="16" t="s">
        <v>1585</v>
      </c>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row>
    <row r="84" spans="1:53" ht="16.5" customHeight="1" x14ac:dyDescent="0.3">
      <c r="A84" s="76"/>
      <c r="B84" s="76"/>
      <c r="C84" s="76"/>
      <c r="D84" s="76"/>
      <c r="E84" s="76"/>
      <c r="F84" s="76"/>
      <c r="G84" s="16" t="s">
        <v>1585</v>
      </c>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row>
    <row r="85" spans="1:53" ht="16.5" customHeight="1" x14ac:dyDescent="0.3">
      <c r="A85" s="66"/>
      <c r="B85" s="75" t="s">
        <v>1622</v>
      </c>
      <c r="C85" s="76"/>
      <c r="D85" s="76"/>
      <c r="E85" s="76"/>
      <c r="F85" s="76"/>
      <c r="G85" s="16" t="s">
        <v>1621</v>
      </c>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row>
    <row r="86" spans="1:53" ht="16.5" customHeight="1" x14ac:dyDescent="0.3">
      <c r="A86" s="76"/>
      <c r="B86" s="76"/>
      <c r="C86" s="76"/>
      <c r="D86" s="76"/>
      <c r="E86" s="76"/>
      <c r="F86" s="76"/>
      <c r="G86" s="16" t="s">
        <v>1585</v>
      </c>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row>
    <row r="87" spans="1:53" ht="16.5" customHeight="1" x14ac:dyDescent="0.3">
      <c r="A87" s="66"/>
      <c r="B87" s="98" t="str">
        <f>"    q = "&amp;Z87&amp;" ,   f = "&amp;AD87&amp;"/"&amp;AF87&amp;" = "&amp;AH87&amp;" ,   K = "&amp;AJ87&amp;""</f>
        <v xml:space="preserve">    q = 0.7 ,   f = 1/1.5 = 0.67 ,   K = 0.55</v>
      </c>
      <c r="C87" s="76"/>
      <c r="D87" s="76"/>
      <c r="E87" s="76"/>
      <c r="F87" s="76"/>
      <c r="G87" s="16" t="s">
        <v>1623</v>
      </c>
      <c r="Z87" s="107">
        <v>0.7</v>
      </c>
      <c r="AA87" s="20" t="s">
        <v>1590</v>
      </c>
      <c r="AB87" s="109">
        <f>Z87</f>
        <v>0.7</v>
      </c>
      <c r="AC87" s="111" t="s">
        <v>1625</v>
      </c>
      <c r="AD87" s="108">
        <v>1</v>
      </c>
      <c r="AE87" s="20" t="s">
        <v>1613</v>
      </c>
      <c r="AF87" s="107">
        <v>1.5</v>
      </c>
      <c r="AG87" s="20" t="s">
        <v>1590</v>
      </c>
      <c r="AH87" s="109" t="str">
        <f>TEXT(ROUND(AD87/AF87,2),"#,0.00")</f>
        <v>0.67</v>
      </c>
      <c r="AI87" s="111" t="s">
        <v>1625</v>
      </c>
      <c r="AJ87" s="107">
        <v>0.55000000000000004</v>
      </c>
      <c r="AK87" s="20" t="s">
        <v>1590</v>
      </c>
      <c r="AL87" s="109">
        <f>AJ87</f>
        <v>0.55000000000000004</v>
      </c>
      <c r="AM87" s="106"/>
      <c r="AN87" s="106"/>
      <c r="AO87" s="106"/>
      <c r="AP87" s="106"/>
      <c r="AQ87" s="106"/>
      <c r="AR87" s="106"/>
      <c r="AS87" s="106"/>
      <c r="AT87" s="106"/>
      <c r="AU87" s="106"/>
      <c r="AV87" s="106"/>
      <c r="AW87" s="106"/>
      <c r="AX87" s="106"/>
      <c r="AY87" s="106"/>
      <c r="AZ87" s="106"/>
      <c r="BA87" s="106"/>
    </row>
    <row r="88" spans="1:53" ht="16.5" customHeight="1" x14ac:dyDescent="0.3">
      <c r="A88" s="76"/>
      <c r="B88" s="76"/>
      <c r="C88" s="76"/>
      <c r="D88" s="76"/>
      <c r="E88" s="76"/>
      <c r="F88" s="76"/>
      <c r="G88" s="16" t="s">
        <v>1585</v>
      </c>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row>
    <row r="89" spans="1:53" ht="16.5" customHeight="1" x14ac:dyDescent="0.3">
      <c r="A89" s="66"/>
      <c r="B89" s="98" t="str">
        <f>"    E = "&amp;Z89&amp;",   Cm = "&amp;AD89&amp;" sec (135˚) "</f>
        <v xml:space="preserve">    E = 0.45,   Cm = 20 sec (135˚) </v>
      </c>
      <c r="C89" s="76"/>
      <c r="D89" s="76"/>
      <c r="E89" s="76"/>
      <c r="F89" s="76"/>
      <c r="G89" s="16" t="s">
        <v>1624</v>
      </c>
      <c r="Z89" s="107">
        <v>0.45</v>
      </c>
      <c r="AA89" s="20" t="s">
        <v>1590</v>
      </c>
      <c r="AB89" s="109">
        <f>Z89</f>
        <v>0.45</v>
      </c>
      <c r="AC89" s="111" t="s">
        <v>1625</v>
      </c>
      <c r="AD89" s="108">
        <v>20</v>
      </c>
      <c r="AE89" s="20" t="s">
        <v>1590</v>
      </c>
      <c r="AF89" s="109">
        <f>AD89</f>
        <v>20</v>
      </c>
      <c r="AG89" s="106"/>
      <c r="AH89" s="106"/>
      <c r="AI89" s="106"/>
      <c r="AJ89" s="106"/>
      <c r="AK89" s="106"/>
      <c r="AL89" s="106"/>
      <c r="AM89" s="106"/>
      <c r="AN89" s="106"/>
      <c r="AO89" s="106"/>
      <c r="AP89" s="106"/>
      <c r="AQ89" s="106"/>
      <c r="AR89" s="106"/>
      <c r="AS89" s="106"/>
      <c r="AT89" s="106"/>
      <c r="AU89" s="106"/>
      <c r="AV89" s="106"/>
      <c r="AW89" s="106"/>
      <c r="AX89" s="106"/>
      <c r="AY89" s="106"/>
      <c r="AZ89" s="106"/>
      <c r="BA89" s="106"/>
    </row>
    <row r="90" spans="1:53" ht="16.5" customHeight="1" x14ac:dyDescent="0.3">
      <c r="A90" s="76"/>
      <c r="B90" s="76"/>
      <c r="C90" s="76"/>
      <c r="D90" s="76"/>
      <c r="E90" s="76"/>
      <c r="F90" s="76"/>
      <c r="G90" s="16" t="s">
        <v>1585</v>
      </c>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row>
    <row r="91" spans="1:53" ht="16.5" customHeight="1" x14ac:dyDescent="0.3">
      <c r="A91" s="66"/>
      <c r="B91" s="98" t="str">
        <f>"    Q = "&amp;Z91&amp;"*q*K*f*E / Cm = "&amp;AL91&amp;" ㎥/hr "</f>
        <v xml:space="preserve">    Q = 3600*q*K*f*E / Cm = 20.89 ㎥/hr </v>
      </c>
      <c r="C91" s="76"/>
      <c r="D91" s="76"/>
      <c r="E91" s="76"/>
      <c r="F91" s="76"/>
      <c r="G91" s="16" t="s">
        <v>1626</v>
      </c>
      <c r="Z91" s="108">
        <v>3600</v>
      </c>
      <c r="AA91" s="20" t="s">
        <v>1606</v>
      </c>
      <c r="AB91" s="109">
        <f>AB87</f>
        <v>0.7</v>
      </c>
      <c r="AC91" s="20" t="s">
        <v>1606</v>
      </c>
      <c r="AD91" s="109">
        <f>AL87</f>
        <v>0.55000000000000004</v>
      </c>
      <c r="AE91" s="20" t="s">
        <v>1606</v>
      </c>
      <c r="AF91" s="109" t="str">
        <f>AH87</f>
        <v>0.67</v>
      </c>
      <c r="AG91" s="20" t="s">
        <v>1606</v>
      </c>
      <c r="AH91" s="109">
        <f>AB89</f>
        <v>0.45</v>
      </c>
      <c r="AI91" s="20" t="s">
        <v>1613</v>
      </c>
      <c r="AJ91" s="109">
        <f>AF89</f>
        <v>20</v>
      </c>
      <c r="AK91" s="20" t="s">
        <v>1590</v>
      </c>
      <c r="AL91" s="109" t="str">
        <f>TEXT(ROUND(Z91*AB87*AL87*AH87*AB89/AF89,2),"#,0.00")</f>
        <v>20.89</v>
      </c>
      <c r="AM91" s="106"/>
      <c r="AN91" s="106"/>
      <c r="AO91" s="106"/>
      <c r="AP91" s="106"/>
      <c r="AQ91" s="106"/>
      <c r="AR91" s="106"/>
      <c r="AS91" s="106"/>
      <c r="AT91" s="106"/>
      <c r="AU91" s="106"/>
      <c r="AV91" s="106"/>
      <c r="AW91" s="106"/>
      <c r="AX91" s="106"/>
      <c r="AY91" s="106"/>
      <c r="AZ91" s="106"/>
      <c r="BA91" s="106"/>
    </row>
    <row r="92" spans="1:53" ht="16.5" customHeight="1" x14ac:dyDescent="0.3">
      <c r="A92" s="76"/>
      <c r="B92" s="76"/>
      <c r="C92" s="76"/>
      <c r="D92" s="76"/>
      <c r="E92" s="76"/>
      <c r="F92" s="76"/>
      <c r="G92" s="16" t="s">
        <v>1585</v>
      </c>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row>
    <row r="93" spans="1:53" ht="16.5" customHeight="1" x14ac:dyDescent="0.3">
      <c r="A93" s="66" t="s">
        <v>1628</v>
      </c>
      <c r="B93" s="98" t="str">
        <f>"    노무비 : "&amp;TEXT(I93,"#,##0"&amp;IF(I93&lt;&gt;INT(I93),".###",""))&amp;" / Q = "&amp;TEXT(C93,"#,##0.0")&amp;""</f>
        <v xml:space="preserve">    노무비 : 55,700 / Q = 2,666.3</v>
      </c>
      <c r="C93" s="100">
        <f>D93+E93+F93</f>
        <v>2666.3</v>
      </c>
      <c r="D93" s="100">
        <f>IF(H93=0,0,ROUNDDOWN(J93*H93,1))</f>
        <v>0</v>
      </c>
      <c r="E93" s="100">
        <f>IF(H93=0,0,ROUNDDOWN(K93*H93,1))</f>
        <v>2666.3</v>
      </c>
      <c r="F93" s="100">
        <f>IF(H93=0,0,ROUNDDOWN(L93*H93,1))</f>
        <v>0</v>
      </c>
      <c r="G93" s="16" t="s">
        <v>1627</v>
      </c>
      <c r="H93" s="103">
        <f>AC93</f>
        <v>4.7869794159885112E-2</v>
      </c>
      <c r="I93" s="104">
        <f>J93+K93+L93</f>
        <v>55700</v>
      </c>
      <c r="K93" s="39">
        <f>중기목록표!G7</f>
        <v>55700</v>
      </c>
      <c r="M93" s="20" t="s">
        <v>1629</v>
      </c>
      <c r="N93" s="20" t="s">
        <v>1616</v>
      </c>
      <c r="X93" s="105" t="str">
        <f>중기목록표!B7&amp;" / "&amp;중기목록표!C7</f>
        <v>굴삭기(무한궤도) / 0.7㎥</v>
      </c>
      <c r="Y93" s="19" t="str">
        <f ca="1">HYPERLINK("#"&amp;중기목록표!J2&amp;"!A"&amp;ROW(중기목록표!A7),"X00047 →")</f>
        <v>X00047 →</v>
      </c>
      <c r="Z93" s="20" t="s">
        <v>1593</v>
      </c>
      <c r="AA93" s="109" t="str">
        <f>AL91</f>
        <v>20.89</v>
      </c>
      <c r="AB93" s="20" t="s">
        <v>1590</v>
      </c>
      <c r="AC93" s="110">
        <f>1/AL91</f>
        <v>4.7869794159885112E-2</v>
      </c>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row>
    <row r="94" spans="1:53" ht="16.5" customHeight="1" x14ac:dyDescent="0.3">
      <c r="A94" s="76"/>
      <c r="B94" s="76"/>
      <c r="C94" s="76"/>
      <c r="D94" s="76"/>
      <c r="E94" s="76"/>
      <c r="F94" s="76"/>
      <c r="G94" s="16" t="s">
        <v>1585</v>
      </c>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row>
    <row r="95" spans="1:53" ht="16.5" customHeight="1" x14ac:dyDescent="0.3">
      <c r="A95" s="66" t="s">
        <v>1631</v>
      </c>
      <c r="B95" s="98" t="str">
        <f>"    재료비 : "&amp;TEXT(I95,"#,##0"&amp;IF(I95&lt;&gt;INT(I95),".###",""))&amp;" / Q = "&amp;TEXT(C95,"#,##0.0")&amp;""</f>
        <v xml:space="preserve">    재료비 : 18,015 / Q = 862.3</v>
      </c>
      <c r="C95" s="100">
        <f>D95+E95+F95</f>
        <v>862.3</v>
      </c>
      <c r="D95" s="100">
        <f>IF(H95=0,0,ROUNDDOWN(J95*H95,1))</f>
        <v>862.3</v>
      </c>
      <c r="E95" s="100">
        <f>IF(H95=0,0,ROUNDDOWN(K95*H95,1))</f>
        <v>0</v>
      </c>
      <c r="F95" s="100">
        <f>IF(H95=0,0,ROUNDDOWN(L95*H95,1))</f>
        <v>0</v>
      </c>
      <c r="G95" s="16" t="s">
        <v>1630</v>
      </c>
      <c r="H95" s="103">
        <f>AC95</f>
        <v>4.7869794159885112E-2</v>
      </c>
      <c r="I95" s="104">
        <f>J95+K95+L95</f>
        <v>18015</v>
      </c>
      <c r="J95" s="39">
        <f>중기목록표!F7</f>
        <v>18015</v>
      </c>
      <c r="M95" s="20" t="s">
        <v>1629</v>
      </c>
      <c r="N95" s="20" t="s">
        <v>1616</v>
      </c>
      <c r="X95" s="105" t="str">
        <f>중기목록표!B7&amp;" / "&amp;중기목록표!C7</f>
        <v>굴삭기(무한궤도) / 0.7㎥</v>
      </c>
      <c r="Y95" s="19" t="str">
        <f ca="1">HYPERLINK("#"&amp;중기목록표!J2&amp;"!A"&amp;ROW(중기목록표!A7),"X00047 →")</f>
        <v>X00047 →</v>
      </c>
      <c r="Z95" s="20" t="s">
        <v>1593</v>
      </c>
      <c r="AA95" s="109" t="str">
        <f>AL91</f>
        <v>20.89</v>
      </c>
      <c r="AB95" s="20" t="s">
        <v>1590</v>
      </c>
      <c r="AC95" s="110">
        <f>1/AL91</f>
        <v>4.7869794159885112E-2</v>
      </c>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row>
    <row r="96" spans="1:53" ht="16.5" customHeight="1" x14ac:dyDescent="0.3">
      <c r="A96" s="76"/>
      <c r="B96" s="76"/>
      <c r="C96" s="76"/>
      <c r="D96" s="76"/>
      <c r="E96" s="76"/>
      <c r="F96" s="76"/>
      <c r="G96" s="16" t="s">
        <v>1585</v>
      </c>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row>
    <row r="97" spans="1:53" ht="16.5" customHeight="1" x14ac:dyDescent="0.3">
      <c r="A97" s="66" t="s">
        <v>1633</v>
      </c>
      <c r="B97" s="98" t="str">
        <f>"    경  비 : "&amp;TEXT(I97,"#,##0"&amp;IF(I97&lt;&gt;INT(I97),".###",""))&amp;" / Q = "&amp;TEXT(C97,"#,##0.0")&amp;""</f>
        <v xml:space="preserve">    경  비 : 23,128 / Q = 1,107.1</v>
      </c>
      <c r="C97" s="100">
        <f>D97+E97+F97</f>
        <v>1107.0999999999999</v>
      </c>
      <c r="D97" s="100">
        <f>IF(H97=0,0,ROUNDDOWN(J97*H97,1))</f>
        <v>0</v>
      </c>
      <c r="E97" s="100">
        <f>IF(H97=0,0,ROUNDDOWN(K97*H97,1))</f>
        <v>0</v>
      </c>
      <c r="F97" s="100">
        <f>IF(H97=0,0,ROUNDDOWN(L97*H97,1))</f>
        <v>1107.0999999999999</v>
      </c>
      <c r="G97" s="16" t="s">
        <v>1632</v>
      </c>
      <c r="H97" s="103">
        <f>AC97</f>
        <v>4.7869794159885112E-2</v>
      </c>
      <c r="I97" s="104">
        <f>J97+K97+L97</f>
        <v>23128</v>
      </c>
      <c r="L97" s="39">
        <f>중기목록표!H7</f>
        <v>23128</v>
      </c>
      <c r="M97" s="20" t="s">
        <v>1629</v>
      </c>
      <c r="N97" s="20" t="s">
        <v>1616</v>
      </c>
      <c r="X97" s="105" t="str">
        <f>중기목록표!B7&amp;" / "&amp;중기목록표!C7</f>
        <v>굴삭기(무한궤도) / 0.7㎥</v>
      </c>
      <c r="Y97" s="19" t="str">
        <f ca="1">HYPERLINK("#"&amp;중기목록표!J2&amp;"!A"&amp;ROW(중기목록표!A7),"X00047 →")</f>
        <v>X00047 →</v>
      </c>
      <c r="Z97" s="20" t="s">
        <v>1593</v>
      </c>
      <c r="AA97" s="109" t="str">
        <f>AL91</f>
        <v>20.89</v>
      </c>
      <c r="AB97" s="20" t="s">
        <v>1590</v>
      </c>
      <c r="AC97" s="110">
        <f>1/AL91</f>
        <v>4.7869794159885112E-2</v>
      </c>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row>
    <row r="98" spans="1:53" ht="16.5" customHeight="1" x14ac:dyDescent="0.3">
      <c r="A98" s="76"/>
      <c r="B98" s="76"/>
      <c r="C98" s="76"/>
      <c r="D98" s="76"/>
      <c r="E98" s="76"/>
      <c r="F98" s="76"/>
      <c r="G98" s="16" t="s">
        <v>1585</v>
      </c>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row>
    <row r="99" spans="1:53" ht="16.5" customHeight="1" x14ac:dyDescent="0.3">
      <c r="A99" s="66"/>
      <c r="B99" s="75" t="s">
        <v>1615</v>
      </c>
      <c r="C99" s="101">
        <f>D99+E99+F99</f>
        <v>4635.7000000000007</v>
      </c>
      <c r="D99" s="101">
        <f>SUMIF(N83:N98,M99,D83:D98)</f>
        <v>862.3</v>
      </c>
      <c r="E99" s="101">
        <f>SUMIF(N83:N98,M99,E83:E98)</f>
        <v>2666.3</v>
      </c>
      <c r="F99" s="101">
        <f>SUMIF(N83:N98,M99,F83:F98)</f>
        <v>1107.0999999999999</v>
      </c>
      <c r="G99" s="16" t="s">
        <v>1614</v>
      </c>
      <c r="M99" s="20" t="s">
        <v>1616</v>
      </c>
      <c r="N99" s="20" t="s">
        <v>1636</v>
      </c>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row>
    <row r="100" spans="1:53" ht="16.5" customHeight="1" x14ac:dyDescent="0.3">
      <c r="A100" s="76"/>
      <c r="B100" s="76"/>
      <c r="C100" s="99"/>
      <c r="D100" s="99"/>
      <c r="E100" s="99"/>
      <c r="F100" s="99"/>
      <c r="G100" s="16" t="s">
        <v>1585</v>
      </c>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row>
    <row r="101" spans="1:53" ht="16.5" customHeight="1" x14ac:dyDescent="0.3">
      <c r="A101" s="76"/>
      <c r="B101" s="76"/>
      <c r="C101" s="76"/>
      <c r="D101" s="76"/>
      <c r="E101" s="76"/>
      <c r="F101" s="76"/>
      <c r="G101" s="16" t="s">
        <v>1585</v>
      </c>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row>
    <row r="102" spans="1:53" ht="16.5" customHeight="1" x14ac:dyDescent="0.3">
      <c r="A102" s="66"/>
      <c r="B102" s="75" t="s">
        <v>1635</v>
      </c>
      <c r="C102" s="101">
        <f>D102+E102+F102</f>
        <v>32813.5</v>
      </c>
      <c r="D102" s="101">
        <f>SUMIF(N57:N101,M102,D57:D101)</f>
        <v>5064.1000000000004</v>
      </c>
      <c r="E102" s="101">
        <f>SUMIF(N57:N101,M102,E57:E101)</f>
        <v>19273.399999999998</v>
      </c>
      <c r="F102" s="101">
        <f>SUMIF(N57:N101,M102,F57:F101)</f>
        <v>8476</v>
      </c>
      <c r="G102" s="16" t="s">
        <v>1634</v>
      </c>
      <c r="M102" s="20" t="s">
        <v>1636</v>
      </c>
      <c r="N102" s="20" t="s">
        <v>1236</v>
      </c>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row>
    <row r="103" spans="1:53" ht="16.5" customHeight="1" x14ac:dyDescent="0.3">
      <c r="A103" s="82"/>
      <c r="B103" s="82"/>
      <c r="C103" s="102"/>
      <c r="D103" s="102"/>
      <c r="E103" s="102"/>
      <c r="F103" s="102"/>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row>
    <row r="104" spans="1:53" ht="16.5" customHeight="1" x14ac:dyDescent="0.3">
      <c r="A104" s="260" t="s">
        <v>1617</v>
      </c>
      <c r="B104" s="252"/>
      <c r="C104" s="53">
        <f>D104+E104+F104</f>
        <v>32813</v>
      </c>
      <c r="D104" s="60">
        <f>ROUNDDOWN(SUMIF(N57:N102,M104,D57:D102),0)</f>
        <v>5064</v>
      </c>
      <c r="E104" s="57">
        <f>ROUNDDOWN(SUMIF(N57:N102,M104,E57:E102),0)</f>
        <v>19273</v>
      </c>
      <c r="F104" s="53">
        <f>ROUNDDOWN(SUMIF(N57:N102,M104,F57:F102),0)</f>
        <v>8476</v>
      </c>
      <c r="M104" s="20" t="s">
        <v>1236</v>
      </c>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row>
    <row r="105" spans="1:53" ht="16.5" customHeight="1" x14ac:dyDescent="0.3">
      <c r="A105" s="96" t="s">
        <v>21</v>
      </c>
      <c r="B105" s="97" t="s">
        <v>21</v>
      </c>
      <c r="C105" s="261">
        <f>C204</f>
        <v>64424</v>
      </c>
      <c r="D105" s="261">
        <f>D204</f>
        <v>8647</v>
      </c>
      <c r="E105" s="261">
        <f>E204</f>
        <v>44399</v>
      </c>
      <c r="F105" s="261">
        <f>F204</f>
        <v>11378</v>
      </c>
      <c r="G105" s="34" t="str">
        <f>HYPERLINK("#G"&amp;ROW(G164),"_x0005_`BDCOD|D00014_x0007_`POSS|"&amp;ROW(G107)&amp;"_x0007_`POSE|"&amp;ROW(G164)&amp;"_x0007_`")</f>
        <v>_x0005_`BDCOD|D00014_x0007_`POSS|107_x0007_`POSE|164_x0007_`</v>
      </c>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row>
    <row r="106" spans="1:53" ht="16.5" customHeight="1" x14ac:dyDescent="0.3">
      <c r="A106" s="83"/>
      <c r="B106" s="97" t="s">
        <v>369</v>
      </c>
      <c r="C106" s="245"/>
      <c r="D106" s="245"/>
      <c r="E106" s="245"/>
      <c r="F106" s="245"/>
      <c r="M106" s="20" t="s">
        <v>371</v>
      </c>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row>
    <row r="107" spans="1:53" ht="16.5" customHeight="1" x14ac:dyDescent="0.3">
      <c r="A107" s="76"/>
      <c r="B107" s="76"/>
      <c r="C107" s="99"/>
      <c r="D107" s="99"/>
      <c r="E107" s="99"/>
      <c r="F107" s="99"/>
      <c r="G107" s="16" t="s">
        <v>1585</v>
      </c>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row>
    <row r="108" spans="1:53" ht="16.5" customHeight="1" x14ac:dyDescent="0.3">
      <c r="A108" s="66"/>
      <c r="B108" s="75" t="s">
        <v>1638</v>
      </c>
      <c r="C108" s="76"/>
      <c r="D108" s="76"/>
      <c r="E108" s="76"/>
      <c r="F108" s="76"/>
      <c r="G108" s="16" t="s">
        <v>1637</v>
      </c>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row>
    <row r="109" spans="1:53" ht="16.5" customHeight="1" x14ac:dyDescent="0.3">
      <c r="A109" s="76"/>
      <c r="B109" s="76"/>
      <c r="C109" s="76"/>
      <c r="D109" s="76"/>
      <c r="E109" s="76"/>
      <c r="F109" s="76"/>
      <c r="G109" s="16" t="s">
        <v>1585</v>
      </c>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row>
    <row r="110" spans="1:53" ht="16.5" customHeight="1" x14ac:dyDescent="0.3">
      <c r="A110" s="66"/>
      <c r="B110" s="75" t="s">
        <v>1640</v>
      </c>
      <c r="C110" s="76"/>
      <c r="D110" s="76"/>
      <c r="E110" s="76"/>
      <c r="F110" s="76"/>
      <c r="G110" s="16" t="s">
        <v>1639</v>
      </c>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row>
    <row r="111" spans="1:53" ht="16.5" customHeight="1" x14ac:dyDescent="0.3">
      <c r="A111" s="76"/>
      <c r="B111" s="76"/>
      <c r="C111" s="76"/>
      <c r="D111" s="76"/>
      <c r="E111" s="76"/>
      <c r="F111" s="76"/>
      <c r="G111" s="16" t="s">
        <v>1585</v>
      </c>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row>
    <row r="112" spans="1:53" ht="16.5" customHeight="1" x14ac:dyDescent="0.3">
      <c r="A112" s="66"/>
      <c r="B112" s="98" t="str">
        <f>"    Q = "&amp;Z112&amp;" = "&amp;AB112&amp;" ㎥/hr "</f>
        <v xml:space="preserve">    Q = 3.3 = 3.30 ㎥/hr </v>
      </c>
      <c r="C112" s="76"/>
      <c r="D112" s="76"/>
      <c r="E112" s="76"/>
      <c r="F112" s="76"/>
      <c r="G112" s="16" t="s">
        <v>1641</v>
      </c>
      <c r="Z112" s="107">
        <v>3.3</v>
      </c>
      <c r="AA112" s="20" t="s">
        <v>1590</v>
      </c>
      <c r="AB112" s="109" t="str">
        <f>TEXT(ROUND(Z112,2),"#,0.00")</f>
        <v>3.30</v>
      </c>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row>
    <row r="113" spans="1:53" ht="16.5" customHeight="1" x14ac:dyDescent="0.3">
      <c r="A113" s="76"/>
      <c r="B113" s="76"/>
      <c r="C113" s="76"/>
      <c r="D113" s="76"/>
      <c r="E113" s="76"/>
      <c r="F113" s="76"/>
      <c r="G113" s="16" t="s">
        <v>1585</v>
      </c>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row>
    <row r="114" spans="1:53" ht="16.5" customHeight="1" x14ac:dyDescent="0.3">
      <c r="A114" s="66" t="s">
        <v>1591</v>
      </c>
      <c r="B114" s="98" t="str">
        <f>"    노무비 : "&amp;TEXT(I114,"#,##0"&amp;IF(I114&lt;&gt;INT(I114),".###",""))&amp;" / Q = "&amp;TEXT(C114,"#,##0.0")&amp;""</f>
        <v xml:space="preserve">    노무비 : 55,700 / Q = 16,878.7</v>
      </c>
      <c r="C114" s="100">
        <f>D114+E114+F114</f>
        <v>16878.7</v>
      </c>
      <c r="D114" s="100">
        <f>IF(H114=0,0,ROUNDDOWN(J114*H114,1))</f>
        <v>0</v>
      </c>
      <c r="E114" s="100">
        <f>IF(H114=0,0,ROUNDDOWN(K114*H114,1))</f>
        <v>16878.7</v>
      </c>
      <c r="F114" s="100">
        <f>IF(H114=0,0,ROUNDDOWN(L114*H114,1))</f>
        <v>0</v>
      </c>
      <c r="G114" s="16" t="s">
        <v>1589</v>
      </c>
      <c r="H114" s="103">
        <f>AC114</f>
        <v>0.30303030303030304</v>
      </c>
      <c r="I114" s="104">
        <f>J114+K114+L114</f>
        <v>55700</v>
      </c>
      <c r="K114" s="39">
        <f>중기목록표!G8</f>
        <v>55700</v>
      </c>
      <c r="M114" s="20" t="s">
        <v>1592</v>
      </c>
      <c r="N114" s="20" t="s">
        <v>1616</v>
      </c>
      <c r="X114" s="105" t="str">
        <f>중기목록표!B8&amp;" / "&amp;중기목록표!C8</f>
        <v>굴삭기(무한궤도) / 0.7㎥,(브레이커조합)</v>
      </c>
      <c r="Y114" s="19" t="str">
        <f ca="1">HYPERLINK("#"&amp;중기목록표!J2&amp;"!A"&amp;ROW(중기목록표!A8),"X00050 →")</f>
        <v>X00050 →</v>
      </c>
      <c r="Z114" s="20" t="s">
        <v>1593</v>
      </c>
      <c r="AA114" s="109" t="str">
        <f>AB112</f>
        <v>3.30</v>
      </c>
      <c r="AB114" s="20" t="s">
        <v>1590</v>
      </c>
      <c r="AC114" s="110">
        <f>1/AB112</f>
        <v>0.30303030303030304</v>
      </c>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row>
    <row r="115" spans="1:53" ht="16.5" customHeight="1" x14ac:dyDescent="0.3">
      <c r="A115" s="76"/>
      <c r="B115" s="76"/>
      <c r="C115" s="76"/>
      <c r="D115" s="76"/>
      <c r="E115" s="76"/>
      <c r="F115" s="76"/>
      <c r="G115" s="16" t="s">
        <v>1585</v>
      </c>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row>
    <row r="116" spans="1:53" ht="16.5" customHeight="1" x14ac:dyDescent="0.3">
      <c r="A116" s="66" t="s">
        <v>1595</v>
      </c>
      <c r="B116" s="98" t="str">
        <f>"    재료비 : "&amp;TEXT(I116,"#,##0"&amp;IF(I116&lt;&gt;INT(I116),".###",""))&amp;" / Q = "&amp;TEXT(C116,"#,##0.0")&amp;""</f>
        <v xml:space="preserve">    재료비 : 17,129 / Q = 5,190.6</v>
      </c>
      <c r="C116" s="100">
        <f>D116+E116+F116</f>
        <v>5190.6000000000004</v>
      </c>
      <c r="D116" s="100">
        <f>IF(H116=0,0,ROUNDDOWN(J116*H116,1))</f>
        <v>5190.6000000000004</v>
      </c>
      <c r="E116" s="100">
        <f>IF(H116=0,0,ROUNDDOWN(K116*H116,1))</f>
        <v>0</v>
      </c>
      <c r="F116" s="100">
        <f>IF(H116=0,0,ROUNDDOWN(L116*H116,1))</f>
        <v>0</v>
      </c>
      <c r="G116" s="16" t="s">
        <v>1594</v>
      </c>
      <c r="H116" s="103">
        <f>AC116</f>
        <v>0.30303030303030304</v>
      </c>
      <c r="I116" s="104">
        <f>J116+K116+L116</f>
        <v>17129</v>
      </c>
      <c r="J116" s="39">
        <f>중기목록표!F8</f>
        <v>17129</v>
      </c>
      <c r="M116" s="20" t="s">
        <v>1592</v>
      </c>
      <c r="N116" s="20" t="s">
        <v>1616</v>
      </c>
      <c r="X116" s="105" t="str">
        <f>중기목록표!B8&amp;" / "&amp;중기목록표!C8</f>
        <v>굴삭기(무한궤도) / 0.7㎥,(브레이커조합)</v>
      </c>
      <c r="Y116" s="19" t="str">
        <f ca="1">HYPERLINK("#"&amp;중기목록표!J2&amp;"!A"&amp;ROW(중기목록표!A8),"X00050 →")</f>
        <v>X00050 →</v>
      </c>
      <c r="Z116" s="20" t="s">
        <v>1593</v>
      </c>
      <c r="AA116" s="109" t="str">
        <f>AB112</f>
        <v>3.30</v>
      </c>
      <c r="AB116" s="20" t="s">
        <v>1590</v>
      </c>
      <c r="AC116" s="110">
        <f>1/AB112</f>
        <v>0.30303030303030304</v>
      </c>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row>
    <row r="117" spans="1:53" ht="16.5" customHeight="1" x14ac:dyDescent="0.3">
      <c r="A117" s="76"/>
      <c r="B117" s="76"/>
      <c r="C117" s="76"/>
      <c r="D117" s="76"/>
      <c r="E117" s="76"/>
      <c r="F117" s="76"/>
      <c r="G117" s="16" t="s">
        <v>1585</v>
      </c>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row>
    <row r="118" spans="1:53" ht="16.5" customHeight="1" x14ac:dyDescent="0.3">
      <c r="A118" s="66" t="s">
        <v>1597</v>
      </c>
      <c r="B118" s="98" t="str">
        <f>"    경  비 : "&amp;TEXT(I118,"#,##0"&amp;IF(I118&lt;&gt;INT(I118),".###",""))&amp;" / Q = "&amp;TEXT(C118,"#,##0.0")&amp;""</f>
        <v xml:space="preserve">    경  비 : 33,897 / Q = 10,271.8</v>
      </c>
      <c r="C118" s="100">
        <f>D118+E118+F118</f>
        <v>10271.799999999999</v>
      </c>
      <c r="D118" s="100">
        <f>IF(H118=0,0,ROUNDDOWN(J118*H118,1))</f>
        <v>0</v>
      </c>
      <c r="E118" s="100">
        <f>IF(H118=0,0,ROUNDDOWN(K118*H118,1))</f>
        <v>0</v>
      </c>
      <c r="F118" s="100">
        <f>IF(H118=0,0,ROUNDDOWN(L118*H118,1))</f>
        <v>10271.799999999999</v>
      </c>
      <c r="G118" s="16" t="s">
        <v>1596</v>
      </c>
      <c r="H118" s="103">
        <f>AC118</f>
        <v>0.30303030303030304</v>
      </c>
      <c r="I118" s="104">
        <f>J118+K118+L118</f>
        <v>33897</v>
      </c>
      <c r="L118" s="39">
        <f>중기목록표!H8</f>
        <v>33897</v>
      </c>
      <c r="M118" s="20" t="s">
        <v>1592</v>
      </c>
      <c r="N118" s="20" t="s">
        <v>1616</v>
      </c>
      <c r="X118" s="105" t="str">
        <f>중기목록표!B8&amp;" / "&amp;중기목록표!C8</f>
        <v>굴삭기(무한궤도) / 0.7㎥,(브레이커조합)</v>
      </c>
      <c r="Y118" s="19" t="str">
        <f ca="1">HYPERLINK("#"&amp;중기목록표!J2&amp;"!A"&amp;ROW(중기목록표!A8),"X00050 →")</f>
        <v>X00050 →</v>
      </c>
      <c r="Z118" s="20" t="s">
        <v>1593</v>
      </c>
      <c r="AA118" s="109" t="str">
        <f>AB112</f>
        <v>3.30</v>
      </c>
      <c r="AB118" s="20" t="s">
        <v>1590</v>
      </c>
      <c r="AC118" s="110">
        <f>1/AB112</f>
        <v>0.30303030303030304</v>
      </c>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row>
    <row r="119" spans="1:53" ht="16.5" customHeight="1" x14ac:dyDescent="0.3">
      <c r="A119" s="76"/>
      <c r="B119" s="76"/>
      <c r="C119" s="76"/>
      <c r="D119" s="76"/>
      <c r="E119" s="76"/>
      <c r="F119" s="76"/>
      <c r="G119" s="16" t="s">
        <v>1585</v>
      </c>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row>
    <row r="120" spans="1:53" ht="16.5" customHeight="1" x14ac:dyDescent="0.3">
      <c r="A120" s="66"/>
      <c r="B120" s="75" t="s">
        <v>1643</v>
      </c>
      <c r="C120" s="76"/>
      <c r="D120" s="76"/>
      <c r="E120" s="76"/>
      <c r="F120" s="76"/>
      <c r="G120" s="16" t="s">
        <v>1642</v>
      </c>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row>
    <row r="121" spans="1:53" ht="16.5" customHeight="1" x14ac:dyDescent="0.3">
      <c r="A121" s="76"/>
      <c r="B121" s="76"/>
      <c r="C121" s="76"/>
      <c r="D121" s="76"/>
      <c r="E121" s="76"/>
      <c r="F121" s="76"/>
      <c r="G121" s="16" t="s">
        <v>1585</v>
      </c>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row>
    <row r="122" spans="1:53" ht="16.5" customHeight="1" x14ac:dyDescent="0.3">
      <c r="A122" s="66" t="s">
        <v>798</v>
      </c>
      <c r="B122" s="98" t="str">
        <f>"    보통인부 : "&amp;TEXT(I122,"#,##0"&amp;IF(I122&lt;&gt;INT(I122),".###",""))&amp;" * "&amp;AA122&amp;" 인 / ("&amp;AC122&amp;" hr * Q ) = "&amp;TEXT(C122,"#,##0.0")&amp;""</f>
        <v xml:space="preserve">    보통인부 : 165,545 * 1 인 / (8 hr * Q ) = 6,270.6</v>
      </c>
      <c r="C122" s="100">
        <f>D122+E122+F122</f>
        <v>6270.6</v>
      </c>
      <c r="D122" s="100">
        <f>IF(H122=0,0,ROUNDDOWN(J122*H122,1))</f>
        <v>0</v>
      </c>
      <c r="E122" s="100">
        <f>IF(H122=0,0,ROUNDDOWN(K122*H122,1))</f>
        <v>6270.6</v>
      </c>
      <c r="F122" s="100">
        <f>IF(H122=0,0,ROUNDDOWN(L122*H122,1))</f>
        <v>0</v>
      </c>
      <c r="G122" s="16" t="s">
        <v>1603</v>
      </c>
      <c r="H122" s="103">
        <f>AH122</f>
        <v>3.787878787878788E-2</v>
      </c>
      <c r="I122" s="104">
        <f>J122+K122+L122</f>
        <v>165545</v>
      </c>
      <c r="K122" s="39">
        <f>노무비목록표!E6</f>
        <v>165545</v>
      </c>
      <c r="M122" s="20" t="s">
        <v>1227</v>
      </c>
      <c r="N122" s="20" t="s">
        <v>1616</v>
      </c>
      <c r="X122" s="105" t="str">
        <f>노무비목록표!B6&amp;" / "&amp;노무비목록표!C6</f>
        <v xml:space="preserve">보통인부 / </v>
      </c>
      <c r="Y122" s="19" t="str">
        <f ca="1">HYPERLINK("#"&amp;노무비목록표!G2&amp;"!A"&amp;ROW(노무비목록표!A6),"L00002 →")</f>
        <v>L00002 →</v>
      </c>
      <c r="Z122" s="20" t="s">
        <v>1604</v>
      </c>
      <c r="AA122" s="108">
        <v>1</v>
      </c>
      <c r="AB122" s="20" t="s">
        <v>1605</v>
      </c>
      <c r="AC122" s="108">
        <v>8</v>
      </c>
      <c r="AD122" s="20" t="s">
        <v>1606</v>
      </c>
      <c r="AE122" s="109" t="str">
        <f>AB112</f>
        <v>3.30</v>
      </c>
      <c r="AF122" s="20" t="s">
        <v>1607</v>
      </c>
      <c r="AG122" s="20" t="s">
        <v>1590</v>
      </c>
      <c r="AH122" s="110">
        <f>1*AA122/(AC122*AB112)</f>
        <v>3.787878787878788E-2</v>
      </c>
      <c r="AI122" s="106"/>
      <c r="AJ122" s="106"/>
      <c r="AK122" s="106"/>
      <c r="AL122" s="106"/>
      <c r="AM122" s="106"/>
      <c r="AN122" s="106"/>
      <c r="AO122" s="106"/>
      <c r="AP122" s="106"/>
      <c r="AQ122" s="106"/>
      <c r="AR122" s="106"/>
      <c r="AS122" s="106"/>
      <c r="AT122" s="106"/>
      <c r="AU122" s="106"/>
      <c r="AV122" s="106"/>
      <c r="AW122" s="106"/>
      <c r="AX122" s="106"/>
      <c r="AY122" s="106"/>
      <c r="AZ122" s="106"/>
      <c r="BA122" s="106"/>
    </row>
    <row r="123" spans="1:53" ht="16.5" customHeight="1" x14ac:dyDescent="0.3">
      <c r="A123" s="76"/>
      <c r="B123" s="76"/>
      <c r="C123" s="76"/>
      <c r="D123" s="76"/>
      <c r="E123" s="76"/>
      <c r="F123" s="76"/>
      <c r="G123" s="16" t="s">
        <v>1585</v>
      </c>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row>
    <row r="124" spans="1:53" ht="16.5" customHeight="1" x14ac:dyDescent="0.3">
      <c r="A124" s="66"/>
      <c r="B124" s="75" t="s">
        <v>1645</v>
      </c>
      <c r="C124" s="76"/>
      <c r="D124" s="76"/>
      <c r="E124" s="76"/>
      <c r="F124" s="76"/>
      <c r="G124" s="16" t="s">
        <v>1644</v>
      </c>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row>
    <row r="125" spans="1:53" ht="16.5" customHeight="1" x14ac:dyDescent="0.3">
      <c r="A125" s="76"/>
      <c r="B125" s="76"/>
      <c r="C125" s="76"/>
      <c r="D125" s="76"/>
      <c r="E125" s="76"/>
      <c r="F125" s="76"/>
      <c r="G125" s="16" t="s">
        <v>1585</v>
      </c>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row>
    <row r="126" spans="1:53" ht="16.5" customHeight="1" x14ac:dyDescent="0.3">
      <c r="A126" s="66" t="s">
        <v>1611</v>
      </c>
      <c r="B126" s="98" t="str">
        <f>"    치즐(0.7㎥)   "&amp;TEXT(I126,"#,##0"&amp;IF(I126&lt;&gt;INT(I126),".###",""))&amp;" * "&amp;AA126&amp;" 본 / Q = "&amp;TEXT(C126,"#,##0.0")&amp;""</f>
        <v xml:space="preserve">    치즐(0.7㎥)   220,000 * 0.01 본 / Q = 666.6</v>
      </c>
      <c r="C126" s="100">
        <f>D126+E126+F126</f>
        <v>666.6</v>
      </c>
      <c r="D126" s="100">
        <f>IF(H126=0,0,ROUNDDOWN(J126*H126,1))</f>
        <v>666.6</v>
      </c>
      <c r="E126" s="100">
        <f>IF(H126=0,0,ROUNDDOWN(K126*H126,1))</f>
        <v>0</v>
      </c>
      <c r="F126" s="100">
        <f>IF(H126=0,0,ROUNDDOWN(L126*H126,1))</f>
        <v>0</v>
      </c>
      <c r="G126" s="16" t="s">
        <v>1646</v>
      </c>
      <c r="H126" s="103">
        <f>AE126</f>
        <v>3.0303030303030307E-3</v>
      </c>
      <c r="I126" s="104">
        <f>J126+K126+L126</f>
        <v>220000</v>
      </c>
      <c r="J126" s="39">
        <f>재료비목록표!E58</f>
        <v>220000</v>
      </c>
      <c r="M126" s="20" t="s">
        <v>1612</v>
      </c>
      <c r="N126" s="20" t="s">
        <v>1616</v>
      </c>
      <c r="X126" s="105" t="str">
        <f>재료비목록표!B58&amp;" / "&amp;재료비목록표!C58</f>
        <v xml:space="preserve">치즐(0.7㎥) / </v>
      </c>
      <c r="Y126" s="19" t="str">
        <f ca="1">HYPERLINK("#"&amp;재료비목록표!G2&amp;"!A"&amp;ROW(재료비목록표!A58),"M00010 →")</f>
        <v>M00010 →</v>
      </c>
      <c r="Z126" s="20" t="s">
        <v>1604</v>
      </c>
      <c r="AA126" s="107">
        <v>0.01</v>
      </c>
      <c r="AB126" s="20" t="s">
        <v>1613</v>
      </c>
      <c r="AC126" s="109" t="str">
        <f>AB112</f>
        <v>3.30</v>
      </c>
      <c r="AD126" s="20" t="s">
        <v>1590</v>
      </c>
      <c r="AE126" s="110">
        <f>1*AA126/AB112</f>
        <v>3.0303030303030307E-3</v>
      </c>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row>
    <row r="127" spans="1:53" ht="16.5" customHeight="1" x14ac:dyDescent="0.3">
      <c r="A127" s="76"/>
      <c r="B127" s="76"/>
      <c r="C127" s="76"/>
      <c r="D127" s="76"/>
      <c r="E127" s="76"/>
      <c r="F127" s="76"/>
      <c r="G127" s="16" t="s">
        <v>1585</v>
      </c>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row>
    <row r="128" spans="1:53" ht="16.5" customHeight="1" x14ac:dyDescent="0.3">
      <c r="A128" s="66"/>
      <c r="B128" s="75" t="s">
        <v>1615</v>
      </c>
      <c r="C128" s="101">
        <f>D128+E128+F128</f>
        <v>39278.300000000003</v>
      </c>
      <c r="D128" s="101">
        <f>SUMIF(N107:N127,M128,D107:D127)</f>
        <v>5857.2000000000007</v>
      </c>
      <c r="E128" s="101">
        <f>SUMIF(N107:N127,M128,E107:E127)</f>
        <v>23149.300000000003</v>
      </c>
      <c r="F128" s="101">
        <f>SUMIF(N107:N127,M128,F107:F127)</f>
        <v>10271.799999999999</v>
      </c>
      <c r="G128" s="16" t="s">
        <v>1614</v>
      </c>
      <c r="M128" s="20" t="s">
        <v>1616</v>
      </c>
      <c r="N128" s="20" t="s">
        <v>1636</v>
      </c>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row>
    <row r="129" spans="1:53" ht="16.5" customHeight="1" x14ac:dyDescent="0.3">
      <c r="A129" s="76"/>
      <c r="B129" s="76"/>
      <c r="C129" s="99"/>
      <c r="D129" s="99"/>
      <c r="E129" s="99"/>
      <c r="F129" s="99"/>
      <c r="G129" s="16" t="s">
        <v>1585</v>
      </c>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row>
    <row r="130" spans="1:53" ht="16.5" customHeight="1" x14ac:dyDescent="0.3">
      <c r="A130" s="76"/>
      <c r="B130" s="76"/>
      <c r="C130" s="76"/>
      <c r="D130" s="76"/>
      <c r="E130" s="76"/>
      <c r="F130" s="76"/>
      <c r="G130" s="16" t="s">
        <v>1585</v>
      </c>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row>
    <row r="131" spans="1:53" ht="16.5" customHeight="1" x14ac:dyDescent="0.3">
      <c r="A131" s="66"/>
      <c r="B131" s="75" t="s">
        <v>1648</v>
      </c>
      <c r="C131" s="76"/>
      <c r="D131" s="76"/>
      <c r="E131" s="76"/>
      <c r="F131" s="76"/>
      <c r="G131" s="16" t="s">
        <v>1647</v>
      </c>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row>
    <row r="132" spans="1:53" ht="16.5" customHeight="1" x14ac:dyDescent="0.3">
      <c r="A132" s="76"/>
      <c r="B132" s="76"/>
      <c r="C132" s="76"/>
      <c r="D132" s="76"/>
      <c r="E132" s="76"/>
      <c r="F132" s="76"/>
      <c r="G132" s="16" t="s">
        <v>1585</v>
      </c>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row>
    <row r="133" spans="1:53" ht="16.5" customHeight="1" x14ac:dyDescent="0.3">
      <c r="A133" s="66" t="s">
        <v>1650</v>
      </c>
      <c r="B133" s="98" t="str">
        <f>"    산소  (6000ℓ/병)   "&amp;TEXT(I133,"#,##0"&amp;IF(I133&lt;&gt;INT(I133),".###",""))&amp;" * "&amp;AA133&amp;" ℓ = "&amp;TEXT(C133,"#,##0.0")&amp;""</f>
        <v xml:space="preserve">    산소  (6000ℓ/병)   4.17 * 135 ℓ = 562.9</v>
      </c>
      <c r="C133" s="100">
        <f>D133+E133+F133</f>
        <v>562.9</v>
      </c>
      <c r="D133" s="100">
        <f>IF(H133=0,0,ROUNDDOWN(J133*H133,1))</f>
        <v>562.9</v>
      </c>
      <c r="E133" s="100">
        <f>IF(H133=0,0,ROUNDDOWN(K133*H133,1))</f>
        <v>0</v>
      </c>
      <c r="F133" s="100">
        <f>IF(H133=0,0,ROUNDDOWN(L133*H133,1))</f>
        <v>0</v>
      </c>
      <c r="G133" s="16" t="s">
        <v>1649</v>
      </c>
      <c r="H133" s="103">
        <f>AC133</f>
        <v>135</v>
      </c>
      <c r="I133" s="104">
        <f>J133+K133+L133</f>
        <v>4.17</v>
      </c>
      <c r="J133" s="39">
        <f>재료비목록표!E35</f>
        <v>4.17</v>
      </c>
      <c r="M133" s="20" t="s">
        <v>1651</v>
      </c>
      <c r="N133" s="20" t="s">
        <v>1600</v>
      </c>
      <c r="X133" s="105" t="str">
        <f>재료비목록표!B35&amp;" / "&amp;재료비목록표!C35</f>
        <v>산 소 / 6000ℓ/병</v>
      </c>
      <c r="Y133" s="19" t="str">
        <f ca="1">HYPERLINK("#"&amp;재료비목록표!G2&amp;"!A"&amp;ROW(재료비목록표!A35),"M03207 →")</f>
        <v>M03207 →</v>
      </c>
      <c r="Z133" s="20" t="s">
        <v>1604</v>
      </c>
      <c r="AA133" s="108">
        <v>135</v>
      </c>
      <c r="AB133" s="20" t="s">
        <v>1590</v>
      </c>
      <c r="AC133" s="110">
        <f>1*AA133</f>
        <v>135</v>
      </c>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row>
    <row r="134" spans="1:53" ht="16.5" customHeight="1" x14ac:dyDescent="0.3">
      <c r="A134" s="76"/>
      <c r="B134" s="76"/>
      <c r="C134" s="76"/>
      <c r="D134" s="76"/>
      <c r="E134" s="76"/>
      <c r="F134" s="76"/>
      <c r="G134" s="16" t="s">
        <v>1585</v>
      </c>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row>
    <row r="135" spans="1:53" ht="16.5" customHeight="1" x14ac:dyDescent="0.3">
      <c r="A135" s="66" t="s">
        <v>1653</v>
      </c>
      <c r="B135" s="98" t="str">
        <f>"    아세틸렌  (98%(용접용)   "&amp;TEXT(I135,"#,##0"&amp;IF(I135&lt;&gt;INT(I135),".###",""))&amp;" *"&amp;AA135&amp;" kg = "&amp;TEXT(C135,"#,##0.0")&amp;""</f>
        <v xml:space="preserve">    아세틸렌  (98%(용접용)   27,300 *0.05 kg = 1,365.0</v>
      </c>
      <c r="C135" s="100">
        <f>D135+E135+F135</f>
        <v>1365</v>
      </c>
      <c r="D135" s="100">
        <f>IF(H135=0,0,ROUNDDOWN(J135*H135,1))</f>
        <v>1365</v>
      </c>
      <c r="E135" s="100">
        <f>IF(H135=0,0,ROUNDDOWN(K135*H135,1))</f>
        <v>0</v>
      </c>
      <c r="F135" s="100">
        <f>IF(H135=0,0,ROUNDDOWN(L135*H135,1))</f>
        <v>0</v>
      </c>
      <c r="G135" s="16" t="s">
        <v>1652</v>
      </c>
      <c r="H135" s="103">
        <f>AC135</f>
        <v>0.05</v>
      </c>
      <c r="I135" s="104">
        <f>J135+K135+L135</f>
        <v>27300</v>
      </c>
      <c r="J135" s="39">
        <f>재료비목록표!E42</f>
        <v>27300</v>
      </c>
      <c r="M135" s="20" t="s">
        <v>1654</v>
      </c>
      <c r="N135" s="20" t="s">
        <v>1600</v>
      </c>
      <c r="X135" s="105" t="str">
        <f>재료비목록표!B42&amp;" / "&amp;재료비목록표!C42</f>
        <v>아세틸렌 / 98% (용접용)</v>
      </c>
      <c r="Y135" s="19" t="str">
        <f ca="1">HYPERLINK("#"&amp;재료비목록표!G2&amp;"!A"&amp;ROW(재료비목록표!A42),"M03205 →")</f>
        <v>M03205 →</v>
      </c>
      <c r="Z135" s="20" t="s">
        <v>1604</v>
      </c>
      <c r="AA135" s="107">
        <v>0.05</v>
      </c>
      <c r="AB135" s="20" t="s">
        <v>1590</v>
      </c>
      <c r="AC135" s="110">
        <f>1*AA135</f>
        <v>0.05</v>
      </c>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row>
    <row r="136" spans="1:53" ht="16.5" customHeight="1" x14ac:dyDescent="0.3">
      <c r="A136" s="76"/>
      <c r="B136" s="76"/>
      <c r="C136" s="76"/>
      <c r="D136" s="76"/>
      <c r="E136" s="76"/>
      <c r="F136" s="76"/>
      <c r="G136" s="16" t="s">
        <v>1585</v>
      </c>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row>
    <row r="137" spans="1:53" ht="16.5" customHeight="1" x14ac:dyDescent="0.3">
      <c r="A137" s="66"/>
      <c r="B137" s="75" t="s">
        <v>1599</v>
      </c>
      <c r="C137" s="101">
        <f>D137+E137+F137</f>
        <v>1927.9</v>
      </c>
      <c r="D137" s="101">
        <f>SUMIF(N129:N136,M137,D129:D136)</f>
        <v>1927.9</v>
      </c>
      <c r="E137" s="101">
        <f>SUMIF(N129:N136,M137,E129:E136)</f>
        <v>0</v>
      </c>
      <c r="F137" s="101">
        <f>SUMIF(N129:N136,M137,F129:F136)</f>
        <v>0</v>
      </c>
      <c r="G137" s="16" t="s">
        <v>1598</v>
      </c>
      <c r="M137" s="20" t="s">
        <v>1600</v>
      </c>
      <c r="N137" s="20" t="s">
        <v>1616</v>
      </c>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row>
    <row r="138" spans="1:53" ht="16.5" customHeight="1" x14ac:dyDescent="0.3">
      <c r="A138" s="76"/>
      <c r="B138" s="76"/>
      <c r="C138" s="99"/>
      <c r="D138" s="99"/>
      <c r="E138" s="99"/>
      <c r="F138" s="99"/>
      <c r="G138" s="16" t="s">
        <v>1585</v>
      </c>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row>
    <row r="139" spans="1:53" ht="16.5" customHeight="1" x14ac:dyDescent="0.3">
      <c r="A139" s="66" t="s">
        <v>804</v>
      </c>
      <c r="B139" s="98" t="str">
        <f>"    용 접 공 : "&amp;TEXT(I139,"#,##0"&amp;IF(I139&lt;&gt;INT(I139),".###",""))&amp;" * "&amp;AA139&amp;" 인 = "&amp;TEXT(C139,"#,##0.0")&amp;""</f>
        <v xml:space="preserve">    용 접 공 : 267,021 * 0.02 인 = 5,340.4</v>
      </c>
      <c r="C139" s="100">
        <f>D139+E139+F139</f>
        <v>5340.4</v>
      </c>
      <c r="D139" s="100">
        <f>IF(H139=0,0,ROUNDDOWN(J139*H139,1))</f>
        <v>0</v>
      </c>
      <c r="E139" s="100">
        <f>IF(H139=0,0,ROUNDDOWN(K139*H139,1))</f>
        <v>5340.4</v>
      </c>
      <c r="F139" s="100">
        <f>IF(H139=0,0,ROUNDDOWN(L139*H139,1))</f>
        <v>0</v>
      </c>
      <c r="G139" s="16" t="s">
        <v>1655</v>
      </c>
      <c r="H139" s="103">
        <f>AC139</f>
        <v>0.02</v>
      </c>
      <c r="I139" s="104">
        <f>J139+K139+L139</f>
        <v>267021</v>
      </c>
      <c r="K139" s="39">
        <f>노무비목록표!E8</f>
        <v>267021</v>
      </c>
      <c r="M139" s="20" t="s">
        <v>1466</v>
      </c>
      <c r="N139" s="20" t="s">
        <v>1600</v>
      </c>
      <c r="X139" s="105" t="str">
        <f>노무비목록표!B8&amp;" / "&amp;노무비목록표!C8</f>
        <v xml:space="preserve">용접공 / </v>
      </c>
      <c r="Y139" s="19" t="str">
        <f ca="1">HYPERLINK("#"&amp;노무비목록표!G2&amp;"!A"&amp;ROW(노무비목록표!A8),"L00012 →")</f>
        <v>L00012 →</v>
      </c>
      <c r="Z139" s="20" t="s">
        <v>1604</v>
      </c>
      <c r="AA139" s="107">
        <v>0.02</v>
      </c>
      <c r="AB139" s="20" t="s">
        <v>1590</v>
      </c>
      <c r="AC139" s="110">
        <f>1*AA139</f>
        <v>0.02</v>
      </c>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row>
    <row r="140" spans="1:53" ht="16.5" customHeight="1" x14ac:dyDescent="0.3">
      <c r="A140" s="76"/>
      <c r="B140" s="76"/>
      <c r="C140" s="76"/>
      <c r="D140" s="76"/>
      <c r="E140" s="76"/>
      <c r="F140" s="76"/>
      <c r="G140" s="16" t="s">
        <v>1585</v>
      </c>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row>
    <row r="141" spans="1:53" ht="16.5" customHeight="1" x14ac:dyDescent="0.3">
      <c r="A141" s="66" t="s">
        <v>798</v>
      </c>
      <c r="B141" s="98" t="str">
        <f>"    보통인부 : "&amp;TEXT(I141,"#,##0"&amp;IF(I141&lt;&gt;INT(I141),".###",""))&amp;" * "&amp;AA141&amp;" 인 = "&amp;TEXT(C141,"#,##0.0")&amp;""</f>
        <v xml:space="preserve">    보통인부 : 165,545 * 0.08 인 = 13,243.6</v>
      </c>
      <c r="C141" s="100">
        <f>D141+E141+F141</f>
        <v>13243.6</v>
      </c>
      <c r="D141" s="100">
        <f>IF(H141=0,0,ROUNDDOWN(J141*H141,1))</f>
        <v>0</v>
      </c>
      <c r="E141" s="100">
        <f>IF(H141=0,0,ROUNDDOWN(K141*H141,1))</f>
        <v>13243.6</v>
      </c>
      <c r="F141" s="100">
        <f>IF(H141=0,0,ROUNDDOWN(L141*H141,1))</f>
        <v>0</v>
      </c>
      <c r="G141" s="16" t="s">
        <v>1656</v>
      </c>
      <c r="H141" s="103">
        <f>AC141</f>
        <v>0.08</v>
      </c>
      <c r="I141" s="104">
        <f>J141+K141+L141</f>
        <v>165545</v>
      </c>
      <c r="K141" s="39">
        <f>노무비목록표!E6</f>
        <v>165545</v>
      </c>
      <c r="M141" s="20" t="s">
        <v>1227</v>
      </c>
      <c r="N141" s="20" t="s">
        <v>1600</v>
      </c>
      <c r="X141" s="105" t="str">
        <f>노무비목록표!B6&amp;" / "&amp;노무비목록표!C6</f>
        <v xml:space="preserve">보통인부 / </v>
      </c>
      <c r="Y141" s="19" t="str">
        <f ca="1">HYPERLINK("#"&amp;노무비목록표!G2&amp;"!A"&amp;ROW(노무비목록표!A6),"L00002 →")</f>
        <v>L00002 →</v>
      </c>
      <c r="Z141" s="20" t="s">
        <v>1604</v>
      </c>
      <c r="AA141" s="107">
        <v>0.08</v>
      </c>
      <c r="AB141" s="20" t="s">
        <v>1590</v>
      </c>
      <c r="AC141" s="110">
        <f>1*AA141</f>
        <v>0.08</v>
      </c>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row>
    <row r="142" spans="1:53" ht="16.5" customHeight="1" x14ac:dyDescent="0.3">
      <c r="A142" s="76"/>
      <c r="B142" s="76"/>
      <c r="C142" s="76"/>
      <c r="D142" s="76"/>
      <c r="E142" s="76"/>
      <c r="F142" s="76"/>
      <c r="G142" s="16" t="s">
        <v>1585</v>
      </c>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row>
    <row r="143" spans="1:53" ht="16.5" customHeight="1" x14ac:dyDescent="0.3">
      <c r="A143" s="66"/>
      <c r="B143" s="75" t="s">
        <v>1599</v>
      </c>
      <c r="C143" s="101">
        <f>D143+E143+F143</f>
        <v>18584</v>
      </c>
      <c r="D143" s="101">
        <f>SUMIF(N138:N142,M143,D138:D142)</f>
        <v>0</v>
      </c>
      <c r="E143" s="101">
        <f>SUMIF(N138:N142,M143,E138:E142)</f>
        <v>18584</v>
      </c>
      <c r="F143" s="101">
        <f>SUMIF(N138:N142,M143,F138:F142)</f>
        <v>0</v>
      </c>
      <c r="G143" s="16" t="s">
        <v>1598</v>
      </c>
      <c r="M143" s="20" t="s">
        <v>1600</v>
      </c>
      <c r="N143" s="20" t="s">
        <v>1616</v>
      </c>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row>
    <row r="144" spans="1:53" ht="16.5" customHeight="1" x14ac:dyDescent="0.3">
      <c r="A144" s="76"/>
      <c r="B144" s="76"/>
      <c r="C144" s="99"/>
      <c r="D144" s="99"/>
      <c r="E144" s="99"/>
      <c r="F144" s="99"/>
      <c r="G144" s="16" t="s">
        <v>1585</v>
      </c>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row>
    <row r="145" spans="1:53" ht="16.5" customHeight="1" x14ac:dyDescent="0.3">
      <c r="A145" s="66"/>
      <c r="B145" s="75" t="s">
        <v>1615</v>
      </c>
      <c r="C145" s="101">
        <f>D145+E145+F145</f>
        <v>20511.900000000001</v>
      </c>
      <c r="D145" s="101">
        <f>SUMIF(N129:N144,M145,D129:D144)</f>
        <v>1927.9</v>
      </c>
      <c r="E145" s="101">
        <f>SUMIF(N129:N144,M145,E129:E144)</f>
        <v>18584</v>
      </c>
      <c r="F145" s="101">
        <f>SUMIF(N129:N144,M145,F129:F144)</f>
        <v>0</v>
      </c>
      <c r="G145" s="16" t="s">
        <v>1614</v>
      </c>
      <c r="M145" s="20" t="s">
        <v>1616</v>
      </c>
      <c r="N145" s="20" t="s">
        <v>1636</v>
      </c>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row>
    <row r="146" spans="1:53" ht="16.5" customHeight="1" x14ac:dyDescent="0.3">
      <c r="A146" s="76"/>
      <c r="B146" s="76"/>
      <c r="C146" s="99"/>
      <c r="D146" s="99"/>
      <c r="E146" s="99"/>
      <c r="F146" s="99"/>
      <c r="G146" s="16" t="s">
        <v>1585</v>
      </c>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row>
    <row r="147" spans="1:53" ht="16.5" customHeight="1" x14ac:dyDescent="0.3">
      <c r="A147" s="76"/>
      <c r="B147" s="76"/>
      <c r="C147" s="76"/>
      <c r="D147" s="76"/>
      <c r="E147" s="76"/>
      <c r="F147" s="76"/>
      <c r="G147" s="16" t="s">
        <v>1585</v>
      </c>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row>
    <row r="148" spans="1:53" ht="16.5" customHeight="1" x14ac:dyDescent="0.3">
      <c r="A148" s="66"/>
      <c r="B148" s="75" t="s">
        <v>1658</v>
      </c>
      <c r="C148" s="76"/>
      <c r="D148" s="76"/>
      <c r="E148" s="76"/>
      <c r="F148" s="76"/>
      <c r="G148" s="16" t="s">
        <v>1657</v>
      </c>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row>
    <row r="149" spans="1:53" ht="16.5" customHeight="1" x14ac:dyDescent="0.3">
      <c r="A149" s="76"/>
      <c r="B149" s="76"/>
      <c r="C149" s="76"/>
      <c r="D149" s="76"/>
      <c r="E149" s="76"/>
      <c r="F149" s="76"/>
      <c r="G149" s="16" t="s">
        <v>1585</v>
      </c>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row>
    <row r="150" spans="1:53" ht="16.5" customHeight="1" x14ac:dyDescent="0.3">
      <c r="A150" s="66"/>
      <c r="B150" s="98" t="str">
        <f>"    q = "&amp;Z150&amp;"  ,   f =  "&amp;AD150&amp;"/"&amp;AF150&amp;" = "&amp;AH150&amp;" ,     K = "&amp;AJ150&amp;""</f>
        <v xml:space="preserve">    q = 0.7  ,   f =  1/1.5 = 0.67 ,     K = 0.55</v>
      </c>
      <c r="C150" s="76"/>
      <c r="D150" s="76"/>
      <c r="E150" s="76"/>
      <c r="F150" s="76"/>
      <c r="G150" s="16" t="s">
        <v>1659</v>
      </c>
      <c r="Z150" s="107">
        <v>0.7</v>
      </c>
      <c r="AA150" s="20" t="s">
        <v>1590</v>
      </c>
      <c r="AB150" s="109">
        <f>Z150</f>
        <v>0.7</v>
      </c>
      <c r="AC150" s="111" t="s">
        <v>1625</v>
      </c>
      <c r="AD150" s="108">
        <v>1</v>
      </c>
      <c r="AE150" s="20" t="s">
        <v>1613</v>
      </c>
      <c r="AF150" s="107">
        <v>1.5</v>
      </c>
      <c r="AG150" s="20" t="s">
        <v>1590</v>
      </c>
      <c r="AH150" s="109" t="str">
        <f>TEXT(ROUND(AD150/AF150,2),"#,0.00")</f>
        <v>0.67</v>
      </c>
      <c r="AI150" s="111" t="s">
        <v>1625</v>
      </c>
      <c r="AJ150" s="107">
        <v>0.55000000000000004</v>
      </c>
      <c r="AK150" s="20" t="s">
        <v>1590</v>
      </c>
      <c r="AL150" s="109">
        <f>AJ150</f>
        <v>0.55000000000000004</v>
      </c>
      <c r="AM150" s="106"/>
      <c r="AN150" s="106"/>
      <c r="AO150" s="106"/>
      <c r="AP150" s="106"/>
      <c r="AQ150" s="106"/>
      <c r="AR150" s="106"/>
      <c r="AS150" s="106"/>
      <c r="AT150" s="106"/>
      <c r="AU150" s="106"/>
      <c r="AV150" s="106"/>
      <c r="AW150" s="106"/>
      <c r="AX150" s="106"/>
      <c r="AY150" s="106"/>
      <c r="AZ150" s="106"/>
      <c r="BA150" s="106"/>
    </row>
    <row r="151" spans="1:53" ht="16.5" customHeight="1" x14ac:dyDescent="0.3">
      <c r="A151" s="76"/>
      <c r="B151" s="76"/>
      <c r="C151" s="76"/>
      <c r="D151" s="76"/>
      <c r="E151" s="76"/>
      <c r="F151" s="76"/>
      <c r="G151" s="16" t="s">
        <v>1585</v>
      </c>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row>
    <row r="152" spans="1:53" ht="16.5" customHeight="1" x14ac:dyDescent="0.3">
      <c r="A152" s="66"/>
      <c r="B152" s="98" t="str">
        <f>"    E = "&amp;Z152&amp;" ,   Cm = "&amp;AD152&amp;" sec (135˚) "</f>
        <v xml:space="preserve">    E = 0.45 ,   Cm = 20 sec (135˚) </v>
      </c>
      <c r="C152" s="76"/>
      <c r="D152" s="76"/>
      <c r="E152" s="76"/>
      <c r="F152" s="76"/>
      <c r="G152" s="16" t="s">
        <v>1660</v>
      </c>
      <c r="Z152" s="107">
        <v>0.45</v>
      </c>
      <c r="AA152" s="20" t="s">
        <v>1590</v>
      </c>
      <c r="AB152" s="109">
        <f>Z152</f>
        <v>0.45</v>
      </c>
      <c r="AC152" s="111" t="s">
        <v>1625</v>
      </c>
      <c r="AD152" s="108">
        <v>20</v>
      </c>
      <c r="AE152" s="20" t="s">
        <v>1590</v>
      </c>
      <c r="AF152" s="109">
        <f>AD152</f>
        <v>20</v>
      </c>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row>
    <row r="153" spans="1:53" ht="16.5" customHeight="1" x14ac:dyDescent="0.3">
      <c r="A153" s="76"/>
      <c r="B153" s="76"/>
      <c r="C153" s="76"/>
      <c r="D153" s="76"/>
      <c r="E153" s="76"/>
      <c r="F153" s="76"/>
      <c r="G153" s="16" t="s">
        <v>1585</v>
      </c>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row>
    <row r="154" spans="1:53" ht="16.5" customHeight="1" x14ac:dyDescent="0.3">
      <c r="A154" s="66"/>
      <c r="B154" s="98" t="str">
        <f>"    Q = "&amp;Z154&amp;"*q*K*f*E / Cm = "&amp;AL154&amp;" ㎥/hr "</f>
        <v xml:space="preserve">    Q = 3600*q*K*f*E / Cm = 20.89 ㎥/hr </v>
      </c>
      <c r="C154" s="76"/>
      <c r="D154" s="76"/>
      <c r="E154" s="76"/>
      <c r="F154" s="76"/>
      <c r="G154" s="16" t="s">
        <v>1626</v>
      </c>
      <c r="Z154" s="108">
        <v>3600</v>
      </c>
      <c r="AA154" s="20" t="s">
        <v>1606</v>
      </c>
      <c r="AB154" s="109">
        <f>AB150</f>
        <v>0.7</v>
      </c>
      <c r="AC154" s="20" t="s">
        <v>1606</v>
      </c>
      <c r="AD154" s="109">
        <f>AL150</f>
        <v>0.55000000000000004</v>
      </c>
      <c r="AE154" s="20" t="s">
        <v>1606</v>
      </c>
      <c r="AF154" s="109" t="str">
        <f>AH150</f>
        <v>0.67</v>
      </c>
      <c r="AG154" s="20" t="s">
        <v>1606</v>
      </c>
      <c r="AH154" s="109">
        <f>AB152</f>
        <v>0.45</v>
      </c>
      <c r="AI154" s="20" t="s">
        <v>1613</v>
      </c>
      <c r="AJ154" s="109">
        <f>AF152</f>
        <v>20</v>
      </c>
      <c r="AK154" s="20" t="s">
        <v>1590</v>
      </c>
      <c r="AL154" s="109" t="str">
        <f>TEXT(ROUND(Z154*AB150*AL150*AH150*AB152/AF152,2),"#,0.00")</f>
        <v>20.89</v>
      </c>
      <c r="AM154" s="106"/>
      <c r="AN154" s="106"/>
      <c r="AO154" s="106"/>
      <c r="AP154" s="106"/>
      <c r="AQ154" s="106"/>
      <c r="AR154" s="106"/>
      <c r="AS154" s="106"/>
      <c r="AT154" s="106"/>
      <c r="AU154" s="106"/>
      <c r="AV154" s="106"/>
      <c r="AW154" s="106"/>
      <c r="AX154" s="106"/>
      <c r="AY154" s="106"/>
      <c r="AZ154" s="106"/>
      <c r="BA154" s="106"/>
    </row>
    <row r="155" spans="1:53" ht="16.5" customHeight="1" x14ac:dyDescent="0.3">
      <c r="A155" s="76"/>
      <c r="B155" s="76"/>
      <c r="C155" s="76"/>
      <c r="D155" s="76"/>
      <c r="E155" s="76"/>
      <c r="F155" s="76"/>
      <c r="G155" s="16" t="s">
        <v>1585</v>
      </c>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row>
    <row r="156" spans="1:53" ht="16.5" customHeight="1" x14ac:dyDescent="0.3">
      <c r="A156" s="66" t="s">
        <v>1628</v>
      </c>
      <c r="B156" s="98" t="str">
        <f>"    노무비 : "&amp;TEXT(I156,"#,##0"&amp;IF(I156&lt;&gt;INT(I156),".###",""))&amp;" / Q = "&amp;TEXT(C156,"#,##0.0")&amp;""</f>
        <v xml:space="preserve">    노무비 : 55,700 / Q = 2,666.3</v>
      </c>
      <c r="C156" s="100">
        <f>D156+E156+F156</f>
        <v>2666.3</v>
      </c>
      <c r="D156" s="100">
        <f>IF(H156=0,0,ROUNDDOWN(J156*H156,1))</f>
        <v>0</v>
      </c>
      <c r="E156" s="100">
        <f>IF(H156=0,0,ROUNDDOWN(K156*H156,1))</f>
        <v>2666.3</v>
      </c>
      <c r="F156" s="100">
        <f>IF(H156=0,0,ROUNDDOWN(L156*H156,1))</f>
        <v>0</v>
      </c>
      <c r="G156" s="16" t="s">
        <v>1627</v>
      </c>
      <c r="H156" s="103">
        <f>AC156</f>
        <v>4.7869794159885112E-2</v>
      </c>
      <c r="I156" s="104">
        <f>J156+K156+L156</f>
        <v>55700</v>
      </c>
      <c r="K156" s="39">
        <f>중기목록표!G7</f>
        <v>55700</v>
      </c>
      <c r="M156" s="20" t="s">
        <v>1629</v>
      </c>
      <c r="N156" s="20" t="s">
        <v>1616</v>
      </c>
      <c r="X156" s="105" t="str">
        <f>중기목록표!B7&amp;" / "&amp;중기목록표!C7</f>
        <v>굴삭기(무한궤도) / 0.7㎥</v>
      </c>
      <c r="Y156" s="19" t="str">
        <f ca="1">HYPERLINK("#"&amp;중기목록표!J2&amp;"!A"&amp;ROW(중기목록표!A7),"X00047 →")</f>
        <v>X00047 →</v>
      </c>
      <c r="Z156" s="20" t="s">
        <v>1593</v>
      </c>
      <c r="AA156" s="109" t="str">
        <f>AL154</f>
        <v>20.89</v>
      </c>
      <c r="AB156" s="20" t="s">
        <v>1590</v>
      </c>
      <c r="AC156" s="110">
        <f>1/AL154</f>
        <v>4.7869794159885112E-2</v>
      </c>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row>
    <row r="157" spans="1:53" ht="16.5" customHeight="1" x14ac:dyDescent="0.3">
      <c r="A157" s="76"/>
      <c r="B157" s="76"/>
      <c r="C157" s="76"/>
      <c r="D157" s="76"/>
      <c r="E157" s="76"/>
      <c r="F157" s="76"/>
      <c r="G157" s="16" t="s">
        <v>1585</v>
      </c>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row>
    <row r="158" spans="1:53" ht="16.5" customHeight="1" x14ac:dyDescent="0.3">
      <c r="A158" s="66" t="s">
        <v>1631</v>
      </c>
      <c r="B158" s="98" t="str">
        <f>"    재료비 : "&amp;TEXT(I158,"#,##0"&amp;IF(I158&lt;&gt;INT(I158),".###",""))&amp;" / Q = "&amp;TEXT(C158,"#,##0.0")&amp;""</f>
        <v xml:space="preserve">    재료비 : 18,015 / Q = 862.3</v>
      </c>
      <c r="C158" s="100">
        <f>D158+E158+F158</f>
        <v>862.3</v>
      </c>
      <c r="D158" s="100">
        <f>IF(H158=0,0,ROUNDDOWN(J158*H158,1))</f>
        <v>862.3</v>
      </c>
      <c r="E158" s="100">
        <f>IF(H158=0,0,ROUNDDOWN(K158*H158,1))</f>
        <v>0</v>
      </c>
      <c r="F158" s="100">
        <f>IF(H158=0,0,ROUNDDOWN(L158*H158,1))</f>
        <v>0</v>
      </c>
      <c r="G158" s="16" t="s">
        <v>1630</v>
      </c>
      <c r="H158" s="103">
        <f>AC158</f>
        <v>4.7869794159885112E-2</v>
      </c>
      <c r="I158" s="104">
        <f>J158+K158+L158</f>
        <v>18015</v>
      </c>
      <c r="J158" s="39">
        <f>중기목록표!F7</f>
        <v>18015</v>
      </c>
      <c r="M158" s="20" t="s">
        <v>1629</v>
      </c>
      <c r="N158" s="20" t="s">
        <v>1616</v>
      </c>
      <c r="X158" s="105" t="str">
        <f>중기목록표!B7&amp;" / "&amp;중기목록표!C7</f>
        <v>굴삭기(무한궤도) / 0.7㎥</v>
      </c>
      <c r="Y158" s="19" t="str">
        <f ca="1">HYPERLINK("#"&amp;중기목록표!J2&amp;"!A"&amp;ROW(중기목록표!A7),"X00047 →")</f>
        <v>X00047 →</v>
      </c>
      <c r="Z158" s="20" t="s">
        <v>1593</v>
      </c>
      <c r="AA158" s="109" t="str">
        <f>AL154</f>
        <v>20.89</v>
      </c>
      <c r="AB158" s="20" t="s">
        <v>1590</v>
      </c>
      <c r="AC158" s="110">
        <f>1/AL154</f>
        <v>4.7869794159885112E-2</v>
      </c>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row>
    <row r="159" spans="1:53" ht="16.5" customHeight="1" x14ac:dyDescent="0.3">
      <c r="A159" s="76"/>
      <c r="B159" s="76"/>
      <c r="C159" s="76"/>
      <c r="D159" s="76"/>
      <c r="E159" s="76"/>
      <c r="F159" s="76"/>
      <c r="G159" s="16" t="s">
        <v>1585</v>
      </c>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row>
    <row r="160" spans="1:53" ht="16.5" customHeight="1" x14ac:dyDescent="0.3">
      <c r="A160" s="66" t="s">
        <v>1633</v>
      </c>
      <c r="B160" s="98" t="str">
        <f>"    경  비 : "&amp;TEXT(I160,"#,##0"&amp;IF(I160&lt;&gt;INT(I160),".###",""))&amp;" / Q = "&amp;TEXT(C160,"#,##0.0")&amp;""</f>
        <v xml:space="preserve">    경  비 : 23,128 / Q = 1,107.1</v>
      </c>
      <c r="C160" s="100">
        <f>D160+E160+F160</f>
        <v>1107.0999999999999</v>
      </c>
      <c r="D160" s="100">
        <f>IF(H160=0,0,ROUNDDOWN(J160*H160,1))</f>
        <v>0</v>
      </c>
      <c r="E160" s="100">
        <f>IF(H160=0,0,ROUNDDOWN(K160*H160,1))</f>
        <v>0</v>
      </c>
      <c r="F160" s="100">
        <f>IF(H160=0,0,ROUNDDOWN(L160*H160,1))</f>
        <v>1107.0999999999999</v>
      </c>
      <c r="G160" s="16" t="s">
        <v>1632</v>
      </c>
      <c r="H160" s="103">
        <f>AC160</f>
        <v>4.7869794159885112E-2</v>
      </c>
      <c r="I160" s="104">
        <f>J160+K160+L160</f>
        <v>23128</v>
      </c>
      <c r="L160" s="39">
        <f>중기목록표!H7</f>
        <v>23128</v>
      </c>
      <c r="M160" s="20" t="s">
        <v>1629</v>
      </c>
      <c r="N160" s="20" t="s">
        <v>1616</v>
      </c>
      <c r="X160" s="105" t="str">
        <f>중기목록표!B7&amp;" / "&amp;중기목록표!C7</f>
        <v>굴삭기(무한궤도) / 0.7㎥</v>
      </c>
      <c r="Y160" s="19" t="str">
        <f ca="1">HYPERLINK("#"&amp;중기목록표!J2&amp;"!A"&amp;ROW(중기목록표!A7),"X00047 →")</f>
        <v>X00047 →</v>
      </c>
      <c r="Z160" s="20" t="s">
        <v>1593</v>
      </c>
      <c r="AA160" s="109" t="str">
        <f>AL154</f>
        <v>20.89</v>
      </c>
      <c r="AB160" s="20" t="s">
        <v>1590</v>
      </c>
      <c r="AC160" s="110">
        <f>1/AL154</f>
        <v>4.7869794159885112E-2</v>
      </c>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row>
    <row r="161" spans="1:53" ht="16.5" customHeight="1" x14ac:dyDescent="0.3">
      <c r="A161" s="66"/>
      <c r="B161" s="75" t="s">
        <v>1615</v>
      </c>
      <c r="C161" s="101">
        <f>D161+E161+F161</f>
        <v>4635.7000000000007</v>
      </c>
      <c r="D161" s="101">
        <f>SUMIF(N146:N160,M161,D146:D160)</f>
        <v>862.3</v>
      </c>
      <c r="E161" s="101">
        <f>SUMIF(N146:N160,M161,E146:E160)</f>
        <v>2666.3</v>
      </c>
      <c r="F161" s="101">
        <f>SUMIF(N146:N160,M161,F146:F160)</f>
        <v>1107.0999999999999</v>
      </c>
      <c r="G161" s="16" t="s">
        <v>1614</v>
      </c>
      <c r="M161" s="20" t="s">
        <v>1616</v>
      </c>
      <c r="N161" s="20" t="s">
        <v>1636</v>
      </c>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row>
    <row r="162" spans="1:53" ht="16.5" customHeight="1" x14ac:dyDescent="0.3">
      <c r="A162" s="76"/>
      <c r="B162" s="76"/>
      <c r="C162" s="99"/>
      <c r="D162" s="99"/>
      <c r="E162" s="99"/>
      <c r="F162" s="99"/>
      <c r="G162" s="16" t="s">
        <v>1585</v>
      </c>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row>
    <row r="163" spans="1:53" ht="16.5" customHeight="1" x14ac:dyDescent="0.3">
      <c r="A163" s="76"/>
      <c r="B163" s="76"/>
      <c r="C163" s="76"/>
      <c r="D163" s="76"/>
      <c r="E163" s="76"/>
      <c r="F163" s="76"/>
      <c r="G163" s="16" t="s">
        <v>1585</v>
      </c>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row>
    <row r="164" spans="1:53" ht="16.5" customHeight="1" x14ac:dyDescent="0.3">
      <c r="A164" s="66"/>
      <c r="B164" s="75" t="s">
        <v>1635</v>
      </c>
      <c r="C164" s="101">
        <f>D164+E164+F164</f>
        <v>64425.900000000009</v>
      </c>
      <c r="D164" s="101">
        <f>SUMIF(N107:N163,M164,D107:D163)</f>
        <v>8647.4</v>
      </c>
      <c r="E164" s="101">
        <f>SUMIF(N107:N163,M164,E107:E163)</f>
        <v>44399.600000000006</v>
      </c>
      <c r="F164" s="101">
        <f>SUMIF(N107:N163,M164,F107:F163)</f>
        <v>11378.9</v>
      </c>
      <c r="G164" s="16" t="s">
        <v>1634</v>
      </c>
      <c r="M164" s="20" t="s">
        <v>1636</v>
      </c>
      <c r="N164" s="20" t="s">
        <v>1236</v>
      </c>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row>
    <row r="165" spans="1:53" ht="16.5" customHeight="1" x14ac:dyDescent="0.3">
      <c r="A165" s="76"/>
      <c r="B165" s="76"/>
      <c r="C165" s="99"/>
      <c r="D165" s="99"/>
      <c r="E165" s="99"/>
      <c r="F165" s="99"/>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row>
    <row r="166" spans="1:53" ht="16.5" customHeight="1" x14ac:dyDescent="0.3">
      <c r="A166" s="76"/>
      <c r="B166" s="76"/>
      <c r="C166" s="76"/>
      <c r="D166" s="76"/>
      <c r="E166" s="76"/>
      <c r="F166" s="7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row>
    <row r="167" spans="1:53" ht="16.5" customHeight="1" x14ac:dyDescent="0.3">
      <c r="A167" s="76"/>
      <c r="B167" s="76"/>
      <c r="C167" s="76"/>
      <c r="D167" s="76"/>
      <c r="E167" s="76"/>
      <c r="F167" s="7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row>
    <row r="168" spans="1:53" ht="16.5" customHeight="1" x14ac:dyDescent="0.3">
      <c r="A168" s="76"/>
      <c r="B168" s="76"/>
      <c r="C168" s="76"/>
      <c r="D168" s="76"/>
      <c r="E168" s="76"/>
      <c r="F168" s="7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row>
    <row r="169" spans="1:53" ht="16.5" customHeight="1" x14ac:dyDescent="0.3">
      <c r="A169" s="76"/>
      <c r="B169" s="76"/>
      <c r="C169" s="76"/>
      <c r="D169" s="76"/>
      <c r="E169" s="76"/>
      <c r="F169" s="7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row>
    <row r="170" spans="1:53" ht="16.5" customHeight="1" x14ac:dyDescent="0.3">
      <c r="A170" s="76"/>
      <c r="B170" s="76"/>
      <c r="C170" s="76"/>
      <c r="D170" s="76"/>
      <c r="E170" s="76"/>
      <c r="F170" s="7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row>
    <row r="171" spans="1:53" ht="16.5" customHeight="1" x14ac:dyDescent="0.3">
      <c r="A171" s="76"/>
      <c r="B171" s="76"/>
      <c r="C171" s="76"/>
      <c r="D171" s="76"/>
      <c r="E171" s="76"/>
      <c r="F171" s="7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row>
    <row r="172" spans="1:53" ht="16.5" customHeight="1" x14ac:dyDescent="0.3">
      <c r="A172" s="76"/>
      <c r="B172" s="76"/>
      <c r="C172" s="76"/>
      <c r="D172" s="76"/>
      <c r="E172" s="76"/>
      <c r="F172" s="7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row>
    <row r="173" spans="1:53" ht="16.5" customHeight="1" x14ac:dyDescent="0.3">
      <c r="A173" s="76"/>
      <c r="B173" s="76"/>
      <c r="C173" s="76"/>
      <c r="D173" s="76"/>
      <c r="E173" s="76"/>
      <c r="F173" s="7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row>
    <row r="174" spans="1:53" ht="16.5" customHeight="1" x14ac:dyDescent="0.3">
      <c r="A174" s="76"/>
      <c r="B174" s="76"/>
      <c r="C174" s="76"/>
      <c r="D174" s="76"/>
      <c r="E174" s="76"/>
      <c r="F174" s="7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row>
    <row r="175" spans="1:53" ht="16.5" customHeight="1" x14ac:dyDescent="0.3">
      <c r="A175" s="76"/>
      <c r="B175" s="76"/>
      <c r="C175" s="76"/>
      <c r="D175" s="76"/>
      <c r="E175" s="76"/>
      <c r="F175" s="7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row>
    <row r="176" spans="1:53" ht="16.5" customHeight="1" x14ac:dyDescent="0.3">
      <c r="A176" s="76"/>
      <c r="B176" s="76"/>
      <c r="C176" s="76"/>
      <c r="D176" s="76"/>
      <c r="E176" s="76"/>
      <c r="F176" s="7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row>
    <row r="177" spans="1:53" ht="16.5" customHeight="1" x14ac:dyDescent="0.3">
      <c r="A177" s="76"/>
      <c r="B177" s="76"/>
      <c r="C177" s="76"/>
      <c r="D177" s="76"/>
      <c r="E177" s="76"/>
      <c r="F177" s="7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row>
    <row r="178" spans="1:53" ht="16.5" customHeight="1" x14ac:dyDescent="0.3">
      <c r="A178" s="76"/>
      <c r="B178" s="76"/>
      <c r="C178" s="76"/>
      <c r="D178" s="76"/>
      <c r="E178" s="76"/>
      <c r="F178" s="7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row>
    <row r="179" spans="1:53" ht="16.5" customHeight="1" x14ac:dyDescent="0.3">
      <c r="A179" s="76"/>
      <c r="B179" s="76"/>
      <c r="C179" s="76"/>
      <c r="D179" s="76"/>
      <c r="E179" s="76"/>
      <c r="F179" s="7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row>
    <row r="180" spans="1:53" ht="16.5" customHeight="1" x14ac:dyDescent="0.3">
      <c r="A180" s="76"/>
      <c r="B180" s="76"/>
      <c r="C180" s="76"/>
      <c r="D180" s="76"/>
      <c r="E180" s="76"/>
      <c r="F180" s="7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row>
    <row r="181" spans="1:53" ht="16.5" customHeight="1" x14ac:dyDescent="0.3">
      <c r="A181" s="76"/>
      <c r="B181" s="76"/>
      <c r="C181" s="76"/>
      <c r="D181" s="76"/>
      <c r="E181" s="76"/>
      <c r="F181" s="7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row>
    <row r="182" spans="1:53" ht="16.5" customHeight="1" x14ac:dyDescent="0.3">
      <c r="A182" s="76"/>
      <c r="B182" s="76"/>
      <c r="C182" s="76"/>
      <c r="D182" s="76"/>
      <c r="E182" s="76"/>
      <c r="F182" s="7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row>
    <row r="183" spans="1:53" ht="16.5" customHeight="1" x14ac:dyDescent="0.3">
      <c r="A183" s="76"/>
      <c r="B183" s="76"/>
      <c r="C183" s="76"/>
      <c r="D183" s="76"/>
      <c r="E183" s="76"/>
      <c r="F183" s="7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row>
    <row r="184" spans="1:53" ht="16.5" customHeight="1" x14ac:dyDescent="0.3">
      <c r="A184" s="76"/>
      <c r="B184" s="76"/>
      <c r="C184" s="76"/>
      <c r="D184" s="76"/>
      <c r="E184" s="76"/>
      <c r="F184" s="7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row>
    <row r="185" spans="1:53" ht="16.5" customHeight="1" x14ac:dyDescent="0.3">
      <c r="A185" s="76"/>
      <c r="B185" s="76"/>
      <c r="C185" s="76"/>
      <c r="D185" s="76"/>
      <c r="E185" s="76"/>
      <c r="F185" s="7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row>
    <row r="186" spans="1:53" ht="16.5" customHeight="1" x14ac:dyDescent="0.3">
      <c r="A186" s="76"/>
      <c r="B186" s="76"/>
      <c r="C186" s="76"/>
      <c r="D186" s="76"/>
      <c r="E186" s="76"/>
      <c r="F186" s="7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row>
    <row r="187" spans="1:53" ht="16.5" customHeight="1" x14ac:dyDescent="0.3">
      <c r="A187" s="76"/>
      <c r="B187" s="76"/>
      <c r="C187" s="76"/>
      <c r="D187" s="76"/>
      <c r="E187" s="76"/>
      <c r="F187" s="7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row>
    <row r="188" spans="1:53" ht="16.5" customHeight="1" x14ac:dyDescent="0.3">
      <c r="A188" s="76"/>
      <c r="B188" s="76"/>
      <c r="C188" s="76"/>
      <c r="D188" s="76"/>
      <c r="E188" s="76"/>
      <c r="F188" s="7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row>
    <row r="189" spans="1:53" ht="16.5" customHeight="1" x14ac:dyDescent="0.3">
      <c r="A189" s="76"/>
      <c r="B189" s="76"/>
      <c r="C189" s="76"/>
      <c r="D189" s="76"/>
      <c r="E189" s="76"/>
      <c r="F189" s="7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row>
    <row r="190" spans="1:53" ht="16.5" customHeight="1" x14ac:dyDescent="0.3">
      <c r="A190" s="76"/>
      <c r="B190" s="76"/>
      <c r="C190" s="76"/>
      <c r="D190" s="76"/>
      <c r="E190" s="76"/>
      <c r="F190" s="7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row>
    <row r="191" spans="1:53" ht="16.5" customHeight="1" x14ac:dyDescent="0.3">
      <c r="A191" s="76"/>
      <c r="B191" s="76"/>
      <c r="C191" s="76"/>
      <c r="D191" s="76"/>
      <c r="E191" s="76"/>
      <c r="F191" s="7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row>
    <row r="192" spans="1:53" ht="16.5" customHeight="1" x14ac:dyDescent="0.3">
      <c r="A192" s="76"/>
      <c r="B192" s="76"/>
      <c r="C192" s="76"/>
      <c r="D192" s="76"/>
      <c r="E192" s="76"/>
      <c r="F192" s="7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row>
    <row r="193" spans="1:53" ht="16.5" customHeight="1" x14ac:dyDescent="0.3">
      <c r="A193" s="76"/>
      <c r="B193" s="76"/>
      <c r="C193" s="76"/>
      <c r="D193" s="76"/>
      <c r="E193" s="76"/>
      <c r="F193" s="7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row>
    <row r="194" spans="1:53" ht="16.5" customHeight="1" x14ac:dyDescent="0.3">
      <c r="A194" s="76"/>
      <c r="B194" s="76"/>
      <c r="C194" s="76"/>
      <c r="D194" s="76"/>
      <c r="E194" s="76"/>
      <c r="F194" s="7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row>
    <row r="195" spans="1:53" ht="16.5" customHeight="1" x14ac:dyDescent="0.3">
      <c r="A195" s="76"/>
      <c r="B195" s="76"/>
      <c r="C195" s="76"/>
      <c r="D195" s="76"/>
      <c r="E195" s="76"/>
      <c r="F195" s="7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row>
    <row r="196" spans="1:53" ht="16.5" customHeight="1" x14ac:dyDescent="0.3">
      <c r="A196" s="76"/>
      <c r="B196" s="76"/>
      <c r="C196" s="76"/>
      <c r="D196" s="76"/>
      <c r="E196" s="76"/>
      <c r="F196" s="7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row>
    <row r="197" spans="1:53" ht="16.5" customHeight="1" x14ac:dyDescent="0.3">
      <c r="A197" s="76"/>
      <c r="B197" s="76"/>
      <c r="C197" s="76"/>
      <c r="D197" s="76"/>
      <c r="E197" s="76"/>
      <c r="F197" s="7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row>
    <row r="198" spans="1:53" ht="16.5" customHeight="1" x14ac:dyDescent="0.3">
      <c r="A198" s="76"/>
      <c r="B198" s="76"/>
      <c r="C198" s="76"/>
      <c r="D198" s="76"/>
      <c r="E198" s="76"/>
      <c r="F198" s="7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row>
    <row r="199" spans="1:53" ht="16.5" customHeight="1" x14ac:dyDescent="0.3">
      <c r="A199" s="76"/>
      <c r="B199" s="76"/>
      <c r="C199" s="76"/>
      <c r="D199" s="76"/>
      <c r="E199" s="76"/>
      <c r="F199" s="7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row>
    <row r="200" spans="1:53" ht="16.5" customHeight="1" x14ac:dyDescent="0.3">
      <c r="A200" s="76"/>
      <c r="B200" s="76"/>
      <c r="C200" s="76"/>
      <c r="D200" s="76"/>
      <c r="E200" s="76"/>
      <c r="F200" s="7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row>
    <row r="201" spans="1:53" ht="16.5" customHeight="1" x14ac:dyDescent="0.3">
      <c r="A201" s="76"/>
      <c r="B201" s="76"/>
      <c r="C201" s="76"/>
      <c r="D201" s="76"/>
      <c r="E201" s="76"/>
      <c r="F201" s="7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row>
    <row r="202" spans="1:53" ht="16.5" customHeight="1" x14ac:dyDescent="0.3">
      <c r="A202" s="76"/>
      <c r="B202" s="76"/>
      <c r="C202" s="76"/>
      <c r="D202" s="76"/>
      <c r="E202" s="76"/>
      <c r="F202" s="7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row>
    <row r="203" spans="1:53" ht="16.5" customHeight="1" x14ac:dyDescent="0.3">
      <c r="A203" s="82"/>
      <c r="B203" s="82"/>
      <c r="C203" s="82"/>
      <c r="D203" s="82"/>
      <c r="E203" s="82"/>
      <c r="F203" s="82"/>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row>
    <row r="204" spans="1:53" ht="16.5" customHeight="1" x14ac:dyDescent="0.3">
      <c r="A204" s="260" t="s">
        <v>1617</v>
      </c>
      <c r="B204" s="252"/>
      <c r="C204" s="53">
        <f>D204+E204+F204</f>
        <v>64424</v>
      </c>
      <c r="D204" s="60">
        <f>ROUNDDOWN(SUMIF(N107:N164,M204,D107:D164),0)</f>
        <v>8647</v>
      </c>
      <c r="E204" s="57">
        <f>ROUNDDOWN(SUMIF(N107:N164,M204,E107:E164),0)</f>
        <v>44399</v>
      </c>
      <c r="F204" s="53">
        <f>ROUNDDOWN(SUMIF(N107:N164,M204,F107:F164),0)</f>
        <v>11378</v>
      </c>
      <c r="M204" s="20" t="s">
        <v>1236</v>
      </c>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row>
    <row r="205" spans="1:53" ht="16.5" customHeight="1" x14ac:dyDescent="0.3">
      <c r="A205" s="96" t="s">
        <v>27</v>
      </c>
      <c r="B205" s="97" t="s">
        <v>27</v>
      </c>
      <c r="C205" s="261">
        <f>C304</f>
        <v>12753</v>
      </c>
      <c r="D205" s="261">
        <f>D304</f>
        <v>996</v>
      </c>
      <c r="E205" s="261">
        <f>E304</f>
        <v>10573</v>
      </c>
      <c r="F205" s="261">
        <f>F304</f>
        <v>1184</v>
      </c>
      <c r="G205" s="34" t="str">
        <f>HYPERLINK("#G"&amp;ROW(G258),"_x0005_`BDCOD|D00259_x0007_`POSS|"&amp;ROW(G207)&amp;"_x0007_`POSE|"&amp;ROW(G258)&amp;"_x0007_`")</f>
        <v>_x0005_`BDCOD|D00259_x0007_`POSS|207_x0007_`POSE|258_x0007_`</v>
      </c>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row>
    <row r="206" spans="1:53" ht="16.5" customHeight="1" x14ac:dyDescent="0.3">
      <c r="A206" s="83"/>
      <c r="B206" s="97" t="s">
        <v>372</v>
      </c>
      <c r="C206" s="245"/>
      <c r="D206" s="245"/>
      <c r="E206" s="245"/>
      <c r="F206" s="245"/>
      <c r="M206" s="20" t="s">
        <v>375</v>
      </c>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row>
    <row r="207" spans="1:53" ht="16.5" customHeight="1" x14ac:dyDescent="0.3">
      <c r="A207" s="76"/>
      <c r="B207" s="76"/>
      <c r="C207" s="99"/>
      <c r="D207" s="99"/>
      <c r="E207" s="99"/>
      <c r="F207" s="99"/>
      <c r="G207" s="16" t="s">
        <v>1585</v>
      </c>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row>
    <row r="208" spans="1:53" ht="16.5" customHeight="1" x14ac:dyDescent="0.3">
      <c r="A208" s="66"/>
      <c r="B208" s="75" t="s">
        <v>1662</v>
      </c>
      <c r="C208" s="76"/>
      <c r="D208" s="76"/>
      <c r="E208" s="76"/>
      <c r="F208" s="76"/>
      <c r="G208" s="16" t="s">
        <v>1661</v>
      </c>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row>
    <row r="209" spans="1:53" ht="16.5" customHeight="1" x14ac:dyDescent="0.3">
      <c r="A209" s="76"/>
      <c r="B209" s="76"/>
      <c r="C209" s="76"/>
      <c r="D209" s="76"/>
      <c r="E209" s="76"/>
      <c r="F209" s="76"/>
      <c r="G209" s="16" t="s">
        <v>1585</v>
      </c>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row>
    <row r="210" spans="1:53" ht="16.5" customHeight="1" x14ac:dyDescent="0.3">
      <c r="A210" s="66"/>
      <c r="B210" s="75" t="s">
        <v>1664</v>
      </c>
      <c r="C210" s="76"/>
      <c r="D210" s="76"/>
      <c r="E210" s="76"/>
      <c r="F210" s="76"/>
      <c r="G210" s="16" t="s">
        <v>1663</v>
      </c>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row>
    <row r="211" spans="1:53" ht="16.5" customHeight="1" x14ac:dyDescent="0.3">
      <c r="A211" s="76"/>
      <c r="B211" s="76"/>
      <c r="C211" s="76"/>
      <c r="D211" s="76"/>
      <c r="E211" s="76"/>
      <c r="F211" s="76"/>
      <c r="G211" s="16" t="s">
        <v>1585</v>
      </c>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row>
    <row r="212" spans="1:53" ht="16.5" customHeight="1" x14ac:dyDescent="0.3">
      <c r="A212" s="66" t="s">
        <v>798</v>
      </c>
      <c r="B212" s="98" t="str">
        <f>"    보통인부 : "&amp;TEXT(I212,"#,##0"&amp;IF(I212&lt;&gt;INT(I212),".###",""))&amp;" * "&amp;AA212&amp;" 인 = "&amp;TEXT(C212,"#,##0.0")&amp;""</f>
        <v xml:space="preserve">    보통인부 : 165,545 * 0.018 인 = 2,979.8</v>
      </c>
      <c r="C212" s="100">
        <f>D212+E212+F212</f>
        <v>2979.8</v>
      </c>
      <c r="D212" s="100">
        <f>IF(H212=0,0,ROUNDDOWN(J212*H212,1))</f>
        <v>0</v>
      </c>
      <c r="E212" s="100">
        <f>IF(H212=0,0,ROUNDDOWN(K212*H212,1))</f>
        <v>2979.8</v>
      </c>
      <c r="F212" s="100">
        <f>IF(H212=0,0,ROUNDDOWN(L212*H212,1))</f>
        <v>0</v>
      </c>
      <c r="G212" s="16" t="s">
        <v>1665</v>
      </c>
      <c r="H212" s="103">
        <f>AC212</f>
        <v>1.7999999999999999E-2</v>
      </c>
      <c r="I212" s="104">
        <f>J212+K212+L212</f>
        <v>165545</v>
      </c>
      <c r="K212" s="39">
        <f>노무비목록표!E6</f>
        <v>165545</v>
      </c>
      <c r="M212" s="20" t="s">
        <v>1227</v>
      </c>
      <c r="N212" s="20" t="s">
        <v>1616</v>
      </c>
      <c r="X212" s="105" t="str">
        <f>노무비목록표!B6&amp;" / "&amp;노무비목록표!C6</f>
        <v xml:space="preserve">보통인부 / </v>
      </c>
      <c r="Y212" s="19" t="str">
        <f ca="1">HYPERLINK("#"&amp;노무비목록표!G2&amp;"!A"&amp;ROW(노무비목록표!A6),"L00002 →")</f>
        <v>L00002 →</v>
      </c>
      <c r="Z212" s="20" t="s">
        <v>1604</v>
      </c>
      <c r="AA212" s="107">
        <v>1.7999999999999999E-2</v>
      </c>
      <c r="AB212" s="20" t="s">
        <v>1590</v>
      </c>
      <c r="AC212" s="110">
        <f>1*AA212</f>
        <v>1.7999999999999999E-2</v>
      </c>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row>
    <row r="213" spans="1:53" ht="16.5" customHeight="1" x14ac:dyDescent="0.3">
      <c r="A213" s="76"/>
      <c r="B213" s="76"/>
      <c r="C213" s="76"/>
      <c r="D213" s="76"/>
      <c r="E213" s="76"/>
      <c r="F213" s="76"/>
      <c r="G213" s="16" t="s">
        <v>1585</v>
      </c>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row>
    <row r="214" spans="1:53" ht="16.5" customHeight="1" x14ac:dyDescent="0.3">
      <c r="A214" s="66"/>
      <c r="B214" s="75" t="s">
        <v>1615</v>
      </c>
      <c r="C214" s="101">
        <f>D214+E214+F214</f>
        <v>2979.8</v>
      </c>
      <c r="D214" s="101">
        <f>SUMIF(N207:N213,M214,D207:D213)</f>
        <v>0</v>
      </c>
      <c r="E214" s="101">
        <f>SUMIF(N207:N213,M214,E207:E213)</f>
        <v>2979.8</v>
      </c>
      <c r="F214" s="101">
        <f>SUMIF(N207:N213,M214,F207:F213)</f>
        <v>0</v>
      </c>
      <c r="G214" s="16" t="s">
        <v>1614</v>
      </c>
      <c r="M214" s="20" t="s">
        <v>1616</v>
      </c>
      <c r="N214" s="20" t="s">
        <v>1636</v>
      </c>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row>
    <row r="215" spans="1:53" ht="16.5" customHeight="1" x14ac:dyDescent="0.3">
      <c r="A215" s="76"/>
      <c r="B215" s="76"/>
      <c r="C215" s="99"/>
      <c r="D215" s="99"/>
      <c r="E215" s="99"/>
      <c r="F215" s="99"/>
      <c r="G215" s="16" t="s">
        <v>1585</v>
      </c>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row>
    <row r="216" spans="1:53" ht="16.5" customHeight="1" x14ac:dyDescent="0.3">
      <c r="A216" s="76"/>
      <c r="B216" s="76"/>
      <c r="C216" s="76"/>
      <c r="D216" s="76"/>
      <c r="E216" s="76"/>
      <c r="F216" s="76"/>
      <c r="G216" s="16" t="s">
        <v>1585</v>
      </c>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row>
    <row r="217" spans="1:53" ht="16.5" customHeight="1" x14ac:dyDescent="0.3">
      <c r="A217" s="66"/>
      <c r="B217" s="75" t="s">
        <v>1667</v>
      </c>
      <c r="C217" s="76"/>
      <c r="D217" s="76"/>
      <c r="E217" s="76"/>
      <c r="F217" s="76"/>
      <c r="G217" s="16" t="s">
        <v>1666</v>
      </c>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row>
    <row r="218" spans="1:53" ht="16.5" customHeight="1" x14ac:dyDescent="0.3">
      <c r="A218" s="76"/>
      <c r="B218" s="76"/>
      <c r="C218" s="76"/>
      <c r="D218" s="76"/>
      <c r="E218" s="76"/>
      <c r="F218" s="76"/>
      <c r="G218" s="16" t="s">
        <v>1585</v>
      </c>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row>
    <row r="219" spans="1:53" ht="16.5" customHeight="1" x14ac:dyDescent="0.3">
      <c r="A219" s="66"/>
      <c r="B219" s="75" t="s">
        <v>1669</v>
      </c>
      <c r="C219" s="76"/>
      <c r="D219" s="76"/>
      <c r="E219" s="76"/>
      <c r="F219" s="76"/>
      <c r="G219" s="16" t="s">
        <v>1668</v>
      </c>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row>
    <row r="220" spans="1:53" ht="16.5" customHeight="1" x14ac:dyDescent="0.3">
      <c r="A220" s="76"/>
      <c r="B220" s="76"/>
      <c r="C220" s="76"/>
      <c r="D220" s="76"/>
      <c r="E220" s="76"/>
      <c r="F220" s="76"/>
      <c r="G220" s="16" t="s">
        <v>1585</v>
      </c>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row>
    <row r="221" spans="1:53" ht="16.5" customHeight="1" x14ac:dyDescent="0.3">
      <c r="A221" s="66"/>
      <c r="B221" s="98" t="str">
        <f>"    Q = "&amp;Z221&amp;" hr "</f>
        <v xml:space="preserve">    Q = 0.07 hr </v>
      </c>
      <c r="C221" s="76"/>
      <c r="D221" s="76"/>
      <c r="E221" s="76"/>
      <c r="F221" s="76"/>
      <c r="G221" s="16" t="s">
        <v>1670</v>
      </c>
      <c r="Z221" s="107">
        <v>7.0000000000000007E-2</v>
      </c>
      <c r="AA221" s="20" t="s">
        <v>1590</v>
      </c>
      <c r="AB221" s="109">
        <f>Z221</f>
        <v>7.0000000000000007E-2</v>
      </c>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row>
    <row r="222" spans="1:53" ht="16.5" customHeight="1" x14ac:dyDescent="0.3">
      <c r="A222" s="76"/>
      <c r="B222" s="76"/>
      <c r="C222" s="76"/>
      <c r="D222" s="76"/>
      <c r="E222" s="76"/>
      <c r="F222" s="76"/>
      <c r="G222" s="16" t="s">
        <v>1585</v>
      </c>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row>
    <row r="223" spans="1:53" ht="16.5" customHeight="1" x14ac:dyDescent="0.3">
      <c r="A223" s="66" t="s">
        <v>1672</v>
      </c>
      <c r="B223" s="98" t="str">
        <f>"    노무비 : "&amp;TEXT(I223,"#,##0"&amp;IF(I223&lt;&gt;INT(I223),".###",""))&amp;" * Q = "&amp;TEXT(C223,"#,##0.0")&amp;""</f>
        <v xml:space="preserve">    노무비 : 55,700 * Q = 3,899.0</v>
      </c>
      <c r="C223" s="100">
        <f>D223+E223+F223</f>
        <v>3899</v>
      </c>
      <c r="D223" s="100">
        <f>IF(H223=0,0,ROUNDDOWN(J223*H223,1))</f>
        <v>0</v>
      </c>
      <c r="E223" s="100">
        <f>IF(H223=0,0,ROUNDDOWN(K223*H223,1))</f>
        <v>3899</v>
      </c>
      <c r="F223" s="100">
        <f>IF(H223=0,0,ROUNDDOWN(L223*H223,1))</f>
        <v>0</v>
      </c>
      <c r="G223" s="16" t="s">
        <v>1671</v>
      </c>
      <c r="H223" s="103">
        <f>AC223</f>
        <v>7.0000000000000007E-2</v>
      </c>
      <c r="I223" s="104">
        <f>J223+K223+L223</f>
        <v>55700</v>
      </c>
      <c r="K223" s="39">
        <f>중기목록표!G4</f>
        <v>55700</v>
      </c>
      <c r="M223" s="20" t="s">
        <v>1673</v>
      </c>
      <c r="N223" s="20" t="s">
        <v>1600</v>
      </c>
      <c r="X223" s="105" t="str">
        <f>중기목록표!B4&amp;" / "&amp;중기목록표!C4</f>
        <v>굴삭기(무한궤도) / 0.2㎥</v>
      </c>
      <c r="Y223" s="19" t="str">
        <f ca="1">HYPERLINK("#"&amp;중기목록표!J2&amp;"!A"&amp;ROW(중기목록표!A4),"X00033 →")</f>
        <v>X00033 →</v>
      </c>
      <c r="Z223" s="20" t="s">
        <v>1604</v>
      </c>
      <c r="AA223" s="109">
        <f>AB221</f>
        <v>7.0000000000000007E-2</v>
      </c>
      <c r="AB223" s="20" t="s">
        <v>1590</v>
      </c>
      <c r="AC223" s="110">
        <f>1*AB221</f>
        <v>7.0000000000000007E-2</v>
      </c>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row>
    <row r="224" spans="1:53" ht="16.5" customHeight="1" x14ac:dyDescent="0.3">
      <c r="A224" s="76"/>
      <c r="B224" s="76"/>
      <c r="C224" s="76"/>
      <c r="D224" s="76"/>
      <c r="E224" s="76"/>
      <c r="F224" s="76"/>
      <c r="G224" s="16" t="s">
        <v>1585</v>
      </c>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row>
    <row r="225" spans="1:53" ht="16.5" customHeight="1" x14ac:dyDescent="0.3">
      <c r="A225" s="66" t="s">
        <v>1675</v>
      </c>
      <c r="B225" s="98" t="str">
        <f>"    재료비 : "&amp;TEXT(I225,"#,##0"&amp;IF(I225&lt;&gt;INT(I225),".###",""))&amp;" * Q = "&amp;TEXT(C225,"#,##0.0")&amp;""</f>
        <v xml:space="preserve">    재료비 : 7,701 * Q = 539.0</v>
      </c>
      <c r="C225" s="100">
        <f>D225+E225+F225</f>
        <v>539</v>
      </c>
      <c r="D225" s="100">
        <f>IF(H225=0,0,ROUNDDOWN(J225*H225,1))</f>
        <v>539</v>
      </c>
      <c r="E225" s="100">
        <f>IF(H225=0,0,ROUNDDOWN(K225*H225,1))</f>
        <v>0</v>
      </c>
      <c r="F225" s="100">
        <f>IF(H225=0,0,ROUNDDOWN(L225*H225,1))</f>
        <v>0</v>
      </c>
      <c r="G225" s="16" t="s">
        <v>1674</v>
      </c>
      <c r="H225" s="103">
        <f>AC225</f>
        <v>7.0000000000000007E-2</v>
      </c>
      <c r="I225" s="104">
        <f>J225+K225+L225</f>
        <v>7701</v>
      </c>
      <c r="J225" s="39">
        <f>중기목록표!F4</f>
        <v>7701</v>
      </c>
      <c r="M225" s="20" t="s">
        <v>1673</v>
      </c>
      <c r="N225" s="20" t="s">
        <v>1600</v>
      </c>
      <c r="X225" s="105" t="str">
        <f>중기목록표!B4&amp;" / "&amp;중기목록표!C4</f>
        <v>굴삭기(무한궤도) / 0.2㎥</v>
      </c>
      <c r="Y225" s="19" t="str">
        <f ca="1">HYPERLINK("#"&amp;중기목록표!J2&amp;"!A"&amp;ROW(중기목록표!A4),"X00033 →")</f>
        <v>X00033 →</v>
      </c>
      <c r="Z225" s="20" t="s">
        <v>1604</v>
      </c>
      <c r="AA225" s="109">
        <f>AB221</f>
        <v>7.0000000000000007E-2</v>
      </c>
      <c r="AB225" s="20" t="s">
        <v>1590</v>
      </c>
      <c r="AC225" s="110">
        <f>1*AB221</f>
        <v>7.0000000000000007E-2</v>
      </c>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row>
    <row r="226" spans="1:53" ht="16.5" customHeight="1" x14ac:dyDescent="0.3">
      <c r="A226" s="76"/>
      <c r="B226" s="76"/>
      <c r="C226" s="76"/>
      <c r="D226" s="76"/>
      <c r="E226" s="76"/>
      <c r="F226" s="76"/>
      <c r="G226" s="16" t="s">
        <v>1585</v>
      </c>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row>
    <row r="227" spans="1:53" ht="16.5" customHeight="1" x14ac:dyDescent="0.3">
      <c r="A227" s="66" t="s">
        <v>1677</v>
      </c>
      <c r="B227" s="98" t="str">
        <f>"    경  비 : "&amp;TEXT(I227,"#,##0"&amp;IF(I227&lt;&gt;INT(I227),".###",""))&amp;" * Q = "&amp;TEXT(C227,"#,##0.0")&amp;""</f>
        <v xml:space="preserve">    경  비 : 13,041 * Q = 912.8</v>
      </c>
      <c r="C227" s="100">
        <f>D227+E227+F227</f>
        <v>912.8</v>
      </c>
      <c r="D227" s="100">
        <f>IF(H227=0,0,ROUNDDOWN(J227*H227,1))</f>
        <v>0</v>
      </c>
      <c r="E227" s="100">
        <f>IF(H227=0,0,ROUNDDOWN(K227*H227,1))</f>
        <v>0</v>
      </c>
      <c r="F227" s="100">
        <f>IF(H227=0,0,ROUNDDOWN(L227*H227,1))</f>
        <v>912.8</v>
      </c>
      <c r="G227" s="16" t="s">
        <v>1676</v>
      </c>
      <c r="H227" s="103">
        <f>AC227</f>
        <v>7.0000000000000007E-2</v>
      </c>
      <c r="I227" s="104">
        <f>J227+K227+L227</f>
        <v>13041</v>
      </c>
      <c r="L227" s="39">
        <f>중기목록표!H4</f>
        <v>13041</v>
      </c>
      <c r="M227" s="20" t="s">
        <v>1673</v>
      </c>
      <c r="N227" s="20" t="s">
        <v>1600</v>
      </c>
      <c r="X227" s="105" t="str">
        <f>중기목록표!B4&amp;" / "&amp;중기목록표!C4</f>
        <v>굴삭기(무한궤도) / 0.2㎥</v>
      </c>
      <c r="Y227" s="19" t="str">
        <f ca="1">HYPERLINK("#"&amp;중기목록표!J2&amp;"!A"&amp;ROW(중기목록표!A4),"X00033 →")</f>
        <v>X00033 →</v>
      </c>
      <c r="Z227" s="20" t="s">
        <v>1604</v>
      </c>
      <c r="AA227" s="109">
        <f>AB221</f>
        <v>7.0000000000000007E-2</v>
      </c>
      <c r="AB227" s="20" t="s">
        <v>1590</v>
      </c>
      <c r="AC227" s="110">
        <f>1*AB221</f>
        <v>7.0000000000000007E-2</v>
      </c>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row>
    <row r="228" spans="1:53" ht="16.5" customHeight="1" x14ac:dyDescent="0.3">
      <c r="A228" s="76"/>
      <c r="B228" s="76"/>
      <c r="C228" s="76"/>
      <c r="D228" s="76"/>
      <c r="E228" s="76"/>
      <c r="F228" s="76"/>
      <c r="G228" s="16" t="s">
        <v>1585</v>
      </c>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row>
    <row r="229" spans="1:53" ht="16.5" customHeight="1" x14ac:dyDescent="0.3">
      <c r="A229" s="66"/>
      <c r="B229" s="75" t="s">
        <v>1599</v>
      </c>
      <c r="C229" s="101">
        <f>D229+E229+F229</f>
        <v>5350.8</v>
      </c>
      <c r="D229" s="101">
        <f>SUMIF(N215:N228,M229,D215:D228)</f>
        <v>539</v>
      </c>
      <c r="E229" s="101">
        <f>SUMIF(N215:N228,M229,E215:E228)</f>
        <v>3899</v>
      </c>
      <c r="F229" s="101">
        <f>SUMIF(N215:N228,M229,F215:F228)</f>
        <v>912.8</v>
      </c>
      <c r="G229" s="16" t="s">
        <v>1598</v>
      </c>
      <c r="M229" s="20" t="s">
        <v>1600</v>
      </c>
      <c r="N229" s="20" t="s">
        <v>1616</v>
      </c>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row>
    <row r="230" spans="1:53" ht="16.5" customHeight="1" x14ac:dyDescent="0.3">
      <c r="A230" s="76"/>
      <c r="B230" s="76"/>
      <c r="C230" s="99"/>
      <c r="D230" s="99"/>
      <c r="E230" s="99"/>
      <c r="F230" s="99"/>
      <c r="G230" s="16" t="s">
        <v>1585</v>
      </c>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row>
    <row r="231" spans="1:53" ht="16.5" customHeight="1" x14ac:dyDescent="0.3">
      <c r="A231" s="66"/>
      <c r="B231" s="75" t="s">
        <v>1679</v>
      </c>
      <c r="C231" s="76"/>
      <c r="D231" s="76"/>
      <c r="E231" s="76"/>
      <c r="F231" s="76"/>
      <c r="G231" s="16" t="s">
        <v>1678</v>
      </c>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row>
    <row r="232" spans="1:53" ht="16.5" customHeight="1" x14ac:dyDescent="0.3">
      <c r="A232" s="76"/>
      <c r="B232" s="76"/>
      <c r="C232" s="76"/>
      <c r="D232" s="76"/>
      <c r="E232" s="76"/>
      <c r="F232" s="76"/>
      <c r="G232" s="16" t="s">
        <v>1585</v>
      </c>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row>
    <row r="233" spans="1:53" ht="16.5" customHeight="1" x14ac:dyDescent="0.3">
      <c r="A233" s="66"/>
      <c r="B233" s="98" t="str">
        <f>"    Q = "&amp;Z233&amp;" hr "</f>
        <v xml:space="preserve">    Q = 0.01 hr </v>
      </c>
      <c r="C233" s="76"/>
      <c r="D233" s="76"/>
      <c r="E233" s="76"/>
      <c r="F233" s="76"/>
      <c r="G233" s="16" t="s">
        <v>1680</v>
      </c>
      <c r="Z233" s="107">
        <v>0.01</v>
      </c>
      <c r="AA233" s="20" t="s">
        <v>1590</v>
      </c>
      <c r="AB233" s="109">
        <f>Z233</f>
        <v>0.01</v>
      </c>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row>
    <row r="234" spans="1:53" ht="16.5" customHeight="1" x14ac:dyDescent="0.3">
      <c r="A234" s="76"/>
      <c r="B234" s="76"/>
      <c r="C234" s="76"/>
      <c r="D234" s="76"/>
      <c r="E234" s="76"/>
      <c r="F234" s="76"/>
      <c r="G234" s="16" t="s">
        <v>1585</v>
      </c>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row>
    <row r="235" spans="1:53" ht="16.5" customHeight="1" x14ac:dyDescent="0.3">
      <c r="A235" s="66" t="s">
        <v>1682</v>
      </c>
      <c r="B235" s="98" t="str">
        <f>"    노무비 : "&amp;TEXT(I235,"#,##0"&amp;IF(I235&lt;&gt;INT(I235),".###",""))&amp;" * Q = "&amp;TEXT(C235,"#,##0.0")&amp;""</f>
        <v xml:space="preserve">    노무비 : 47,231 * Q = 472.3</v>
      </c>
      <c r="C235" s="100">
        <f>D235+E235+F235</f>
        <v>472.3</v>
      </c>
      <c r="D235" s="100">
        <f>IF(H235=0,0,ROUNDDOWN(J235*H235,1))</f>
        <v>0</v>
      </c>
      <c r="E235" s="100">
        <f>IF(H235=0,0,ROUNDDOWN(K235*H235,1))</f>
        <v>472.3</v>
      </c>
      <c r="F235" s="100">
        <f>IF(H235=0,0,ROUNDDOWN(L235*H235,1))</f>
        <v>0</v>
      </c>
      <c r="G235" s="16" t="s">
        <v>1681</v>
      </c>
      <c r="H235" s="103">
        <f>AC235</f>
        <v>0.01</v>
      </c>
      <c r="I235" s="104">
        <f>J235+K235+L235</f>
        <v>47231</v>
      </c>
      <c r="K235" s="39">
        <f>중기목록표!G15</f>
        <v>47231</v>
      </c>
      <c r="M235" s="20" t="s">
        <v>1683</v>
      </c>
      <c r="N235" s="20" t="s">
        <v>1600</v>
      </c>
      <c r="X235" s="105" t="str">
        <f>중기목록표!B15&amp;" / "&amp;중기목록표!C15</f>
        <v>물탱크(살수차) / 5500ℓ</v>
      </c>
      <c r="Y235" s="19" t="str">
        <f ca="1">HYPERLINK("#"&amp;중기목록표!J2&amp;"!A"&amp;ROW(중기목록표!A15),"X00595 →")</f>
        <v>X00595 →</v>
      </c>
      <c r="Z235" s="20" t="s">
        <v>1604</v>
      </c>
      <c r="AA235" s="109">
        <f>AB233</f>
        <v>0.01</v>
      </c>
      <c r="AB235" s="20" t="s">
        <v>1590</v>
      </c>
      <c r="AC235" s="110">
        <f>1*AB233</f>
        <v>0.01</v>
      </c>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row>
    <row r="236" spans="1:53" ht="16.5" customHeight="1" x14ac:dyDescent="0.3">
      <c r="A236" s="76"/>
      <c r="B236" s="76"/>
      <c r="C236" s="76"/>
      <c r="D236" s="76"/>
      <c r="E236" s="76"/>
      <c r="F236" s="76"/>
      <c r="G236" s="16" t="s">
        <v>1585</v>
      </c>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row>
    <row r="237" spans="1:53" ht="16.5" customHeight="1" x14ac:dyDescent="0.3">
      <c r="A237" s="66" t="s">
        <v>1685</v>
      </c>
      <c r="B237" s="98" t="str">
        <f>"    재료비 : "&amp;TEXT(I237,"#,##0"&amp;IF(I237&lt;&gt;INT(I237),".###",""))&amp;" * Q = "&amp;TEXT(C237,"#,##0.0")&amp;""</f>
        <v xml:space="preserve">    재료비 : 15,390 * Q = 153.9</v>
      </c>
      <c r="C237" s="100">
        <f>D237+E237+F237</f>
        <v>153.9</v>
      </c>
      <c r="D237" s="100">
        <f>IF(H237=0,0,ROUNDDOWN(J237*H237,1))</f>
        <v>153.9</v>
      </c>
      <c r="E237" s="100">
        <f>IF(H237=0,0,ROUNDDOWN(K237*H237,1))</f>
        <v>0</v>
      </c>
      <c r="F237" s="100">
        <f>IF(H237=0,0,ROUNDDOWN(L237*H237,1))</f>
        <v>0</v>
      </c>
      <c r="G237" s="16" t="s">
        <v>1684</v>
      </c>
      <c r="H237" s="103">
        <f>AC237</f>
        <v>0.01</v>
      </c>
      <c r="I237" s="104">
        <f>J237+K237+L237</f>
        <v>15390</v>
      </c>
      <c r="J237" s="39">
        <f>중기목록표!F15</f>
        <v>15390</v>
      </c>
      <c r="M237" s="20" t="s">
        <v>1683</v>
      </c>
      <c r="N237" s="20" t="s">
        <v>1600</v>
      </c>
      <c r="X237" s="105" t="str">
        <f>중기목록표!B15&amp;" / "&amp;중기목록표!C15</f>
        <v>물탱크(살수차) / 5500ℓ</v>
      </c>
      <c r="Y237" s="19" t="str">
        <f ca="1">HYPERLINK("#"&amp;중기목록표!J2&amp;"!A"&amp;ROW(중기목록표!A15),"X00595 →")</f>
        <v>X00595 →</v>
      </c>
      <c r="Z237" s="20" t="s">
        <v>1604</v>
      </c>
      <c r="AA237" s="109">
        <f>AB233</f>
        <v>0.01</v>
      </c>
      <c r="AB237" s="20" t="s">
        <v>1590</v>
      </c>
      <c r="AC237" s="110">
        <f>1*AB233</f>
        <v>0.01</v>
      </c>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row>
    <row r="238" spans="1:53" ht="16.5" customHeight="1" x14ac:dyDescent="0.3">
      <c r="A238" s="76"/>
      <c r="B238" s="76"/>
      <c r="C238" s="76"/>
      <c r="D238" s="76"/>
      <c r="E238" s="76"/>
      <c r="F238" s="76"/>
      <c r="G238" s="16" t="s">
        <v>1585</v>
      </c>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row>
    <row r="239" spans="1:53" ht="16.5" customHeight="1" x14ac:dyDescent="0.3">
      <c r="A239" s="66" t="s">
        <v>1687</v>
      </c>
      <c r="B239" s="98" t="str">
        <f>"    경  비 : "&amp;TEXT(I239,"#,##0"&amp;IF(I239&lt;&gt;INT(I239),".###",""))&amp;" * Q = "&amp;TEXT(C239,"#,##0.0")&amp;""</f>
        <v xml:space="preserve">    경  비 : 9,470 * Q = 94.7</v>
      </c>
      <c r="C239" s="100">
        <f>D239+E239+F239</f>
        <v>94.7</v>
      </c>
      <c r="D239" s="100">
        <f>IF(H239=0,0,ROUNDDOWN(J239*H239,1))</f>
        <v>0</v>
      </c>
      <c r="E239" s="100">
        <f>IF(H239=0,0,ROUNDDOWN(K239*H239,1))</f>
        <v>0</v>
      </c>
      <c r="F239" s="100">
        <f>IF(H239=0,0,ROUNDDOWN(L239*H239,1))</f>
        <v>94.7</v>
      </c>
      <c r="G239" s="16" t="s">
        <v>1686</v>
      </c>
      <c r="H239" s="103">
        <f>AC239</f>
        <v>0.01</v>
      </c>
      <c r="I239" s="104">
        <f>J239+K239+L239</f>
        <v>9470</v>
      </c>
      <c r="L239" s="39">
        <f>중기목록표!H15</f>
        <v>9470</v>
      </c>
      <c r="M239" s="20" t="s">
        <v>1683</v>
      </c>
      <c r="N239" s="20" t="s">
        <v>1600</v>
      </c>
      <c r="X239" s="105" t="str">
        <f>중기목록표!B15&amp;" / "&amp;중기목록표!C15</f>
        <v>물탱크(살수차) / 5500ℓ</v>
      </c>
      <c r="Y239" s="19" t="str">
        <f ca="1">HYPERLINK("#"&amp;중기목록표!J2&amp;"!A"&amp;ROW(중기목록표!A15),"X00595 →")</f>
        <v>X00595 →</v>
      </c>
      <c r="Z239" s="20" t="s">
        <v>1604</v>
      </c>
      <c r="AA239" s="109">
        <f>AB233</f>
        <v>0.01</v>
      </c>
      <c r="AB239" s="20" t="s">
        <v>1590</v>
      </c>
      <c r="AC239" s="110">
        <f>1*AB233</f>
        <v>0.01</v>
      </c>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row>
    <row r="240" spans="1:53" ht="16.5" customHeight="1" x14ac:dyDescent="0.3">
      <c r="A240" s="76"/>
      <c r="B240" s="76"/>
      <c r="C240" s="76"/>
      <c r="D240" s="76"/>
      <c r="E240" s="76"/>
      <c r="F240" s="76"/>
      <c r="G240" s="16" t="s">
        <v>1585</v>
      </c>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row>
    <row r="241" spans="1:53" ht="16.5" customHeight="1" x14ac:dyDescent="0.3">
      <c r="A241" s="66"/>
      <c r="B241" s="75" t="s">
        <v>1599</v>
      </c>
      <c r="C241" s="101">
        <f>D241+E241+F241</f>
        <v>720.90000000000009</v>
      </c>
      <c r="D241" s="101">
        <f>SUMIF(N230:N240,M241,D230:D240)</f>
        <v>153.9</v>
      </c>
      <c r="E241" s="101">
        <f>SUMIF(N230:N240,M241,E230:E240)</f>
        <v>472.3</v>
      </c>
      <c r="F241" s="101">
        <f>SUMIF(N230:N240,M241,F230:F240)</f>
        <v>94.7</v>
      </c>
      <c r="G241" s="16" t="s">
        <v>1598</v>
      </c>
      <c r="M241" s="20" t="s">
        <v>1600</v>
      </c>
      <c r="N241" s="20" t="s">
        <v>1616</v>
      </c>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row>
    <row r="242" spans="1:53" ht="16.5" customHeight="1" x14ac:dyDescent="0.3">
      <c r="A242" s="76"/>
      <c r="B242" s="76"/>
      <c r="C242" s="99"/>
      <c r="D242" s="99"/>
      <c r="E242" s="99"/>
      <c r="F242" s="99"/>
      <c r="G242" s="16" t="s">
        <v>1585</v>
      </c>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row>
    <row r="243" spans="1:53" ht="16.5" customHeight="1" x14ac:dyDescent="0.3">
      <c r="A243" s="66"/>
      <c r="B243" s="75" t="s">
        <v>1689</v>
      </c>
      <c r="C243" s="76"/>
      <c r="D243" s="76"/>
      <c r="E243" s="76"/>
      <c r="F243" s="76"/>
      <c r="G243" s="16" t="s">
        <v>1688</v>
      </c>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row>
    <row r="244" spans="1:53" ht="16.5" customHeight="1" x14ac:dyDescent="0.3">
      <c r="A244" s="76"/>
      <c r="B244" s="76"/>
      <c r="C244" s="76"/>
      <c r="D244" s="76"/>
      <c r="E244" s="76"/>
      <c r="F244" s="76"/>
      <c r="G244" s="16" t="s">
        <v>1585</v>
      </c>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row>
    <row r="245" spans="1:53" ht="16.5" customHeight="1" x14ac:dyDescent="0.3">
      <c r="A245" s="66"/>
      <c r="B245" s="98" t="str">
        <f>"    Q = "&amp;Z245&amp;" hr "</f>
        <v xml:space="preserve">    Q = 0.096 hr </v>
      </c>
      <c r="C245" s="76"/>
      <c r="D245" s="76"/>
      <c r="E245" s="76"/>
      <c r="F245" s="76"/>
      <c r="G245" s="16" t="s">
        <v>1690</v>
      </c>
      <c r="Z245" s="107">
        <v>9.6000000000000002E-2</v>
      </c>
      <c r="AA245" s="20" t="s">
        <v>1590</v>
      </c>
      <c r="AB245" s="109">
        <f>Z245</f>
        <v>9.6000000000000002E-2</v>
      </c>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row>
    <row r="246" spans="1:53" ht="16.5" customHeight="1" x14ac:dyDescent="0.3">
      <c r="A246" s="76"/>
      <c r="B246" s="76"/>
      <c r="C246" s="76"/>
      <c r="D246" s="76"/>
      <c r="E246" s="76"/>
      <c r="F246" s="76"/>
      <c r="G246" s="16" t="s">
        <v>1585</v>
      </c>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row>
    <row r="247" spans="1:53" ht="16.5" customHeight="1" x14ac:dyDescent="0.3">
      <c r="A247" s="66" t="s">
        <v>1692</v>
      </c>
      <c r="B247" s="98" t="str">
        <f>"    노무비 : "&amp;TEXT(I247,"#,##0"&amp;IF(I247&lt;&gt;INT(I247),".###",""))&amp;" * Q = "&amp;TEXT(C247,"#,##0.0")&amp;""</f>
        <v xml:space="preserve">    노무비 : 33,571 * Q = 3,222.8</v>
      </c>
      <c r="C247" s="100">
        <f>D247+E247+F247</f>
        <v>3222.8</v>
      </c>
      <c r="D247" s="100">
        <f>IF(H247=0,0,ROUNDDOWN(J247*H247,1))</f>
        <v>0</v>
      </c>
      <c r="E247" s="100">
        <f>IF(H247=0,0,ROUNDDOWN(K247*H247,1))</f>
        <v>3222.8</v>
      </c>
      <c r="F247" s="100">
        <f>IF(H247=0,0,ROUNDDOWN(L247*H247,1))</f>
        <v>0</v>
      </c>
      <c r="G247" s="16" t="s">
        <v>1691</v>
      </c>
      <c r="H247" s="103">
        <f>AC247</f>
        <v>9.6000000000000002E-2</v>
      </c>
      <c r="I247" s="104">
        <f>J247+K247+L247</f>
        <v>33571</v>
      </c>
      <c r="K247" s="39">
        <f>중기목록표!G17</f>
        <v>33571</v>
      </c>
      <c r="M247" s="20" t="s">
        <v>1693</v>
      </c>
      <c r="N247" s="20" t="s">
        <v>1600</v>
      </c>
      <c r="X247" s="105" t="str">
        <f>중기목록표!B17&amp;" / "&amp;중기목록표!C17</f>
        <v>진동롤러(핸드가이드식) / 0.7톤</v>
      </c>
      <c r="Y247" s="19" t="str">
        <f ca="1">HYPERLINK("#"&amp;중기목록표!J2&amp;"!A"&amp;ROW(중기목록표!A17),"X00180 →")</f>
        <v>X00180 →</v>
      </c>
      <c r="Z247" s="20" t="s">
        <v>1604</v>
      </c>
      <c r="AA247" s="109">
        <f>AB245</f>
        <v>9.6000000000000002E-2</v>
      </c>
      <c r="AB247" s="20" t="s">
        <v>1590</v>
      </c>
      <c r="AC247" s="110">
        <f>1*AB245</f>
        <v>9.6000000000000002E-2</v>
      </c>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row>
    <row r="248" spans="1:53" ht="16.5" customHeight="1" x14ac:dyDescent="0.3">
      <c r="A248" s="76"/>
      <c r="B248" s="76"/>
      <c r="C248" s="76"/>
      <c r="D248" s="76"/>
      <c r="E248" s="76"/>
      <c r="F248" s="76"/>
      <c r="G248" s="16" t="s">
        <v>1585</v>
      </c>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row>
    <row r="249" spans="1:53" ht="16.5" customHeight="1" x14ac:dyDescent="0.3">
      <c r="A249" s="66" t="s">
        <v>1695</v>
      </c>
      <c r="B249" s="98" t="str">
        <f>"    재료비 : "&amp;TEXT(I249,"#,##0"&amp;IF(I249&lt;&gt;INT(I249),".###",""))&amp;" * Q = "&amp;TEXT(C249,"#,##0.0")&amp;""</f>
        <v xml:space="preserve">    재료비 : 3,164 * Q = 303.7</v>
      </c>
      <c r="C249" s="100">
        <f>D249+E249+F249</f>
        <v>303.7</v>
      </c>
      <c r="D249" s="100">
        <f>IF(H249=0,0,ROUNDDOWN(J249*H249,1))</f>
        <v>303.7</v>
      </c>
      <c r="E249" s="100">
        <f>IF(H249=0,0,ROUNDDOWN(K249*H249,1))</f>
        <v>0</v>
      </c>
      <c r="F249" s="100">
        <f>IF(H249=0,0,ROUNDDOWN(L249*H249,1))</f>
        <v>0</v>
      </c>
      <c r="G249" s="16" t="s">
        <v>1694</v>
      </c>
      <c r="H249" s="103">
        <f>AC249</f>
        <v>9.6000000000000002E-2</v>
      </c>
      <c r="I249" s="104">
        <f>J249+K249+L249</f>
        <v>3164</v>
      </c>
      <c r="J249" s="39">
        <f>중기목록표!F17</f>
        <v>3164</v>
      </c>
      <c r="M249" s="20" t="s">
        <v>1693</v>
      </c>
      <c r="N249" s="20" t="s">
        <v>1600</v>
      </c>
      <c r="X249" s="105" t="str">
        <f>중기목록표!B17&amp;" / "&amp;중기목록표!C17</f>
        <v>진동롤러(핸드가이드식) / 0.7톤</v>
      </c>
      <c r="Y249" s="19" t="str">
        <f ca="1">HYPERLINK("#"&amp;중기목록표!J2&amp;"!A"&amp;ROW(중기목록표!A17),"X00180 →")</f>
        <v>X00180 →</v>
      </c>
      <c r="Z249" s="20" t="s">
        <v>1604</v>
      </c>
      <c r="AA249" s="109">
        <f>AB245</f>
        <v>9.6000000000000002E-2</v>
      </c>
      <c r="AB249" s="20" t="s">
        <v>1590</v>
      </c>
      <c r="AC249" s="110">
        <f>1*AB245</f>
        <v>9.6000000000000002E-2</v>
      </c>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row>
    <row r="250" spans="1:53" ht="16.5" customHeight="1" x14ac:dyDescent="0.3">
      <c r="A250" s="76"/>
      <c r="B250" s="76"/>
      <c r="C250" s="76"/>
      <c r="D250" s="76"/>
      <c r="E250" s="76"/>
      <c r="F250" s="76"/>
      <c r="G250" s="16" t="s">
        <v>1585</v>
      </c>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row>
    <row r="251" spans="1:53" ht="16.5" customHeight="1" x14ac:dyDescent="0.3">
      <c r="A251" s="66" t="s">
        <v>1697</v>
      </c>
      <c r="B251" s="98" t="str">
        <f>"    경  비 : "&amp;TEXT(I251,"#,##0"&amp;IF(I251&lt;&gt;INT(I251),".###",""))&amp;" * Q = "&amp;TEXT(C251,"#,##0.0")&amp;""</f>
        <v xml:space="preserve">    경  비 : 1,846 * Q = 177.2</v>
      </c>
      <c r="C251" s="100">
        <f>D251+E251+F251</f>
        <v>177.2</v>
      </c>
      <c r="D251" s="100">
        <f>IF(H251=0,0,ROUNDDOWN(J251*H251,1))</f>
        <v>0</v>
      </c>
      <c r="E251" s="100">
        <f>IF(H251=0,0,ROUNDDOWN(K251*H251,1))</f>
        <v>0</v>
      </c>
      <c r="F251" s="100">
        <f>IF(H251=0,0,ROUNDDOWN(L251*H251,1))</f>
        <v>177.2</v>
      </c>
      <c r="G251" s="16" t="s">
        <v>1696</v>
      </c>
      <c r="H251" s="103">
        <f>AC251</f>
        <v>9.6000000000000002E-2</v>
      </c>
      <c r="I251" s="104">
        <f>J251+K251+L251</f>
        <v>1846</v>
      </c>
      <c r="L251" s="39">
        <f>중기목록표!H17</f>
        <v>1846</v>
      </c>
      <c r="M251" s="20" t="s">
        <v>1693</v>
      </c>
      <c r="N251" s="20" t="s">
        <v>1600</v>
      </c>
      <c r="X251" s="105" t="str">
        <f>중기목록표!B17&amp;" / "&amp;중기목록표!C17</f>
        <v>진동롤러(핸드가이드식) / 0.7톤</v>
      </c>
      <c r="Y251" s="19" t="str">
        <f ca="1">HYPERLINK("#"&amp;중기목록표!J2&amp;"!A"&amp;ROW(중기목록표!A17),"X00180 →")</f>
        <v>X00180 →</v>
      </c>
      <c r="Z251" s="20" t="s">
        <v>1604</v>
      </c>
      <c r="AA251" s="109">
        <f>AB245</f>
        <v>9.6000000000000002E-2</v>
      </c>
      <c r="AB251" s="20" t="s">
        <v>1590</v>
      </c>
      <c r="AC251" s="110">
        <f>1*AB245</f>
        <v>9.6000000000000002E-2</v>
      </c>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row>
    <row r="252" spans="1:53" ht="16.5" customHeight="1" x14ac:dyDescent="0.3">
      <c r="A252" s="76"/>
      <c r="B252" s="76"/>
      <c r="C252" s="76"/>
      <c r="D252" s="76"/>
      <c r="E252" s="76"/>
      <c r="F252" s="76"/>
      <c r="G252" s="16" t="s">
        <v>1585</v>
      </c>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row>
    <row r="253" spans="1:53" ht="16.5" customHeight="1" x14ac:dyDescent="0.3">
      <c r="A253" s="66"/>
      <c r="B253" s="75" t="s">
        <v>1599</v>
      </c>
      <c r="C253" s="101">
        <f>D253+E253+F253</f>
        <v>3703.7</v>
      </c>
      <c r="D253" s="101">
        <f>SUMIF(N242:N252,M253,D242:D252)</f>
        <v>303.7</v>
      </c>
      <c r="E253" s="101">
        <f>SUMIF(N242:N252,M253,E242:E252)</f>
        <v>3222.8</v>
      </c>
      <c r="F253" s="101">
        <f>SUMIF(N242:N252,M253,F242:F252)</f>
        <v>177.2</v>
      </c>
      <c r="G253" s="16" t="s">
        <v>1598</v>
      </c>
      <c r="M253" s="20" t="s">
        <v>1600</v>
      </c>
      <c r="N253" s="20" t="s">
        <v>1616</v>
      </c>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row>
    <row r="254" spans="1:53" ht="16.5" customHeight="1" x14ac:dyDescent="0.3">
      <c r="A254" s="76"/>
      <c r="B254" s="76"/>
      <c r="C254" s="99"/>
      <c r="D254" s="99"/>
      <c r="E254" s="99"/>
      <c r="F254" s="99"/>
      <c r="G254" s="16" t="s">
        <v>1585</v>
      </c>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row>
    <row r="255" spans="1:53" ht="16.5" customHeight="1" x14ac:dyDescent="0.3">
      <c r="A255" s="66"/>
      <c r="B255" s="75" t="s">
        <v>1615</v>
      </c>
      <c r="C255" s="101">
        <f>D255+E255+F255</f>
        <v>9775.4000000000015</v>
      </c>
      <c r="D255" s="101">
        <f>SUMIF(N215:N254,M255,D215:D254)</f>
        <v>996.59999999999991</v>
      </c>
      <c r="E255" s="101">
        <f>SUMIF(N215:N254,M255,E215:E254)</f>
        <v>7594.1</v>
      </c>
      <c r="F255" s="101">
        <f>SUMIF(N215:N254,M255,F215:F254)</f>
        <v>1184.7</v>
      </c>
      <c r="G255" s="16" t="s">
        <v>1614</v>
      </c>
      <c r="M255" s="20" t="s">
        <v>1616</v>
      </c>
      <c r="N255" s="20" t="s">
        <v>1636</v>
      </c>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row>
    <row r="256" spans="1:53" ht="16.5" customHeight="1" x14ac:dyDescent="0.3">
      <c r="A256" s="76"/>
      <c r="B256" s="76"/>
      <c r="C256" s="99"/>
      <c r="D256" s="99"/>
      <c r="E256" s="99"/>
      <c r="F256" s="99"/>
      <c r="G256" s="16" t="s">
        <v>1585</v>
      </c>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row>
    <row r="257" spans="1:53" ht="16.5" customHeight="1" x14ac:dyDescent="0.3">
      <c r="A257" s="76"/>
      <c r="B257" s="76"/>
      <c r="C257" s="76"/>
      <c r="D257" s="76"/>
      <c r="E257" s="76"/>
      <c r="F257" s="76"/>
      <c r="G257" s="16" t="s">
        <v>1585</v>
      </c>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row>
    <row r="258" spans="1:53" ht="16.5" customHeight="1" x14ac:dyDescent="0.3">
      <c r="A258" s="66"/>
      <c r="B258" s="75" t="s">
        <v>1635</v>
      </c>
      <c r="C258" s="101">
        <f>D258+E258+F258</f>
        <v>12755.200000000003</v>
      </c>
      <c r="D258" s="101">
        <f>SUMIF(N207:N257,M258,D207:D257)</f>
        <v>996.59999999999991</v>
      </c>
      <c r="E258" s="101">
        <f>SUMIF(N207:N257,M258,E207:E257)</f>
        <v>10573.900000000001</v>
      </c>
      <c r="F258" s="101">
        <f>SUMIF(N207:N257,M258,F207:F257)</f>
        <v>1184.7</v>
      </c>
      <c r="G258" s="16" t="s">
        <v>1634</v>
      </c>
      <c r="M258" s="20" t="s">
        <v>1636</v>
      </c>
      <c r="N258" s="20" t="s">
        <v>1236</v>
      </c>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row>
    <row r="259" spans="1:53" ht="16.5" customHeight="1" x14ac:dyDescent="0.3">
      <c r="A259" s="76"/>
      <c r="B259" s="76"/>
      <c r="C259" s="99"/>
      <c r="D259" s="99"/>
      <c r="E259" s="99"/>
      <c r="F259" s="99"/>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row>
    <row r="260" spans="1:53" ht="16.5" customHeight="1" x14ac:dyDescent="0.3">
      <c r="A260" s="76"/>
      <c r="B260" s="76"/>
      <c r="C260" s="76"/>
      <c r="D260" s="76"/>
      <c r="E260" s="76"/>
      <c r="F260" s="7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row>
    <row r="261" spans="1:53" ht="16.5" customHeight="1" x14ac:dyDescent="0.3">
      <c r="A261" s="76"/>
      <c r="B261" s="76"/>
      <c r="C261" s="76"/>
      <c r="D261" s="76"/>
      <c r="E261" s="76"/>
      <c r="F261" s="7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row>
    <row r="262" spans="1:53" ht="16.5" customHeight="1" x14ac:dyDescent="0.3">
      <c r="A262" s="76"/>
      <c r="B262" s="76"/>
      <c r="C262" s="76"/>
      <c r="D262" s="76"/>
      <c r="E262" s="76"/>
      <c r="F262" s="7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row>
    <row r="263" spans="1:53" ht="16.5" customHeight="1" x14ac:dyDescent="0.3">
      <c r="A263" s="76"/>
      <c r="B263" s="76"/>
      <c r="C263" s="76"/>
      <c r="D263" s="76"/>
      <c r="E263" s="76"/>
      <c r="F263" s="7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row>
    <row r="264" spans="1:53" ht="16.5" customHeight="1" x14ac:dyDescent="0.3">
      <c r="A264" s="76"/>
      <c r="B264" s="76"/>
      <c r="C264" s="76"/>
      <c r="D264" s="76"/>
      <c r="E264" s="76"/>
      <c r="F264" s="7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row>
    <row r="265" spans="1:53" ht="16.5" customHeight="1" x14ac:dyDescent="0.3">
      <c r="A265" s="76"/>
      <c r="B265" s="76"/>
      <c r="C265" s="76"/>
      <c r="D265" s="76"/>
      <c r="E265" s="76"/>
      <c r="F265" s="7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row>
    <row r="266" spans="1:53" ht="16.5" customHeight="1" x14ac:dyDescent="0.3">
      <c r="A266" s="76"/>
      <c r="B266" s="76"/>
      <c r="C266" s="76"/>
      <c r="D266" s="76"/>
      <c r="E266" s="76"/>
      <c r="F266" s="7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row>
    <row r="267" spans="1:53" ht="16.5" customHeight="1" x14ac:dyDescent="0.3">
      <c r="A267" s="76"/>
      <c r="B267" s="76"/>
      <c r="C267" s="76"/>
      <c r="D267" s="76"/>
      <c r="E267" s="76"/>
      <c r="F267" s="7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row>
    <row r="268" spans="1:53" ht="16.5" customHeight="1" x14ac:dyDescent="0.3">
      <c r="A268" s="76"/>
      <c r="B268" s="76"/>
      <c r="C268" s="76"/>
      <c r="D268" s="76"/>
      <c r="E268" s="76"/>
      <c r="F268" s="7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row>
    <row r="269" spans="1:53" ht="16.5" customHeight="1" x14ac:dyDescent="0.3">
      <c r="A269" s="76"/>
      <c r="B269" s="76"/>
      <c r="C269" s="76"/>
      <c r="D269" s="76"/>
      <c r="E269" s="76"/>
      <c r="F269" s="7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row>
    <row r="270" spans="1:53" ht="16.5" customHeight="1" x14ac:dyDescent="0.3">
      <c r="A270" s="76"/>
      <c r="B270" s="76"/>
      <c r="C270" s="76"/>
      <c r="D270" s="76"/>
      <c r="E270" s="76"/>
      <c r="F270" s="7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row>
    <row r="271" spans="1:53" ht="16.5" customHeight="1" x14ac:dyDescent="0.3">
      <c r="A271" s="76"/>
      <c r="B271" s="76"/>
      <c r="C271" s="76"/>
      <c r="D271" s="76"/>
      <c r="E271" s="76"/>
      <c r="F271" s="7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row>
    <row r="272" spans="1:53" ht="16.5" customHeight="1" x14ac:dyDescent="0.3">
      <c r="A272" s="76"/>
      <c r="B272" s="76"/>
      <c r="C272" s="76"/>
      <c r="D272" s="76"/>
      <c r="E272" s="76"/>
      <c r="F272" s="7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row>
    <row r="273" spans="1:53" ht="16.5" customHeight="1" x14ac:dyDescent="0.3">
      <c r="A273" s="76"/>
      <c r="B273" s="76"/>
      <c r="C273" s="76"/>
      <c r="D273" s="76"/>
      <c r="E273" s="76"/>
      <c r="F273" s="7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row>
    <row r="274" spans="1:53" ht="16.5" customHeight="1" x14ac:dyDescent="0.3">
      <c r="A274" s="76"/>
      <c r="B274" s="76"/>
      <c r="C274" s="76"/>
      <c r="D274" s="76"/>
      <c r="E274" s="76"/>
      <c r="F274" s="7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row>
    <row r="275" spans="1:53" ht="16.5" customHeight="1" x14ac:dyDescent="0.3">
      <c r="A275" s="76"/>
      <c r="B275" s="76"/>
      <c r="C275" s="76"/>
      <c r="D275" s="76"/>
      <c r="E275" s="76"/>
      <c r="F275" s="7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row>
    <row r="276" spans="1:53" ht="16.5" customHeight="1" x14ac:dyDescent="0.3">
      <c r="A276" s="76"/>
      <c r="B276" s="76"/>
      <c r="C276" s="76"/>
      <c r="D276" s="76"/>
      <c r="E276" s="76"/>
      <c r="F276" s="7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row>
    <row r="277" spans="1:53" ht="16.5" customHeight="1" x14ac:dyDescent="0.3">
      <c r="A277" s="76"/>
      <c r="B277" s="76"/>
      <c r="C277" s="76"/>
      <c r="D277" s="76"/>
      <c r="E277" s="76"/>
      <c r="F277" s="7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row>
    <row r="278" spans="1:53" ht="16.5" customHeight="1" x14ac:dyDescent="0.3">
      <c r="A278" s="76"/>
      <c r="B278" s="76"/>
      <c r="C278" s="76"/>
      <c r="D278" s="76"/>
      <c r="E278" s="76"/>
      <c r="F278" s="7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row>
    <row r="279" spans="1:53" ht="16.5" customHeight="1" x14ac:dyDescent="0.3">
      <c r="A279" s="76"/>
      <c r="B279" s="76"/>
      <c r="C279" s="76"/>
      <c r="D279" s="76"/>
      <c r="E279" s="76"/>
      <c r="F279" s="7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row>
    <row r="280" spans="1:53" ht="16.5" customHeight="1" x14ac:dyDescent="0.3">
      <c r="A280" s="76"/>
      <c r="B280" s="76"/>
      <c r="C280" s="76"/>
      <c r="D280" s="76"/>
      <c r="E280" s="76"/>
      <c r="F280" s="7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row>
    <row r="281" spans="1:53" ht="16.5" customHeight="1" x14ac:dyDescent="0.3">
      <c r="A281" s="76"/>
      <c r="B281" s="76"/>
      <c r="C281" s="76"/>
      <c r="D281" s="76"/>
      <c r="E281" s="76"/>
      <c r="F281" s="7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row>
    <row r="282" spans="1:53" ht="16.5" customHeight="1" x14ac:dyDescent="0.3">
      <c r="A282" s="76"/>
      <c r="B282" s="76"/>
      <c r="C282" s="76"/>
      <c r="D282" s="76"/>
      <c r="E282" s="76"/>
      <c r="F282" s="7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row>
    <row r="283" spans="1:53" ht="16.5" customHeight="1" x14ac:dyDescent="0.3">
      <c r="A283" s="76"/>
      <c r="B283" s="76"/>
      <c r="C283" s="76"/>
      <c r="D283" s="76"/>
      <c r="E283" s="76"/>
      <c r="F283" s="7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row>
    <row r="284" spans="1:53" ht="16.5" customHeight="1" x14ac:dyDescent="0.3">
      <c r="A284" s="76"/>
      <c r="B284" s="76"/>
      <c r="C284" s="76"/>
      <c r="D284" s="76"/>
      <c r="E284" s="76"/>
      <c r="F284" s="7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row>
    <row r="285" spans="1:53" ht="16.5" customHeight="1" x14ac:dyDescent="0.3">
      <c r="A285" s="76"/>
      <c r="B285" s="76"/>
      <c r="C285" s="76"/>
      <c r="D285" s="76"/>
      <c r="E285" s="76"/>
      <c r="F285" s="7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row>
    <row r="286" spans="1:53" ht="16.5" customHeight="1" x14ac:dyDescent="0.3">
      <c r="A286" s="76"/>
      <c r="B286" s="76"/>
      <c r="C286" s="76"/>
      <c r="D286" s="76"/>
      <c r="E286" s="76"/>
      <c r="F286" s="7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row>
    <row r="287" spans="1:53" ht="16.5" customHeight="1" x14ac:dyDescent="0.3">
      <c r="A287" s="76"/>
      <c r="B287" s="76"/>
      <c r="C287" s="76"/>
      <c r="D287" s="76"/>
      <c r="E287" s="76"/>
      <c r="F287" s="7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row>
    <row r="288" spans="1:53" ht="16.5" customHeight="1" x14ac:dyDescent="0.3">
      <c r="A288" s="76"/>
      <c r="B288" s="76"/>
      <c r="C288" s="76"/>
      <c r="D288" s="76"/>
      <c r="E288" s="76"/>
      <c r="F288" s="7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row>
    <row r="289" spans="1:53" ht="16.5" customHeight="1" x14ac:dyDescent="0.3">
      <c r="A289" s="76"/>
      <c r="B289" s="76"/>
      <c r="C289" s="76"/>
      <c r="D289" s="76"/>
      <c r="E289" s="76"/>
      <c r="F289" s="7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row>
    <row r="290" spans="1:53" ht="16.5" customHeight="1" x14ac:dyDescent="0.3">
      <c r="A290" s="76"/>
      <c r="B290" s="76"/>
      <c r="C290" s="76"/>
      <c r="D290" s="76"/>
      <c r="E290" s="76"/>
      <c r="F290" s="7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row>
    <row r="291" spans="1:53" ht="16.5" customHeight="1" x14ac:dyDescent="0.3">
      <c r="A291" s="76"/>
      <c r="B291" s="76"/>
      <c r="C291" s="76"/>
      <c r="D291" s="76"/>
      <c r="E291" s="76"/>
      <c r="F291" s="7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row>
    <row r="292" spans="1:53" ht="16.5" customHeight="1" x14ac:dyDescent="0.3">
      <c r="A292" s="76"/>
      <c r="B292" s="76"/>
      <c r="C292" s="76"/>
      <c r="D292" s="76"/>
      <c r="E292" s="76"/>
      <c r="F292" s="7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row>
    <row r="293" spans="1:53" ht="16.5" customHeight="1" x14ac:dyDescent="0.3">
      <c r="A293" s="76"/>
      <c r="B293" s="76"/>
      <c r="C293" s="76"/>
      <c r="D293" s="76"/>
      <c r="E293" s="76"/>
      <c r="F293" s="7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row>
    <row r="294" spans="1:53" ht="16.5" customHeight="1" x14ac:dyDescent="0.3">
      <c r="A294" s="76"/>
      <c r="B294" s="76"/>
      <c r="C294" s="76"/>
      <c r="D294" s="76"/>
      <c r="E294" s="76"/>
      <c r="F294" s="7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row>
    <row r="295" spans="1:53" ht="16.5" customHeight="1" x14ac:dyDescent="0.3">
      <c r="A295" s="76"/>
      <c r="B295" s="76"/>
      <c r="C295" s="76"/>
      <c r="D295" s="76"/>
      <c r="E295" s="76"/>
      <c r="F295" s="7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row>
    <row r="296" spans="1:53" ht="16.5" customHeight="1" x14ac:dyDescent="0.3">
      <c r="A296" s="76"/>
      <c r="B296" s="76"/>
      <c r="C296" s="76"/>
      <c r="D296" s="76"/>
      <c r="E296" s="76"/>
      <c r="F296" s="7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row>
    <row r="297" spans="1:53" ht="16.5" customHeight="1" x14ac:dyDescent="0.3">
      <c r="A297" s="76"/>
      <c r="B297" s="76"/>
      <c r="C297" s="76"/>
      <c r="D297" s="76"/>
      <c r="E297" s="76"/>
      <c r="F297" s="7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row>
    <row r="298" spans="1:53" ht="16.5" customHeight="1" x14ac:dyDescent="0.3">
      <c r="A298" s="76"/>
      <c r="B298" s="76"/>
      <c r="C298" s="76"/>
      <c r="D298" s="76"/>
      <c r="E298" s="76"/>
      <c r="F298" s="7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row>
    <row r="299" spans="1:53" ht="16.5" customHeight="1" x14ac:dyDescent="0.3">
      <c r="A299" s="76"/>
      <c r="B299" s="76"/>
      <c r="C299" s="76"/>
      <c r="D299" s="76"/>
      <c r="E299" s="76"/>
      <c r="F299" s="7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row>
    <row r="300" spans="1:53" ht="16.5" customHeight="1" x14ac:dyDescent="0.3">
      <c r="A300" s="76"/>
      <c r="B300" s="76"/>
      <c r="C300" s="76"/>
      <c r="D300" s="76"/>
      <c r="E300" s="76"/>
      <c r="F300" s="7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row>
    <row r="301" spans="1:53" ht="16.5" customHeight="1" x14ac:dyDescent="0.3">
      <c r="A301" s="76"/>
      <c r="B301" s="76"/>
      <c r="C301" s="76"/>
      <c r="D301" s="76"/>
      <c r="E301" s="76"/>
      <c r="F301" s="7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row>
    <row r="302" spans="1:53" ht="16.5" customHeight="1" x14ac:dyDescent="0.3">
      <c r="A302" s="76"/>
      <c r="B302" s="76"/>
      <c r="C302" s="76"/>
      <c r="D302" s="76"/>
      <c r="E302" s="76"/>
      <c r="F302" s="7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row>
    <row r="303" spans="1:53" ht="16.5" customHeight="1" x14ac:dyDescent="0.3">
      <c r="A303" s="82"/>
      <c r="B303" s="82"/>
      <c r="C303" s="82"/>
      <c r="D303" s="82"/>
      <c r="E303" s="82"/>
      <c r="F303" s="82"/>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row>
    <row r="304" spans="1:53" ht="16.5" customHeight="1" x14ac:dyDescent="0.3">
      <c r="A304" s="260" t="s">
        <v>1617</v>
      </c>
      <c r="B304" s="252"/>
      <c r="C304" s="53">
        <f>D304+E304+F304</f>
        <v>12753</v>
      </c>
      <c r="D304" s="60">
        <f>ROUNDDOWN(SUMIF(N207:N258,M304,D207:D258),0)</f>
        <v>996</v>
      </c>
      <c r="E304" s="57">
        <f>ROUNDDOWN(SUMIF(N207:N258,M304,E207:E258),0)</f>
        <v>10573</v>
      </c>
      <c r="F304" s="53">
        <f>ROUNDDOWN(SUMIF(N207:N258,M304,F207:F258),0)</f>
        <v>1184</v>
      </c>
      <c r="M304" s="20" t="s">
        <v>1236</v>
      </c>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row>
    <row r="305" spans="1:53" ht="16.5" customHeight="1" x14ac:dyDescent="0.3">
      <c r="A305" s="96" t="s">
        <v>31</v>
      </c>
      <c r="B305" s="97" t="s">
        <v>31</v>
      </c>
      <c r="C305" s="261">
        <f>C354</f>
        <v>8978</v>
      </c>
      <c r="D305" s="261">
        <f>D354</f>
        <v>529</v>
      </c>
      <c r="E305" s="261">
        <f>E354</f>
        <v>7683</v>
      </c>
      <c r="F305" s="261">
        <f>F354</f>
        <v>766</v>
      </c>
      <c r="G305" s="34" t="str">
        <f>HYPERLINK("#G"&amp;ROW(G347),"_x0005_`BDCOD|D01175_x0007_`POSS|"&amp;ROW(G307)&amp;"_x0007_`POSE|"&amp;ROW(G347)&amp;"_x0007_`")</f>
        <v>_x0005_`BDCOD|D01175_x0007_`POSS|307_x0007_`POSE|347_x0007_`</v>
      </c>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row>
    <row r="306" spans="1:53" ht="16.5" customHeight="1" x14ac:dyDescent="0.3">
      <c r="A306" s="83"/>
      <c r="B306" s="97" t="s">
        <v>376</v>
      </c>
      <c r="C306" s="245"/>
      <c r="D306" s="245"/>
      <c r="E306" s="245"/>
      <c r="F306" s="245"/>
      <c r="M306" s="20" t="s">
        <v>379</v>
      </c>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row>
    <row r="307" spans="1:53" ht="16.5" customHeight="1" x14ac:dyDescent="0.3">
      <c r="A307" s="76"/>
      <c r="B307" s="76"/>
      <c r="C307" s="99"/>
      <c r="D307" s="99"/>
      <c r="E307" s="99"/>
      <c r="F307" s="99"/>
      <c r="G307" s="16" t="s">
        <v>1585</v>
      </c>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row>
    <row r="308" spans="1:53" ht="16.5" customHeight="1" x14ac:dyDescent="0.3">
      <c r="A308" s="66"/>
      <c r="B308" s="75" t="s">
        <v>1699</v>
      </c>
      <c r="C308" s="76"/>
      <c r="D308" s="76"/>
      <c r="E308" s="76"/>
      <c r="F308" s="76"/>
      <c r="G308" s="16" t="s">
        <v>1698</v>
      </c>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row>
    <row r="309" spans="1:53" ht="16.5" customHeight="1" x14ac:dyDescent="0.3">
      <c r="A309" s="76"/>
      <c r="B309" s="76"/>
      <c r="C309" s="76"/>
      <c r="D309" s="76"/>
      <c r="E309" s="76"/>
      <c r="F309" s="76"/>
      <c r="G309" s="16" t="s">
        <v>1585</v>
      </c>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row>
    <row r="310" spans="1:53" ht="16.5" customHeight="1" x14ac:dyDescent="0.3">
      <c r="A310" s="66"/>
      <c r="B310" s="75" t="s">
        <v>1664</v>
      </c>
      <c r="C310" s="76"/>
      <c r="D310" s="76"/>
      <c r="E310" s="76"/>
      <c r="F310" s="76"/>
      <c r="G310" s="16" t="s">
        <v>1663</v>
      </c>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row>
    <row r="311" spans="1:53" ht="16.5" customHeight="1" x14ac:dyDescent="0.3">
      <c r="A311" s="76"/>
      <c r="B311" s="76"/>
      <c r="C311" s="76"/>
      <c r="D311" s="76"/>
      <c r="E311" s="76"/>
      <c r="F311" s="76"/>
      <c r="G311" s="16" t="s">
        <v>1585</v>
      </c>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row>
    <row r="312" spans="1:53" ht="16.5" customHeight="1" x14ac:dyDescent="0.3">
      <c r="A312" s="66" t="s">
        <v>798</v>
      </c>
      <c r="B312" s="98" t="str">
        <f>"    보통인부 : "&amp;TEXT(I312,"#,##0"&amp;IF(I312&lt;&gt;INT(I312),".###",""))&amp;" * "&amp;AA312&amp;" 인 = "&amp;TEXT(C312,"#,##0.0")&amp;""</f>
        <v xml:space="preserve">    보통인부 : 165,545 * 0.015 인 = 2,483.1</v>
      </c>
      <c r="C312" s="100">
        <f>D312+E312+F312</f>
        <v>2483.1</v>
      </c>
      <c r="D312" s="100">
        <f>IF(H312=0,0,ROUNDDOWN(J312*H312,1))</f>
        <v>0</v>
      </c>
      <c r="E312" s="100">
        <f>IF(H312=0,0,ROUNDDOWN(K312*H312,1))</f>
        <v>2483.1</v>
      </c>
      <c r="F312" s="100">
        <f>IF(H312=0,0,ROUNDDOWN(L312*H312,1))</f>
        <v>0</v>
      </c>
      <c r="G312" s="16" t="s">
        <v>1700</v>
      </c>
      <c r="H312" s="103">
        <f>AC312</f>
        <v>1.4999999999999999E-2</v>
      </c>
      <c r="I312" s="104">
        <f>J312+K312+L312</f>
        <v>165545</v>
      </c>
      <c r="K312" s="39">
        <f>노무비목록표!E6</f>
        <v>165545</v>
      </c>
      <c r="M312" s="20" t="s">
        <v>1227</v>
      </c>
      <c r="N312" s="20" t="s">
        <v>1616</v>
      </c>
      <c r="X312" s="105" t="str">
        <f>노무비목록표!B6&amp;" / "&amp;노무비목록표!C6</f>
        <v xml:space="preserve">보통인부 / </v>
      </c>
      <c r="Y312" s="19" t="str">
        <f ca="1">HYPERLINK("#"&amp;노무비목록표!G2&amp;"!A"&amp;ROW(노무비목록표!A6),"L00002 →")</f>
        <v>L00002 →</v>
      </c>
      <c r="Z312" s="20" t="s">
        <v>1604</v>
      </c>
      <c r="AA312" s="107">
        <v>1.4999999999999999E-2</v>
      </c>
      <c r="AB312" s="20" t="s">
        <v>1590</v>
      </c>
      <c r="AC312" s="110">
        <f>1*AA312</f>
        <v>1.4999999999999999E-2</v>
      </c>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row>
    <row r="313" spans="1:53" ht="16.5" customHeight="1" x14ac:dyDescent="0.3">
      <c r="A313" s="76"/>
      <c r="B313" s="76"/>
      <c r="C313" s="76"/>
      <c r="D313" s="76"/>
      <c r="E313" s="76"/>
      <c r="F313" s="76"/>
      <c r="G313" s="16" t="s">
        <v>1585</v>
      </c>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row>
    <row r="314" spans="1:53" ht="16.5" customHeight="1" x14ac:dyDescent="0.3">
      <c r="A314" s="66"/>
      <c r="B314" s="75" t="s">
        <v>1615</v>
      </c>
      <c r="C314" s="101">
        <f>D314+E314+F314</f>
        <v>2483.1</v>
      </c>
      <c r="D314" s="101">
        <f>SUMIF(N307:N313,M314,D307:D313)</f>
        <v>0</v>
      </c>
      <c r="E314" s="101">
        <f>SUMIF(N307:N313,M314,E307:E313)</f>
        <v>2483.1</v>
      </c>
      <c r="F314" s="101">
        <f>SUMIF(N307:N313,M314,F307:F313)</f>
        <v>0</v>
      </c>
      <c r="G314" s="16" t="s">
        <v>1614</v>
      </c>
      <c r="M314" s="20" t="s">
        <v>1616</v>
      </c>
      <c r="N314" s="20" t="s">
        <v>1636</v>
      </c>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row>
    <row r="315" spans="1:53" ht="16.5" customHeight="1" x14ac:dyDescent="0.3">
      <c r="A315" s="76"/>
      <c r="B315" s="76"/>
      <c r="C315" s="99"/>
      <c r="D315" s="99"/>
      <c r="E315" s="99"/>
      <c r="F315" s="99"/>
      <c r="G315" s="16" t="s">
        <v>1585</v>
      </c>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row>
    <row r="316" spans="1:53" ht="16.5" customHeight="1" x14ac:dyDescent="0.3">
      <c r="A316" s="76"/>
      <c r="B316" s="76"/>
      <c r="C316" s="76"/>
      <c r="D316" s="76"/>
      <c r="E316" s="76"/>
      <c r="F316" s="76"/>
      <c r="G316" s="16" t="s">
        <v>1585</v>
      </c>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row>
    <row r="317" spans="1:53" ht="16.5" customHeight="1" x14ac:dyDescent="0.3">
      <c r="A317" s="66"/>
      <c r="B317" s="75" t="s">
        <v>1667</v>
      </c>
      <c r="C317" s="76"/>
      <c r="D317" s="76"/>
      <c r="E317" s="76"/>
      <c r="F317" s="76"/>
      <c r="G317" s="16" t="s">
        <v>1666</v>
      </c>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row>
    <row r="318" spans="1:53" ht="16.5" customHeight="1" x14ac:dyDescent="0.3">
      <c r="A318" s="76"/>
      <c r="B318" s="76"/>
      <c r="C318" s="76"/>
      <c r="D318" s="76"/>
      <c r="E318" s="76"/>
      <c r="F318" s="76"/>
      <c r="G318" s="16" t="s">
        <v>1585</v>
      </c>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row>
    <row r="319" spans="1:53" ht="16.5" customHeight="1" x14ac:dyDescent="0.3">
      <c r="A319" s="66"/>
      <c r="B319" s="75" t="s">
        <v>1669</v>
      </c>
      <c r="C319" s="76"/>
      <c r="D319" s="76"/>
      <c r="E319" s="76"/>
      <c r="F319" s="76"/>
      <c r="G319" s="16" t="s">
        <v>1668</v>
      </c>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row>
    <row r="320" spans="1:53" ht="16.5" customHeight="1" x14ac:dyDescent="0.3">
      <c r="A320" s="76"/>
      <c r="B320" s="76"/>
      <c r="C320" s="76"/>
      <c r="D320" s="76"/>
      <c r="E320" s="76"/>
      <c r="F320" s="76"/>
      <c r="G320" s="16" t="s">
        <v>1585</v>
      </c>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row>
    <row r="321" spans="1:53" ht="16.5" customHeight="1" x14ac:dyDescent="0.3">
      <c r="A321" s="66"/>
      <c r="B321" s="98" t="str">
        <f>"    Q = "&amp;Z321&amp;" hr "</f>
        <v xml:space="preserve">    Q = 0.056 hr </v>
      </c>
      <c r="C321" s="76"/>
      <c r="D321" s="76"/>
      <c r="E321" s="76"/>
      <c r="F321" s="76"/>
      <c r="G321" s="16" t="s">
        <v>1701</v>
      </c>
      <c r="Z321" s="107">
        <v>5.6000000000000001E-2</v>
      </c>
      <c r="AA321" s="20" t="s">
        <v>1590</v>
      </c>
      <c r="AB321" s="109">
        <f>Z321</f>
        <v>5.6000000000000001E-2</v>
      </c>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row>
    <row r="322" spans="1:53" ht="16.5" customHeight="1" x14ac:dyDescent="0.3">
      <c r="A322" s="76"/>
      <c r="B322" s="76"/>
      <c r="C322" s="76"/>
      <c r="D322" s="76"/>
      <c r="E322" s="76"/>
      <c r="F322" s="76"/>
      <c r="G322" s="16" t="s">
        <v>1585</v>
      </c>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row>
    <row r="323" spans="1:53" ht="16.5" customHeight="1" x14ac:dyDescent="0.3">
      <c r="A323" s="66" t="s">
        <v>1672</v>
      </c>
      <c r="B323" s="98" t="str">
        <f>"    노무비 : "&amp;TEXT(I323,"#,##0"&amp;IF(I323&lt;&gt;INT(I323),".###",""))&amp;" * Q = "&amp;TEXT(C323,"#,##0.0")&amp;""</f>
        <v xml:space="preserve">    노무비 : 55,700 * Q = 3,119.2</v>
      </c>
      <c r="C323" s="100">
        <f>D323+E323+F323</f>
        <v>3119.2</v>
      </c>
      <c r="D323" s="100">
        <f>IF(H323=0,0,ROUNDDOWN(J323*H323,1))</f>
        <v>0</v>
      </c>
      <c r="E323" s="100">
        <f>IF(H323=0,0,ROUNDDOWN(K323*H323,1))</f>
        <v>3119.2</v>
      </c>
      <c r="F323" s="100">
        <f>IF(H323=0,0,ROUNDDOWN(L323*H323,1))</f>
        <v>0</v>
      </c>
      <c r="G323" s="16" t="s">
        <v>1671</v>
      </c>
      <c r="H323" s="103">
        <f>AC323</f>
        <v>5.6000000000000001E-2</v>
      </c>
      <c r="I323" s="104">
        <f>J323+K323+L323</f>
        <v>55700</v>
      </c>
      <c r="K323" s="39">
        <f>중기목록표!G4</f>
        <v>55700</v>
      </c>
      <c r="M323" s="20" t="s">
        <v>1673</v>
      </c>
      <c r="N323" s="20" t="s">
        <v>1600</v>
      </c>
      <c r="X323" s="105" t="str">
        <f>중기목록표!B4&amp;" / "&amp;중기목록표!C4</f>
        <v>굴삭기(무한궤도) / 0.2㎥</v>
      </c>
      <c r="Y323" s="19" t="str">
        <f ca="1">HYPERLINK("#"&amp;중기목록표!J2&amp;"!A"&amp;ROW(중기목록표!A4),"X00033 →")</f>
        <v>X00033 →</v>
      </c>
      <c r="Z323" s="20" t="s">
        <v>1604</v>
      </c>
      <c r="AA323" s="109">
        <f>AB321</f>
        <v>5.6000000000000001E-2</v>
      </c>
      <c r="AB323" s="20" t="s">
        <v>1590</v>
      </c>
      <c r="AC323" s="110">
        <f>1*AB321</f>
        <v>5.6000000000000001E-2</v>
      </c>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row>
    <row r="324" spans="1:53" ht="16.5" customHeight="1" x14ac:dyDescent="0.3">
      <c r="A324" s="76"/>
      <c r="B324" s="76"/>
      <c r="C324" s="76"/>
      <c r="D324" s="76"/>
      <c r="E324" s="76"/>
      <c r="F324" s="76"/>
      <c r="G324" s="16" t="s">
        <v>1585</v>
      </c>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row>
    <row r="325" spans="1:53" ht="16.5" customHeight="1" x14ac:dyDescent="0.3">
      <c r="A325" s="66" t="s">
        <v>1675</v>
      </c>
      <c r="B325" s="98" t="str">
        <f>"    재료비 : "&amp;TEXT(I325,"#,##0"&amp;IF(I325&lt;&gt;INT(I325),".###",""))&amp;" * Q = "&amp;TEXT(C325,"#,##0.0")&amp;""</f>
        <v xml:space="preserve">    재료비 : 7,701 * Q = 431.2</v>
      </c>
      <c r="C325" s="100">
        <f>D325+E325+F325</f>
        <v>431.2</v>
      </c>
      <c r="D325" s="100">
        <f>IF(H325=0,0,ROUNDDOWN(J325*H325,1))</f>
        <v>431.2</v>
      </c>
      <c r="E325" s="100">
        <f>IF(H325=0,0,ROUNDDOWN(K325*H325,1))</f>
        <v>0</v>
      </c>
      <c r="F325" s="100">
        <f>IF(H325=0,0,ROUNDDOWN(L325*H325,1))</f>
        <v>0</v>
      </c>
      <c r="G325" s="16" t="s">
        <v>1674</v>
      </c>
      <c r="H325" s="103">
        <f>AC325</f>
        <v>5.6000000000000001E-2</v>
      </c>
      <c r="I325" s="104">
        <f>J325+K325+L325</f>
        <v>7701</v>
      </c>
      <c r="J325" s="39">
        <f>중기목록표!F4</f>
        <v>7701</v>
      </c>
      <c r="M325" s="20" t="s">
        <v>1673</v>
      </c>
      <c r="N325" s="20" t="s">
        <v>1600</v>
      </c>
      <c r="X325" s="105" t="str">
        <f>중기목록표!B4&amp;" / "&amp;중기목록표!C4</f>
        <v>굴삭기(무한궤도) / 0.2㎥</v>
      </c>
      <c r="Y325" s="19" t="str">
        <f ca="1">HYPERLINK("#"&amp;중기목록표!J2&amp;"!A"&amp;ROW(중기목록표!A4),"X00033 →")</f>
        <v>X00033 →</v>
      </c>
      <c r="Z325" s="20" t="s">
        <v>1604</v>
      </c>
      <c r="AA325" s="109">
        <f>AB321</f>
        <v>5.6000000000000001E-2</v>
      </c>
      <c r="AB325" s="20" t="s">
        <v>1590</v>
      </c>
      <c r="AC325" s="110">
        <f>1*AB321</f>
        <v>5.6000000000000001E-2</v>
      </c>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row>
    <row r="326" spans="1:53" ht="16.5" customHeight="1" x14ac:dyDescent="0.3">
      <c r="A326" s="76"/>
      <c r="B326" s="76"/>
      <c r="C326" s="76"/>
      <c r="D326" s="76"/>
      <c r="E326" s="76"/>
      <c r="F326" s="76"/>
      <c r="G326" s="16" t="s">
        <v>1585</v>
      </c>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row>
    <row r="327" spans="1:53" ht="16.5" customHeight="1" x14ac:dyDescent="0.3">
      <c r="A327" s="66" t="s">
        <v>1677</v>
      </c>
      <c r="B327" s="98" t="str">
        <f>"    경  비 : "&amp;TEXT(I327,"#,##0"&amp;IF(I327&lt;&gt;INT(I327),".###",""))&amp;" * Q = "&amp;TEXT(C327,"#,##0.0")&amp;""</f>
        <v xml:space="preserve">    경  비 : 13,041 * Q = 730.2</v>
      </c>
      <c r="C327" s="100">
        <f>D327+E327+F327</f>
        <v>730.2</v>
      </c>
      <c r="D327" s="100">
        <f>IF(H327=0,0,ROUNDDOWN(J327*H327,1))</f>
        <v>0</v>
      </c>
      <c r="E327" s="100">
        <f>IF(H327=0,0,ROUNDDOWN(K327*H327,1))</f>
        <v>0</v>
      </c>
      <c r="F327" s="100">
        <f>IF(H327=0,0,ROUNDDOWN(L327*H327,1))</f>
        <v>730.2</v>
      </c>
      <c r="G327" s="16" t="s">
        <v>1676</v>
      </c>
      <c r="H327" s="103">
        <f>AC327</f>
        <v>5.6000000000000001E-2</v>
      </c>
      <c r="I327" s="104">
        <f>J327+K327+L327</f>
        <v>13041</v>
      </c>
      <c r="L327" s="39">
        <f>중기목록표!H4</f>
        <v>13041</v>
      </c>
      <c r="M327" s="20" t="s">
        <v>1673</v>
      </c>
      <c r="N327" s="20" t="s">
        <v>1600</v>
      </c>
      <c r="X327" s="105" t="str">
        <f>중기목록표!B4&amp;" / "&amp;중기목록표!C4</f>
        <v>굴삭기(무한궤도) / 0.2㎥</v>
      </c>
      <c r="Y327" s="19" t="str">
        <f ca="1">HYPERLINK("#"&amp;중기목록표!J2&amp;"!A"&amp;ROW(중기목록표!A4),"X00033 →")</f>
        <v>X00033 →</v>
      </c>
      <c r="Z327" s="20" t="s">
        <v>1604</v>
      </c>
      <c r="AA327" s="109">
        <f>AB321</f>
        <v>5.6000000000000001E-2</v>
      </c>
      <c r="AB327" s="20" t="s">
        <v>1590</v>
      </c>
      <c r="AC327" s="110">
        <f>1*AB321</f>
        <v>5.6000000000000001E-2</v>
      </c>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row>
    <row r="328" spans="1:53" ht="16.5" customHeight="1" x14ac:dyDescent="0.3">
      <c r="A328" s="76"/>
      <c r="B328" s="76"/>
      <c r="C328" s="76"/>
      <c r="D328" s="76"/>
      <c r="E328" s="76"/>
      <c r="F328" s="76"/>
      <c r="G328" s="16" t="s">
        <v>1585</v>
      </c>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row>
    <row r="329" spans="1:53" ht="16.5" customHeight="1" x14ac:dyDescent="0.3">
      <c r="A329" s="66"/>
      <c r="B329" s="75" t="s">
        <v>1599</v>
      </c>
      <c r="C329" s="101">
        <f>D329+E329+F329</f>
        <v>4280.5999999999995</v>
      </c>
      <c r="D329" s="101">
        <f>SUMIF(N315:N328,M329,D315:D328)</f>
        <v>431.2</v>
      </c>
      <c r="E329" s="101">
        <f>SUMIF(N315:N328,M329,E315:E328)</f>
        <v>3119.2</v>
      </c>
      <c r="F329" s="101">
        <f>SUMIF(N315:N328,M329,F315:F328)</f>
        <v>730.2</v>
      </c>
      <c r="G329" s="16" t="s">
        <v>1598</v>
      </c>
      <c r="M329" s="20" t="s">
        <v>1600</v>
      </c>
      <c r="N329" s="20" t="s">
        <v>1616</v>
      </c>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row>
    <row r="330" spans="1:53" ht="16.5" customHeight="1" x14ac:dyDescent="0.3">
      <c r="A330" s="76"/>
      <c r="B330" s="76"/>
      <c r="C330" s="99"/>
      <c r="D330" s="99"/>
      <c r="E330" s="99"/>
      <c r="F330" s="99"/>
      <c r="G330" s="16" t="s">
        <v>1585</v>
      </c>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row>
    <row r="331" spans="1:53" ht="16.5" customHeight="1" x14ac:dyDescent="0.3">
      <c r="A331" s="76"/>
      <c r="B331" s="76"/>
      <c r="C331" s="76"/>
      <c r="D331" s="76"/>
      <c r="E331" s="76"/>
      <c r="F331" s="76"/>
      <c r="G331" s="16" t="s">
        <v>1585</v>
      </c>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row>
    <row r="332" spans="1:53" ht="16.5" customHeight="1" x14ac:dyDescent="0.3">
      <c r="A332" s="66"/>
      <c r="B332" s="75" t="s">
        <v>1703</v>
      </c>
      <c r="C332" s="76"/>
      <c r="D332" s="76"/>
      <c r="E332" s="76"/>
      <c r="F332" s="76"/>
      <c r="G332" s="16" t="s">
        <v>1702</v>
      </c>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row>
    <row r="333" spans="1:53" ht="16.5" customHeight="1" x14ac:dyDescent="0.3">
      <c r="A333" s="76"/>
      <c r="B333" s="76"/>
      <c r="C333" s="76"/>
      <c r="D333" s="76"/>
      <c r="E333" s="76"/>
      <c r="F333" s="76"/>
      <c r="G333" s="16" t="s">
        <v>1585</v>
      </c>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row>
    <row r="334" spans="1:53" ht="16.5" customHeight="1" x14ac:dyDescent="0.3">
      <c r="A334" s="66"/>
      <c r="B334" s="98" t="str">
        <f>"    Q = "&amp;Z334&amp;" hr "</f>
        <v xml:space="preserve">    Q = 0.062 hr </v>
      </c>
      <c r="C334" s="76"/>
      <c r="D334" s="76"/>
      <c r="E334" s="76"/>
      <c r="F334" s="76"/>
      <c r="G334" s="16" t="s">
        <v>1704</v>
      </c>
      <c r="Z334" s="107">
        <v>6.2E-2</v>
      </c>
      <c r="AA334" s="20" t="s">
        <v>1590</v>
      </c>
      <c r="AB334" s="109">
        <f>Z334</f>
        <v>6.2E-2</v>
      </c>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row>
    <row r="335" spans="1:53" ht="16.5" customHeight="1" x14ac:dyDescent="0.3">
      <c r="A335" s="76"/>
      <c r="B335" s="76"/>
      <c r="C335" s="76"/>
      <c r="D335" s="76"/>
      <c r="E335" s="76"/>
      <c r="F335" s="76"/>
      <c r="G335" s="16" t="s">
        <v>1585</v>
      </c>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row>
    <row r="336" spans="1:53" ht="16.5" customHeight="1" x14ac:dyDescent="0.3">
      <c r="A336" s="66" t="s">
        <v>1706</v>
      </c>
      <c r="B336" s="98" t="str">
        <f>"    노무비 : "&amp;TEXT(I336,"#,##0"&amp;IF(I336&lt;&gt;INT(I336),".###",""))&amp;" * Q = "&amp;TEXT(C336,"#,##0.0")&amp;""</f>
        <v xml:space="preserve">    노무비 : 33,571 * Q = 2,081.4</v>
      </c>
      <c r="C336" s="100">
        <f>D336+E336+F336</f>
        <v>2081.4</v>
      </c>
      <c r="D336" s="100">
        <f>IF(H336=0,0,ROUNDDOWN(J336*H336,1))</f>
        <v>0</v>
      </c>
      <c r="E336" s="100">
        <f>IF(H336=0,0,ROUNDDOWN(K336*H336,1))</f>
        <v>2081.4</v>
      </c>
      <c r="F336" s="100">
        <f>IF(H336=0,0,ROUNDDOWN(L336*H336,1))</f>
        <v>0</v>
      </c>
      <c r="G336" s="16" t="s">
        <v>1705</v>
      </c>
      <c r="H336" s="103">
        <f>AC336</f>
        <v>6.2E-2</v>
      </c>
      <c r="I336" s="104">
        <f>J336+K336+L336</f>
        <v>33571</v>
      </c>
      <c r="K336" s="39">
        <f>중기목록표!G20</f>
        <v>33571</v>
      </c>
      <c r="M336" s="20" t="s">
        <v>1383</v>
      </c>
      <c r="N336" s="20" t="s">
        <v>1600</v>
      </c>
      <c r="X336" s="105" t="str">
        <f>중기목록표!B20&amp;" / "&amp;중기목록표!C20</f>
        <v>플레이트 콤팩터 / 1.5톤</v>
      </c>
      <c r="Y336" s="19" t="str">
        <f ca="1">HYPERLINK("#"&amp;중기목록표!J2&amp;"!A"&amp;ROW(중기목록표!A20),"X00231 →")</f>
        <v>X00231 →</v>
      </c>
      <c r="Z336" s="20" t="s">
        <v>1604</v>
      </c>
      <c r="AA336" s="109">
        <f>AB334</f>
        <v>6.2E-2</v>
      </c>
      <c r="AB336" s="20" t="s">
        <v>1590</v>
      </c>
      <c r="AC336" s="110">
        <f>1*AB334</f>
        <v>6.2E-2</v>
      </c>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row>
    <row r="337" spans="1:53" ht="16.5" customHeight="1" x14ac:dyDescent="0.3">
      <c r="A337" s="76"/>
      <c r="B337" s="76"/>
      <c r="C337" s="76"/>
      <c r="D337" s="76"/>
      <c r="E337" s="76"/>
      <c r="F337" s="76"/>
      <c r="G337" s="16" t="s">
        <v>1585</v>
      </c>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row>
    <row r="338" spans="1:53" ht="16.5" customHeight="1" x14ac:dyDescent="0.3">
      <c r="A338" s="66" t="s">
        <v>1708</v>
      </c>
      <c r="B338" s="98" t="str">
        <f>"    재료비 : "&amp;TEXT(I338,"#,##0"&amp;IF(I338&lt;&gt;INT(I338),".###",""))&amp;" * Q = "&amp;TEXT(C338,"#,##0.0")&amp;""</f>
        <v xml:space="preserve">    재료비 : 1,582 * Q = 98.0</v>
      </c>
      <c r="C338" s="100">
        <f>D338+E338+F338</f>
        <v>98</v>
      </c>
      <c r="D338" s="100">
        <f>IF(H338=0,0,ROUNDDOWN(J338*H338,1))</f>
        <v>98</v>
      </c>
      <c r="E338" s="100">
        <f>IF(H338=0,0,ROUNDDOWN(K338*H338,1))</f>
        <v>0</v>
      </c>
      <c r="F338" s="100">
        <f>IF(H338=0,0,ROUNDDOWN(L338*H338,1))</f>
        <v>0</v>
      </c>
      <c r="G338" s="16" t="s">
        <v>1707</v>
      </c>
      <c r="H338" s="103">
        <f>AC338</f>
        <v>6.2E-2</v>
      </c>
      <c r="I338" s="104">
        <f>J338+K338+L338</f>
        <v>1582</v>
      </c>
      <c r="J338" s="39">
        <f>중기목록표!F20</f>
        <v>1582</v>
      </c>
      <c r="M338" s="20" t="s">
        <v>1383</v>
      </c>
      <c r="N338" s="20" t="s">
        <v>1600</v>
      </c>
      <c r="X338" s="105" t="str">
        <f>중기목록표!B20&amp;" / "&amp;중기목록표!C20</f>
        <v>플레이트 콤팩터 / 1.5톤</v>
      </c>
      <c r="Y338" s="19" t="str">
        <f ca="1">HYPERLINK("#"&amp;중기목록표!J2&amp;"!A"&amp;ROW(중기목록표!A20),"X00231 →")</f>
        <v>X00231 →</v>
      </c>
      <c r="Z338" s="20" t="s">
        <v>1604</v>
      </c>
      <c r="AA338" s="109">
        <f>AB334</f>
        <v>6.2E-2</v>
      </c>
      <c r="AB338" s="20" t="s">
        <v>1590</v>
      </c>
      <c r="AC338" s="110">
        <f>1*AB334</f>
        <v>6.2E-2</v>
      </c>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row>
    <row r="339" spans="1:53" ht="16.5" customHeight="1" x14ac:dyDescent="0.3">
      <c r="A339" s="76"/>
      <c r="B339" s="76"/>
      <c r="C339" s="76"/>
      <c r="D339" s="76"/>
      <c r="E339" s="76"/>
      <c r="F339" s="76"/>
      <c r="G339" s="16" t="s">
        <v>1585</v>
      </c>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row>
    <row r="340" spans="1:53" ht="16.5" customHeight="1" x14ac:dyDescent="0.3">
      <c r="A340" s="66" t="s">
        <v>1710</v>
      </c>
      <c r="B340" s="98" t="str">
        <f>"    경  비 : "&amp;TEXT(I340,"#,##0"&amp;IF(I340&lt;&gt;INT(I340),".###",""))&amp;" * Q = "&amp;TEXT(C340,"#,##0.0")&amp;""</f>
        <v xml:space="preserve">    경  비 : 582 * Q = 36.0</v>
      </c>
      <c r="C340" s="100">
        <f>D340+E340+F340</f>
        <v>36</v>
      </c>
      <c r="D340" s="100">
        <f>IF(H340=0,0,ROUNDDOWN(J340*H340,1))</f>
        <v>0</v>
      </c>
      <c r="E340" s="100">
        <f>IF(H340=0,0,ROUNDDOWN(K340*H340,1))</f>
        <v>0</v>
      </c>
      <c r="F340" s="100">
        <f>IF(H340=0,0,ROUNDDOWN(L340*H340,1))</f>
        <v>36</v>
      </c>
      <c r="G340" s="16" t="s">
        <v>1709</v>
      </c>
      <c r="H340" s="103">
        <f>AC340</f>
        <v>6.2E-2</v>
      </c>
      <c r="I340" s="104">
        <f>J340+K340+L340</f>
        <v>582</v>
      </c>
      <c r="L340" s="39">
        <f>중기목록표!H20</f>
        <v>582</v>
      </c>
      <c r="M340" s="20" t="s">
        <v>1383</v>
      </c>
      <c r="N340" s="20" t="s">
        <v>1600</v>
      </c>
      <c r="X340" s="105" t="str">
        <f>중기목록표!B20&amp;" / "&amp;중기목록표!C20</f>
        <v>플레이트 콤팩터 / 1.5톤</v>
      </c>
      <c r="Y340" s="19" t="str">
        <f ca="1">HYPERLINK("#"&amp;중기목록표!J2&amp;"!A"&amp;ROW(중기목록표!A20),"X00231 →")</f>
        <v>X00231 →</v>
      </c>
      <c r="Z340" s="20" t="s">
        <v>1604</v>
      </c>
      <c r="AA340" s="109">
        <f>AB334</f>
        <v>6.2E-2</v>
      </c>
      <c r="AB340" s="20" t="s">
        <v>1590</v>
      </c>
      <c r="AC340" s="110">
        <f>1*AB334</f>
        <v>6.2E-2</v>
      </c>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row>
    <row r="341" spans="1:53" ht="16.5" customHeight="1" x14ac:dyDescent="0.3">
      <c r="A341" s="76"/>
      <c r="B341" s="76"/>
      <c r="C341" s="76"/>
      <c r="D341" s="76"/>
      <c r="E341" s="76"/>
      <c r="F341" s="76"/>
      <c r="G341" s="16" t="s">
        <v>1585</v>
      </c>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row>
    <row r="342" spans="1:53" ht="16.5" customHeight="1" x14ac:dyDescent="0.3">
      <c r="A342" s="66"/>
      <c r="B342" s="75" t="s">
        <v>1599</v>
      </c>
      <c r="C342" s="101">
        <f>D342+E342+F342</f>
        <v>2215.4</v>
      </c>
      <c r="D342" s="101">
        <f>SUMIF(N330:N341,M342,D330:D341)</f>
        <v>98</v>
      </c>
      <c r="E342" s="101">
        <f>SUMIF(N330:N341,M342,E330:E341)</f>
        <v>2081.4</v>
      </c>
      <c r="F342" s="101">
        <f>SUMIF(N330:N341,M342,F330:F341)</f>
        <v>36</v>
      </c>
      <c r="G342" s="16" t="s">
        <v>1598</v>
      </c>
      <c r="M342" s="20" t="s">
        <v>1600</v>
      </c>
      <c r="N342" s="20" t="s">
        <v>1616</v>
      </c>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row>
    <row r="343" spans="1:53" ht="16.5" customHeight="1" x14ac:dyDescent="0.3">
      <c r="A343" s="76"/>
      <c r="B343" s="76"/>
      <c r="C343" s="99"/>
      <c r="D343" s="99"/>
      <c r="E343" s="99"/>
      <c r="F343" s="99"/>
      <c r="G343" s="16" t="s">
        <v>1585</v>
      </c>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row>
    <row r="344" spans="1:53" ht="16.5" customHeight="1" x14ac:dyDescent="0.3">
      <c r="A344" s="66"/>
      <c r="B344" s="75" t="s">
        <v>1615</v>
      </c>
      <c r="C344" s="101">
        <f>D344+E344+F344</f>
        <v>6496</v>
      </c>
      <c r="D344" s="101">
        <f>SUMIF(N315:N343,M344,D315:D343)</f>
        <v>529.20000000000005</v>
      </c>
      <c r="E344" s="101">
        <f>SUMIF(N315:N343,M344,E315:E343)</f>
        <v>5200.6000000000004</v>
      </c>
      <c r="F344" s="101">
        <f>SUMIF(N315:N343,M344,F315:F343)</f>
        <v>766.2</v>
      </c>
      <c r="G344" s="16" t="s">
        <v>1614</v>
      </c>
      <c r="M344" s="20" t="s">
        <v>1616</v>
      </c>
      <c r="N344" s="20" t="s">
        <v>1636</v>
      </c>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row>
    <row r="345" spans="1:53" ht="16.5" customHeight="1" x14ac:dyDescent="0.3">
      <c r="A345" s="76"/>
      <c r="B345" s="76"/>
      <c r="C345" s="99"/>
      <c r="D345" s="99"/>
      <c r="E345" s="99"/>
      <c r="F345" s="99"/>
      <c r="G345" s="16" t="s">
        <v>1585</v>
      </c>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row>
    <row r="346" spans="1:53" ht="16.5" customHeight="1" x14ac:dyDescent="0.3">
      <c r="A346" s="76"/>
      <c r="B346" s="76"/>
      <c r="C346" s="76"/>
      <c r="D346" s="76"/>
      <c r="E346" s="76"/>
      <c r="F346" s="76"/>
      <c r="G346" s="16" t="s">
        <v>1585</v>
      </c>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row>
    <row r="347" spans="1:53" ht="16.5" customHeight="1" x14ac:dyDescent="0.3">
      <c r="A347" s="66"/>
      <c r="B347" s="75" t="s">
        <v>1635</v>
      </c>
      <c r="C347" s="101">
        <f>D347+E347+F347</f>
        <v>8979.1000000000022</v>
      </c>
      <c r="D347" s="101">
        <f>SUMIF(N307:N346,M347,D307:D346)</f>
        <v>529.20000000000005</v>
      </c>
      <c r="E347" s="101">
        <f>SUMIF(N307:N346,M347,E307:E346)</f>
        <v>7683.7000000000007</v>
      </c>
      <c r="F347" s="101">
        <f>SUMIF(N307:N346,M347,F307:F346)</f>
        <v>766.2</v>
      </c>
      <c r="G347" s="16" t="s">
        <v>1634</v>
      </c>
      <c r="M347" s="20" t="s">
        <v>1636</v>
      </c>
      <c r="N347" s="20" t="s">
        <v>1236</v>
      </c>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row>
    <row r="348" spans="1:53" ht="16.5" customHeight="1" x14ac:dyDescent="0.3">
      <c r="A348" s="76"/>
      <c r="B348" s="76"/>
      <c r="C348" s="99"/>
      <c r="D348" s="99"/>
      <c r="E348" s="99"/>
      <c r="F348" s="99"/>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row>
    <row r="349" spans="1:53" ht="16.5" customHeight="1" x14ac:dyDescent="0.3">
      <c r="A349" s="76"/>
      <c r="B349" s="76"/>
      <c r="C349" s="76"/>
      <c r="D349" s="76"/>
      <c r="E349" s="76"/>
      <c r="F349" s="7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row>
    <row r="350" spans="1:53" ht="16.5" customHeight="1" x14ac:dyDescent="0.3">
      <c r="A350" s="76"/>
      <c r="B350" s="76"/>
      <c r="C350" s="76"/>
      <c r="D350" s="76"/>
      <c r="E350" s="76"/>
      <c r="F350" s="7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row>
    <row r="351" spans="1:53" ht="16.5" customHeight="1" x14ac:dyDescent="0.3">
      <c r="A351" s="76"/>
      <c r="B351" s="76"/>
      <c r="C351" s="76"/>
      <c r="D351" s="76"/>
      <c r="E351" s="76"/>
      <c r="F351" s="7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row>
    <row r="352" spans="1:53" ht="16.5" customHeight="1" x14ac:dyDescent="0.3">
      <c r="A352" s="76"/>
      <c r="B352" s="76"/>
      <c r="C352" s="76"/>
      <c r="D352" s="76"/>
      <c r="E352" s="76"/>
      <c r="F352" s="7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row>
    <row r="353" spans="1:53" ht="16.5" customHeight="1" x14ac:dyDescent="0.3">
      <c r="A353" s="82"/>
      <c r="B353" s="82"/>
      <c r="C353" s="82"/>
      <c r="D353" s="82"/>
      <c r="E353" s="82"/>
      <c r="F353" s="82"/>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row>
    <row r="354" spans="1:53" ht="16.5" customHeight="1" x14ac:dyDescent="0.3">
      <c r="A354" s="260" t="s">
        <v>1617</v>
      </c>
      <c r="B354" s="252"/>
      <c r="C354" s="53">
        <f>D354+E354+F354</f>
        <v>8978</v>
      </c>
      <c r="D354" s="60">
        <f>ROUNDDOWN(SUMIF(N307:N347,M354,D307:D347),0)</f>
        <v>529</v>
      </c>
      <c r="E354" s="57">
        <f>ROUNDDOWN(SUMIF(N307:N347,M354,E307:E347),0)</f>
        <v>7683</v>
      </c>
      <c r="F354" s="53">
        <f>ROUNDDOWN(SUMIF(N307:N347,M354,F307:F347),0)</f>
        <v>766</v>
      </c>
      <c r="M354" s="20" t="s">
        <v>1236</v>
      </c>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row>
    <row r="355" spans="1:53" ht="16.5" customHeight="1" x14ac:dyDescent="0.3">
      <c r="A355" s="96" t="s">
        <v>36</v>
      </c>
      <c r="B355" s="97" t="s">
        <v>36</v>
      </c>
      <c r="C355" s="261">
        <f>C404</f>
        <v>11647</v>
      </c>
      <c r="D355" s="261">
        <f>D404</f>
        <v>811</v>
      </c>
      <c r="E355" s="261">
        <f>E404</f>
        <v>9765</v>
      </c>
      <c r="F355" s="261">
        <f>F404</f>
        <v>1071</v>
      </c>
      <c r="G355" s="34" t="str">
        <f>HYPERLINK("#G"&amp;ROW(G397),"_x0005_`BDCOD|D01136_x0007_`POSS|"&amp;ROW(G357)&amp;"_x0007_`POSE|"&amp;ROW(G397)&amp;"_x0007_`")</f>
        <v>_x0005_`BDCOD|D01136_x0007_`POSS|357_x0007_`POSE|397_x0007_`</v>
      </c>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row>
    <row r="356" spans="1:53" ht="16.5" customHeight="1" x14ac:dyDescent="0.3">
      <c r="A356" s="83"/>
      <c r="B356" s="97" t="s">
        <v>380</v>
      </c>
      <c r="C356" s="245"/>
      <c r="D356" s="245"/>
      <c r="E356" s="245"/>
      <c r="F356" s="245"/>
      <c r="M356" s="20" t="s">
        <v>382</v>
      </c>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row>
    <row r="357" spans="1:53" ht="16.5" customHeight="1" x14ac:dyDescent="0.3">
      <c r="A357" s="76"/>
      <c r="B357" s="76"/>
      <c r="C357" s="99"/>
      <c r="D357" s="99"/>
      <c r="E357" s="99"/>
      <c r="F357" s="99"/>
      <c r="G357" s="16" t="s">
        <v>1585</v>
      </c>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row>
    <row r="358" spans="1:53" ht="16.5" customHeight="1" x14ac:dyDescent="0.3">
      <c r="A358" s="66"/>
      <c r="B358" s="75" t="s">
        <v>1712</v>
      </c>
      <c r="C358" s="76"/>
      <c r="D358" s="76"/>
      <c r="E358" s="76"/>
      <c r="F358" s="76"/>
      <c r="G358" s="16" t="s">
        <v>1711</v>
      </c>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row>
    <row r="359" spans="1:53" ht="16.5" customHeight="1" x14ac:dyDescent="0.3">
      <c r="A359" s="76"/>
      <c r="B359" s="76"/>
      <c r="C359" s="76"/>
      <c r="D359" s="76"/>
      <c r="E359" s="76"/>
      <c r="F359" s="76"/>
      <c r="G359" s="16" t="s">
        <v>1585</v>
      </c>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row>
    <row r="360" spans="1:53" ht="16.5" customHeight="1" x14ac:dyDescent="0.3">
      <c r="A360" s="66"/>
      <c r="B360" s="75" t="s">
        <v>1664</v>
      </c>
      <c r="C360" s="76"/>
      <c r="D360" s="76"/>
      <c r="E360" s="76"/>
      <c r="F360" s="76"/>
      <c r="G360" s="16" t="s">
        <v>1663</v>
      </c>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row>
    <row r="361" spans="1:53" ht="16.5" customHeight="1" x14ac:dyDescent="0.3">
      <c r="A361" s="76"/>
      <c r="B361" s="76"/>
      <c r="C361" s="76"/>
      <c r="D361" s="76"/>
      <c r="E361" s="76"/>
      <c r="F361" s="76"/>
      <c r="G361" s="16" t="s">
        <v>1585</v>
      </c>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row>
    <row r="362" spans="1:53" ht="16.5" customHeight="1" x14ac:dyDescent="0.3">
      <c r="A362" s="66" t="s">
        <v>798</v>
      </c>
      <c r="B362" s="98" t="str">
        <f>"    보통인부 : "&amp;TEXT(I362,"#,##0"&amp;IF(I362&lt;&gt;INT(I362),".###",""))&amp;" * "&amp;AA362&amp;" 인 = "&amp;TEXT(C362,"#,##0.0")&amp;""</f>
        <v xml:space="preserve">    보통인부 : 165,545 * 0.018 인 = 2,979.8</v>
      </c>
      <c r="C362" s="100">
        <f>D362+E362+F362</f>
        <v>2979.8</v>
      </c>
      <c r="D362" s="100">
        <f>IF(H362=0,0,ROUNDDOWN(J362*H362,1))</f>
        <v>0</v>
      </c>
      <c r="E362" s="100">
        <f>IF(H362=0,0,ROUNDDOWN(K362*H362,1))</f>
        <v>2979.8</v>
      </c>
      <c r="F362" s="100">
        <f>IF(H362=0,0,ROUNDDOWN(L362*H362,1))</f>
        <v>0</v>
      </c>
      <c r="G362" s="16" t="s">
        <v>1665</v>
      </c>
      <c r="H362" s="103">
        <f>AC362</f>
        <v>1.7999999999999999E-2</v>
      </c>
      <c r="I362" s="104">
        <f>J362+K362+L362</f>
        <v>165545</v>
      </c>
      <c r="K362" s="39">
        <f>노무비목록표!E6</f>
        <v>165545</v>
      </c>
      <c r="M362" s="20" t="s">
        <v>1227</v>
      </c>
      <c r="N362" s="20" t="s">
        <v>1616</v>
      </c>
      <c r="X362" s="105" t="str">
        <f>노무비목록표!B6&amp;" / "&amp;노무비목록표!C6</f>
        <v xml:space="preserve">보통인부 / </v>
      </c>
      <c r="Y362" s="19" t="str">
        <f ca="1">HYPERLINK("#"&amp;노무비목록표!G2&amp;"!A"&amp;ROW(노무비목록표!A6),"L00002 →")</f>
        <v>L00002 →</v>
      </c>
      <c r="Z362" s="20" t="s">
        <v>1604</v>
      </c>
      <c r="AA362" s="107">
        <v>1.7999999999999999E-2</v>
      </c>
      <c r="AB362" s="20" t="s">
        <v>1590</v>
      </c>
      <c r="AC362" s="110">
        <f>1*AA362</f>
        <v>1.7999999999999999E-2</v>
      </c>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row>
    <row r="363" spans="1:53" ht="16.5" customHeight="1" x14ac:dyDescent="0.3">
      <c r="A363" s="76"/>
      <c r="B363" s="76"/>
      <c r="C363" s="76"/>
      <c r="D363" s="76"/>
      <c r="E363" s="76"/>
      <c r="F363" s="76"/>
      <c r="G363" s="16" t="s">
        <v>1585</v>
      </c>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row>
    <row r="364" spans="1:53" ht="16.5" customHeight="1" x14ac:dyDescent="0.3">
      <c r="A364" s="66"/>
      <c r="B364" s="75" t="s">
        <v>1615</v>
      </c>
      <c r="C364" s="101">
        <f>D364+E364+F364</f>
        <v>2979.8</v>
      </c>
      <c r="D364" s="101">
        <f>SUMIF(N357:N363,M364,D357:D363)</f>
        <v>0</v>
      </c>
      <c r="E364" s="101">
        <f>SUMIF(N357:N363,M364,E357:E363)</f>
        <v>2979.8</v>
      </c>
      <c r="F364" s="101">
        <f>SUMIF(N357:N363,M364,F357:F363)</f>
        <v>0</v>
      </c>
      <c r="G364" s="16" t="s">
        <v>1614</v>
      </c>
      <c r="M364" s="20" t="s">
        <v>1616</v>
      </c>
      <c r="N364" s="20" t="s">
        <v>1636</v>
      </c>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row>
    <row r="365" spans="1:53" ht="16.5" customHeight="1" x14ac:dyDescent="0.3">
      <c r="A365" s="76"/>
      <c r="B365" s="76"/>
      <c r="C365" s="99"/>
      <c r="D365" s="99"/>
      <c r="E365" s="99"/>
      <c r="F365" s="99"/>
      <c r="G365" s="16" t="s">
        <v>1585</v>
      </c>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row>
    <row r="366" spans="1:53" ht="16.5" customHeight="1" x14ac:dyDescent="0.3">
      <c r="A366" s="76"/>
      <c r="B366" s="76"/>
      <c r="C366" s="76"/>
      <c r="D366" s="76"/>
      <c r="E366" s="76"/>
      <c r="F366" s="76"/>
      <c r="G366" s="16" t="s">
        <v>1585</v>
      </c>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row>
    <row r="367" spans="1:53" ht="16.5" customHeight="1" x14ac:dyDescent="0.3">
      <c r="A367" s="66"/>
      <c r="B367" s="75" t="s">
        <v>1667</v>
      </c>
      <c r="C367" s="76"/>
      <c r="D367" s="76"/>
      <c r="E367" s="76"/>
      <c r="F367" s="76"/>
      <c r="G367" s="16" t="s">
        <v>1666</v>
      </c>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row>
    <row r="368" spans="1:53" ht="16.5" customHeight="1" x14ac:dyDescent="0.3">
      <c r="A368" s="76"/>
      <c r="B368" s="76"/>
      <c r="C368" s="76"/>
      <c r="D368" s="76"/>
      <c r="E368" s="76"/>
      <c r="F368" s="76"/>
      <c r="G368" s="16" t="s">
        <v>1585</v>
      </c>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row>
    <row r="369" spans="1:53" ht="16.5" customHeight="1" x14ac:dyDescent="0.3">
      <c r="A369" s="66"/>
      <c r="B369" s="75" t="s">
        <v>1669</v>
      </c>
      <c r="C369" s="76"/>
      <c r="D369" s="76"/>
      <c r="E369" s="76"/>
      <c r="F369" s="76"/>
      <c r="G369" s="16" t="s">
        <v>1668</v>
      </c>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row>
    <row r="370" spans="1:53" ht="16.5" customHeight="1" x14ac:dyDescent="0.3">
      <c r="A370" s="76"/>
      <c r="B370" s="76"/>
      <c r="C370" s="76"/>
      <c r="D370" s="76"/>
      <c r="E370" s="76"/>
      <c r="F370" s="76"/>
      <c r="G370" s="16" t="s">
        <v>1585</v>
      </c>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row>
    <row r="371" spans="1:53" ht="16.5" customHeight="1" x14ac:dyDescent="0.3">
      <c r="A371" s="66"/>
      <c r="B371" s="98" t="str">
        <f>"    Q = "&amp;Z371&amp;" hr "</f>
        <v xml:space="preserve">    Q = 0.07 hr </v>
      </c>
      <c r="C371" s="76"/>
      <c r="D371" s="76"/>
      <c r="E371" s="76"/>
      <c r="F371" s="76"/>
      <c r="G371" s="16" t="s">
        <v>1670</v>
      </c>
      <c r="Z371" s="107">
        <v>7.0000000000000007E-2</v>
      </c>
      <c r="AA371" s="20" t="s">
        <v>1590</v>
      </c>
      <c r="AB371" s="109">
        <f>Z371</f>
        <v>7.0000000000000007E-2</v>
      </c>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row>
    <row r="372" spans="1:53" ht="16.5" customHeight="1" x14ac:dyDescent="0.3">
      <c r="A372" s="76"/>
      <c r="B372" s="76"/>
      <c r="C372" s="76"/>
      <c r="D372" s="76"/>
      <c r="E372" s="76"/>
      <c r="F372" s="76"/>
      <c r="G372" s="16" t="s">
        <v>1585</v>
      </c>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row>
    <row r="373" spans="1:53" ht="16.5" customHeight="1" x14ac:dyDescent="0.3">
      <c r="A373" s="66" t="s">
        <v>1672</v>
      </c>
      <c r="B373" s="98" t="str">
        <f>"    노무비 : "&amp;TEXT(I373,"#,##0"&amp;IF(I373&lt;&gt;INT(I373),".###",""))&amp;" * Q = "&amp;TEXT(C373,"#,##0.0")&amp;""</f>
        <v xml:space="preserve">    노무비 : 55,700 * Q = 3,899.0</v>
      </c>
      <c r="C373" s="100">
        <f>D373+E373+F373</f>
        <v>3899</v>
      </c>
      <c r="D373" s="100">
        <f>IF(H373=0,0,ROUNDDOWN(J373*H373,1))</f>
        <v>0</v>
      </c>
      <c r="E373" s="100">
        <f>IF(H373=0,0,ROUNDDOWN(K373*H373,1))</f>
        <v>3899</v>
      </c>
      <c r="F373" s="100">
        <f>IF(H373=0,0,ROUNDDOWN(L373*H373,1))</f>
        <v>0</v>
      </c>
      <c r="G373" s="16" t="s">
        <v>1671</v>
      </c>
      <c r="H373" s="103">
        <f>AC373</f>
        <v>7.0000000000000007E-2</v>
      </c>
      <c r="I373" s="104">
        <f>J373+K373+L373</f>
        <v>55700</v>
      </c>
      <c r="K373" s="39">
        <f>중기목록표!G4</f>
        <v>55700</v>
      </c>
      <c r="M373" s="20" t="s">
        <v>1673</v>
      </c>
      <c r="N373" s="20" t="s">
        <v>1600</v>
      </c>
      <c r="X373" s="105" t="str">
        <f>중기목록표!B4&amp;" / "&amp;중기목록표!C4</f>
        <v>굴삭기(무한궤도) / 0.2㎥</v>
      </c>
      <c r="Y373" s="19" t="str">
        <f ca="1">HYPERLINK("#"&amp;중기목록표!J2&amp;"!A"&amp;ROW(중기목록표!A4),"X00033 →")</f>
        <v>X00033 →</v>
      </c>
      <c r="Z373" s="20" t="s">
        <v>1604</v>
      </c>
      <c r="AA373" s="109">
        <f>AB371</f>
        <v>7.0000000000000007E-2</v>
      </c>
      <c r="AB373" s="20" t="s">
        <v>1590</v>
      </c>
      <c r="AC373" s="110">
        <f>1*AB371</f>
        <v>7.0000000000000007E-2</v>
      </c>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row>
    <row r="374" spans="1:53" ht="16.5" customHeight="1" x14ac:dyDescent="0.3">
      <c r="A374" s="76"/>
      <c r="B374" s="76"/>
      <c r="C374" s="76"/>
      <c r="D374" s="76"/>
      <c r="E374" s="76"/>
      <c r="F374" s="76"/>
      <c r="G374" s="16" t="s">
        <v>1585</v>
      </c>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row>
    <row r="375" spans="1:53" ht="16.5" customHeight="1" x14ac:dyDescent="0.3">
      <c r="A375" s="66" t="s">
        <v>1675</v>
      </c>
      <c r="B375" s="98" t="str">
        <f>"    재료비 : "&amp;TEXT(I375,"#,##0"&amp;IF(I375&lt;&gt;INT(I375),".###",""))&amp;" * Q = "&amp;TEXT(C375,"#,##0.0")&amp;""</f>
        <v xml:space="preserve">    재료비 : 7,701 * Q = 539.0</v>
      </c>
      <c r="C375" s="100">
        <f>D375+E375+F375</f>
        <v>539</v>
      </c>
      <c r="D375" s="100">
        <f>IF(H375=0,0,ROUNDDOWN(J375*H375,1))</f>
        <v>539</v>
      </c>
      <c r="E375" s="100">
        <f>IF(H375=0,0,ROUNDDOWN(K375*H375,1))</f>
        <v>0</v>
      </c>
      <c r="F375" s="100">
        <f>IF(H375=0,0,ROUNDDOWN(L375*H375,1))</f>
        <v>0</v>
      </c>
      <c r="G375" s="16" t="s">
        <v>1674</v>
      </c>
      <c r="H375" s="103">
        <f>AC375</f>
        <v>7.0000000000000007E-2</v>
      </c>
      <c r="I375" s="104">
        <f>J375+K375+L375</f>
        <v>7701</v>
      </c>
      <c r="J375" s="39">
        <f>중기목록표!F4</f>
        <v>7701</v>
      </c>
      <c r="M375" s="20" t="s">
        <v>1673</v>
      </c>
      <c r="N375" s="20" t="s">
        <v>1600</v>
      </c>
      <c r="X375" s="105" t="str">
        <f>중기목록표!B4&amp;" / "&amp;중기목록표!C4</f>
        <v>굴삭기(무한궤도) / 0.2㎥</v>
      </c>
      <c r="Y375" s="19" t="str">
        <f ca="1">HYPERLINK("#"&amp;중기목록표!J2&amp;"!A"&amp;ROW(중기목록표!A4),"X00033 →")</f>
        <v>X00033 →</v>
      </c>
      <c r="Z375" s="20" t="s">
        <v>1604</v>
      </c>
      <c r="AA375" s="109">
        <f>AB371</f>
        <v>7.0000000000000007E-2</v>
      </c>
      <c r="AB375" s="20" t="s">
        <v>1590</v>
      </c>
      <c r="AC375" s="110">
        <f>1*AB371</f>
        <v>7.0000000000000007E-2</v>
      </c>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row>
    <row r="376" spans="1:53" ht="16.5" customHeight="1" x14ac:dyDescent="0.3">
      <c r="A376" s="76"/>
      <c r="B376" s="76"/>
      <c r="C376" s="76"/>
      <c r="D376" s="76"/>
      <c r="E376" s="76"/>
      <c r="F376" s="76"/>
      <c r="G376" s="16" t="s">
        <v>1585</v>
      </c>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row>
    <row r="377" spans="1:53" ht="16.5" customHeight="1" x14ac:dyDescent="0.3">
      <c r="A377" s="66" t="s">
        <v>1677</v>
      </c>
      <c r="B377" s="98" t="str">
        <f>"    경  비 : "&amp;TEXT(I377,"#,##0"&amp;IF(I377&lt;&gt;INT(I377),".###",""))&amp;" * Q = "&amp;TEXT(C377,"#,##0.0")&amp;""</f>
        <v xml:space="preserve">    경  비 : 13,041 * Q = 912.8</v>
      </c>
      <c r="C377" s="100">
        <f>D377+E377+F377</f>
        <v>912.8</v>
      </c>
      <c r="D377" s="100">
        <f>IF(H377=0,0,ROUNDDOWN(J377*H377,1))</f>
        <v>0</v>
      </c>
      <c r="E377" s="100">
        <f>IF(H377=0,0,ROUNDDOWN(K377*H377,1))</f>
        <v>0</v>
      </c>
      <c r="F377" s="100">
        <f>IF(H377=0,0,ROUNDDOWN(L377*H377,1))</f>
        <v>912.8</v>
      </c>
      <c r="G377" s="16" t="s">
        <v>1676</v>
      </c>
      <c r="H377" s="103">
        <f>AC377</f>
        <v>7.0000000000000007E-2</v>
      </c>
      <c r="I377" s="104">
        <f>J377+K377+L377</f>
        <v>13041</v>
      </c>
      <c r="L377" s="39">
        <f>중기목록표!H4</f>
        <v>13041</v>
      </c>
      <c r="M377" s="20" t="s">
        <v>1673</v>
      </c>
      <c r="N377" s="20" t="s">
        <v>1600</v>
      </c>
      <c r="X377" s="105" t="str">
        <f>중기목록표!B4&amp;" / "&amp;중기목록표!C4</f>
        <v>굴삭기(무한궤도) / 0.2㎥</v>
      </c>
      <c r="Y377" s="19" t="str">
        <f ca="1">HYPERLINK("#"&amp;중기목록표!J2&amp;"!A"&amp;ROW(중기목록표!A4),"X00033 →")</f>
        <v>X00033 →</v>
      </c>
      <c r="Z377" s="20" t="s">
        <v>1604</v>
      </c>
      <c r="AA377" s="109">
        <f>AB371</f>
        <v>7.0000000000000007E-2</v>
      </c>
      <c r="AB377" s="20" t="s">
        <v>1590</v>
      </c>
      <c r="AC377" s="110">
        <f>1*AB371</f>
        <v>7.0000000000000007E-2</v>
      </c>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row>
    <row r="378" spans="1:53" ht="16.5" customHeight="1" x14ac:dyDescent="0.3">
      <c r="A378" s="76"/>
      <c r="B378" s="76"/>
      <c r="C378" s="76"/>
      <c r="D378" s="76"/>
      <c r="E378" s="76"/>
      <c r="F378" s="76"/>
      <c r="G378" s="16" t="s">
        <v>1585</v>
      </c>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row>
    <row r="379" spans="1:53" ht="16.5" customHeight="1" x14ac:dyDescent="0.3">
      <c r="A379" s="66"/>
      <c r="B379" s="75" t="s">
        <v>1599</v>
      </c>
      <c r="C379" s="101">
        <f>D379+E379+F379</f>
        <v>5350.8</v>
      </c>
      <c r="D379" s="101">
        <f>SUMIF(N365:N378,M379,D365:D378)</f>
        <v>539</v>
      </c>
      <c r="E379" s="101">
        <f>SUMIF(N365:N378,M379,E365:E378)</f>
        <v>3899</v>
      </c>
      <c r="F379" s="101">
        <f>SUMIF(N365:N378,M379,F365:F378)</f>
        <v>912.8</v>
      </c>
      <c r="G379" s="16" t="s">
        <v>1598</v>
      </c>
      <c r="M379" s="20" t="s">
        <v>1600</v>
      </c>
      <c r="N379" s="20" t="s">
        <v>1616</v>
      </c>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row>
    <row r="380" spans="1:53" ht="16.5" customHeight="1" x14ac:dyDescent="0.3">
      <c r="A380" s="76"/>
      <c r="B380" s="76"/>
      <c r="C380" s="99"/>
      <c r="D380" s="99"/>
      <c r="E380" s="99"/>
      <c r="F380" s="99"/>
      <c r="G380" s="16" t="s">
        <v>1585</v>
      </c>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row>
    <row r="381" spans="1:53" ht="16.5" customHeight="1" x14ac:dyDescent="0.3">
      <c r="A381" s="76"/>
      <c r="B381" s="76"/>
      <c r="C381" s="76"/>
      <c r="D381" s="76"/>
      <c r="E381" s="76"/>
      <c r="F381" s="76"/>
      <c r="G381" s="16" t="s">
        <v>1585</v>
      </c>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row>
    <row r="382" spans="1:53" ht="16.5" customHeight="1" x14ac:dyDescent="0.3">
      <c r="A382" s="66"/>
      <c r="B382" s="75" t="s">
        <v>1714</v>
      </c>
      <c r="C382" s="76"/>
      <c r="D382" s="76"/>
      <c r="E382" s="76"/>
      <c r="F382" s="76"/>
      <c r="G382" s="16" t="s">
        <v>1713</v>
      </c>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row>
    <row r="383" spans="1:53" ht="16.5" customHeight="1" x14ac:dyDescent="0.3">
      <c r="A383" s="76"/>
      <c r="B383" s="76"/>
      <c r="C383" s="76"/>
      <c r="D383" s="76"/>
      <c r="E383" s="76"/>
      <c r="F383" s="76"/>
      <c r="G383" s="16" t="s">
        <v>1585</v>
      </c>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row>
    <row r="384" spans="1:53" ht="16.5" customHeight="1" x14ac:dyDescent="0.3">
      <c r="A384" s="66"/>
      <c r="B384" s="98" t="str">
        <f>"    Q = "&amp;Z384&amp;" hr "</f>
        <v xml:space="preserve">    Q = 0.086 hr </v>
      </c>
      <c r="C384" s="76"/>
      <c r="D384" s="76"/>
      <c r="E384" s="76"/>
      <c r="F384" s="76"/>
      <c r="G384" s="16" t="s">
        <v>1715</v>
      </c>
      <c r="Z384" s="107">
        <v>8.5999999999999993E-2</v>
      </c>
      <c r="AA384" s="20" t="s">
        <v>1590</v>
      </c>
      <c r="AB384" s="109">
        <f>Z384</f>
        <v>8.5999999999999993E-2</v>
      </c>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row>
    <row r="385" spans="1:53" ht="16.5" customHeight="1" x14ac:dyDescent="0.3">
      <c r="A385" s="76"/>
      <c r="B385" s="76"/>
      <c r="C385" s="76"/>
      <c r="D385" s="76"/>
      <c r="E385" s="76"/>
      <c r="F385" s="76"/>
      <c r="G385" s="16" t="s">
        <v>1585</v>
      </c>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row>
    <row r="386" spans="1:53" ht="16.5" customHeight="1" x14ac:dyDescent="0.3">
      <c r="A386" s="66" t="s">
        <v>1692</v>
      </c>
      <c r="B386" s="98" t="str">
        <f>"    노무비 : "&amp;TEXT(I386,"#,##0"&amp;IF(I386&lt;&gt;INT(I386),".###",""))&amp;" * Q = "&amp;TEXT(C386,"#,##0.0")&amp;""</f>
        <v xml:space="preserve">    노무비 : 33,571 * Q = 2,887.1</v>
      </c>
      <c r="C386" s="100">
        <f>D386+E386+F386</f>
        <v>2887.1</v>
      </c>
      <c r="D386" s="100">
        <f>IF(H386=0,0,ROUNDDOWN(J386*H386,1))</f>
        <v>0</v>
      </c>
      <c r="E386" s="100">
        <f>IF(H386=0,0,ROUNDDOWN(K386*H386,1))</f>
        <v>2887.1</v>
      </c>
      <c r="F386" s="100">
        <f>IF(H386=0,0,ROUNDDOWN(L386*H386,1))</f>
        <v>0</v>
      </c>
      <c r="G386" s="16" t="s">
        <v>1691</v>
      </c>
      <c r="H386" s="103">
        <f>AC386</f>
        <v>8.5999999999999993E-2</v>
      </c>
      <c r="I386" s="104">
        <f>J386+K386+L386</f>
        <v>33571</v>
      </c>
      <c r="K386" s="39">
        <f>중기목록표!G17</f>
        <v>33571</v>
      </c>
      <c r="M386" s="20" t="s">
        <v>1693</v>
      </c>
      <c r="N386" s="20" t="s">
        <v>1600</v>
      </c>
      <c r="X386" s="105" t="str">
        <f>중기목록표!B17&amp;" / "&amp;중기목록표!C17</f>
        <v>진동롤러(핸드가이드식) / 0.7톤</v>
      </c>
      <c r="Y386" s="19" t="str">
        <f ca="1">HYPERLINK("#"&amp;중기목록표!J2&amp;"!A"&amp;ROW(중기목록표!A17),"X00180 →")</f>
        <v>X00180 →</v>
      </c>
      <c r="Z386" s="20" t="s">
        <v>1604</v>
      </c>
      <c r="AA386" s="109">
        <f>AB384</f>
        <v>8.5999999999999993E-2</v>
      </c>
      <c r="AB386" s="20" t="s">
        <v>1590</v>
      </c>
      <c r="AC386" s="110">
        <f>1*AB384</f>
        <v>8.5999999999999993E-2</v>
      </c>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row>
    <row r="387" spans="1:53" ht="16.5" customHeight="1" x14ac:dyDescent="0.3">
      <c r="A387" s="76"/>
      <c r="B387" s="76"/>
      <c r="C387" s="76"/>
      <c r="D387" s="76"/>
      <c r="E387" s="76"/>
      <c r="F387" s="76"/>
      <c r="G387" s="16" t="s">
        <v>1585</v>
      </c>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row>
    <row r="388" spans="1:53" ht="16.5" customHeight="1" x14ac:dyDescent="0.3">
      <c r="A388" s="66" t="s">
        <v>1695</v>
      </c>
      <c r="B388" s="98" t="str">
        <f>"    재료비 : "&amp;TEXT(I388,"#,##0"&amp;IF(I388&lt;&gt;INT(I388),".###",""))&amp;" * Q = "&amp;TEXT(C388,"#,##0.0")&amp;""</f>
        <v xml:space="preserve">    재료비 : 3,164 * Q = 272.1</v>
      </c>
      <c r="C388" s="100">
        <f>D388+E388+F388</f>
        <v>272.10000000000002</v>
      </c>
      <c r="D388" s="100">
        <f>IF(H388=0,0,ROUNDDOWN(J388*H388,1))</f>
        <v>272.10000000000002</v>
      </c>
      <c r="E388" s="100">
        <f>IF(H388=0,0,ROUNDDOWN(K388*H388,1))</f>
        <v>0</v>
      </c>
      <c r="F388" s="100">
        <f>IF(H388=0,0,ROUNDDOWN(L388*H388,1))</f>
        <v>0</v>
      </c>
      <c r="G388" s="16" t="s">
        <v>1694</v>
      </c>
      <c r="H388" s="103">
        <f>AC388</f>
        <v>8.5999999999999993E-2</v>
      </c>
      <c r="I388" s="104">
        <f>J388+K388+L388</f>
        <v>3164</v>
      </c>
      <c r="J388" s="39">
        <f>중기목록표!F17</f>
        <v>3164</v>
      </c>
      <c r="M388" s="20" t="s">
        <v>1693</v>
      </c>
      <c r="N388" s="20" t="s">
        <v>1600</v>
      </c>
      <c r="X388" s="105" t="str">
        <f>중기목록표!B17&amp;" / "&amp;중기목록표!C17</f>
        <v>진동롤러(핸드가이드식) / 0.7톤</v>
      </c>
      <c r="Y388" s="19" t="str">
        <f ca="1">HYPERLINK("#"&amp;중기목록표!J2&amp;"!A"&amp;ROW(중기목록표!A17),"X00180 →")</f>
        <v>X00180 →</v>
      </c>
      <c r="Z388" s="20" t="s">
        <v>1604</v>
      </c>
      <c r="AA388" s="109">
        <f>AB384</f>
        <v>8.5999999999999993E-2</v>
      </c>
      <c r="AB388" s="20" t="s">
        <v>1590</v>
      </c>
      <c r="AC388" s="110">
        <f>1*AB384</f>
        <v>8.5999999999999993E-2</v>
      </c>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row>
    <row r="389" spans="1:53" ht="16.5" customHeight="1" x14ac:dyDescent="0.3">
      <c r="A389" s="76"/>
      <c r="B389" s="76"/>
      <c r="C389" s="76"/>
      <c r="D389" s="76"/>
      <c r="E389" s="76"/>
      <c r="F389" s="76"/>
      <c r="G389" s="16" t="s">
        <v>1585</v>
      </c>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row>
    <row r="390" spans="1:53" ht="16.5" customHeight="1" x14ac:dyDescent="0.3">
      <c r="A390" s="66" t="s">
        <v>1697</v>
      </c>
      <c r="B390" s="98" t="str">
        <f>"    경  비 : "&amp;TEXT(I390,"#,##0"&amp;IF(I390&lt;&gt;INT(I390),".###",""))&amp;" * Q = "&amp;TEXT(C390,"#,##0.0")&amp;""</f>
        <v xml:space="preserve">    경  비 : 1,846 * Q = 158.7</v>
      </c>
      <c r="C390" s="100">
        <f>D390+E390+F390</f>
        <v>158.69999999999999</v>
      </c>
      <c r="D390" s="100">
        <f>IF(H390=0,0,ROUNDDOWN(J390*H390,1))</f>
        <v>0</v>
      </c>
      <c r="E390" s="100">
        <f>IF(H390=0,0,ROUNDDOWN(K390*H390,1))</f>
        <v>0</v>
      </c>
      <c r="F390" s="100">
        <f>IF(H390=0,0,ROUNDDOWN(L390*H390,1))</f>
        <v>158.69999999999999</v>
      </c>
      <c r="G390" s="16" t="s">
        <v>1696</v>
      </c>
      <c r="H390" s="103">
        <f>AC390</f>
        <v>8.5999999999999993E-2</v>
      </c>
      <c r="I390" s="104">
        <f>J390+K390+L390</f>
        <v>1846</v>
      </c>
      <c r="L390" s="39">
        <f>중기목록표!H17</f>
        <v>1846</v>
      </c>
      <c r="M390" s="20" t="s">
        <v>1693</v>
      </c>
      <c r="N390" s="20" t="s">
        <v>1600</v>
      </c>
      <c r="X390" s="105" t="str">
        <f>중기목록표!B17&amp;" / "&amp;중기목록표!C17</f>
        <v>진동롤러(핸드가이드식) / 0.7톤</v>
      </c>
      <c r="Y390" s="19" t="str">
        <f ca="1">HYPERLINK("#"&amp;중기목록표!J2&amp;"!A"&amp;ROW(중기목록표!A17),"X00180 →")</f>
        <v>X00180 →</v>
      </c>
      <c r="Z390" s="20" t="s">
        <v>1604</v>
      </c>
      <c r="AA390" s="109">
        <f>AB384</f>
        <v>8.5999999999999993E-2</v>
      </c>
      <c r="AB390" s="20" t="s">
        <v>1590</v>
      </c>
      <c r="AC390" s="110">
        <f>1*AB384</f>
        <v>8.5999999999999993E-2</v>
      </c>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row>
    <row r="391" spans="1:53" ht="16.5" customHeight="1" x14ac:dyDescent="0.3">
      <c r="A391" s="76"/>
      <c r="B391" s="76"/>
      <c r="C391" s="76"/>
      <c r="D391" s="76"/>
      <c r="E391" s="76"/>
      <c r="F391" s="76"/>
      <c r="G391" s="16" t="s">
        <v>1585</v>
      </c>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row>
    <row r="392" spans="1:53" ht="16.5" customHeight="1" x14ac:dyDescent="0.3">
      <c r="A392" s="66"/>
      <c r="B392" s="75" t="s">
        <v>1599</v>
      </c>
      <c r="C392" s="101">
        <f>D392+E392+F392</f>
        <v>3317.8999999999996</v>
      </c>
      <c r="D392" s="101">
        <f>SUMIF(N380:N391,M392,D380:D391)</f>
        <v>272.10000000000002</v>
      </c>
      <c r="E392" s="101">
        <f>SUMIF(N380:N391,M392,E380:E391)</f>
        <v>2887.1</v>
      </c>
      <c r="F392" s="101">
        <f>SUMIF(N380:N391,M392,F380:F391)</f>
        <v>158.69999999999999</v>
      </c>
      <c r="G392" s="16" t="s">
        <v>1598</v>
      </c>
      <c r="M392" s="20" t="s">
        <v>1600</v>
      </c>
      <c r="N392" s="20" t="s">
        <v>1616</v>
      </c>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row>
    <row r="393" spans="1:53" ht="16.5" customHeight="1" x14ac:dyDescent="0.3">
      <c r="A393" s="76"/>
      <c r="B393" s="76"/>
      <c r="C393" s="99"/>
      <c r="D393" s="99"/>
      <c r="E393" s="99"/>
      <c r="F393" s="99"/>
      <c r="G393" s="16" t="s">
        <v>1585</v>
      </c>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row>
    <row r="394" spans="1:53" ht="16.5" customHeight="1" x14ac:dyDescent="0.3">
      <c r="A394" s="66"/>
      <c r="B394" s="75" t="s">
        <v>1615</v>
      </c>
      <c r="C394" s="101">
        <f>D394+E394+F394</f>
        <v>8668.7000000000007</v>
      </c>
      <c r="D394" s="101">
        <f>SUMIF(N365:N393,M394,D365:D393)</f>
        <v>811.1</v>
      </c>
      <c r="E394" s="101">
        <f>SUMIF(N365:N393,M394,E365:E393)</f>
        <v>6786.1</v>
      </c>
      <c r="F394" s="101">
        <f>SUMIF(N365:N393,M394,F365:F393)</f>
        <v>1071.5</v>
      </c>
      <c r="G394" s="16" t="s">
        <v>1614</v>
      </c>
      <c r="M394" s="20" t="s">
        <v>1616</v>
      </c>
      <c r="N394" s="20" t="s">
        <v>1636</v>
      </c>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row>
    <row r="395" spans="1:53" ht="16.5" customHeight="1" x14ac:dyDescent="0.3">
      <c r="A395" s="76"/>
      <c r="B395" s="76"/>
      <c r="C395" s="99"/>
      <c r="D395" s="99"/>
      <c r="E395" s="99"/>
      <c r="F395" s="99"/>
      <c r="G395" s="16" t="s">
        <v>1585</v>
      </c>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row>
    <row r="396" spans="1:53" ht="16.5" customHeight="1" x14ac:dyDescent="0.3">
      <c r="A396" s="76"/>
      <c r="B396" s="76"/>
      <c r="C396" s="76"/>
      <c r="D396" s="76"/>
      <c r="E396" s="76"/>
      <c r="F396" s="76"/>
      <c r="G396" s="16" t="s">
        <v>1585</v>
      </c>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row>
    <row r="397" spans="1:53" ht="16.5" customHeight="1" x14ac:dyDescent="0.3">
      <c r="A397" s="66"/>
      <c r="B397" s="75" t="s">
        <v>1635</v>
      </c>
      <c r="C397" s="101">
        <f>D397+E397+F397</f>
        <v>11648.500000000002</v>
      </c>
      <c r="D397" s="101">
        <f>SUMIF(N357:N396,M397,D357:D396)</f>
        <v>811.1</v>
      </c>
      <c r="E397" s="101">
        <f>SUMIF(N357:N396,M397,E357:E396)</f>
        <v>9765.9000000000015</v>
      </c>
      <c r="F397" s="101">
        <f>SUMIF(N357:N396,M397,F357:F396)</f>
        <v>1071.5</v>
      </c>
      <c r="G397" s="16" t="s">
        <v>1634</v>
      </c>
      <c r="M397" s="20" t="s">
        <v>1636</v>
      </c>
      <c r="N397" s="20" t="s">
        <v>1236</v>
      </c>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row>
    <row r="398" spans="1:53" ht="16.5" customHeight="1" x14ac:dyDescent="0.3">
      <c r="A398" s="76"/>
      <c r="B398" s="76"/>
      <c r="C398" s="99"/>
      <c r="D398" s="99"/>
      <c r="E398" s="99"/>
      <c r="F398" s="99"/>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row>
    <row r="399" spans="1:53" ht="16.5" customHeight="1" x14ac:dyDescent="0.3">
      <c r="A399" s="76"/>
      <c r="B399" s="76"/>
      <c r="C399" s="76"/>
      <c r="D399" s="76"/>
      <c r="E399" s="76"/>
      <c r="F399" s="7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row>
    <row r="400" spans="1:53" ht="16.5" customHeight="1" x14ac:dyDescent="0.3">
      <c r="A400" s="76"/>
      <c r="B400" s="76"/>
      <c r="C400" s="76"/>
      <c r="D400" s="76"/>
      <c r="E400" s="76"/>
      <c r="F400" s="7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row>
    <row r="401" spans="1:53" ht="16.5" customHeight="1" x14ac:dyDescent="0.3">
      <c r="A401" s="76"/>
      <c r="B401" s="76"/>
      <c r="C401" s="76"/>
      <c r="D401" s="76"/>
      <c r="E401" s="76"/>
      <c r="F401" s="7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row>
    <row r="402" spans="1:53" ht="16.5" customHeight="1" x14ac:dyDescent="0.3">
      <c r="A402" s="76"/>
      <c r="B402" s="76"/>
      <c r="C402" s="76"/>
      <c r="D402" s="76"/>
      <c r="E402" s="76"/>
      <c r="F402" s="7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row>
    <row r="403" spans="1:53" ht="16.5" customHeight="1" x14ac:dyDescent="0.3">
      <c r="A403" s="82"/>
      <c r="B403" s="82"/>
      <c r="C403" s="82"/>
      <c r="D403" s="82"/>
      <c r="E403" s="82"/>
      <c r="F403" s="82"/>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row>
    <row r="404" spans="1:53" ht="16.5" customHeight="1" x14ac:dyDescent="0.3">
      <c r="A404" s="260" t="s">
        <v>1617</v>
      </c>
      <c r="B404" s="252"/>
      <c r="C404" s="53">
        <f>D404+E404+F404</f>
        <v>11647</v>
      </c>
      <c r="D404" s="60">
        <f>ROUNDDOWN(SUMIF(N357:N397,M404,D357:D397),0)</f>
        <v>811</v>
      </c>
      <c r="E404" s="57">
        <f>ROUNDDOWN(SUMIF(N357:N397,M404,E357:E397),0)</f>
        <v>9765</v>
      </c>
      <c r="F404" s="53">
        <f>ROUNDDOWN(SUMIF(N357:N397,M404,F357:F397),0)</f>
        <v>1071</v>
      </c>
      <c r="M404" s="20" t="s">
        <v>1236</v>
      </c>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row>
    <row r="405" spans="1:53" ht="16.5" customHeight="1" x14ac:dyDescent="0.3">
      <c r="A405" s="96" t="s">
        <v>42</v>
      </c>
      <c r="B405" s="97" t="s">
        <v>42</v>
      </c>
      <c r="C405" s="261">
        <f>C454</f>
        <v>2791</v>
      </c>
      <c r="D405" s="261">
        <f>D454</f>
        <v>211</v>
      </c>
      <c r="E405" s="261">
        <f>E454</f>
        <v>2309</v>
      </c>
      <c r="F405" s="261">
        <f>F454</f>
        <v>271</v>
      </c>
      <c r="G405" s="34" t="str">
        <f>HYPERLINK("#G"&amp;ROW(G435),"_x0005_`BDCOD|D00215_x0007_`POSS|"&amp;ROW(G407)&amp;"_x0007_`POSE|"&amp;ROW(G435)&amp;"_x0007_`")</f>
        <v>_x0005_`BDCOD|D00215_x0007_`POSS|407_x0007_`POSE|435_x0007_`</v>
      </c>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row>
    <row r="406" spans="1:53" ht="16.5" customHeight="1" x14ac:dyDescent="0.3">
      <c r="A406" s="83"/>
      <c r="B406" s="97" t="s">
        <v>383</v>
      </c>
      <c r="C406" s="245"/>
      <c r="D406" s="245"/>
      <c r="E406" s="245"/>
      <c r="F406" s="245"/>
      <c r="M406" s="20" t="s">
        <v>386</v>
      </c>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row>
    <row r="407" spans="1:53" ht="16.5" customHeight="1" x14ac:dyDescent="0.3">
      <c r="A407" s="76"/>
      <c r="B407" s="76"/>
      <c r="C407" s="99"/>
      <c r="D407" s="99"/>
      <c r="E407" s="99"/>
      <c r="F407" s="99"/>
      <c r="G407" s="16" t="s">
        <v>1585</v>
      </c>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row>
    <row r="408" spans="1:53" ht="16.5" customHeight="1" x14ac:dyDescent="0.3">
      <c r="A408" s="66"/>
      <c r="B408" s="75" t="s">
        <v>1717</v>
      </c>
      <c r="C408" s="76"/>
      <c r="D408" s="76"/>
      <c r="E408" s="76"/>
      <c r="F408" s="76"/>
      <c r="G408" s="16" t="s">
        <v>1716</v>
      </c>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row>
    <row r="409" spans="1:53" ht="16.5" customHeight="1" x14ac:dyDescent="0.3">
      <c r="A409" s="76"/>
      <c r="B409" s="76"/>
      <c r="C409" s="76"/>
      <c r="D409" s="76"/>
      <c r="E409" s="76"/>
      <c r="F409" s="76"/>
      <c r="G409" s="16" t="s">
        <v>1585</v>
      </c>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row>
    <row r="410" spans="1:53" ht="16.5" customHeight="1" x14ac:dyDescent="0.3">
      <c r="A410" s="66"/>
      <c r="B410" s="75" t="s">
        <v>1719</v>
      </c>
      <c r="C410" s="76"/>
      <c r="D410" s="76"/>
      <c r="E410" s="76"/>
      <c r="F410" s="76"/>
      <c r="G410" s="16" t="s">
        <v>1718</v>
      </c>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row>
    <row r="411" spans="1:53" ht="16.5" customHeight="1" x14ac:dyDescent="0.3">
      <c r="A411" s="76"/>
      <c r="B411" s="76"/>
      <c r="C411" s="76"/>
      <c r="D411" s="76"/>
      <c r="E411" s="76"/>
      <c r="F411" s="76"/>
      <c r="G411" s="16" t="s">
        <v>1585</v>
      </c>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row>
    <row r="412" spans="1:53" ht="16.5" customHeight="1" x14ac:dyDescent="0.3">
      <c r="A412" s="66"/>
      <c r="B412" s="98" t="str">
        <f>"    q = "&amp;Z412&amp;" ㎥ ,   f = "&amp;AD412&amp;" / "&amp;AF412&amp;" = "&amp;AH412&amp;" ,    K = "&amp;AJ412&amp;""</f>
        <v xml:space="preserve">    q = 0.7 ㎥ ,   f = 0.98 / 1.24 = 0.79 ,    K = 1.1</v>
      </c>
      <c r="C412" s="76"/>
      <c r="D412" s="76"/>
      <c r="E412" s="76"/>
      <c r="F412" s="76"/>
      <c r="G412" s="16" t="s">
        <v>1720</v>
      </c>
      <c r="Z412" s="107">
        <v>0.7</v>
      </c>
      <c r="AA412" s="20" t="s">
        <v>1590</v>
      </c>
      <c r="AB412" s="109">
        <f>Z412</f>
        <v>0.7</v>
      </c>
      <c r="AC412" s="111" t="s">
        <v>1625</v>
      </c>
      <c r="AD412" s="107">
        <v>0.98</v>
      </c>
      <c r="AE412" s="20" t="s">
        <v>1613</v>
      </c>
      <c r="AF412" s="107">
        <v>1.24</v>
      </c>
      <c r="AG412" s="20" t="s">
        <v>1590</v>
      </c>
      <c r="AH412" s="109" t="str">
        <f>TEXT(ROUND(AD412/AF412,2),"#,0.00")</f>
        <v>0.79</v>
      </c>
      <c r="AI412" s="111" t="s">
        <v>1625</v>
      </c>
      <c r="AJ412" s="107">
        <v>1.1000000000000001</v>
      </c>
      <c r="AK412" s="20" t="s">
        <v>1590</v>
      </c>
      <c r="AL412" s="109">
        <f>AJ412</f>
        <v>1.1000000000000001</v>
      </c>
      <c r="AM412" s="106"/>
      <c r="AN412" s="106"/>
      <c r="AO412" s="106"/>
      <c r="AP412" s="106"/>
      <c r="AQ412" s="106"/>
      <c r="AR412" s="106"/>
      <c r="AS412" s="106"/>
      <c r="AT412" s="106"/>
      <c r="AU412" s="106"/>
      <c r="AV412" s="106"/>
      <c r="AW412" s="106"/>
      <c r="AX412" s="106"/>
      <c r="AY412" s="106"/>
      <c r="AZ412" s="106"/>
      <c r="BA412" s="106"/>
    </row>
    <row r="413" spans="1:53" ht="16.5" customHeight="1" x14ac:dyDescent="0.3">
      <c r="A413" s="76"/>
      <c r="B413" s="76"/>
      <c r="C413" s="76"/>
      <c r="D413" s="76"/>
      <c r="E413" s="76"/>
      <c r="F413" s="76"/>
      <c r="G413" s="16" t="s">
        <v>1585</v>
      </c>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row>
    <row r="414" spans="1:53" ht="16.5" customHeight="1" x14ac:dyDescent="0.3">
      <c r="A414" s="66"/>
      <c r="B414" s="98" t="str">
        <f>"    E = ("&amp;AA414&amp;"+"&amp;AC414&amp;")/"&amp;AE414&amp;"= "&amp;AG414&amp;" ,    Cm = "&amp;AI414&amp;" sec (135˚) "</f>
        <v xml:space="preserve">    E = (0.75+0.65)/2= 0.70 ,    Cm = 20 sec (135˚) </v>
      </c>
      <c r="C414" s="76"/>
      <c r="D414" s="76"/>
      <c r="E414" s="76"/>
      <c r="F414" s="76"/>
      <c r="G414" s="16" t="s">
        <v>1721</v>
      </c>
      <c r="Z414" s="20" t="s">
        <v>1723</v>
      </c>
      <c r="AA414" s="107">
        <v>0.75</v>
      </c>
      <c r="AB414" s="20" t="s">
        <v>1724</v>
      </c>
      <c r="AC414" s="107">
        <v>0.65</v>
      </c>
      <c r="AD414" s="20" t="s">
        <v>1725</v>
      </c>
      <c r="AE414" s="108">
        <v>2</v>
      </c>
      <c r="AF414" s="20" t="s">
        <v>1590</v>
      </c>
      <c r="AG414" s="109" t="str">
        <f>TEXT(ROUND((AA414+AC414)/AE414,2),"#,0.00")</f>
        <v>0.70</v>
      </c>
      <c r="AH414" s="111" t="s">
        <v>1625</v>
      </c>
      <c r="AI414" s="108">
        <v>20</v>
      </c>
      <c r="AJ414" s="20" t="s">
        <v>1590</v>
      </c>
      <c r="AK414" s="109">
        <f>AI414</f>
        <v>20</v>
      </c>
      <c r="AL414" s="106"/>
      <c r="AM414" s="106"/>
      <c r="AN414" s="106"/>
      <c r="AO414" s="106"/>
      <c r="AP414" s="106"/>
      <c r="AQ414" s="106"/>
      <c r="AR414" s="106"/>
      <c r="AS414" s="106"/>
      <c r="AT414" s="106"/>
      <c r="AU414" s="106"/>
      <c r="AV414" s="106"/>
      <c r="AW414" s="106"/>
      <c r="AX414" s="106"/>
      <c r="AY414" s="106"/>
      <c r="AZ414" s="106"/>
      <c r="BA414" s="106"/>
    </row>
    <row r="415" spans="1:53" ht="16.5" customHeight="1" x14ac:dyDescent="0.3">
      <c r="A415" s="76"/>
      <c r="B415" s="76"/>
      <c r="C415" s="76"/>
      <c r="D415" s="76"/>
      <c r="E415" s="76"/>
      <c r="F415" s="76"/>
      <c r="G415" s="16" t="s">
        <v>1585</v>
      </c>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row>
    <row r="416" spans="1:53" ht="16.5" customHeight="1" x14ac:dyDescent="0.3">
      <c r="A416" s="66"/>
      <c r="B416" s="98" t="str">
        <f>"    Q = "&amp;Z416&amp;"*q*K*f*E / Cm = "&amp;AL416&amp;" ㎥/hr "</f>
        <v xml:space="preserve">    Q = 3600*q*K*f*E / Cm = 76.65 ㎥/hr </v>
      </c>
      <c r="C416" s="76"/>
      <c r="D416" s="76"/>
      <c r="E416" s="76"/>
      <c r="F416" s="76"/>
      <c r="G416" s="16" t="s">
        <v>1626</v>
      </c>
      <c r="Z416" s="108">
        <v>3600</v>
      </c>
      <c r="AA416" s="20" t="s">
        <v>1606</v>
      </c>
      <c r="AB416" s="109">
        <f>AB412</f>
        <v>0.7</v>
      </c>
      <c r="AC416" s="20" t="s">
        <v>1606</v>
      </c>
      <c r="AD416" s="109">
        <f>AL412</f>
        <v>1.1000000000000001</v>
      </c>
      <c r="AE416" s="20" t="s">
        <v>1606</v>
      </c>
      <c r="AF416" s="109" t="str">
        <f>AH412</f>
        <v>0.79</v>
      </c>
      <c r="AG416" s="20" t="s">
        <v>1606</v>
      </c>
      <c r="AH416" s="109" t="str">
        <f>AG414</f>
        <v>0.70</v>
      </c>
      <c r="AI416" s="20" t="s">
        <v>1613</v>
      </c>
      <c r="AJ416" s="109">
        <f>AK414</f>
        <v>20</v>
      </c>
      <c r="AK416" s="20" t="s">
        <v>1590</v>
      </c>
      <c r="AL416" s="109" t="str">
        <f>TEXT(ROUND(Z416*AB412*AL412*AH412*AG414/AK414,2),"#,0.00")</f>
        <v>76.65</v>
      </c>
      <c r="AM416" s="106"/>
      <c r="AN416" s="106"/>
      <c r="AO416" s="106"/>
      <c r="AP416" s="106"/>
      <c r="AQ416" s="106"/>
      <c r="AR416" s="106"/>
      <c r="AS416" s="106"/>
      <c r="AT416" s="106"/>
      <c r="AU416" s="106"/>
      <c r="AV416" s="106"/>
      <c r="AW416" s="106"/>
      <c r="AX416" s="106"/>
      <c r="AY416" s="106"/>
      <c r="AZ416" s="106"/>
      <c r="BA416" s="106"/>
    </row>
    <row r="417" spans="1:53" ht="16.5" customHeight="1" x14ac:dyDescent="0.3">
      <c r="A417" s="76"/>
      <c r="B417" s="76"/>
      <c r="C417" s="76"/>
      <c r="D417" s="76"/>
      <c r="E417" s="76"/>
      <c r="F417" s="76"/>
      <c r="G417" s="16" t="s">
        <v>1585</v>
      </c>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row>
    <row r="418" spans="1:53" ht="16.5" customHeight="1" x14ac:dyDescent="0.3">
      <c r="A418" s="66" t="s">
        <v>1628</v>
      </c>
      <c r="B418" s="98" t="str">
        <f>"    노무비 : "&amp;TEXT(I418,"#,##0"&amp;IF(I418&lt;&gt;INT(I418),".###",""))&amp;" / Q * "&amp;AC418&amp;" = "&amp;TEXT(C418,"#,##0.0")&amp;""</f>
        <v xml:space="preserve">    노무비 : 55,700 / Q * 0.9 = 654.0</v>
      </c>
      <c r="C418" s="100">
        <f>D418+E418+F418</f>
        <v>654</v>
      </c>
      <c r="D418" s="100">
        <f>IF(H418=0,0,ROUNDDOWN(J418*H418,1))</f>
        <v>0</v>
      </c>
      <c r="E418" s="100">
        <f>IF(H418=0,0,ROUNDDOWN(K418*H418,1))</f>
        <v>654</v>
      </c>
      <c r="F418" s="100">
        <f>IF(H418=0,0,ROUNDDOWN(L418*H418,1))</f>
        <v>0</v>
      </c>
      <c r="G418" s="16" t="s">
        <v>1722</v>
      </c>
      <c r="H418" s="103">
        <f>AE418</f>
        <v>1.1741682974559686E-2</v>
      </c>
      <c r="I418" s="104">
        <f>J418+K418+L418</f>
        <v>55700</v>
      </c>
      <c r="K418" s="39">
        <f>중기목록표!G7</f>
        <v>55700</v>
      </c>
      <c r="M418" s="20" t="s">
        <v>1629</v>
      </c>
      <c r="N418" s="20" t="s">
        <v>1616</v>
      </c>
      <c r="X418" s="105" t="str">
        <f>중기목록표!B7&amp;" / "&amp;중기목록표!C7</f>
        <v>굴삭기(무한궤도) / 0.7㎥</v>
      </c>
      <c r="Y418" s="19" t="str">
        <f ca="1">HYPERLINK("#"&amp;중기목록표!J2&amp;"!A"&amp;ROW(중기목록표!A7),"X00047 →")</f>
        <v>X00047 →</v>
      </c>
      <c r="Z418" s="20" t="s">
        <v>1593</v>
      </c>
      <c r="AA418" s="109" t="str">
        <f>AL416</f>
        <v>76.65</v>
      </c>
      <c r="AB418" s="20" t="s">
        <v>1606</v>
      </c>
      <c r="AC418" s="107">
        <v>0.9</v>
      </c>
      <c r="AD418" s="20" t="s">
        <v>1590</v>
      </c>
      <c r="AE418" s="110">
        <f>1/AL416*AC418</f>
        <v>1.1741682974559686E-2</v>
      </c>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row>
    <row r="419" spans="1:53" ht="16.5" customHeight="1" x14ac:dyDescent="0.3">
      <c r="A419" s="76"/>
      <c r="B419" s="76"/>
      <c r="C419" s="76"/>
      <c r="D419" s="76"/>
      <c r="E419" s="76"/>
      <c r="F419" s="76"/>
      <c r="G419" s="16" t="s">
        <v>1585</v>
      </c>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row>
    <row r="420" spans="1:53" ht="16.5" customHeight="1" x14ac:dyDescent="0.3">
      <c r="A420" s="66" t="s">
        <v>1631</v>
      </c>
      <c r="B420" s="98" t="str">
        <f>"    재료비 : "&amp;TEXT(I420,"#,##0"&amp;IF(I420&lt;&gt;INT(I420),".###",""))&amp;" / Q * "&amp;AC420&amp;" = "&amp;TEXT(C420,"#,##0.0")&amp;""</f>
        <v xml:space="preserve">    재료비 : 18,015 / Q * 0.9 = 211.5</v>
      </c>
      <c r="C420" s="100">
        <f>D420+E420+F420</f>
        <v>211.5</v>
      </c>
      <c r="D420" s="100">
        <f>IF(H420=0,0,ROUNDDOWN(J420*H420,1))</f>
        <v>211.5</v>
      </c>
      <c r="E420" s="100">
        <f>IF(H420=0,0,ROUNDDOWN(K420*H420,1))</f>
        <v>0</v>
      </c>
      <c r="F420" s="100">
        <f>IF(H420=0,0,ROUNDDOWN(L420*H420,1))</f>
        <v>0</v>
      </c>
      <c r="G420" s="16" t="s">
        <v>1726</v>
      </c>
      <c r="H420" s="103">
        <f>AE420</f>
        <v>1.1741682974559686E-2</v>
      </c>
      <c r="I420" s="104">
        <f>J420+K420+L420</f>
        <v>18015</v>
      </c>
      <c r="J420" s="39">
        <f>중기목록표!F7</f>
        <v>18015</v>
      </c>
      <c r="M420" s="20" t="s">
        <v>1629</v>
      </c>
      <c r="N420" s="20" t="s">
        <v>1616</v>
      </c>
      <c r="X420" s="105" t="str">
        <f>중기목록표!B7&amp;" / "&amp;중기목록표!C7</f>
        <v>굴삭기(무한궤도) / 0.7㎥</v>
      </c>
      <c r="Y420" s="19" t="str">
        <f ca="1">HYPERLINK("#"&amp;중기목록표!J2&amp;"!A"&amp;ROW(중기목록표!A7),"X00047 →")</f>
        <v>X00047 →</v>
      </c>
      <c r="Z420" s="20" t="s">
        <v>1593</v>
      </c>
      <c r="AA420" s="109" t="str">
        <f>AL416</f>
        <v>76.65</v>
      </c>
      <c r="AB420" s="20" t="s">
        <v>1606</v>
      </c>
      <c r="AC420" s="107">
        <v>0.9</v>
      </c>
      <c r="AD420" s="20" t="s">
        <v>1590</v>
      </c>
      <c r="AE420" s="110">
        <f>1/AL416*AC420</f>
        <v>1.1741682974559686E-2</v>
      </c>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row>
    <row r="421" spans="1:53" ht="16.5" customHeight="1" x14ac:dyDescent="0.3">
      <c r="A421" s="76"/>
      <c r="B421" s="76"/>
      <c r="C421" s="76"/>
      <c r="D421" s="76"/>
      <c r="E421" s="76"/>
      <c r="F421" s="76"/>
      <c r="G421" s="16" t="s">
        <v>1585</v>
      </c>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row>
    <row r="422" spans="1:53" ht="16.5" customHeight="1" x14ac:dyDescent="0.3">
      <c r="A422" s="66" t="s">
        <v>1633</v>
      </c>
      <c r="B422" s="98" t="str">
        <f>"    경  비 : "&amp;TEXT(I422,"#,##0"&amp;IF(I422&lt;&gt;INT(I422),".###",""))&amp;" / Q * "&amp;AC422&amp;" = "&amp;TEXT(C422,"#,##0.0")&amp;""</f>
        <v xml:space="preserve">    경  비 : 23,128 / Q * 0.9 = 271.5</v>
      </c>
      <c r="C422" s="100">
        <f>D422+E422+F422</f>
        <v>271.5</v>
      </c>
      <c r="D422" s="100">
        <f>IF(H422=0,0,ROUNDDOWN(J422*H422,1))</f>
        <v>0</v>
      </c>
      <c r="E422" s="100">
        <f>IF(H422=0,0,ROUNDDOWN(K422*H422,1))</f>
        <v>0</v>
      </c>
      <c r="F422" s="100">
        <f>IF(H422=0,0,ROUNDDOWN(L422*H422,1))</f>
        <v>271.5</v>
      </c>
      <c r="G422" s="16" t="s">
        <v>1727</v>
      </c>
      <c r="H422" s="103">
        <f>AE422</f>
        <v>1.1741682974559686E-2</v>
      </c>
      <c r="I422" s="104">
        <f>J422+K422+L422</f>
        <v>23128</v>
      </c>
      <c r="L422" s="39">
        <f>중기목록표!H7</f>
        <v>23128</v>
      </c>
      <c r="M422" s="20" t="s">
        <v>1629</v>
      </c>
      <c r="N422" s="20" t="s">
        <v>1616</v>
      </c>
      <c r="X422" s="105" t="str">
        <f>중기목록표!B7&amp;" / "&amp;중기목록표!C7</f>
        <v>굴삭기(무한궤도) / 0.7㎥</v>
      </c>
      <c r="Y422" s="19" t="str">
        <f ca="1">HYPERLINK("#"&amp;중기목록표!J2&amp;"!A"&amp;ROW(중기목록표!A7),"X00047 →")</f>
        <v>X00047 →</v>
      </c>
      <c r="Z422" s="20" t="s">
        <v>1593</v>
      </c>
      <c r="AA422" s="109" t="str">
        <f>AL416</f>
        <v>76.65</v>
      </c>
      <c r="AB422" s="20" t="s">
        <v>1606</v>
      </c>
      <c r="AC422" s="107">
        <v>0.9</v>
      </c>
      <c r="AD422" s="20" t="s">
        <v>1590</v>
      </c>
      <c r="AE422" s="110">
        <f>1/AL416*AC422</f>
        <v>1.1741682974559686E-2</v>
      </c>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row>
    <row r="423" spans="1:53" ht="16.5" customHeight="1" x14ac:dyDescent="0.3">
      <c r="A423" s="76"/>
      <c r="B423" s="76"/>
      <c r="C423" s="76"/>
      <c r="D423" s="76"/>
      <c r="E423" s="76"/>
      <c r="F423" s="76"/>
      <c r="G423" s="16" t="s">
        <v>1585</v>
      </c>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row>
    <row r="424" spans="1:53" ht="16.5" customHeight="1" x14ac:dyDescent="0.3">
      <c r="A424" s="66"/>
      <c r="B424" s="75" t="s">
        <v>1615</v>
      </c>
      <c r="C424" s="101">
        <f>D424+E424+F424</f>
        <v>1137</v>
      </c>
      <c r="D424" s="101">
        <f>SUMIF(N407:N423,M424,D407:D423)</f>
        <v>211.5</v>
      </c>
      <c r="E424" s="101">
        <f>SUMIF(N407:N423,M424,E407:E423)</f>
        <v>654</v>
      </c>
      <c r="F424" s="101">
        <f>SUMIF(N407:N423,M424,F407:F423)</f>
        <v>271.5</v>
      </c>
      <c r="G424" s="16" t="s">
        <v>1614</v>
      </c>
      <c r="M424" s="20" t="s">
        <v>1616</v>
      </c>
      <c r="N424" s="20" t="s">
        <v>1636</v>
      </c>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row>
    <row r="425" spans="1:53" ht="16.5" customHeight="1" x14ac:dyDescent="0.3">
      <c r="A425" s="76"/>
      <c r="B425" s="76"/>
      <c r="C425" s="99"/>
      <c r="D425" s="99"/>
      <c r="E425" s="99"/>
      <c r="F425" s="99"/>
      <c r="G425" s="16" t="s">
        <v>1585</v>
      </c>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row>
    <row r="426" spans="1:53" ht="16.5" customHeight="1" x14ac:dyDescent="0.3">
      <c r="A426" s="76"/>
      <c r="B426" s="76"/>
      <c r="C426" s="76"/>
      <c r="D426" s="76"/>
      <c r="E426" s="76"/>
      <c r="F426" s="76"/>
      <c r="G426" s="16" t="s">
        <v>1585</v>
      </c>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row>
    <row r="427" spans="1:53" ht="16.5" customHeight="1" x14ac:dyDescent="0.3">
      <c r="A427" s="76"/>
      <c r="B427" s="76"/>
      <c r="C427" s="76"/>
      <c r="D427" s="76"/>
      <c r="E427" s="76"/>
      <c r="F427" s="76"/>
      <c r="G427" s="16" t="s">
        <v>1585</v>
      </c>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row>
    <row r="428" spans="1:53" ht="16.5" customHeight="1" x14ac:dyDescent="0.3">
      <c r="A428" s="66"/>
      <c r="B428" s="75" t="s">
        <v>1729</v>
      </c>
      <c r="C428" s="76"/>
      <c r="D428" s="76"/>
      <c r="E428" s="76"/>
      <c r="F428" s="76"/>
      <c r="G428" s="16" t="s">
        <v>1728</v>
      </c>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row>
    <row r="429" spans="1:53" ht="16.5" customHeight="1" x14ac:dyDescent="0.3">
      <c r="A429" s="76"/>
      <c r="B429" s="76"/>
      <c r="C429" s="76"/>
      <c r="D429" s="76"/>
      <c r="E429" s="76"/>
      <c r="F429" s="76"/>
      <c r="G429" s="16" t="s">
        <v>1585</v>
      </c>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row>
    <row r="430" spans="1:53" ht="16.5" customHeight="1" x14ac:dyDescent="0.3">
      <c r="A430" s="66" t="s">
        <v>798</v>
      </c>
      <c r="B430" s="98" t="str">
        <f>"    보통인부 : "&amp;TEXT(I430,"#,##0"&amp;IF(I430&lt;&gt;INT(I430),".###",""))&amp;" * "&amp;AA430&amp;" 인 * "&amp;AC430&amp;" = "&amp;TEXT(C430,"#,##0.0")&amp;""</f>
        <v xml:space="preserve">    보통인부 : 165,545 * 0.1 인 * 0.1 = 1,655.4</v>
      </c>
      <c r="C430" s="100">
        <f>D430+E430+F430</f>
        <v>1655.4</v>
      </c>
      <c r="D430" s="100">
        <f>IF(H430=0,0,ROUNDDOWN(J430*H430,1))</f>
        <v>0</v>
      </c>
      <c r="E430" s="100">
        <f>IF(H430=0,0,ROUNDDOWN(K430*H430,1))</f>
        <v>1655.4</v>
      </c>
      <c r="F430" s="100">
        <f>IF(H430=0,0,ROUNDDOWN(L430*H430,1))</f>
        <v>0</v>
      </c>
      <c r="G430" s="16" t="s">
        <v>1730</v>
      </c>
      <c r="H430" s="103">
        <f>AE430</f>
        <v>1.0000000000000002E-2</v>
      </c>
      <c r="I430" s="104">
        <f>J430+K430+L430</f>
        <v>165545</v>
      </c>
      <c r="K430" s="39">
        <f>노무비목록표!E6</f>
        <v>165545</v>
      </c>
      <c r="M430" s="20" t="s">
        <v>1227</v>
      </c>
      <c r="N430" s="20" t="s">
        <v>1616</v>
      </c>
      <c r="X430" s="105" t="str">
        <f>노무비목록표!B6&amp;" / "&amp;노무비목록표!C6</f>
        <v xml:space="preserve">보통인부 / </v>
      </c>
      <c r="Y430" s="19" t="str">
        <f ca="1">HYPERLINK("#"&amp;노무비목록표!G2&amp;"!A"&amp;ROW(노무비목록표!A6),"L00002 →")</f>
        <v>L00002 →</v>
      </c>
      <c r="Z430" s="20" t="s">
        <v>1604</v>
      </c>
      <c r="AA430" s="107">
        <v>0.1</v>
      </c>
      <c r="AB430" s="20" t="s">
        <v>1606</v>
      </c>
      <c r="AC430" s="107">
        <v>0.1</v>
      </c>
      <c r="AD430" s="20" t="s">
        <v>1590</v>
      </c>
      <c r="AE430" s="110">
        <f>1*AA430*AC430</f>
        <v>1.0000000000000002E-2</v>
      </c>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row>
    <row r="431" spans="1:53" ht="16.5" customHeight="1" x14ac:dyDescent="0.3">
      <c r="A431" s="76"/>
      <c r="B431" s="76"/>
      <c r="C431" s="76"/>
      <c r="D431" s="76"/>
      <c r="E431" s="76"/>
      <c r="F431" s="76"/>
      <c r="G431" s="16" t="s">
        <v>1585</v>
      </c>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row>
    <row r="432" spans="1:53" ht="16.5" customHeight="1" x14ac:dyDescent="0.3">
      <c r="A432" s="66"/>
      <c r="B432" s="75" t="s">
        <v>1615</v>
      </c>
      <c r="C432" s="101">
        <f>D432+E432+F432</f>
        <v>1655.4</v>
      </c>
      <c r="D432" s="101">
        <f>SUMIF(N425:N431,M432,D425:D431)</f>
        <v>0</v>
      </c>
      <c r="E432" s="101">
        <f>SUMIF(N425:N431,M432,E425:E431)</f>
        <v>1655.4</v>
      </c>
      <c r="F432" s="101">
        <f>SUMIF(N425:N431,M432,F425:F431)</f>
        <v>0</v>
      </c>
      <c r="G432" s="16" t="s">
        <v>1614</v>
      </c>
      <c r="M432" s="20" t="s">
        <v>1616</v>
      </c>
      <c r="N432" s="20" t="s">
        <v>1636</v>
      </c>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row>
    <row r="433" spans="1:53" ht="16.5" customHeight="1" x14ac:dyDescent="0.3">
      <c r="A433" s="76"/>
      <c r="B433" s="76"/>
      <c r="C433" s="99"/>
      <c r="D433" s="99"/>
      <c r="E433" s="99"/>
      <c r="F433" s="99"/>
      <c r="G433" s="16" t="s">
        <v>1585</v>
      </c>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row>
    <row r="434" spans="1:53" ht="16.5" customHeight="1" x14ac:dyDescent="0.3">
      <c r="A434" s="76"/>
      <c r="B434" s="76"/>
      <c r="C434" s="76"/>
      <c r="D434" s="76"/>
      <c r="E434" s="76"/>
      <c r="F434" s="76"/>
      <c r="G434" s="16" t="s">
        <v>1585</v>
      </c>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row>
    <row r="435" spans="1:53" ht="16.5" customHeight="1" x14ac:dyDescent="0.3">
      <c r="A435" s="66"/>
      <c r="B435" s="75" t="s">
        <v>1635</v>
      </c>
      <c r="C435" s="101">
        <f>D435+E435+F435</f>
        <v>2792.4</v>
      </c>
      <c r="D435" s="101">
        <f>SUMIF(N407:N434,M435,D407:D434)</f>
        <v>211.5</v>
      </c>
      <c r="E435" s="101">
        <f>SUMIF(N407:N434,M435,E407:E434)</f>
        <v>2309.4</v>
      </c>
      <c r="F435" s="101">
        <f>SUMIF(N407:N434,M435,F407:F434)</f>
        <v>271.5</v>
      </c>
      <c r="G435" s="16" t="s">
        <v>1634</v>
      </c>
      <c r="M435" s="20" t="s">
        <v>1636</v>
      </c>
      <c r="N435" s="20" t="s">
        <v>1236</v>
      </c>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row>
    <row r="436" spans="1:53" ht="16.5" customHeight="1" x14ac:dyDescent="0.3">
      <c r="A436" s="76"/>
      <c r="B436" s="76"/>
      <c r="C436" s="99"/>
      <c r="D436" s="99"/>
      <c r="E436" s="99"/>
      <c r="F436" s="99"/>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row>
    <row r="437" spans="1:53" ht="16.5" customHeight="1" x14ac:dyDescent="0.3">
      <c r="A437" s="76"/>
      <c r="B437" s="76"/>
      <c r="C437" s="76"/>
      <c r="D437" s="76"/>
      <c r="E437" s="76"/>
      <c r="F437" s="7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row>
    <row r="438" spans="1:53" ht="16.5" customHeight="1" x14ac:dyDescent="0.3">
      <c r="A438" s="76"/>
      <c r="B438" s="76"/>
      <c r="C438" s="76"/>
      <c r="D438" s="76"/>
      <c r="E438" s="76"/>
      <c r="F438" s="7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row>
    <row r="439" spans="1:53" ht="16.5" customHeight="1" x14ac:dyDescent="0.3">
      <c r="A439" s="76"/>
      <c r="B439" s="76"/>
      <c r="C439" s="76"/>
      <c r="D439" s="76"/>
      <c r="E439" s="76"/>
      <c r="F439" s="7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row>
    <row r="440" spans="1:53" ht="16.5" customHeight="1" x14ac:dyDescent="0.3">
      <c r="A440" s="76"/>
      <c r="B440" s="76"/>
      <c r="C440" s="76"/>
      <c r="D440" s="76"/>
      <c r="E440" s="76"/>
      <c r="F440" s="7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row>
    <row r="441" spans="1:53" ht="16.5" customHeight="1" x14ac:dyDescent="0.3">
      <c r="A441" s="76"/>
      <c r="B441" s="76"/>
      <c r="C441" s="76"/>
      <c r="D441" s="76"/>
      <c r="E441" s="76"/>
      <c r="F441" s="7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row>
    <row r="442" spans="1:53" ht="16.5" customHeight="1" x14ac:dyDescent="0.3">
      <c r="A442" s="76"/>
      <c r="B442" s="76"/>
      <c r="C442" s="76"/>
      <c r="D442" s="76"/>
      <c r="E442" s="76"/>
      <c r="F442" s="7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row>
    <row r="443" spans="1:53" ht="16.5" customHeight="1" x14ac:dyDescent="0.3">
      <c r="A443" s="76"/>
      <c r="B443" s="76"/>
      <c r="C443" s="76"/>
      <c r="D443" s="76"/>
      <c r="E443" s="76"/>
      <c r="F443" s="7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row>
    <row r="444" spans="1:53" ht="16.5" customHeight="1" x14ac:dyDescent="0.3">
      <c r="A444" s="76"/>
      <c r="B444" s="76"/>
      <c r="C444" s="76"/>
      <c r="D444" s="76"/>
      <c r="E444" s="76"/>
      <c r="F444" s="7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row>
    <row r="445" spans="1:53" ht="16.5" customHeight="1" x14ac:dyDescent="0.3">
      <c r="A445" s="76"/>
      <c r="B445" s="76"/>
      <c r="C445" s="76"/>
      <c r="D445" s="76"/>
      <c r="E445" s="76"/>
      <c r="F445" s="7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row>
    <row r="446" spans="1:53" ht="16.5" customHeight="1" x14ac:dyDescent="0.3">
      <c r="A446" s="76"/>
      <c r="B446" s="76"/>
      <c r="C446" s="76"/>
      <c r="D446" s="76"/>
      <c r="E446" s="76"/>
      <c r="F446" s="7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row>
    <row r="447" spans="1:53" ht="16.5" customHeight="1" x14ac:dyDescent="0.3">
      <c r="A447" s="76"/>
      <c r="B447" s="76"/>
      <c r="C447" s="76"/>
      <c r="D447" s="76"/>
      <c r="E447" s="76"/>
      <c r="F447" s="7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row>
    <row r="448" spans="1:53" ht="16.5" customHeight="1" x14ac:dyDescent="0.3">
      <c r="A448" s="76"/>
      <c r="B448" s="76"/>
      <c r="C448" s="76"/>
      <c r="D448" s="76"/>
      <c r="E448" s="76"/>
      <c r="F448" s="7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row>
    <row r="449" spans="1:53" ht="16.5" customHeight="1" x14ac:dyDescent="0.3">
      <c r="A449" s="76"/>
      <c r="B449" s="76"/>
      <c r="C449" s="76"/>
      <c r="D449" s="76"/>
      <c r="E449" s="76"/>
      <c r="F449" s="7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row>
    <row r="450" spans="1:53" ht="16.5" customHeight="1" x14ac:dyDescent="0.3">
      <c r="A450" s="76"/>
      <c r="B450" s="76"/>
      <c r="C450" s="76"/>
      <c r="D450" s="76"/>
      <c r="E450" s="76"/>
      <c r="F450" s="7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row>
    <row r="451" spans="1:53" ht="16.5" customHeight="1" x14ac:dyDescent="0.3">
      <c r="A451" s="76"/>
      <c r="B451" s="76"/>
      <c r="C451" s="76"/>
      <c r="D451" s="76"/>
      <c r="E451" s="76"/>
      <c r="F451" s="7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row>
    <row r="452" spans="1:53" ht="16.5" customHeight="1" x14ac:dyDescent="0.3">
      <c r="A452" s="76"/>
      <c r="B452" s="76"/>
      <c r="C452" s="76"/>
      <c r="D452" s="76"/>
      <c r="E452" s="76"/>
      <c r="F452" s="7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row>
    <row r="453" spans="1:53" ht="16.5" customHeight="1" x14ac:dyDescent="0.3">
      <c r="A453" s="82"/>
      <c r="B453" s="82"/>
      <c r="C453" s="82"/>
      <c r="D453" s="82"/>
      <c r="E453" s="82"/>
      <c r="F453" s="82"/>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row>
    <row r="454" spans="1:53" ht="16.5" customHeight="1" x14ac:dyDescent="0.3">
      <c r="A454" s="260" t="s">
        <v>1617</v>
      </c>
      <c r="B454" s="252"/>
      <c r="C454" s="53">
        <f>D454+E454+F454</f>
        <v>2791</v>
      </c>
      <c r="D454" s="60">
        <f>ROUNDDOWN(SUMIF(N407:N435,M454,D407:D435),0)</f>
        <v>211</v>
      </c>
      <c r="E454" s="57">
        <f>ROUNDDOWN(SUMIF(N407:N435,M454,E407:E435),0)</f>
        <v>2309</v>
      </c>
      <c r="F454" s="53">
        <f>ROUNDDOWN(SUMIF(N407:N435,M454,F407:F435),0)</f>
        <v>271</v>
      </c>
      <c r="M454" s="20" t="s">
        <v>1236</v>
      </c>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row>
    <row r="455" spans="1:53" ht="16.5" customHeight="1" x14ac:dyDescent="0.3">
      <c r="A455" s="96" t="s">
        <v>47</v>
      </c>
      <c r="B455" s="97" t="s">
        <v>47</v>
      </c>
      <c r="C455" s="261">
        <f>C554</f>
        <v>13918</v>
      </c>
      <c r="D455" s="261">
        <f>D554</f>
        <v>1423</v>
      </c>
      <c r="E455" s="261">
        <f>E554</f>
        <v>10974</v>
      </c>
      <c r="F455" s="261">
        <f>F554</f>
        <v>1521</v>
      </c>
      <c r="G455" s="34" t="str">
        <f>HYPERLINK("#G"&amp;ROW(G504),"_x0005_`BDCOD|D00569_x0007_`POSS|"&amp;ROW(G457)&amp;"_x0007_`POSE|"&amp;ROW(G504)&amp;"_x0007_`")</f>
        <v>_x0005_`BDCOD|D00569_x0007_`POSS|457_x0007_`POSE|504_x0007_`</v>
      </c>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row>
    <row r="456" spans="1:53" ht="16.5" customHeight="1" x14ac:dyDescent="0.3">
      <c r="A456" s="83"/>
      <c r="B456" s="97" t="s">
        <v>387</v>
      </c>
      <c r="C456" s="245"/>
      <c r="D456" s="245"/>
      <c r="E456" s="245"/>
      <c r="F456" s="245"/>
      <c r="M456" s="20" t="s">
        <v>390</v>
      </c>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row>
    <row r="457" spans="1:53" ht="16.5" customHeight="1" x14ac:dyDescent="0.3">
      <c r="A457" s="76"/>
      <c r="B457" s="76"/>
      <c r="C457" s="99"/>
      <c r="D457" s="99"/>
      <c r="E457" s="99"/>
      <c r="F457" s="99"/>
      <c r="G457" s="16" t="s">
        <v>1585</v>
      </c>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row>
    <row r="458" spans="1:53" ht="16.5" customHeight="1" x14ac:dyDescent="0.3">
      <c r="A458" s="66"/>
      <c r="B458" s="98" t="str">
        <f>"  ※ 1일 시공량 : Qd = "&amp;Z458&amp;" ㎥/일&lt;&lt;1-3-1&gt;&gt; "</f>
        <v xml:space="preserve">  ※ 1일 시공량 : Qd = 150 ㎥/일&lt;&lt;1-3-1&gt;&gt; </v>
      </c>
      <c r="C458" s="76"/>
      <c r="D458" s="76"/>
      <c r="E458" s="76"/>
      <c r="F458" s="76"/>
      <c r="G458" s="16" t="s">
        <v>1731</v>
      </c>
      <c r="Z458" s="108">
        <v>150</v>
      </c>
      <c r="AA458" s="20" t="s">
        <v>1590</v>
      </c>
      <c r="AB458" s="109">
        <f>Z458</f>
        <v>150</v>
      </c>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row>
    <row r="459" spans="1:53" ht="16.5" customHeight="1" x14ac:dyDescent="0.3">
      <c r="A459" s="76"/>
      <c r="B459" s="76"/>
      <c r="C459" s="76"/>
      <c r="D459" s="76"/>
      <c r="E459" s="76"/>
      <c r="F459" s="76"/>
      <c r="G459" s="16" t="s">
        <v>1585</v>
      </c>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row>
    <row r="460" spans="1:53" ht="16.5" customHeight="1" x14ac:dyDescent="0.3">
      <c r="A460" s="66"/>
      <c r="B460" s="98" t="str">
        <f>"     시간당 시공량 : Q = Qd / "&amp;AB460&amp;" hr = "&amp;AD460&amp;" ㎥/hr "</f>
        <v xml:space="preserve">     시간당 시공량 : Q = Qd / 8 hr = 18.75 ㎥/hr </v>
      </c>
      <c r="C460" s="76"/>
      <c r="D460" s="76"/>
      <c r="E460" s="76"/>
      <c r="F460" s="76"/>
      <c r="G460" s="16" t="s">
        <v>1732</v>
      </c>
      <c r="Z460" s="109">
        <f>AB458</f>
        <v>150</v>
      </c>
      <c r="AA460" s="20" t="s">
        <v>1613</v>
      </c>
      <c r="AB460" s="108">
        <v>8</v>
      </c>
      <c r="AC460" s="20" t="s">
        <v>1590</v>
      </c>
      <c r="AD460" s="109" t="str">
        <f>TEXT(ROUND(AB458/AB460,2),"#,0.00")</f>
        <v>18.75</v>
      </c>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row>
    <row r="461" spans="1:53" ht="16.5" customHeight="1" x14ac:dyDescent="0.3">
      <c r="A461" s="76"/>
      <c r="B461" s="76"/>
      <c r="C461" s="76"/>
      <c r="D461" s="76"/>
      <c r="E461" s="76"/>
      <c r="F461" s="76"/>
      <c r="G461" s="16" t="s">
        <v>1585</v>
      </c>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row>
    <row r="462" spans="1:53" ht="16.5" customHeight="1" x14ac:dyDescent="0.3">
      <c r="A462" s="66"/>
      <c r="B462" s="75" t="s">
        <v>1734</v>
      </c>
      <c r="C462" s="76"/>
      <c r="D462" s="76"/>
      <c r="E462" s="76"/>
      <c r="F462" s="76"/>
      <c r="G462" s="16" t="s">
        <v>1733</v>
      </c>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row>
    <row r="463" spans="1:53" ht="16.5" customHeight="1" x14ac:dyDescent="0.3">
      <c r="A463" s="76"/>
      <c r="B463" s="76"/>
      <c r="C463" s="76"/>
      <c r="D463" s="76"/>
      <c r="E463" s="76"/>
      <c r="F463" s="76"/>
      <c r="G463" s="16" t="s">
        <v>1585</v>
      </c>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row>
    <row r="464" spans="1:53" ht="16.5" customHeight="1" x14ac:dyDescent="0.3">
      <c r="A464" s="66" t="s">
        <v>825</v>
      </c>
      <c r="B464" s="98" t="str">
        <f>"    포 설 공 : "&amp;TEXT(I464,"#,##0"&amp;IF(I464&lt;&gt;INT(I464),".###",""))&amp;" * "&amp;AA464&amp;" 인 / Qd = "&amp;TEXT(C464,"#,##0.0")&amp;""</f>
        <v xml:space="preserve">    포 설 공 : 205,982 * 2 인 / Qd = 2,746.4</v>
      </c>
      <c r="C464" s="100">
        <f>D464+E464+F464</f>
        <v>2746.4</v>
      </c>
      <c r="D464" s="100">
        <f>IF(H464=0,0,ROUNDDOWN(J464*H464,1))</f>
        <v>0</v>
      </c>
      <c r="E464" s="100">
        <f>IF(H464=0,0,ROUNDDOWN(K464*H464,1))</f>
        <v>2746.4</v>
      </c>
      <c r="F464" s="100">
        <f>IF(H464=0,0,ROUNDDOWN(L464*H464,1))</f>
        <v>0</v>
      </c>
      <c r="G464" s="16" t="s">
        <v>1735</v>
      </c>
      <c r="H464" s="103">
        <f>AE464</f>
        <v>1.3333333333333334E-2</v>
      </c>
      <c r="I464" s="104">
        <f>J464+K464+L464</f>
        <v>205982</v>
      </c>
      <c r="K464" s="39">
        <f>노무비목록표!E15</f>
        <v>205982</v>
      </c>
      <c r="M464" s="20" t="s">
        <v>1736</v>
      </c>
      <c r="N464" s="20" t="s">
        <v>1616</v>
      </c>
      <c r="X464" s="105" t="str">
        <f>노무비목록표!B15&amp;" / "&amp;노무비목록표!C15</f>
        <v xml:space="preserve">포설공 / </v>
      </c>
      <c r="Y464" s="19" t="str">
        <f ca="1">HYPERLINK("#"&amp;노무비목록표!G2&amp;"!A"&amp;ROW(노무비목록표!A15),"L00018 →")</f>
        <v>L00018 →</v>
      </c>
      <c r="Z464" s="20" t="s">
        <v>1604</v>
      </c>
      <c r="AA464" s="108">
        <v>2</v>
      </c>
      <c r="AB464" s="20" t="s">
        <v>1613</v>
      </c>
      <c r="AC464" s="109">
        <f>AB458</f>
        <v>150</v>
      </c>
      <c r="AD464" s="20" t="s">
        <v>1590</v>
      </c>
      <c r="AE464" s="110">
        <f>1*AA464/AB458</f>
        <v>1.3333333333333334E-2</v>
      </c>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row>
    <row r="465" spans="1:53" ht="16.5" customHeight="1" x14ac:dyDescent="0.3">
      <c r="A465" s="76"/>
      <c r="B465" s="76"/>
      <c r="C465" s="76"/>
      <c r="D465" s="76"/>
      <c r="E465" s="76"/>
      <c r="F465" s="76"/>
      <c r="G465" s="16" t="s">
        <v>1585</v>
      </c>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row>
    <row r="466" spans="1:53" ht="16.5" customHeight="1" x14ac:dyDescent="0.3">
      <c r="A466" s="66" t="s">
        <v>798</v>
      </c>
      <c r="B466" s="98" t="str">
        <f>"    보통인부 : "&amp;TEXT(I466,"#,##0"&amp;IF(I466&lt;&gt;INT(I466),".###",""))&amp;" * "&amp;AA466&amp;" 인 / Qd = "&amp;TEXT(C466,"#,##0.0")&amp;""</f>
        <v xml:space="preserve">    보통인부 : 165,545 * 2 인 / Qd = 2,207.2</v>
      </c>
      <c r="C466" s="100">
        <f>D466+E466+F466</f>
        <v>2207.1999999999998</v>
      </c>
      <c r="D466" s="100">
        <f>IF(H466=0,0,ROUNDDOWN(J466*H466,1))</f>
        <v>0</v>
      </c>
      <c r="E466" s="100">
        <f>IF(H466=0,0,ROUNDDOWN(K466*H466,1))</f>
        <v>2207.1999999999998</v>
      </c>
      <c r="F466" s="100">
        <f>IF(H466=0,0,ROUNDDOWN(L466*H466,1))</f>
        <v>0</v>
      </c>
      <c r="G466" s="16" t="s">
        <v>1737</v>
      </c>
      <c r="H466" s="103">
        <f>AE466</f>
        <v>1.3333333333333334E-2</v>
      </c>
      <c r="I466" s="104">
        <f>J466+K466+L466</f>
        <v>165545</v>
      </c>
      <c r="K466" s="39">
        <f>노무비목록표!E6</f>
        <v>165545</v>
      </c>
      <c r="M466" s="20" t="s">
        <v>1227</v>
      </c>
      <c r="N466" s="20" t="s">
        <v>1616</v>
      </c>
      <c r="X466" s="105" t="str">
        <f>노무비목록표!B6&amp;" / "&amp;노무비목록표!C6</f>
        <v xml:space="preserve">보통인부 / </v>
      </c>
      <c r="Y466" s="19" t="str">
        <f ca="1">HYPERLINK("#"&amp;노무비목록표!G2&amp;"!A"&amp;ROW(노무비목록표!A6),"L00002 →")</f>
        <v>L00002 →</v>
      </c>
      <c r="Z466" s="20" t="s">
        <v>1604</v>
      </c>
      <c r="AA466" s="108">
        <v>2</v>
      </c>
      <c r="AB466" s="20" t="s">
        <v>1613</v>
      </c>
      <c r="AC466" s="109">
        <f>AB458</f>
        <v>150</v>
      </c>
      <c r="AD466" s="20" t="s">
        <v>1590</v>
      </c>
      <c r="AE466" s="110">
        <f>1*AA466/AB458</f>
        <v>1.3333333333333334E-2</v>
      </c>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row>
    <row r="467" spans="1:53" ht="16.5" customHeight="1" x14ac:dyDescent="0.3">
      <c r="A467" s="76"/>
      <c r="B467" s="76"/>
      <c r="C467" s="76"/>
      <c r="D467" s="76"/>
      <c r="E467" s="76"/>
      <c r="F467" s="76"/>
      <c r="G467" s="16" t="s">
        <v>1585</v>
      </c>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row>
    <row r="468" spans="1:53" ht="16.5" customHeight="1" x14ac:dyDescent="0.3">
      <c r="A468" s="66"/>
      <c r="B468" s="75" t="s">
        <v>1615</v>
      </c>
      <c r="C468" s="101">
        <f>D468+E468+F468</f>
        <v>4953.6000000000004</v>
      </c>
      <c r="D468" s="101">
        <f>SUMIF(N457:N467,M468,D457:D467)</f>
        <v>0</v>
      </c>
      <c r="E468" s="101">
        <f>SUMIF(N457:N467,M468,E457:E467)</f>
        <v>4953.6000000000004</v>
      </c>
      <c r="F468" s="101">
        <f>SUMIF(N457:N467,M468,F457:F467)</f>
        <v>0</v>
      </c>
      <c r="G468" s="16" t="s">
        <v>1614</v>
      </c>
      <c r="M468" s="20" t="s">
        <v>1616</v>
      </c>
      <c r="N468" s="20" t="s">
        <v>1636</v>
      </c>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row>
    <row r="469" spans="1:53" ht="16.5" customHeight="1" x14ac:dyDescent="0.3">
      <c r="A469" s="76"/>
      <c r="B469" s="76"/>
      <c r="C469" s="99"/>
      <c r="D469" s="99"/>
      <c r="E469" s="99"/>
      <c r="F469" s="99"/>
      <c r="G469" s="16" t="s">
        <v>1585</v>
      </c>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row>
    <row r="470" spans="1:53" ht="16.5" customHeight="1" x14ac:dyDescent="0.3">
      <c r="A470" s="76"/>
      <c r="B470" s="76"/>
      <c r="C470" s="76"/>
      <c r="D470" s="76"/>
      <c r="E470" s="76"/>
      <c r="F470" s="76"/>
      <c r="G470" s="16" t="s">
        <v>1585</v>
      </c>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row>
    <row r="471" spans="1:53" ht="16.5" customHeight="1" x14ac:dyDescent="0.3">
      <c r="A471" s="66"/>
      <c r="B471" s="75" t="s">
        <v>1739</v>
      </c>
      <c r="C471" s="76"/>
      <c r="D471" s="76"/>
      <c r="E471" s="76"/>
      <c r="F471" s="76"/>
      <c r="G471" s="16" t="s">
        <v>1738</v>
      </c>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row>
    <row r="472" spans="1:53" ht="16.5" customHeight="1" x14ac:dyDescent="0.3">
      <c r="A472" s="76"/>
      <c r="B472" s="76"/>
      <c r="C472" s="76"/>
      <c r="D472" s="76"/>
      <c r="E472" s="76"/>
      <c r="F472" s="76"/>
      <c r="G472" s="16" t="s">
        <v>1585</v>
      </c>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row>
    <row r="473" spans="1:53" ht="16.5" customHeight="1" x14ac:dyDescent="0.3">
      <c r="A473" s="66" t="s">
        <v>1741</v>
      </c>
      <c r="B473" s="98" t="str">
        <f>"    노무비 : "&amp;TEXT(I473,"#,##0"&amp;IF(I473&lt;&gt;INT(I473),".###",""))&amp;" / Q = "&amp;TEXT(C473,"#,##0.0")&amp;""</f>
        <v xml:space="preserve">    노무비 : 55,700 / Q = 2,970.6</v>
      </c>
      <c r="C473" s="100">
        <f>D473+E473+F473</f>
        <v>2970.6</v>
      </c>
      <c r="D473" s="100">
        <f>IF(H473=0,0,ROUNDDOWN(J473*H473,1))</f>
        <v>0</v>
      </c>
      <c r="E473" s="100">
        <f>IF(H473=0,0,ROUNDDOWN(K473*H473,1))</f>
        <v>2970.6</v>
      </c>
      <c r="F473" s="100">
        <f>IF(H473=0,0,ROUNDDOWN(L473*H473,1))</f>
        <v>0</v>
      </c>
      <c r="G473" s="16" t="s">
        <v>1740</v>
      </c>
      <c r="H473" s="103">
        <f>AC473</f>
        <v>5.3333333333333337E-2</v>
      </c>
      <c r="I473" s="104">
        <f>J473+K473+L473</f>
        <v>55700</v>
      </c>
      <c r="K473" s="39">
        <f>중기목록표!G6</f>
        <v>55700</v>
      </c>
      <c r="M473" s="20" t="s">
        <v>1742</v>
      </c>
      <c r="N473" s="20" t="s">
        <v>1616</v>
      </c>
      <c r="X473" s="105" t="str">
        <f>중기목록표!B6&amp;" / "&amp;중기목록표!C6</f>
        <v>굴삭기(무한궤도) / 0.6㎥</v>
      </c>
      <c r="Y473" s="19" t="str">
        <f ca="1">HYPERLINK("#"&amp;중기목록표!J2&amp;"!A"&amp;ROW(중기목록표!A6),"X00042 →")</f>
        <v>X00042 →</v>
      </c>
      <c r="Z473" s="20" t="s">
        <v>1593</v>
      </c>
      <c r="AA473" s="109" t="str">
        <f>AD460</f>
        <v>18.75</v>
      </c>
      <c r="AB473" s="20" t="s">
        <v>1590</v>
      </c>
      <c r="AC473" s="110">
        <f>1/AD460</f>
        <v>5.3333333333333337E-2</v>
      </c>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row>
    <row r="474" spans="1:53" ht="16.5" customHeight="1" x14ac:dyDescent="0.3">
      <c r="A474" s="76"/>
      <c r="B474" s="76"/>
      <c r="C474" s="76"/>
      <c r="D474" s="76"/>
      <c r="E474" s="76"/>
      <c r="F474" s="76"/>
      <c r="G474" s="16" t="s">
        <v>1585</v>
      </c>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row>
    <row r="475" spans="1:53" ht="16.5" customHeight="1" x14ac:dyDescent="0.3">
      <c r="A475" s="66" t="s">
        <v>1744</v>
      </c>
      <c r="B475" s="98" t="str">
        <f>"    재료비 : "&amp;TEXT(I475,"#,##0"&amp;IF(I475&lt;&gt;INT(I475),".###",""))&amp;" / Q = "&amp;TEXT(C475,"#,##0.0")&amp;""</f>
        <v xml:space="preserve">    재료비 : 15,841 / Q = 844.8</v>
      </c>
      <c r="C475" s="100">
        <f>D475+E475+F475</f>
        <v>844.8</v>
      </c>
      <c r="D475" s="100">
        <f>IF(H475=0,0,ROUNDDOWN(J475*H475,1))</f>
        <v>844.8</v>
      </c>
      <c r="E475" s="100">
        <f>IF(H475=0,0,ROUNDDOWN(K475*H475,1))</f>
        <v>0</v>
      </c>
      <c r="F475" s="100">
        <f>IF(H475=0,0,ROUNDDOWN(L475*H475,1))</f>
        <v>0</v>
      </c>
      <c r="G475" s="16" t="s">
        <v>1743</v>
      </c>
      <c r="H475" s="103">
        <f>AC475</f>
        <v>5.3333333333333337E-2</v>
      </c>
      <c r="I475" s="104">
        <f>J475+K475+L475</f>
        <v>15841</v>
      </c>
      <c r="J475" s="39">
        <f>중기목록표!F6</f>
        <v>15841</v>
      </c>
      <c r="M475" s="20" t="s">
        <v>1742</v>
      </c>
      <c r="N475" s="20" t="s">
        <v>1616</v>
      </c>
      <c r="X475" s="105" t="str">
        <f>중기목록표!B6&amp;" / "&amp;중기목록표!C6</f>
        <v>굴삭기(무한궤도) / 0.6㎥</v>
      </c>
      <c r="Y475" s="19" t="str">
        <f ca="1">HYPERLINK("#"&amp;중기목록표!J2&amp;"!A"&amp;ROW(중기목록표!A6),"X00042 →")</f>
        <v>X00042 →</v>
      </c>
      <c r="Z475" s="20" t="s">
        <v>1593</v>
      </c>
      <c r="AA475" s="109" t="str">
        <f>AD460</f>
        <v>18.75</v>
      </c>
      <c r="AB475" s="20" t="s">
        <v>1590</v>
      </c>
      <c r="AC475" s="110">
        <f>1/AD460</f>
        <v>5.3333333333333337E-2</v>
      </c>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row>
    <row r="476" spans="1:53" ht="16.5" customHeight="1" x14ac:dyDescent="0.3">
      <c r="A476" s="76"/>
      <c r="B476" s="76"/>
      <c r="C476" s="76"/>
      <c r="D476" s="76"/>
      <c r="E476" s="76"/>
      <c r="F476" s="76"/>
      <c r="G476" s="16" t="s">
        <v>1585</v>
      </c>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row>
    <row r="477" spans="1:53" ht="16.5" customHeight="1" x14ac:dyDescent="0.3">
      <c r="A477" s="66" t="s">
        <v>1746</v>
      </c>
      <c r="B477" s="98" t="str">
        <f>"    경  비 : "&amp;TEXT(I477,"#,##0"&amp;IF(I477&lt;&gt;INT(I477),".###",""))&amp;" / Q = "&amp;TEXT(C477,"#,##0.0")&amp;""</f>
        <v xml:space="preserve">    경  비 : 21,957 / Q = 1,171.0</v>
      </c>
      <c r="C477" s="100">
        <f>D477+E477+F477</f>
        <v>1171</v>
      </c>
      <c r="D477" s="100">
        <f>IF(H477=0,0,ROUNDDOWN(J477*H477,1))</f>
        <v>0</v>
      </c>
      <c r="E477" s="100">
        <f>IF(H477=0,0,ROUNDDOWN(K477*H477,1))</f>
        <v>0</v>
      </c>
      <c r="F477" s="100">
        <f>IF(H477=0,0,ROUNDDOWN(L477*H477,1))</f>
        <v>1171</v>
      </c>
      <c r="G477" s="16" t="s">
        <v>1745</v>
      </c>
      <c r="H477" s="103">
        <f>AC477</f>
        <v>5.3333333333333337E-2</v>
      </c>
      <c r="I477" s="104">
        <f>J477+K477+L477</f>
        <v>21957</v>
      </c>
      <c r="L477" s="39">
        <f>중기목록표!H6</f>
        <v>21957</v>
      </c>
      <c r="M477" s="20" t="s">
        <v>1742</v>
      </c>
      <c r="N477" s="20" t="s">
        <v>1616</v>
      </c>
      <c r="X477" s="105" t="str">
        <f>중기목록표!B6&amp;" / "&amp;중기목록표!C6</f>
        <v>굴삭기(무한궤도) / 0.6㎥</v>
      </c>
      <c r="Y477" s="19" t="str">
        <f ca="1">HYPERLINK("#"&amp;중기목록표!J2&amp;"!A"&amp;ROW(중기목록표!A6),"X00042 →")</f>
        <v>X00042 →</v>
      </c>
      <c r="Z477" s="20" t="s">
        <v>1593</v>
      </c>
      <c r="AA477" s="109" t="str">
        <f>AD460</f>
        <v>18.75</v>
      </c>
      <c r="AB477" s="20" t="s">
        <v>1590</v>
      </c>
      <c r="AC477" s="110">
        <f>1/AD460</f>
        <v>5.3333333333333337E-2</v>
      </c>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row>
    <row r="478" spans="1:53" ht="16.5" customHeight="1" x14ac:dyDescent="0.3">
      <c r="A478" s="76"/>
      <c r="B478" s="76"/>
      <c r="C478" s="76"/>
      <c r="D478" s="76"/>
      <c r="E478" s="76"/>
      <c r="F478" s="76"/>
      <c r="G478" s="16" t="s">
        <v>1585</v>
      </c>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row>
    <row r="479" spans="1:53" ht="16.5" customHeight="1" x14ac:dyDescent="0.3">
      <c r="A479" s="66"/>
      <c r="B479" s="75" t="s">
        <v>1615</v>
      </c>
      <c r="C479" s="101">
        <f>D479+E479+F479</f>
        <v>4986.3999999999996</v>
      </c>
      <c r="D479" s="101">
        <f>SUMIF(N469:N478,M479,D469:D478)</f>
        <v>844.8</v>
      </c>
      <c r="E479" s="101">
        <f>SUMIF(N469:N478,M479,E469:E478)</f>
        <v>2970.6</v>
      </c>
      <c r="F479" s="101">
        <f>SUMIF(N469:N478,M479,F469:F478)</f>
        <v>1171</v>
      </c>
      <c r="G479" s="16" t="s">
        <v>1614</v>
      </c>
      <c r="M479" s="20" t="s">
        <v>1616</v>
      </c>
      <c r="N479" s="20" t="s">
        <v>1636</v>
      </c>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row>
    <row r="480" spans="1:53" ht="16.5" customHeight="1" x14ac:dyDescent="0.3">
      <c r="A480" s="76"/>
      <c r="B480" s="76"/>
      <c r="C480" s="99"/>
      <c r="D480" s="99"/>
      <c r="E480" s="99"/>
      <c r="F480" s="99"/>
      <c r="G480" s="16" t="s">
        <v>1585</v>
      </c>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row>
    <row r="481" spans="1:53" ht="16.5" customHeight="1" x14ac:dyDescent="0.3">
      <c r="A481" s="76"/>
      <c r="B481" s="76"/>
      <c r="C481" s="76"/>
      <c r="D481" s="76"/>
      <c r="E481" s="76"/>
      <c r="F481" s="76"/>
      <c r="G481" s="16" t="s">
        <v>1585</v>
      </c>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row>
    <row r="482" spans="1:53" ht="16.5" customHeight="1" x14ac:dyDescent="0.3">
      <c r="A482" s="66"/>
      <c r="B482" s="75" t="s">
        <v>1748</v>
      </c>
      <c r="C482" s="76"/>
      <c r="D482" s="76"/>
      <c r="E482" s="76"/>
      <c r="F482" s="76"/>
      <c r="G482" s="16" t="s">
        <v>1747</v>
      </c>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row>
    <row r="483" spans="1:53" ht="16.5" customHeight="1" x14ac:dyDescent="0.3">
      <c r="A483" s="76"/>
      <c r="B483" s="76"/>
      <c r="C483" s="76"/>
      <c r="D483" s="76"/>
      <c r="E483" s="76"/>
      <c r="F483" s="76"/>
      <c r="G483" s="16" t="s">
        <v>1585</v>
      </c>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row>
    <row r="484" spans="1:53" ht="16.5" customHeight="1" x14ac:dyDescent="0.3">
      <c r="A484" s="66" t="s">
        <v>1692</v>
      </c>
      <c r="B484" s="98" t="str">
        <f>"    노무비 : "&amp;TEXT(I484,"#,##0"&amp;IF(I484&lt;&gt;INT(I484),".###",""))&amp;" / Q = "&amp;TEXT(C484,"#,##0.0")&amp;""</f>
        <v xml:space="preserve">    노무비 : 33,571 / Q = 1,790.4</v>
      </c>
      <c r="C484" s="100">
        <f>D484+E484+F484</f>
        <v>1790.4</v>
      </c>
      <c r="D484" s="100">
        <f>IF(H484=0,0,ROUNDDOWN(J484*H484,1))</f>
        <v>0</v>
      </c>
      <c r="E484" s="100">
        <f>IF(H484=0,0,ROUNDDOWN(K484*H484,1))</f>
        <v>1790.4</v>
      </c>
      <c r="F484" s="100">
        <f>IF(H484=0,0,ROUNDDOWN(L484*H484,1))</f>
        <v>0</v>
      </c>
      <c r="G484" s="16" t="s">
        <v>1749</v>
      </c>
      <c r="H484" s="103">
        <f>AC484</f>
        <v>5.3333333333333337E-2</v>
      </c>
      <c r="I484" s="104">
        <f>J484+K484+L484</f>
        <v>33571</v>
      </c>
      <c r="K484" s="39">
        <f>중기목록표!G17</f>
        <v>33571</v>
      </c>
      <c r="M484" s="20" t="s">
        <v>1693</v>
      </c>
      <c r="N484" s="20" t="s">
        <v>1616</v>
      </c>
      <c r="X484" s="105" t="str">
        <f>중기목록표!B17&amp;" / "&amp;중기목록표!C17</f>
        <v>진동롤러(핸드가이드식) / 0.7톤</v>
      </c>
      <c r="Y484" s="19" t="str">
        <f ca="1">HYPERLINK("#"&amp;중기목록표!J2&amp;"!A"&amp;ROW(중기목록표!A17),"X00180 →")</f>
        <v>X00180 →</v>
      </c>
      <c r="Z484" s="20" t="s">
        <v>1593</v>
      </c>
      <c r="AA484" s="109" t="str">
        <f>AD460</f>
        <v>18.75</v>
      </c>
      <c r="AB484" s="20" t="s">
        <v>1590</v>
      </c>
      <c r="AC484" s="110">
        <f>1/AD460</f>
        <v>5.3333333333333337E-2</v>
      </c>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row>
    <row r="485" spans="1:53" ht="16.5" customHeight="1" x14ac:dyDescent="0.3">
      <c r="A485" s="76"/>
      <c r="B485" s="76"/>
      <c r="C485" s="76"/>
      <c r="D485" s="76"/>
      <c r="E485" s="76"/>
      <c r="F485" s="76"/>
      <c r="G485" s="16" t="s">
        <v>1585</v>
      </c>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row>
    <row r="486" spans="1:53" ht="16.5" customHeight="1" x14ac:dyDescent="0.3">
      <c r="A486" s="66" t="s">
        <v>1695</v>
      </c>
      <c r="B486" s="98" t="str">
        <f>"    재료비 : "&amp;TEXT(I486,"#,##0"&amp;IF(I486&lt;&gt;INT(I486),".###",""))&amp;" / Q = "&amp;TEXT(C486,"#,##0.0")&amp;""</f>
        <v xml:space="preserve">    재료비 : 3,164 / Q = 168.7</v>
      </c>
      <c r="C486" s="100">
        <f>D486+E486+F486</f>
        <v>168.7</v>
      </c>
      <c r="D486" s="100">
        <f>IF(H486=0,0,ROUNDDOWN(J486*H486,1))</f>
        <v>168.7</v>
      </c>
      <c r="E486" s="100">
        <f>IF(H486=0,0,ROUNDDOWN(K486*H486,1))</f>
        <v>0</v>
      </c>
      <c r="F486" s="100">
        <f>IF(H486=0,0,ROUNDDOWN(L486*H486,1))</f>
        <v>0</v>
      </c>
      <c r="G486" s="16" t="s">
        <v>1750</v>
      </c>
      <c r="H486" s="103">
        <f>AC486</f>
        <v>5.3333333333333337E-2</v>
      </c>
      <c r="I486" s="104">
        <f>J486+K486+L486</f>
        <v>3164</v>
      </c>
      <c r="J486" s="39">
        <f>중기목록표!F17</f>
        <v>3164</v>
      </c>
      <c r="M486" s="20" t="s">
        <v>1693</v>
      </c>
      <c r="N486" s="20" t="s">
        <v>1616</v>
      </c>
      <c r="X486" s="105" t="str">
        <f>중기목록표!B17&amp;" / "&amp;중기목록표!C17</f>
        <v>진동롤러(핸드가이드식) / 0.7톤</v>
      </c>
      <c r="Y486" s="19" t="str">
        <f ca="1">HYPERLINK("#"&amp;중기목록표!J2&amp;"!A"&amp;ROW(중기목록표!A17),"X00180 →")</f>
        <v>X00180 →</v>
      </c>
      <c r="Z486" s="20" t="s">
        <v>1593</v>
      </c>
      <c r="AA486" s="109" t="str">
        <f>AD460</f>
        <v>18.75</v>
      </c>
      <c r="AB486" s="20" t="s">
        <v>1590</v>
      </c>
      <c r="AC486" s="110">
        <f>1/AD460</f>
        <v>5.3333333333333337E-2</v>
      </c>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row>
    <row r="487" spans="1:53" ht="16.5" customHeight="1" x14ac:dyDescent="0.3">
      <c r="A487" s="76"/>
      <c r="B487" s="76"/>
      <c r="C487" s="76"/>
      <c r="D487" s="76"/>
      <c r="E487" s="76"/>
      <c r="F487" s="76"/>
      <c r="G487" s="16" t="s">
        <v>1585</v>
      </c>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row>
    <row r="488" spans="1:53" ht="16.5" customHeight="1" x14ac:dyDescent="0.3">
      <c r="A488" s="66" t="s">
        <v>1697</v>
      </c>
      <c r="B488" s="98" t="str">
        <f>"    경  비 : "&amp;TEXT(I488,"#,##0"&amp;IF(I488&lt;&gt;INT(I488),".###",""))&amp;" / Q = "&amp;TEXT(C488,"#,##0.0")&amp;""</f>
        <v xml:space="preserve">    경  비 : 1,846 / Q = 98.4</v>
      </c>
      <c r="C488" s="100">
        <f>D488+E488+F488</f>
        <v>98.4</v>
      </c>
      <c r="D488" s="100">
        <f>IF(H488=0,0,ROUNDDOWN(J488*H488,1))</f>
        <v>0</v>
      </c>
      <c r="E488" s="100">
        <f>IF(H488=0,0,ROUNDDOWN(K488*H488,1))</f>
        <v>0</v>
      </c>
      <c r="F488" s="100">
        <f>IF(H488=0,0,ROUNDDOWN(L488*H488,1))</f>
        <v>98.4</v>
      </c>
      <c r="G488" s="16" t="s">
        <v>1751</v>
      </c>
      <c r="H488" s="103">
        <f>AC488</f>
        <v>5.3333333333333337E-2</v>
      </c>
      <c r="I488" s="104">
        <f>J488+K488+L488</f>
        <v>1846</v>
      </c>
      <c r="L488" s="39">
        <f>중기목록표!H17</f>
        <v>1846</v>
      </c>
      <c r="M488" s="20" t="s">
        <v>1693</v>
      </c>
      <c r="N488" s="20" t="s">
        <v>1616</v>
      </c>
      <c r="X488" s="105" t="str">
        <f>중기목록표!B17&amp;" / "&amp;중기목록표!C17</f>
        <v>진동롤러(핸드가이드식) / 0.7톤</v>
      </c>
      <c r="Y488" s="19" t="str">
        <f ca="1">HYPERLINK("#"&amp;중기목록표!J2&amp;"!A"&amp;ROW(중기목록표!A17),"X00180 →")</f>
        <v>X00180 →</v>
      </c>
      <c r="Z488" s="20" t="s">
        <v>1593</v>
      </c>
      <c r="AA488" s="109" t="str">
        <f>AD460</f>
        <v>18.75</v>
      </c>
      <c r="AB488" s="20" t="s">
        <v>1590</v>
      </c>
      <c r="AC488" s="110">
        <f>1/AD460</f>
        <v>5.3333333333333337E-2</v>
      </c>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row>
    <row r="489" spans="1:53" ht="16.5" customHeight="1" x14ac:dyDescent="0.3">
      <c r="A489" s="76"/>
      <c r="B489" s="76"/>
      <c r="C489" s="76"/>
      <c r="D489" s="76"/>
      <c r="E489" s="76"/>
      <c r="F489" s="76"/>
      <c r="G489" s="16" t="s">
        <v>1585</v>
      </c>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row>
    <row r="490" spans="1:53" ht="16.5" customHeight="1" x14ac:dyDescent="0.3">
      <c r="A490" s="66"/>
      <c r="B490" s="75" t="s">
        <v>1615</v>
      </c>
      <c r="C490" s="101">
        <f>D490+E490+F490</f>
        <v>2057.5</v>
      </c>
      <c r="D490" s="101">
        <f>SUMIF(N480:N489,M490,D480:D489)</f>
        <v>168.7</v>
      </c>
      <c r="E490" s="101">
        <f>SUMIF(N480:N489,M490,E480:E489)</f>
        <v>1790.4</v>
      </c>
      <c r="F490" s="101">
        <f>SUMIF(N480:N489,M490,F480:F489)</f>
        <v>98.4</v>
      </c>
      <c r="G490" s="16" t="s">
        <v>1614</v>
      </c>
      <c r="M490" s="20" t="s">
        <v>1616</v>
      </c>
      <c r="N490" s="20" t="s">
        <v>1636</v>
      </c>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row>
    <row r="491" spans="1:53" ht="16.5" customHeight="1" x14ac:dyDescent="0.3">
      <c r="A491" s="76"/>
      <c r="B491" s="76"/>
      <c r="C491" s="99"/>
      <c r="D491" s="99"/>
      <c r="E491" s="99"/>
      <c r="F491" s="99"/>
      <c r="G491" s="16" t="s">
        <v>1585</v>
      </c>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row>
    <row r="492" spans="1:53" ht="16.5" customHeight="1" x14ac:dyDescent="0.3">
      <c r="A492" s="76"/>
      <c r="B492" s="76"/>
      <c r="C492" s="76"/>
      <c r="D492" s="76"/>
      <c r="E492" s="76"/>
      <c r="F492" s="76"/>
      <c r="G492" s="16" t="s">
        <v>1585</v>
      </c>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row>
    <row r="493" spans="1:53" ht="16.5" customHeight="1" x14ac:dyDescent="0.3">
      <c r="A493" s="66"/>
      <c r="B493" s="75" t="s">
        <v>1753</v>
      </c>
      <c r="C493" s="76"/>
      <c r="D493" s="76"/>
      <c r="E493" s="76"/>
      <c r="F493" s="76"/>
      <c r="G493" s="16" t="s">
        <v>1752</v>
      </c>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row>
    <row r="494" spans="1:53" ht="16.5" customHeight="1" x14ac:dyDescent="0.3">
      <c r="A494" s="76"/>
      <c r="B494" s="76"/>
      <c r="C494" s="76"/>
      <c r="D494" s="76"/>
      <c r="E494" s="76"/>
      <c r="F494" s="76"/>
      <c r="G494" s="16" t="s">
        <v>1585</v>
      </c>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row>
    <row r="495" spans="1:53" ht="16.5" customHeight="1" x14ac:dyDescent="0.3">
      <c r="A495" s="66" t="s">
        <v>1682</v>
      </c>
      <c r="B495" s="98" t="str">
        <f>"    노무비 : "&amp;TEXT(I495,"#,##0"&amp;IF(I495&lt;&gt;INT(I495),".###",""))&amp;" / Q * "&amp;AC495&amp;" 대 = "&amp;TEXT(C495,"#,##0.0")&amp;""</f>
        <v xml:space="preserve">    노무비 : 47,231 / Q * 0.5 대 = 1,259.4</v>
      </c>
      <c r="C495" s="100">
        <f>D495+E495+F495</f>
        <v>1259.4000000000001</v>
      </c>
      <c r="D495" s="100">
        <f>IF(H495=0,0,ROUNDDOWN(J495*H495,1))</f>
        <v>0</v>
      </c>
      <c r="E495" s="100">
        <f>IF(H495=0,0,ROUNDDOWN(K495*H495,1))</f>
        <v>1259.4000000000001</v>
      </c>
      <c r="F495" s="100">
        <f>IF(H495=0,0,ROUNDDOWN(L495*H495,1))</f>
        <v>0</v>
      </c>
      <c r="G495" s="16" t="s">
        <v>1754</v>
      </c>
      <c r="H495" s="103">
        <f>AE495</f>
        <v>2.6666666666666668E-2</v>
      </c>
      <c r="I495" s="104">
        <f>J495+K495+L495</f>
        <v>47231</v>
      </c>
      <c r="K495" s="39">
        <f>중기목록표!G15</f>
        <v>47231</v>
      </c>
      <c r="M495" s="20" t="s">
        <v>1683</v>
      </c>
      <c r="N495" s="20" t="s">
        <v>1616</v>
      </c>
      <c r="X495" s="105" t="str">
        <f>중기목록표!B15&amp;" / "&amp;중기목록표!C15</f>
        <v>물탱크(살수차) / 5500ℓ</v>
      </c>
      <c r="Y495" s="19" t="str">
        <f ca="1">HYPERLINK("#"&amp;중기목록표!J2&amp;"!A"&amp;ROW(중기목록표!A15),"X00595 →")</f>
        <v>X00595 →</v>
      </c>
      <c r="Z495" s="20" t="s">
        <v>1593</v>
      </c>
      <c r="AA495" s="109" t="str">
        <f>AD460</f>
        <v>18.75</v>
      </c>
      <c r="AB495" s="20" t="s">
        <v>1606</v>
      </c>
      <c r="AC495" s="107">
        <v>0.5</v>
      </c>
      <c r="AD495" s="20" t="s">
        <v>1590</v>
      </c>
      <c r="AE495" s="110">
        <f>1/AD460*AC495</f>
        <v>2.6666666666666668E-2</v>
      </c>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row>
    <row r="496" spans="1:53" ht="16.5" customHeight="1" x14ac:dyDescent="0.3">
      <c r="A496" s="76"/>
      <c r="B496" s="76"/>
      <c r="C496" s="76"/>
      <c r="D496" s="76"/>
      <c r="E496" s="76"/>
      <c r="F496" s="76"/>
      <c r="G496" s="16" t="s">
        <v>1585</v>
      </c>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row>
    <row r="497" spans="1:53" ht="16.5" customHeight="1" x14ac:dyDescent="0.3">
      <c r="A497" s="66" t="s">
        <v>1685</v>
      </c>
      <c r="B497" s="98" t="str">
        <f>"    재료비 : "&amp;TEXT(I497,"#,##0"&amp;IF(I497&lt;&gt;INT(I497),".###",""))&amp;" / Q * "&amp;AC497&amp;" 대 = "&amp;TEXT(C497,"#,##0.0")&amp;""</f>
        <v xml:space="preserve">    재료비 : 15,390 / Q * 0.5 대 = 410.4</v>
      </c>
      <c r="C497" s="100">
        <f>D497+E497+F497</f>
        <v>410.4</v>
      </c>
      <c r="D497" s="100">
        <f>IF(H497=0,0,ROUNDDOWN(J497*H497,1))</f>
        <v>410.4</v>
      </c>
      <c r="E497" s="100">
        <f>IF(H497=0,0,ROUNDDOWN(K497*H497,1))</f>
        <v>0</v>
      </c>
      <c r="F497" s="100">
        <f>IF(H497=0,0,ROUNDDOWN(L497*H497,1))</f>
        <v>0</v>
      </c>
      <c r="G497" s="16" t="s">
        <v>1755</v>
      </c>
      <c r="H497" s="103">
        <f>AE497</f>
        <v>2.6666666666666668E-2</v>
      </c>
      <c r="I497" s="104">
        <f>J497+K497+L497</f>
        <v>15390</v>
      </c>
      <c r="J497" s="39">
        <f>중기목록표!F15</f>
        <v>15390</v>
      </c>
      <c r="M497" s="20" t="s">
        <v>1683</v>
      </c>
      <c r="N497" s="20" t="s">
        <v>1616</v>
      </c>
      <c r="X497" s="105" t="str">
        <f>중기목록표!B15&amp;" / "&amp;중기목록표!C15</f>
        <v>물탱크(살수차) / 5500ℓ</v>
      </c>
      <c r="Y497" s="19" t="str">
        <f ca="1">HYPERLINK("#"&amp;중기목록표!J2&amp;"!A"&amp;ROW(중기목록표!A15),"X00595 →")</f>
        <v>X00595 →</v>
      </c>
      <c r="Z497" s="20" t="s">
        <v>1593</v>
      </c>
      <c r="AA497" s="109" t="str">
        <f>AD460</f>
        <v>18.75</v>
      </c>
      <c r="AB497" s="20" t="s">
        <v>1606</v>
      </c>
      <c r="AC497" s="107">
        <v>0.5</v>
      </c>
      <c r="AD497" s="20" t="s">
        <v>1590</v>
      </c>
      <c r="AE497" s="110">
        <f>1/AD460*AC497</f>
        <v>2.6666666666666668E-2</v>
      </c>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row>
    <row r="498" spans="1:53" ht="16.5" customHeight="1" x14ac:dyDescent="0.3">
      <c r="A498" s="76"/>
      <c r="B498" s="76"/>
      <c r="C498" s="76"/>
      <c r="D498" s="76"/>
      <c r="E498" s="76"/>
      <c r="F498" s="76"/>
      <c r="G498" s="16" t="s">
        <v>1585</v>
      </c>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row>
    <row r="499" spans="1:53" ht="16.5" customHeight="1" x14ac:dyDescent="0.3">
      <c r="A499" s="66" t="s">
        <v>1687</v>
      </c>
      <c r="B499" s="98" t="str">
        <f>"    경  비 : "&amp;TEXT(I499,"#,##0"&amp;IF(I499&lt;&gt;INT(I499),".###",""))&amp;" / Q * "&amp;AC499&amp;" 대 = "&amp;TEXT(C499,"#,##0.0")&amp;""</f>
        <v xml:space="preserve">    경  비 : 9,470 / Q * 0.5 대 = 252.5</v>
      </c>
      <c r="C499" s="100">
        <f>D499+E499+F499</f>
        <v>252.5</v>
      </c>
      <c r="D499" s="100">
        <f>IF(H499=0,0,ROUNDDOWN(J499*H499,1))</f>
        <v>0</v>
      </c>
      <c r="E499" s="100">
        <f>IF(H499=0,0,ROUNDDOWN(K499*H499,1))</f>
        <v>0</v>
      </c>
      <c r="F499" s="100">
        <f>IF(H499=0,0,ROUNDDOWN(L499*H499,1))</f>
        <v>252.5</v>
      </c>
      <c r="G499" s="16" t="s">
        <v>1756</v>
      </c>
      <c r="H499" s="103">
        <f>AE499</f>
        <v>2.6666666666666668E-2</v>
      </c>
      <c r="I499" s="104">
        <f>J499+K499+L499</f>
        <v>9470</v>
      </c>
      <c r="L499" s="39">
        <f>중기목록표!H15</f>
        <v>9470</v>
      </c>
      <c r="M499" s="20" t="s">
        <v>1683</v>
      </c>
      <c r="N499" s="20" t="s">
        <v>1616</v>
      </c>
      <c r="X499" s="105" t="str">
        <f>중기목록표!B15&amp;" / "&amp;중기목록표!C15</f>
        <v>물탱크(살수차) / 5500ℓ</v>
      </c>
      <c r="Y499" s="19" t="str">
        <f ca="1">HYPERLINK("#"&amp;중기목록표!J2&amp;"!A"&amp;ROW(중기목록표!A15),"X00595 →")</f>
        <v>X00595 →</v>
      </c>
      <c r="Z499" s="20" t="s">
        <v>1593</v>
      </c>
      <c r="AA499" s="109" t="str">
        <f>AD460</f>
        <v>18.75</v>
      </c>
      <c r="AB499" s="20" t="s">
        <v>1606</v>
      </c>
      <c r="AC499" s="107">
        <v>0.5</v>
      </c>
      <c r="AD499" s="20" t="s">
        <v>1590</v>
      </c>
      <c r="AE499" s="110">
        <f>1/AD460*AC499</f>
        <v>2.6666666666666668E-2</v>
      </c>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row>
    <row r="500" spans="1:53" ht="16.5" customHeight="1" x14ac:dyDescent="0.3">
      <c r="A500" s="76"/>
      <c r="B500" s="76"/>
      <c r="C500" s="76"/>
      <c r="D500" s="76"/>
      <c r="E500" s="76"/>
      <c r="F500" s="76"/>
      <c r="G500" s="16" t="s">
        <v>1585</v>
      </c>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row>
    <row r="501" spans="1:53" ht="16.5" customHeight="1" x14ac:dyDescent="0.3">
      <c r="A501" s="66"/>
      <c r="B501" s="75" t="s">
        <v>1615</v>
      </c>
      <c r="C501" s="101">
        <f>D501+E501+F501</f>
        <v>1922.3000000000002</v>
      </c>
      <c r="D501" s="101">
        <f>SUMIF(N491:N500,M501,D491:D500)</f>
        <v>410.4</v>
      </c>
      <c r="E501" s="101">
        <f>SUMIF(N491:N500,M501,E491:E500)</f>
        <v>1259.4000000000001</v>
      </c>
      <c r="F501" s="101">
        <f>SUMIF(N491:N500,M501,F491:F500)</f>
        <v>252.5</v>
      </c>
      <c r="G501" s="16" t="s">
        <v>1614</v>
      </c>
      <c r="M501" s="20" t="s">
        <v>1616</v>
      </c>
      <c r="N501" s="20" t="s">
        <v>1636</v>
      </c>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row>
    <row r="502" spans="1:53" ht="16.5" customHeight="1" x14ac:dyDescent="0.3">
      <c r="A502" s="76"/>
      <c r="B502" s="76"/>
      <c r="C502" s="99"/>
      <c r="D502" s="99"/>
      <c r="E502" s="99"/>
      <c r="F502" s="99"/>
      <c r="G502" s="16" t="s">
        <v>1585</v>
      </c>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row>
    <row r="503" spans="1:53" ht="16.5" customHeight="1" x14ac:dyDescent="0.3">
      <c r="A503" s="76"/>
      <c r="B503" s="76"/>
      <c r="C503" s="76"/>
      <c r="D503" s="76"/>
      <c r="E503" s="76"/>
      <c r="F503" s="76"/>
      <c r="G503" s="16" t="s">
        <v>1585</v>
      </c>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row>
    <row r="504" spans="1:53" ht="16.5" customHeight="1" x14ac:dyDescent="0.3">
      <c r="A504" s="66"/>
      <c r="B504" s="75" t="s">
        <v>1635</v>
      </c>
      <c r="C504" s="101">
        <f>D504+E504+F504</f>
        <v>13919.8</v>
      </c>
      <c r="D504" s="101">
        <f>SUMIF(N457:N503,M504,D457:D503)</f>
        <v>1423.9</v>
      </c>
      <c r="E504" s="101">
        <f>SUMIF(N457:N503,M504,E457:E503)</f>
        <v>10974</v>
      </c>
      <c r="F504" s="101">
        <f>SUMIF(N457:N503,M504,F457:F503)</f>
        <v>1521.9</v>
      </c>
      <c r="G504" s="16" t="s">
        <v>1634</v>
      </c>
      <c r="M504" s="20" t="s">
        <v>1636</v>
      </c>
      <c r="N504" s="20" t="s">
        <v>1236</v>
      </c>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row>
    <row r="505" spans="1:53" ht="16.5" customHeight="1" x14ac:dyDescent="0.3">
      <c r="A505" s="76"/>
      <c r="B505" s="76"/>
      <c r="C505" s="99"/>
      <c r="D505" s="99"/>
      <c r="E505" s="99"/>
      <c r="F505" s="99"/>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row>
    <row r="506" spans="1:53" ht="16.5" customHeight="1" x14ac:dyDescent="0.3">
      <c r="A506" s="76"/>
      <c r="B506" s="76"/>
      <c r="C506" s="76"/>
      <c r="D506" s="76"/>
      <c r="E506" s="76"/>
      <c r="F506" s="7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row>
    <row r="507" spans="1:53" ht="16.5" customHeight="1" x14ac:dyDescent="0.3">
      <c r="A507" s="76"/>
      <c r="B507" s="76"/>
      <c r="C507" s="76"/>
      <c r="D507" s="76"/>
      <c r="E507" s="76"/>
      <c r="F507" s="7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row>
    <row r="508" spans="1:53" ht="16.5" customHeight="1" x14ac:dyDescent="0.3">
      <c r="A508" s="76"/>
      <c r="B508" s="76"/>
      <c r="C508" s="76"/>
      <c r="D508" s="76"/>
      <c r="E508" s="76"/>
      <c r="F508" s="7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row>
    <row r="509" spans="1:53" ht="16.5" customHeight="1" x14ac:dyDescent="0.3">
      <c r="A509" s="76"/>
      <c r="B509" s="76"/>
      <c r="C509" s="76"/>
      <c r="D509" s="76"/>
      <c r="E509" s="76"/>
      <c r="F509" s="7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row>
    <row r="510" spans="1:53" ht="16.5" customHeight="1" x14ac:dyDescent="0.3">
      <c r="A510" s="76"/>
      <c r="B510" s="76"/>
      <c r="C510" s="76"/>
      <c r="D510" s="76"/>
      <c r="E510" s="76"/>
      <c r="F510" s="7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row>
    <row r="511" spans="1:53" ht="16.5" customHeight="1" x14ac:dyDescent="0.3">
      <c r="A511" s="76"/>
      <c r="B511" s="76"/>
      <c r="C511" s="76"/>
      <c r="D511" s="76"/>
      <c r="E511" s="76"/>
      <c r="F511" s="7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row>
    <row r="512" spans="1:53" ht="16.5" customHeight="1" x14ac:dyDescent="0.3">
      <c r="A512" s="76"/>
      <c r="B512" s="76"/>
      <c r="C512" s="76"/>
      <c r="D512" s="76"/>
      <c r="E512" s="76"/>
      <c r="F512" s="7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row>
    <row r="513" spans="1:53" ht="16.5" customHeight="1" x14ac:dyDescent="0.3">
      <c r="A513" s="76"/>
      <c r="B513" s="76"/>
      <c r="C513" s="76"/>
      <c r="D513" s="76"/>
      <c r="E513" s="76"/>
      <c r="F513" s="7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row>
    <row r="514" spans="1:53" ht="16.5" customHeight="1" x14ac:dyDescent="0.3">
      <c r="A514" s="76"/>
      <c r="B514" s="76"/>
      <c r="C514" s="76"/>
      <c r="D514" s="76"/>
      <c r="E514" s="76"/>
      <c r="F514" s="7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row>
    <row r="515" spans="1:53" ht="16.5" customHeight="1" x14ac:dyDescent="0.3">
      <c r="A515" s="76"/>
      <c r="B515" s="76"/>
      <c r="C515" s="76"/>
      <c r="D515" s="76"/>
      <c r="E515" s="76"/>
      <c r="F515" s="7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row>
    <row r="516" spans="1:53" ht="16.5" customHeight="1" x14ac:dyDescent="0.3">
      <c r="A516" s="76"/>
      <c r="B516" s="76"/>
      <c r="C516" s="76"/>
      <c r="D516" s="76"/>
      <c r="E516" s="76"/>
      <c r="F516" s="7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row>
    <row r="517" spans="1:53" ht="16.5" customHeight="1" x14ac:dyDescent="0.3">
      <c r="A517" s="76"/>
      <c r="B517" s="76"/>
      <c r="C517" s="76"/>
      <c r="D517" s="76"/>
      <c r="E517" s="76"/>
      <c r="F517" s="7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row>
    <row r="518" spans="1:53" ht="16.5" customHeight="1" x14ac:dyDescent="0.3">
      <c r="A518" s="76"/>
      <c r="B518" s="76"/>
      <c r="C518" s="76"/>
      <c r="D518" s="76"/>
      <c r="E518" s="76"/>
      <c r="F518" s="7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row>
    <row r="519" spans="1:53" ht="16.5" customHeight="1" x14ac:dyDescent="0.3">
      <c r="A519" s="76"/>
      <c r="B519" s="76"/>
      <c r="C519" s="76"/>
      <c r="D519" s="76"/>
      <c r="E519" s="76"/>
      <c r="F519" s="7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row>
    <row r="520" spans="1:53" ht="16.5" customHeight="1" x14ac:dyDescent="0.3">
      <c r="A520" s="76"/>
      <c r="B520" s="76"/>
      <c r="C520" s="76"/>
      <c r="D520" s="76"/>
      <c r="E520" s="76"/>
      <c r="F520" s="7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row>
    <row r="521" spans="1:53" ht="16.5" customHeight="1" x14ac:dyDescent="0.3">
      <c r="A521" s="76"/>
      <c r="B521" s="76"/>
      <c r="C521" s="76"/>
      <c r="D521" s="76"/>
      <c r="E521" s="76"/>
      <c r="F521" s="7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row>
    <row r="522" spans="1:53" ht="16.5" customHeight="1" x14ac:dyDescent="0.3">
      <c r="A522" s="76"/>
      <c r="B522" s="76"/>
      <c r="C522" s="76"/>
      <c r="D522" s="76"/>
      <c r="E522" s="76"/>
      <c r="F522" s="7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row>
    <row r="523" spans="1:53" ht="16.5" customHeight="1" x14ac:dyDescent="0.3">
      <c r="A523" s="76"/>
      <c r="B523" s="76"/>
      <c r="C523" s="76"/>
      <c r="D523" s="76"/>
      <c r="E523" s="76"/>
      <c r="F523" s="7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row>
    <row r="524" spans="1:53" ht="16.5" customHeight="1" x14ac:dyDescent="0.3">
      <c r="A524" s="76"/>
      <c r="B524" s="76"/>
      <c r="C524" s="76"/>
      <c r="D524" s="76"/>
      <c r="E524" s="76"/>
      <c r="F524" s="7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row>
    <row r="525" spans="1:53" ht="16.5" customHeight="1" x14ac:dyDescent="0.3">
      <c r="A525" s="76"/>
      <c r="B525" s="76"/>
      <c r="C525" s="76"/>
      <c r="D525" s="76"/>
      <c r="E525" s="76"/>
      <c r="F525" s="7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row>
    <row r="526" spans="1:53" ht="16.5" customHeight="1" x14ac:dyDescent="0.3">
      <c r="A526" s="76"/>
      <c r="B526" s="76"/>
      <c r="C526" s="76"/>
      <c r="D526" s="76"/>
      <c r="E526" s="76"/>
      <c r="F526" s="7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row>
    <row r="527" spans="1:53" ht="16.5" customHeight="1" x14ac:dyDescent="0.3">
      <c r="A527" s="76"/>
      <c r="B527" s="76"/>
      <c r="C527" s="76"/>
      <c r="D527" s="76"/>
      <c r="E527" s="76"/>
      <c r="F527" s="7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row>
    <row r="528" spans="1:53" ht="16.5" customHeight="1" x14ac:dyDescent="0.3">
      <c r="A528" s="76"/>
      <c r="B528" s="76"/>
      <c r="C528" s="76"/>
      <c r="D528" s="76"/>
      <c r="E528" s="76"/>
      <c r="F528" s="7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row>
    <row r="529" spans="1:53" ht="16.5" customHeight="1" x14ac:dyDescent="0.3">
      <c r="A529" s="76"/>
      <c r="B529" s="76"/>
      <c r="C529" s="76"/>
      <c r="D529" s="76"/>
      <c r="E529" s="76"/>
      <c r="F529" s="7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row>
    <row r="530" spans="1:53" ht="16.5" customHeight="1" x14ac:dyDescent="0.3">
      <c r="A530" s="76"/>
      <c r="B530" s="76"/>
      <c r="C530" s="76"/>
      <c r="D530" s="76"/>
      <c r="E530" s="76"/>
      <c r="F530" s="7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row>
    <row r="531" spans="1:53" ht="16.5" customHeight="1" x14ac:dyDescent="0.3">
      <c r="A531" s="76"/>
      <c r="B531" s="76"/>
      <c r="C531" s="76"/>
      <c r="D531" s="76"/>
      <c r="E531" s="76"/>
      <c r="F531" s="7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row>
    <row r="532" spans="1:53" ht="16.5" customHeight="1" x14ac:dyDescent="0.3">
      <c r="A532" s="76"/>
      <c r="B532" s="76"/>
      <c r="C532" s="76"/>
      <c r="D532" s="76"/>
      <c r="E532" s="76"/>
      <c r="F532" s="7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row>
    <row r="533" spans="1:53" ht="16.5" customHeight="1" x14ac:dyDescent="0.3">
      <c r="A533" s="76"/>
      <c r="B533" s="76"/>
      <c r="C533" s="76"/>
      <c r="D533" s="76"/>
      <c r="E533" s="76"/>
      <c r="F533" s="7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row>
    <row r="534" spans="1:53" ht="16.5" customHeight="1" x14ac:dyDescent="0.3">
      <c r="A534" s="76"/>
      <c r="B534" s="76"/>
      <c r="C534" s="76"/>
      <c r="D534" s="76"/>
      <c r="E534" s="76"/>
      <c r="F534" s="7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row>
    <row r="535" spans="1:53" ht="16.5" customHeight="1" x14ac:dyDescent="0.3">
      <c r="A535" s="76"/>
      <c r="B535" s="76"/>
      <c r="C535" s="76"/>
      <c r="D535" s="76"/>
      <c r="E535" s="76"/>
      <c r="F535" s="7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row>
    <row r="536" spans="1:53" ht="16.5" customHeight="1" x14ac:dyDescent="0.3">
      <c r="A536" s="76"/>
      <c r="B536" s="76"/>
      <c r="C536" s="76"/>
      <c r="D536" s="76"/>
      <c r="E536" s="76"/>
      <c r="F536" s="7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row>
    <row r="537" spans="1:53" ht="16.5" customHeight="1" x14ac:dyDescent="0.3">
      <c r="A537" s="76"/>
      <c r="B537" s="76"/>
      <c r="C537" s="76"/>
      <c r="D537" s="76"/>
      <c r="E537" s="76"/>
      <c r="F537" s="7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row>
    <row r="538" spans="1:53" ht="16.5" customHeight="1" x14ac:dyDescent="0.3">
      <c r="A538" s="76"/>
      <c r="B538" s="76"/>
      <c r="C538" s="76"/>
      <c r="D538" s="76"/>
      <c r="E538" s="76"/>
      <c r="F538" s="7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row>
    <row r="539" spans="1:53" ht="16.5" customHeight="1" x14ac:dyDescent="0.3">
      <c r="A539" s="76"/>
      <c r="B539" s="76"/>
      <c r="C539" s="76"/>
      <c r="D539" s="76"/>
      <c r="E539" s="76"/>
      <c r="F539" s="7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row>
    <row r="540" spans="1:53" ht="16.5" customHeight="1" x14ac:dyDescent="0.3">
      <c r="A540" s="76"/>
      <c r="B540" s="76"/>
      <c r="C540" s="76"/>
      <c r="D540" s="76"/>
      <c r="E540" s="76"/>
      <c r="F540" s="7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row>
    <row r="541" spans="1:53" ht="16.5" customHeight="1" x14ac:dyDescent="0.3">
      <c r="A541" s="76"/>
      <c r="B541" s="76"/>
      <c r="C541" s="76"/>
      <c r="D541" s="76"/>
      <c r="E541" s="76"/>
      <c r="F541" s="7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row>
    <row r="542" spans="1:53" ht="16.5" customHeight="1" x14ac:dyDescent="0.3">
      <c r="A542" s="76"/>
      <c r="B542" s="76"/>
      <c r="C542" s="76"/>
      <c r="D542" s="76"/>
      <c r="E542" s="76"/>
      <c r="F542" s="7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row>
    <row r="543" spans="1:53" ht="16.5" customHeight="1" x14ac:dyDescent="0.3">
      <c r="A543" s="76"/>
      <c r="B543" s="76"/>
      <c r="C543" s="76"/>
      <c r="D543" s="76"/>
      <c r="E543" s="76"/>
      <c r="F543" s="7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row>
    <row r="544" spans="1:53" ht="16.5" customHeight="1" x14ac:dyDescent="0.3">
      <c r="A544" s="76"/>
      <c r="B544" s="76"/>
      <c r="C544" s="76"/>
      <c r="D544" s="76"/>
      <c r="E544" s="76"/>
      <c r="F544" s="7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row>
    <row r="545" spans="1:53" ht="16.5" customHeight="1" x14ac:dyDescent="0.3">
      <c r="A545" s="76"/>
      <c r="B545" s="76"/>
      <c r="C545" s="76"/>
      <c r="D545" s="76"/>
      <c r="E545" s="76"/>
      <c r="F545" s="7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row>
    <row r="546" spans="1:53" ht="16.5" customHeight="1" x14ac:dyDescent="0.3">
      <c r="A546" s="76"/>
      <c r="B546" s="76"/>
      <c r="C546" s="76"/>
      <c r="D546" s="76"/>
      <c r="E546" s="76"/>
      <c r="F546" s="7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row>
    <row r="547" spans="1:53" ht="16.5" customHeight="1" x14ac:dyDescent="0.3">
      <c r="A547" s="76"/>
      <c r="B547" s="76"/>
      <c r="C547" s="76"/>
      <c r="D547" s="76"/>
      <c r="E547" s="76"/>
      <c r="F547" s="7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row>
    <row r="548" spans="1:53" ht="16.5" customHeight="1" x14ac:dyDescent="0.3">
      <c r="A548" s="76"/>
      <c r="B548" s="76"/>
      <c r="C548" s="76"/>
      <c r="D548" s="76"/>
      <c r="E548" s="76"/>
      <c r="F548" s="7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row>
    <row r="549" spans="1:53" ht="16.5" customHeight="1" x14ac:dyDescent="0.3">
      <c r="A549" s="76"/>
      <c r="B549" s="76"/>
      <c r="C549" s="76"/>
      <c r="D549" s="76"/>
      <c r="E549" s="76"/>
      <c r="F549" s="7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row>
    <row r="550" spans="1:53" ht="16.5" customHeight="1" x14ac:dyDescent="0.3">
      <c r="A550" s="76"/>
      <c r="B550" s="76"/>
      <c r="C550" s="76"/>
      <c r="D550" s="76"/>
      <c r="E550" s="76"/>
      <c r="F550" s="7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row>
    <row r="551" spans="1:53" ht="16.5" customHeight="1" x14ac:dyDescent="0.3">
      <c r="A551" s="76"/>
      <c r="B551" s="76"/>
      <c r="C551" s="76"/>
      <c r="D551" s="76"/>
      <c r="E551" s="76"/>
      <c r="F551" s="7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row>
    <row r="552" spans="1:53" ht="16.5" customHeight="1" x14ac:dyDescent="0.3">
      <c r="A552" s="76"/>
      <c r="B552" s="76"/>
      <c r="C552" s="76"/>
      <c r="D552" s="76"/>
      <c r="E552" s="76"/>
      <c r="F552" s="7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row>
    <row r="553" spans="1:53" ht="16.5" customHeight="1" x14ac:dyDescent="0.3">
      <c r="A553" s="82"/>
      <c r="B553" s="82"/>
      <c r="C553" s="82"/>
      <c r="D553" s="82"/>
      <c r="E553" s="82"/>
      <c r="F553" s="82"/>
      <c r="Z553" s="106"/>
      <c r="AA553" s="106"/>
      <c r="AB553" s="106"/>
      <c r="AC553" s="106"/>
      <c r="AD553" s="106"/>
      <c r="AE553" s="106"/>
      <c r="AF553" s="106"/>
      <c r="AG553" s="106"/>
      <c r="AH553" s="106"/>
      <c r="AI553" s="106"/>
      <c r="AJ553" s="106"/>
      <c r="AK553" s="106"/>
      <c r="AL553" s="106"/>
      <c r="AM553" s="106"/>
      <c r="AN553" s="106"/>
      <c r="AO553" s="106"/>
      <c r="AP553" s="106"/>
      <c r="AQ553" s="106"/>
      <c r="AR553" s="106"/>
      <c r="AS553" s="106"/>
      <c r="AT553" s="106"/>
      <c r="AU553" s="106"/>
      <c r="AV553" s="106"/>
      <c r="AW553" s="106"/>
      <c r="AX553" s="106"/>
      <c r="AY553" s="106"/>
      <c r="AZ553" s="106"/>
      <c r="BA553" s="106"/>
    </row>
    <row r="554" spans="1:53" ht="16.5" customHeight="1" x14ac:dyDescent="0.3">
      <c r="A554" s="260" t="s">
        <v>1617</v>
      </c>
      <c r="B554" s="252"/>
      <c r="C554" s="53">
        <f>D554+E554+F554</f>
        <v>13918</v>
      </c>
      <c r="D554" s="60">
        <f>ROUNDDOWN(SUMIF(N457:N504,M554,D457:D504),0)</f>
        <v>1423</v>
      </c>
      <c r="E554" s="57">
        <f>ROUNDDOWN(SUMIF(N457:N504,M554,E457:E504),0)</f>
        <v>10974</v>
      </c>
      <c r="F554" s="53">
        <f>ROUNDDOWN(SUMIF(N457:N504,M554,F457:F504),0)</f>
        <v>1521</v>
      </c>
      <c r="M554" s="20" t="s">
        <v>1236</v>
      </c>
      <c r="Z554" s="106"/>
      <c r="AA554" s="106"/>
      <c r="AB554" s="106"/>
      <c r="AC554" s="106"/>
      <c r="AD554" s="106"/>
      <c r="AE554" s="106"/>
      <c r="AF554" s="106"/>
      <c r="AG554" s="106"/>
      <c r="AH554" s="106"/>
      <c r="AI554" s="106"/>
      <c r="AJ554" s="106"/>
      <c r="AK554" s="106"/>
      <c r="AL554" s="106"/>
      <c r="AM554" s="106"/>
      <c r="AN554" s="106"/>
      <c r="AO554" s="106"/>
      <c r="AP554" s="106"/>
      <c r="AQ554" s="106"/>
      <c r="AR554" s="106"/>
      <c r="AS554" s="106"/>
      <c r="AT554" s="106"/>
      <c r="AU554" s="106"/>
      <c r="AV554" s="106"/>
      <c r="AW554" s="106"/>
      <c r="AX554" s="106"/>
      <c r="AY554" s="106"/>
      <c r="AZ554" s="106"/>
      <c r="BA554" s="106"/>
    </row>
    <row r="555" spans="1:53" ht="16.5" customHeight="1" x14ac:dyDescent="0.3">
      <c r="A555" s="96" t="s">
        <v>52</v>
      </c>
      <c r="B555" s="97" t="s">
        <v>52</v>
      </c>
      <c r="C555" s="261">
        <f>C654</f>
        <v>4446</v>
      </c>
      <c r="D555" s="261">
        <f>D654</f>
        <v>0</v>
      </c>
      <c r="E555" s="261">
        <f>E654</f>
        <v>0</v>
      </c>
      <c r="F555" s="261">
        <f>F654</f>
        <v>4446</v>
      </c>
      <c r="G555" s="34" t="str">
        <f>HYPERLINK("#G"&amp;ROW(G638),"_x0005_`BDCOD|D01168_x0007_`POSS|"&amp;ROW(G557)&amp;"_x0007_`POSE|"&amp;ROW(G638)&amp;"_x0007_`")</f>
        <v>_x0005_`BDCOD|D01168_x0007_`POSS|557_x0007_`POSE|638_x0007_`</v>
      </c>
      <c r="Z555" s="106"/>
      <c r="AA555" s="106"/>
      <c r="AB555" s="106"/>
      <c r="AC555" s="106"/>
      <c r="AD555" s="106"/>
      <c r="AE555" s="106"/>
      <c r="AF555" s="106"/>
      <c r="AG555" s="106"/>
      <c r="AH555" s="106"/>
      <c r="AI555" s="106"/>
      <c r="AJ555" s="106"/>
      <c r="AK555" s="106"/>
      <c r="AL555" s="106"/>
      <c r="AM555" s="106"/>
      <c r="AN555" s="106"/>
      <c r="AO555" s="106"/>
      <c r="AP555" s="106"/>
      <c r="AQ555" s="106"/>
      <c r="AR555" s="106"/>
      <c r="AS555" s="106"/>
      <c r="AT555" s="106"/>
      <c r="AU555" s="106"/>
      <c r="AV555" s="106"/>
      <c r="AW555" s="106"/>
      <c r="AX555" s="106"/>
      <c r="AY555" s="106"/>
      <c r="AZ555" s="106"/>
      <c r="BA555" s="106"/>
    </row>
    <row r="556" spans="1:53" ht="16.5" customHeight="1" x14ac:dyDescent="0.3">
      <c r="A556" s="83"/>
      <c r="B556" s="97" t="s">
        <v>391</v>
      </c>
      <c r="C556" s="245"/>
      <c r="D556" s="245"/>
      <c r="E556" s="245"/>
      <c r="F556" s="245"/>
      <c r="M556" s="20" t="s">
        <v>394</v>
      </c>
      <c r="Z556" s="106"/>
      <c r="AA556" s="106"/>
      <c r="AB556" s="106"/>
      <c r="AC556" s="106"/>
      <c r="AD556" s="106"/>
      <c r="AE556" s="106"/>
      <c r="AF556" s="106"/>
      <c r="AG556" s="106"/>
      <c r="AH556" s="106"/>
      <c r="AI556" s="106"/>
      <c r="AJ556" s="106"/>
      <c r="AK556" s="106"/>
      <c r="AL556" s="106"/>
      <c r="AM556" s="106"/>
      <c r="AN556" s="106"/>
      <c r="AO556" s="106"/>
      <c r="AP556" s="106"/>
      <c r="AQ556" s="106"/>
      <c r="AR556" s="106"/>
      <c r="AS556" s="106"/>
      <c r="AT556" s="106"/>
      <c r="AU556" s="106"/>
      <c r="AV556" s="106"/>
      <c r="AW556" s="106"/>
      <c r="AX556" s="106"/>
      <c r="AY556" s="106"/>
      <c r="AZ556" s="106"/>
      <c r="BA556" s="106"/>
    </row>
    <row r="557" spans="1:53" ht="16.5" customHeight="1" x14ac:dyDescent="0.3">
      <c r="A557" s="76"/>
      <c r="B557" s="76"/>
      <c r="C557" s="99"/>
      <c r="D557" s="99"/>
      <c r="E557" s="99"/>
      <c r="F557" s="99"/>
      <c r="G557" s="16" t="s">
        <v>1585</v>
      </c>
      <c r="Z557" s="106"/>
      <c r="AA557" s="106"/>
      <c r="AB557" s="106"/>
      <c r="AC557" s="106"/>
      <c r="AD557" s="106"/>
      <c r="AE557" s="106"/>
      <c r="AF557" s="106"/>
      <c r="AG557" s="106"/>
      <c r="AH557" s="106"/>
      <c r="AI557" s="106"/>
      <c r="AJ557" s="106"/>
      <c r="AK557" s="106"/>
      <c r="AL557" s="106"/>
      <c r="AM557" s="106"/>
      <c r="AN557" s="106"/>
      <c r="AO557" s="106"/>
      <c r="AP557" s="106"/>
      <c r="AQ557" s="106"/>
      <c r="AR557" s="106"/>
      <c r="AS557" s="106"/>
      <c r="AT557" s="106"/>
      <c r="AU557" s="106"/>
      <c r="AV557" s="106"/>
      <c r="AW557" s="106"/>
      <c r="AX557" s="106"/>
      <c r="AY557" s="106"/>
      <c r="AZ557" s="106"/>
      <c r="BA557" s="106"/>
    </row>
    <row r="558" spans="1:53" ht="16.5" customHeight="1" x14ac:dyDescent="0.3">
      <c r="A558" s="66"/>
      <c r="B558" s="75" t="s">
        <v>1758</v>
      </c>
      <c r="C558" s="76"/>
      <c r="D558" s="76"/>
      <c r="E558" s="76"/>
      <c r="F558" s="76"/>
      <c r="G558" s="16" t="s">
        <v>1757</v>
      </c>
      <c r="Z558" s="106"/>
      <c r="AA558" s="106"/>
      <c r="AB558" s="106"/>
      <c r="AC558" s="106"/>
      <c r="AD558" s="106"/>
      <c r="AE558" s="106"/>
      <c r="AF558" s="106"/>
      <c r="AG558" s="106"/>
      <c r="AH558" s="106"/>
      <c r="AI558" s="106"/>
      <c r="AJ558" s="106"/>
      <c r="AK558" s="106"/>
      <c r="AL558" s="106"/>
      <c r="AM558" s="106"/>
      <c r="AN558" s="106"/>
      <c r="AO558" s="106"/>
      <c r="AP558" s="106"/>
      <c r="AQ558" s="106"/>
      <c r="AR558" s="106"/>
      <c r="AS558" s="106"/>
      <c r="AT558" s="106"/>
      <c r="AU558" s="106"/>
      <c r="AV558" s="106"/>
      <c r="AW558" s="106"/>
      <c r="AX558" s="106"/>
      <c r="AY558" s="106"/>
      <c r="AZ558" s="106"/>
      <c r="BA558" s="106"/>
    </row>
    <row r="559" spans="1:53" ht="16.5" customHeight="1" x14ac:dyDescent="0.3">
      <c r="A559" s="76"/>
      <c r="B559" s="76"/>
      <c r="C559" s="76"/>
      <c r="D559" s="76"/>
      <c r="E559" s="76"/>
      <c r="F559" s="76"/>
      <c r="G559" s="16" t="s">
        <v>1585</v>
      </c>
      <c r="Z559" s="106"/>
      <c r="AA559" s="106"/>
      <c r="AB559" s="106"/>
      <c r="AC559" s="106"/>
      <c r="AD559" s="106"/>
      <c r="AE559" s="106"/>
      <c r="AF559" s="106"/>
      <c r="AG559" s="106"/>
      <c r="AH559" s="106"/>
      <c r="AI559" s="106"/>
      <c r="AJ559" s="106"/>
      <c r="AK559" s="106"/>
      <c r="AL559" s="106"/>
      <c r="AM559" s="106"/>
      <c r="AN559" s="106"/>
      <c r="AO559" s="106"/>
      <c r="AP559" s="106"/>
      <c r="AQ559" s="106"/>
      <c r="AR559" s="106"/>
      <c r="AS559" s="106"/>
      <c r="AT559" s="106"/>
      <c r="AU559" s="106"/>
      <c r="AV559" s="106"/>
      <c r="AW559" s="106"/>
      <c r="AX559" s="106"/>
      <c r="AY559" s="106"/>
      <c r="AZ559" s="106"/>
      <c r="BA559" s="106"/>
    </row>
    <row r="560" spans="1:53" ht="16.5" customHeight="1" x14ac:dyDescent="0.3">
      <c r="A560" s="66"/>
      <c r="B560" s="98" t="str">
        <f>"    qs = "&amp;Z560&amp;" ,   f = "&amp;AD560&amp;"/ "&amp;AF560&amp;" = "&amp;AH560&amp;" ,   K = "&amp;AJ560&amp;""</f>
        <v xml:space="preserve">    qs = 0.7 ,   f = 1/ 1.24 = 0.81 ,   K = 1.1</v>
      </c>
      <c r="C560" s="76"/>
      <c r="D560" s="76"/>
      <c r="E560" s="76"/>
      <c r="F560" s="76"/>
      <c r="G560" s="16" t="s">
        <v>1759</v>
      </c>
      <c r="Z560" s="107">
        <v>0.7</v>
      </c>
      <c r="AA560" s="20" t="s">
        <v>1590</v>
      </c>
      <c r="AB560" s="109">
        <f>Z560</f>
        <v>0.7</v>
      </c>
      <c r="AC560" s="111" t="s">
        <v>1625</v>
      </c>
      <c r="AD560" s="108">
        <v>1</v>
      </c>
      <c r="AE560" s="20" t="s">
        <v>1613</v>
      </c>
      <c r="AF560" s="107">
        <v>1.24</v>
      </c>
      <c r="AG560" s="20" t="s">
        <v>1590</v>
      </c>
      <c r="AH560" s="109" t="str">
        <f>TEXT(ROUND(AD560/AF560,2),"#,0.00")</f>
        <v>0.81</v>
      </c>
      <c r="AI560" s="111" t="s">
        <v>1625</v>
      </c>
      <c r="AJ560" s="107">
        <v>1.1000000000000001</v>
      </c>
      <c r="AK560" s="20" t="s">
        <v>1590</v>
      </c>
      <c r="AL560" s="109">
        <f>AJ560</f>
        <v>1.1000000000000001</v>
      </c>
      <c r="AM560" s="106"/>
      <c r="AN560" s="106"/>
      <c r="AO560" s="106"/>
      <c r="AP560" s="106"/>
      <c r="AQ560" s="106"/>
      <c r="AR560" s="106"/>
      <c r="AS560" s="106"/>
      <c r="AT560" s="106"/>
      <c r="AU560" s="106"/>
      <c r="AV560" s="106"/>
      <c r="AW560" s="106"/>
      <c r="AX560" s="106"/>
      <c r="AY560" s="106"/>
      <c r="AZ560" s="106"/>
      <c r="BA560" s="106"/>
    </row>
    <row r="561" spans="1:53" ht="16.5" customHeight="1" x14ac:dyDescent="0.3">
      <c r="A561" s="76"/>
      <c r="B561" s="76"/>
      <c r="C561" s="76"/>
      <c r="D561" s="76"/>
      <c r="E561" s="76"/>
      <c r="F561" s="76"/>
      <c r="G561" s="16" t="s">
        <v>1585</v>
      </c>
      <c r="Z561" s="106"/>
      <c r="AA561" s="106"/>
      <c r="AB561" s="106"/>
      <c r="AC561" s="106"/>
      <c r="AD561" s="106"/>
      <c r="AE561" s="106"/>
      <c r="AF561" s="106"/>
      <c r="AG561" s="106"/>
      <c r="AH561" s="106"/>
      <c r="AI561" s="106"/>
      <c r="AJ561" s="106"/>
      <c r="AK561" s="106"/>
      <c r="AL561" s="106"/>
      <c r="AM561" s="106"/>
      <c r="AN561" s="106"/>
      <c r="AO561" s="106"/>
      <c r="AP561" s="106"/>
      <c r="AQ561" s="106"/>
      <c r="AR561" s="106"/>
      <c r="AS561" s="106"/>
      <c r="AT561" s="106"/>
      <c r="AU561" s="106"/>
      <c r="AV561" s="106"/>
      <c r="AW561" s="106"/>
      <c r="AX561" s="106"/>
      <c r="AY561" s="106"/>
      <c r="AZ561" s="106"/>
      <c r="BA561" s="106"/>
    </row>
    <row r="562" spans="1:53" ht="16.5" customHeight="1" x14ac:dyDescent="0.3">
      <c r="A562" s="66"/>
      <c r="B562" s="98" t="str">
        <f>"    Es = "&amp;Z562&amp;" ,   Cms = "&amp;AD562&amp;" sec(135˚) "</f>
        <v xml:space="preserve">    Es = 0.8 ,   Cms = 20 sec(135˚) </v>
      </c>
      <c r="C562" s="76"/>
      <c r="D562" s="76"/>
      <c r="E562" s="76"/>
      <c r="F562" s="76"/>
      <c r="G562" s="16" t="s">
        <v>1760</v>
      </c>
      <c r="Z562" s="107">
        <v>0.8</v>
      </c>
      <c r="AA562" s="20" t="s">
        <v>1590</v>
      </c>
      <c r="AB562" s="109">
        <f>Z562</f>
        <v>0.8</v>
      </c>
      <c r="AC562" s="111" t="s">
        <v>1625</v>
      </c>
      <c r="AD562" s="108">
        <v>20</v>
      </c>
      <c r="AE562" s="20" t="s">
        <v>1590</v>
      </c>
      <c r="AF562" s="109">
        <f>AD562</f>
        <v>20</v>
      </c>
      <c r="AG562" s="106"/>
      <c r="AH562" s="106"/>
      <c r="AI562" s="106"/>
      <c r="AJ562" s="106"/>
      <c r="AK562" s="106"/>
      <c r="AL562" s="106"/>
      <c r="AM562" s="106"/>
      <c r="AN562" s="106"/>
      <c r="AO562" s="106"/>
      <c r="AP562" s="106"/>
      <c r="AQ562" s="106"/>
      <c r="AR562" s="106"/>
      <c r="AS562" s="106"/>
      <c r="AT562" s="106"/>
      <c r="AU562" s="106"/>
      <c r="AV562" s="106"/>
      <c r="AW562" s="106"/>
      <c r="AX562" s="106"/>
      <c r="AY562" s="106"/>
      <c r="AZ562" s="106"/>
      <c r="BA562" s="106"/>
    </row>
    <row r="563" spans="1:53" ht="16.5" customHeight="1" x14ac:dyDescent="0.3">
      <c r="A563" s="76"/>
      <c r="B563" s="76"/>
      <c r="C563" s="76"/>
      <c r="D563" s="76"/>
      <c r="E563" s="76"/>
      <c r="F563" s="76"/>
      <c r="G563" s="16" t="s">
        <v>1585</v>
      </c>
      <c r="Z563" s="106"/>
      <c r="AA563" s="106"/>
      <c r="AB563" s="106"/>
      <c r="AC563" s="106"/>
      <c r="AD563" s="106"/>
      <c r="AE563" s="106"/>
      <c r="AF563" s="106"/>
      <c r="AG563" s="106"/>
      <c r="AH563" s="106"/>
      <c r="AI563" s="106"/>
      <c r="AJ563" s="106"/>
      <c r="AK563" s="106"/>
      <c r="AL563" s="106"/>
      <c r="AM563" s="106"/>
      <c r="AN563" s="106"/>
      <c r="AO563" s="106"/>
      <c r="AP563" s="106"/>
      <c r="AQ563" s="106"/>
      <c r="AR563" s="106"/>
      <c r="AS563" s="106"/>
      <c r="AT563" s="106"/>
      <c r="AU563" s="106"/>
      <c r="AV563" s="106"/>
      <c r="AW563" s="106"/>
      <c r="AX563" s="106"/>
      <c r="AY563" s="106"/>
      <c r="AZ563" s="106"/>
      <c r="BA563" s="106"/>
    </row>
    <row r="564" spans="1:53" ht="16.5" customHeight="1" x14ac:dyDescent="0.3">
      <c r="A564" s="66"/>
      <c r="B564" s="98" t="str">
        <f>"    Q = "&amp;Z564&amp;"*qs*K*f*Es / Cms = "&amp;AL564&amp;" ㎥/hr "</f>
        <v xml:space="preserve">    Q = 3600*qs*K*f*Es / Cms = 89.81 ㎥/hr </v>
      </c>
      <c r="C564" s="76"/>
      <c r="D564" s="76"/>
      <c r="E564" s="76"/>
      <c r="F564" s="76"/>
      <c r="G564" s="16" t="s">
        <v>1761</v>
      </c>
      <c r="Z564" s="108">
        <v>3600</v>
      </c>
      <c r="AA564" s="20" t="s">
        <v>1606</v>
      </c>
      <c r="AB564" s="109">
        <f>AB560</f>
        <v>0.7</v>
      </c>
      <c r="AC564" s="20" t="s">
        <v>1606</v>
      </c>
      <c r="AD564" s="109">
        <f>AL560</f>
        <v>1.1000000000000001</v>
      </c>
      <c r="AE564" s="20" t="s">
        <v>1606</v>
      </c>
      <c r="AF564" s="109" t="str">
        <f>AH560</f>
        <v>0.81</v>
      </c>
      <c r="AG564" s="20" t="s">
        <v>1606</v>
      </c>
      <c r="AH564" s="109">
        <f>AB562</f>
        <v>0.8</v>
      </c>
      <c r="AI564" s="20" t="s">
        <v>1613</v>
      </c>
      <c r="AJ564" s="109">
        <f>AF562</f>
        <v>20</v>
      </c>
      <c r="AK564" s="20" t="s">
        <v>1590</v>
      </c>
      <c r="AL564" s="109" t="str">
        <f>TEXT(ROUND(Z564*AB560*AL560*AH560*AB562/AF562,2),"#,0.00")</f>
        <v>89.81</v>
      </c>
      <c r="AM564" s="106"/>
      <c r="AN564" s="106"/>
      <c r="AO564" s="106"/>
      <c r="AP564" s="106"/>
      <c r="AQ564" s="106"/>
      <c r="AR564" s="106"/>
      <c r="AS564" s="106"/>
      <c r="AT564" s="106"/>
      <c r="AU564" s="106"/>
      <c r="AV564" s="106"/>
      <c r="AW564" s="106"/>
      <c r="AX564" s="106"/>
      <c r="AY564" s="106"/>
      <c r="AZ564" s="106"/>
      <c r="BA564" s="106"/>
    </row>
    <row r="565" spans="1:53" ht="16.5" customHeight="1" x14ac:dyDescent="0.3">
      <c r="A565" s="76"/>
      <c r="B565" s="76"/>
      <c r="C565" s="76"/>
      <c r="D565" s="76"/>
      <c r="E565" s="76"/>
      <c r="F565" s="76"/>
      <c r="G565" s="16" t="s">
        <v>1585</v>
      </c>
      <c r="Z565" s="106"/>
      <c r="AA565" s="106"/>
      <c r="AB565" s="106"/>
      <c r="AC565" s="106"/>
      <c r="AD565" s="106"/>
      <c r="AE565" s="106"/>
      <c r="AF565" s="106"/>
      <c r="AG565" s="106"/>
      <c r="AH565" s="106"/>
      <c r="AI565" s="106"/>
      <c r="AJ565" s="106"/>
      <c r="AK565" s="106"/>
      <c r="AL565" s="106"/>
      <c r="AM565" s="106"/>
      <c r="AN565" s="106"/>
      <c r="AO565" s="106"/>
      <c r="AP565" s="106"/>
      <c r="AQ565" s="106"/>
      <c r="AR565" s="106"/>
      <c r="AS565" s="106"/>
      <c r="AT565" s="106"/>
      <c r="AU565" s="106"/>
      <c r="AV565" s="106"/>
      <c r="AW565" s="106"/>
      <c r="AX565" s="106"/>
      <c r="AY565" s="106"/>
      <c r="AZ565" s="106"/>
      <c r="BA565" s="106"/>
    </row>
    <row r="566" spans="1:53" ht="16.5" customHeight="1" x14ac:dyDescent="0.3">
      <c r="A566" s="66" t="s">
        <v>1763</v>
      </c>
      <c r="B566" s="98" t="str">
        <f>"    노무비 : "&amp;TEXT(I566,"#,##0"&amp;IF(I566&lt;&gt;INT(I566),".###",""))&amp;" / Q = "&amp;TEXT(C566,"#,##0.0")&amp;""</f>
        <v xml:space="preserve">    노무비 : 55,700 / Q = 620.1</v>
      </c>
      <c r="C566" s="100">
        <f>D566+E566+F566</f>
        <v>620.1</v>
      </c>
      <c r="D566" s="100">
        <f>IF(H566=0,0,ROUNDDOWN(J566*H566,1))</f>
        <v>0</v>
      </c>
      <c r="E566" s="100">
        <f>IF(H566=0,0,ROUNDDOWN(K566*H566,1))</f>
        <v>620.1</v>
      </c>
      <c r="F566" s="100">
        <f>IF(H566=0,0,ROUNDDOWN(L566*H566,1))</f>
        <v>0</v>
      </c>
      <c r="G566" s="16" t="s">
        <v>1762</v>
      </c>
      <c r="H566" s="103">
        <f>AC566</f>
        <v>1.1134617525887985E-2</v>
      </c>
      <c r="I566" s="104">
        <f>J566+K566+L566</f>
        <v>55700</v>
      </c>
      <c r="K566" s="39">
        <f>중기목록표!G7</f>
        <v>55700</v>
      </c>
      <c r="M566" s="20" t="s">
        <v>1629</v>
      </c>
      <c r="N566" s="20" t="s">
        <v>1770</v>
      </c>
      <c r="O566" s="20" t="s">
        <v>1222</v>
      </c>
      <c r="X566" s="105" t="str">
        <f>중기목록표!B7&amp;" / "&amp;중기목록표!C7</f>
        <v>굴삭기(무한궤도) / 0.7㎥</v>
      </c>
      <c r="Y566" s="19" t="str">
        <f ca="1">HYPERLINK("#"&amp;중기목록표!J2&amp;"!A"&amp;ROW(중기목록표!A7),"X00047 →")</f>
        <v>X00047 →</v>
      </c>
      <c r="Z566" s="20" t="s">
        <v>1593</v>
      </c>
      <c r="AA566" s="109" t="str">
        <f>AL564</f>
        <v>89.81</v>
      </c>
      <c r="AB566" s="20" t="s">
        <v>1590</v>
      </c>
      <c r="AC566" s="110">
        <f>1/AL564</f>
        <v>1.1134617525887985E-2</v>
      </c>
      <c r="AD566" s="106"/>
      <c r="AE566" s="106"/>
      <c r="AF566" s="106"/>
      <c r="AG566" s="106"/>
      <c r="AH566" s="106"/>
      <c r="AI566" s="106"/>
      <c r="AJ566" s="106"/>
      <c r="AK566" s="106"/>
      <c r="AL566" s="106"/>
      <c r="AM566" s="106"/>
      <c r="AN566" s="106"/>
      <c r="AO566" s="106"/>
      <c r="AP566" s="106"/>
      <c r="AQ566" s="106"/>
      <c r="AR566" s="106"/>
      <c r="AS566" s="106"/>
      <c r="AT566" s="106"/>
      <c r="AU566" s="106"/>
      <c r="AV566" s="106"/>
      <c r="AW566" s="106"/>
      <c r="AX566" s="106"/>
      <c r="AY566" s="106"/>
      <c r="AZ566" s="106"/>
      <c r="BA566" s="106"/>
    </row>
    <row r="567" spans="1:53" ht="16.5" customHeight="1" x14ac:dyDescent="0.3">
      <c r="A567" s="76"/>
      <c r="B567" s="76"/>
      <c r="C567" s="76"/>
      <c r="D567" s="76"/>
      <c r="E567" s="76"/>
      <c r="F567" s="76"/>
      <c r="G567" s="16" t="s">
        <v>1585</v>
      </c>
      <c r="Z567" s="106"/>
      <c r="AA567" s="106"/>
      <c r="AB567" s="106"/>
      <c r="AC567" s="106"/>
      <c r="AD567" s="106"/>
      <c r="AE567" s="106"/>
      <c r="AF567" s="106"/>
      <c r="AG567" s="106"/>
      <c r="AH567" s="106"/>
      <c r="AI567" s="106"/>
      <c r="AJ567" s="106"/>
      <c r="AK567" s="106"/>
      <c r="AL567" s="106"/>
      <c r="AM567" s="106"/>
      <c r="AN567" s="106"/>
      <c r="AO567" s="106"/>
      <c r="AP567" s="106"/>
      <c r="AQ567" s="106"/>
      <c r="AR567" s="106"/>
      <c r="AS567" s="106"/>
      <c r="AT567" s="106"/>
      <c r="AU567" s="106"/>
      <c r="AV567" s="106"/>
      <c r="AW567" s="106"/>
      <c r="AX567" s="106"/>
      <c r="AY567" s="106"/>
      <c r="AZ567" s="106"/>
      <c r="BA567" s="106"/>
    </row>
    <row r="568" spans="1:53" ht="16.5" customHeight="1" x14ac:dyDescent="0.3">
      <c r="A568" s="66" t="s">
        <v>1763</v>
      </c>
      <c r="B568" s="98" t="str">
        <f>"    재료비 : "&amp;TEXT(I568,"#,##0"&amp;IF(I568&lt;&gt;INT(I568),".###",""))&amp;" / Q = "&amp;TEXT(C568,"#,##0.0")&amp;""</f>
        <v xml:space="preserve">    재료비 : 18,015 / Q = 200.5</v>
      </c>
      <c r="C568" s="100">
        <f>D568+E568+F568</f>
        <v>200.5</v>
      </c>
      <c r="D568" s="100">
        <f>IF(H568=0,0,ROUNDDOWN(J568*H568,1))</f>
        <v>200.5</v>
      </c>
      <c r="E568" s="100">
        <f>IF(H568=0,0,ROUNDDOWN(K568*H568,1))</f>
        <v>0</v>
      </c>
      <c r="F568" s="100">
        <f>IF(H568=0,0,ROUNDDOWN(L568*H568,1))</f>
        <v>0</v>
      </c>
      <c r="G568" s="16" t="s">
        <v>1765</v>
      </c>
      <c r="H568" s="103">
        <f>AC568</f>
        <v>1.1134617525887985E-2</v>
      </c>
      <c r="I568" s="104">
        <f>J568+K568+L568</f>
        <v>18015</v>
      </c>
      <c r="J568" s="39">
        <f>중기목록표!F7</f>
        <v>18015</v>
      </c>
      <c r="M568" s="20" t="s">
        <v>1629</v>
      </c>
      <c r="N568" s="20" t="s">
        <v>1770</v>
      </c>
      <c r="O568" s="20" t="s">
        <v>1222</v>
      </c>
      <c r="X568" s="105" t="str">
        <f>중기목록표!B7&amp;" / "&amp;중기목록표!C7</f>
        <v>굴삭기(무한궤도) / 0.7㎥</v>
      </c>
      <c r="Y568" s="19" t="str">
        <f ca="1">HYPERLINK("#"&amp;중기목록표!J2&amp;"!A"&amp;ROW(중기목록표!A7),"X00047 →")</f>
        <v>X00047 →</v>
      </c>
      <c r="Z568" s="20" t="s">
        <v>1593</v>
      </c>
      <c r="AA568" s="109" t="str">
        <f>AL564</f>
        <v>89.81</v>
      </c>
      <c r="AB568" s="20" t="s">
        <v>1590</v>
      </c>
      <c r="AC568" s="110">
        <f>1/AL564</f>
        <v>1.1134617525887985E-2</v>
      </c>
      <c r="AD568" s="106"/>
      <c r="AE568" s="106"/>
      <c r="AF568" s="106"/>
      <c r="AG568" s="106"/>
      <c r="AH568" s="106"/>
      <c r="AI568" s="106"/>
      <c r="AJ568" s="106"/>
      <c r="AK568" s="106"/>
      <c r="AL568" s="106"/>
      <c r="AM568" s="106"/>
      <c r="AN568" s="106"/>
      <c r="AO568" s="106"/>
      <c r="AP568" s="106"/>
      <c r="AQ568" s="106"/>
      <c r="AR568" s="106"/>
      <c r="AS568" s="106"/>
      <c r="AT568" s="106"/>
      <c r="AU568" s="106"/>
      <c r="AV568" s="106"/>
      <c r="AW568" s="106"/>
      <c r="AX568" s="106"/>
      <c r="AY568" s="106"/>
      <c r="AZ568" s="106"/>
      <c r="BA568" s="106"/>
    </row>
    <row r="569" spans="1:53" ht="16.5" customHeight="1" x14ac:dyDescent="0.3">
      <c r="A569" s="76"/>
      <c r="B569" s="76"/>
      <c r="C569" s="76"/>
      <c r="D569" s="76"/>
      <c r="E569" s="76"/>
      <c r="F569" s="76"/>
      <c r="G569" s="16" t="s">
        <v>1585</v>
      </c>
      <c r="Z569" s="106"/>
      <c r="AA569" s="106"/>
      <c r="AB569" s="106"/>
      <c r="AC569" s="106"/>
      <c r="AD569" s="106"/>
      <c r="AE569" s="106"/>
      <c r="AF569" s="106"/>
      <c r="AG569" s="106"/>
      <c r="AH569" s="106"/>
      <c r="AI569" s="106"/>
      <c r="AJ569" s="106"/>
      <c r="AK569" s="106"/>
      <c r="AL569" s="106"/>
      <c r="AM569" s="106"/>
      <c r="AN569" s="106"/>
      <c r="AO569" s="106"/>
      <c r="AP569" s="106"/>
      <c r="AQ569" s="106"/>
      <c r="AR569" s="106"/>
      <c r="AS569" s="106"/>
      <c r="AT569" s="106"/>
      <c r="AU569" s="106"/>
      <c r="AV569" s="106"/>
      <c r="AW569" s="106"/>
      <c r="AX569" s="106"/>
      <c r="AY569" s="106"/>
      <c r="AZ569" s="106"/>
      <c r="BA569" s="106"/>
    </row>
    <row r="570" spans="1:53" ht="16.5" customHeight="1" x14ac:dyDescent="0.3">
      <c r="A570" s="66" t="s">
        <v>1763</v>
      </c>
      <c r="B570" s="98" t="str">
        <f>"    경  비 : "&amp;TEXT(I570,"#,##0"&amp;IF(I570&lt;&gt;INT(I570),".###",""))&amp;" / Q = "&amp;TEXT(C570,"#,##0.0")&amp;""</f>
        <v xml:space="preserve">    경  비 : 23,128 / Q = 257.5</v>
      </c>
      <c r="C570" s="100">
        <f>D570+E570+F570</f>
        <v>257.5</v>
      </c>
      <c r="D570" s="100">
        <f>IF(H570=0,0,ROUNDDOWN(J570*H570,1))</f>
        <v>0</v>
      </c>
      <c r="E570" s="100">
        <f>IF(H570=0,0,ROUNDDOWN(K570*H570,1))</f>
        <v>0</v>
      </c>
      <c r="F570" s="100">
        <f>IF(H570=0,0,ROUNDDOWN(L570*H570,1))</f>
        <v>257.5</v>
      </c>
      <c r="G570" s="16" t="s">
        <v>1766</v>
      </c>
      <c r="H570" s="103">
        <f>AC570</f>
        <v>1.1134617525887985E-2</v>
      </c>
      <c r="I570" s="104">
        <f>J570+K570+L570</f>
        <v>23128</v>
      </c>
      <c r="L570" s="39">
        <f>중기목록표!H7</f>
        <v>23128</v>
      </c>
      <c r="M570" s="20" t="s">
        <v>1629</v>
      </c>
      <c r="N570" s="20" t="s">
        <v>1770</v>
      </c>
      <c r="O570" s="20" t="s">
        <v>1222</v>
      </c>
      <c r="X570" s="105" t="str">
        <f>중기목록표!B7&amp;" / "&amp;중기목록표!C7</f>
        <v>굴삭기(무한궤도) / 0.7㎥</v>
      </c>
      <c r="Y570" s="19" t="str">
        <f ca="1">HYPERLINK("#"&amp;중기목록표!J2&amp;"!A"&amp;ROW(중기목록표!A7),"X00047 →")</f>
        <v>X00047 →</v>
      </c>
      <c r="Z570" s="20" t="s">
        <v>1593</v>
      </c>
      <c r="AA570" s="109" t="str">
        <f>AL564</f>
        <v>89.81</v>
      </c>
      <c r="AB570" s="20" t="s">
        <v>1590</v>
      </c>
      <c r="AC570" s="110">
        <f>1/AL564</f>
        <v>1.1134617525887985E-2</v>
      </c>
      <c r="AD570" s="106"/>
      <c r="AE570" s="106"/>
      <c r="AF570" s="106"/>
      <c r="AG570" s="106"/>
      <c r="AH570" s="106"/>
      <c r="AI570" s="106"/>
      <c r="AJ570" s="106"/>
      <c r="AK570" s="106"/>
      <c r="AL570" s="106"/>
      <c r="AM570" s="106"/>
      <c r="AN570" s="106"/>
      <c r="AO570" s="106"/>
      <c r="AP570" s="106"/>
      <c r="AQ570" s="106"/>
      <c r="AR570" s="106"/>
      <c r="AS570" s="106"/>
      <c r="AT570" s="106"/>
      <c r="AU570" s="106"/>
      <c r="AV570" s="106"/>
      <c r="AW570" s="106"/>
      <c r="AX570" s="106"/>
      <c r="AY570" s="106"/>
      <c r="AZ570" s="106"/>
      <c r="BA570" s="106"/>
    </row>
    <row r="571" spans="1:53" ht="16.5" customHeight="1" x14ac:dyDescent="0.3">
      <c r="A571" s="76"/>
      <c r="B571" s="76"/>
      <c r="C571" s="76"/>
      <c r="D571" s="76"/>
      <c r="E571" s="76"/>
      <c r="F571" s="76"/>
      <c r="G571" s="16" t="s">
        <v>1585</v>
      </c>
      <c r="Z571" s="106"/>
      <c r="AA571" s="106"/>
      <c r="AB571" s="106"/>
      <c r="AC571" s="106"/>
      <c r="AD571" s="106"/>
      <c r="AE571" s="106"/>
      <c r="AF571" s="106"/>
      <c r="AG571" s="106"/>
      <c r="AH571" s="106"/>
      <c r="AI571" s="106"/>
      <c r="AJ571" s="106"/>
      <c r="AK571" s="106"/>
      <c r="AL571" s="106"/>
      <c r="AM571" s="106"/>
      <c r="AN571" s="106"/>
      <c r="AO571" s="106"/>
      <c r="AP571" s="106"/>
      <c r="AQ571" s="106"/>
      <c r="AR571" s="106"/>
      <c r="AS571" s="106"/>
      <c r="AT571" s="106"/>
      <c r="AU571" s="106"/>
      <c r="AV571" s="106"/>
      <c r="AW571" s="106"/>
      <c r="AX571" s="106"/>
      <c r="AY571" s="106"/>
      <c r="AZ571" s="106"/>
      <c r="BA571" s="106"/>
    </row>
    <row r="572" spans="1:53" ht="16.5" customHeight="1" x14ac:dyDescent="0.3">
      <c r="A572" s="66"/>
      <c r="B572" s="98" t="str">
        <f>"    손료계산 : "&amp;TEXT(I572,"#,##0.0")&amp;" * "&amp;AA572&amp;" %  = "&amp;TEXT(C572,"#,##0.0")&amp;""</f>
        <v xml:space="preserve">    손료계산 : 1,078.1 * 100 %  = 1,078.1</v>
      </c>
      <c r="C572" s="100">
        <f>D572+E572+F572</f>
        <v>1078.0999999999999</v>
      </c>
      <c r="D572" s="100">
        <f>IF(H572=0,0,ROUNDDOWN(J572*H572/100,1))</f>
        <v>0</v>
      </c>
      <c r="E572" s="100">
        <f>IF(H572=0,0,ROUNDDOWN(K572*H572/100,1))</f>
        <v>0</v>
      </c>
      <c r="F572" s="100">
        <f>IF(H572=0,0,ROUNDDOWN(L572*H572/100,1))</f>
        <v>1078.0999999999999</v>
      </c>
      <c r="G572" s="16" t="s">
        <v>1767</v>
      </c>
      <c r="H572" s="103">
        <f>AC572</f>
        <v>100</v>
      </c>
      <c r="I572" s="104">
        <f>J572+K572+L572</f>
        <v>1078.0999999999999</v>
      </c>
      <c r="J572" s="36">
        <v>0</v>
      </c>
      <c r="K572" s="36">
        <v>0</v>
      </c>
      <c r="L572" s="39">
        <f>C566+C568+C570</f>
        <v>1078.0999999999999</v>
      </c>
      <c r="M572" s="20" t="s">
        <v>1768</v>
      </c>
      <c r="N572" s="20" t="s">
        <v>1616</v>
      </c>
      <c r="Z572" s="20" t="s">
        <v>1604</v>
      </c>
      <c r="AA572" s="108">
        <v>100</v>
      </c>
      <c r="AB572" s="20" t="s">
        <v>1590</v>
      </c>
      <c r="AC572" s="110">
        <f>1*AA572</f>
        <v>100</v>
      </c>
      <c r="AD572" s="106"/>
      <c r="AE572" s="106"/>
      <c r="AF572" s="106"/>
      <c r="AG572" s="106"/>
      <c r="AH572" s="106"/>
      <c r="AI572" s="106"/>
      <c r="AJ572" s="106"/>
      <c r="AK572" s="106"/>
      <c r="AL572" s="106"/>
      <c r="AM572" s="106"/>
      <c r="AN572" s="106"/>
      <c r="AO572" s="106"/>
      <c r="AP572" s="106"/>
      <c r="AQ572" s="106"/>
      <c r="AR572" s="106"/>
      <c r="AS572" s="106"/>
      <c r="AT572" s="106"/>
      <c r="AU572" s="106"/>
      <c r="AV572" s="106"/>
      <c r="AW572" s="106"/>
      <c r="AX572" s="106"/>
      <c r="AY572" s="106"/>
      <c r="AZ572" s="106"/>
      <c r="BA572" s="106"/>
    </row>
    <row r="573" spans="1:53" ht="16.5" customHeight="1" x14ac:dyDescent="0.3">
      <c r="A573" s="76"/>
      <c r="B573" s="76"/>
      <c r="C573" s="76"/>
      <c r="D573" s="76"/>
      <c r="E573" s="76"/>
      <c r="F573" s="76"/>
      <c r="G573" s="16" t="s">
        <v>1769</v>
      </c>
      <c r="Z573" s="106"/>
      <c r="AA573" s="106"/>
      <c r="AB573" s="106"/>
      <c r="AC573" s="106"/>
      <c r="AD573" s="106"/>
      <c r="AE573" s="106"/>
      <c r="AF573" s="106"/>
      <c r="AG573" s="106"/>
      <c r="AH573" s="106"/>
      <c r="AI573" s="106"/>
      <c r="AJ573" s="106"/>
      <c r="AK573" s="106"/>
      <c r="AL573" s="106"/>
      <c r="AM573" s="106"/>
      <c r="AN573" s="106"/>
      <c r="AO573" s="106"/>
      <c r="AP573" s="106"/>
      <c r="AQ573" s="106"/>
      <c r="AR573" s="106"/>
      <c r="AS573" s="106"/>
      <c r="AT573" s="106"/>
      <c r="AU573" s="106"/>
      <c r="AV573" s="106"/>
      <c r="AW573" s="106"/>
      <c r="AX573" s="106"/>
      <c r="AY573" s="106"/>
      <c r="AZ573" s="106"/>
      <c r="BA573" s="106"/>
    </row>
    <row r="574" spans="1:53" ht="16.5" customHeight="1" x14ac:dyDescent="0.3">
      <c r="A574" s="66"/>
      <c r="B574" s="75" t="s">
        <v>1615</v>
      </c>
      <c r="C574" s="101">
        <f>D574+E574+F574</f>
        <v>1078.0999999999999</v>
      </c>
      <c r="D574" s="101">
        <f>SUMIF(N557:N573,M574,D557:D573)</f>
        <v>0</v>
      </c>
      <c r="E574" s="101">
        <f>SUMIF(N557:N573,M574,E557:E573)</f>
        <v>0</v>
      </c>
      <c r="F574" s="101">
        <f>SUMIF(N557:N573,M574,F557:F573)</f>
        <v>1078.0999999999999</v>
      </c>
      <c r="G574" s="16" t="s">
        <v>1614</v>
      </c>
      <c r="M574" s="20" t="s">
        <v>1616</v>
      </c>
      <c r="N574" s="20" t="s">
        <v>1636</v>
      </c>
      <c r="Z574" s="106"/>
      <c r="AA574" s="106"/>
      <c r="AB574" s="106"/>
      <c r="AC574" s="106"/>
      <c r="AD574" s="106"/>
      <c r="AE574" s="106"/>
      <c r="AF574" s="106"/>
      <c r="AG574" s="106"/>
      <c r="AH574" s="106"/>
      <c r="AI574" s="106"/>
      <c r="AJ574" s="106"/>
      <c r="AK574" s="106"/>
      <c r="AL574" s="106"/>
      <c r="AM574" s="106"/>
      <c r="AN574" s="106"/>
      <c r="AO574" s="106"/>
      <c r="AP574" s="106"/>
      <c r="AQ574" s="106"/>
      <c r="AR574" s="106"/>
      <c r="AS574" s="106"/>
      <c r="AT574" s="106"/>
      <c r="AU574" s="106"/>
      <c r="AV574" s="106"/>
      <c r="AW574" s="106"/>
      <c r="AX574" s="106"/>
      <c r="AY574" s="106"/>
      <c r="AZ574" s="106"/>
      <c r="BA574" s="106"/>
    </row>
    <row r="575" spans="1:53" ht="16.5" customHeight="1" x14ac:dyDescent="0.3">
      <c r="A575" s="76"/>
      <c r="B575" s="76"/>
      <c r="C575" s="99"/>
      <c r="D575" s="99"/>
      <c r="E575" s="99"/>
      <c r="F575" s="99"/>
      <c r="G575" s="16" t="s">
        <v>1585</v>
      </c>
      <c r="Z575" s="106"/>
      <c r="AA575" s="106"/>
      <c r="AB575" s="106"/>
      <c r="AC575" s="106"/>
      <c r="AD575" s="106"/>
      <c r="AE575" s="106"/>
      <c r="AF575" s="106"/>
      <c r="AG575" s="106"/>
      <c r="AH575" s="106"/>
      <c r="AI575" s="106"/>
      <c r="AJ575" s="106"/>
      <c r="AK575" s="106"/>
      <c r="AL575" s="106"/>
      <c r="AM575" s="106"/>
      <c r="AN575" s="106"/>
      <c r="AO575" s="106"/>
      <c r="AP575" s="106"/>
      <c r="AQ575" s="106"/>
      <c r="AR575" s="106"/>
      <c r="AS575" s="106"/>
      <c r="AT575" s="106"/>
      <c r="AU575" s="106"/>
      <c r="AV575" s="106"/>
      <c r="AW575" s="106"/>
      <c r="AX575" s="106"/>
      <c r="AY575" s="106"/>
      <c r="AZ575" s="106"/>
      <c r="BA575" s="106"/>
    </row>
    <row r="576" spans="1:53" ht="16.5" customHeight="1" x14ac:dyDescent="0.3">
      <c r="A576" s="76"/>
      <c r="B576" s="76"/>
      <c r="C576" s="76"/>
      <c r="D576" s="76"/>
      <c r="E576" s="76"/>
      <c r="F576" s="76"/>
      <c r="G576" s="16" t="s">
        <v>1585</v>
      </c>
      <c r="Z576" s="106"/>
      <c r="AA576" s="106"/>
      <c r="AB576" s="106"/>
      <c r="AC576" s="106"/>
      <c r="AD576" s="106"/>
      <c r="AE576" s="106"/>
      <c r="AF576" s="106"/>
      <c r="AG576" s="106"/>
      <c r="AH576" s="106"/>
      <c r="AI576" s="106"/>
      <c r="AJ576" s="106"/>
      <c r="AK576" s="106"/>
      <c r="AL576" s="106"/>
      <c r="AM576" s="106"/>
      <c r="AN576" s="106"/>
      <c r="AO576" s="106"/>
      <c r="AP576" s="106"/>
      <c r="AQ576" s="106"/>
      <c r="AR576" s="106"/>
      <c r="AS576" s="106"/>
      <c r="AT576" s="106"/>
      <c r="AU576" s="106"/>
      <c r="AV576" s="106"/>
      <c r="AW576" s="106"/>
      <c r="AX576" s="106"/>
      <c r="AY576" s="106"/>
      <c r="AZ576" s="106"/>
      <c r="BA576" s="106"/>
    </row>
    <row r="577" spans="1:53" ht="16.5" customHeight="1" x14ac:dyDescent="0.3">
      <c r="A577" s="76"/>
      <c r="B577" s="76"/>
      <c r="C577" s="76"/>
      <c r="D577" s="76"/>
      <c r="E577" s="76"/>
      <c r="F577" s="76"/>
      <c r="G577" s="16" t="s">
        <v>1585</v>
      </c>
      <c r="Z577" s="106"/>
      <c r="AA577" s="106"/>
      <c r="AB577" s="106"/>
      <c r="AC577" s="106"/>
      <c r="AD577" s="106"/>
      <c r="AE577" s="106"/>
      <c r="AF577" s="106"/>
      <c r="AG577" s="106"/>
      <c r="AH577" s="106"/>
      <c r="AI577" s="106"/>
      <c r="AJ577" s="106"/>
      <c r="AK577" s="106"/>
      <c r="AL577" s="106"/>
      <c r="AM577" s="106"/>
      <c r="AN577" s="106"/>
      <c r="AO577" s="106"/>
      <c r="AP577" s="106"/>
      <c r="AQ577" s="106"/>
      <c r="AR577" s="106"/>
      <c r="AS577" s="106"/>
      <c r="AT577" s="106"/>
      <c r="AU577" s="106"/>
      <c r="AV577" s="106"/>
      <c r="AW577" s="106"/>
      <c r="AX577" s="106"/>
      <c r="AY577" s="106"/>
      <c r="AZ577" s="106"/>
      <c r="BA577" s="106"/>
    </row>
    <row r="578" spans="1:53" ht="16.5" customHeight="1" x14ac:dyDescent="0.3">
      <c r="A578" s="66"/>
      <c r="B578" s="75" t="s">
        <v>1771</v>
      </c>
      <c r="C578" s="76"/>
      <c r="D578" s="76"/>
      <c r="E578" s="76"/>
      <c r="F578" s="76"/>
      <c r="G578" s="16" t="s">
        <v>1764</v>
      </c>
      <c r="Z578" s="106"/>
      <c r="AA578" s="106"/>
      <c r="AB578" s="106"/>
      <c r="AC578" s="106"/>
      <c r="AD578" s="106"/>
      <c r="AE578" s="106"/>
      <c r="AF578" s="106"/>
      <c r="AG578" s="106"/>
      <c r="AH578" s="106"/>
      <c r="AI578" s="106"/>
      <c r="AJ578" s="106"/>
      <c r="AK578" s="106"/>
      <c r="AL578" s="106"/>
      <c r="AM578" s="106"/>
      <c r="AN578" s="106"/>
      <c r="AO578" s="106"/>
      <c r="AP578" s="106"/>
      <c r="AQ578" s="106"/>
      <c r="AR578" s="106"/>
      <c r="AS578" s="106"/>
      <c r="AT578" s="106"/>
      <c r="AU578" s="106"/>
      <c r="AV578" s="106"/>
      <c r="AW578" s="106"/>
      <c r="AX578" s="106"/>
      <c r="AY578" s="106"/>
      <c r="AZ578" s="106"/>
      <c r="BA578" s="106"/>
    </row>
    <row r="579" spans="1:53" ht="16.5" customHeight="1" x14ac:dyDescent="0.3">
      <c r="A579" s="76"/>
      <c r="B579" s="76"/>
      <c r="C579" s="76"/>
      <c r="D579" s="76"/>
      <c r="E579" s="76"/>
      <c r="F579" s="76"/>
      <c r="G579" s="16" t="s">
        <v>1585</v>
      </c>
      <c r="Z579" s="106"/>
      <c r="AA579" s="106"/>
      <c r="AB579" s="106"/>
      <c r="AC579" s="106"/>
      <c r="AD579" s="106"/>
      <c r="AE579" s="106"/>
      <c r="AF579" s="106"/>
      <c r="AG579" s="106"/>
      <c r="AH579" s="106"/>
      <c r="AI579" s="106"/>
      <c r="AJ579" s="106"/>
      <c r="AK579" s="106"/>
      <c r="AL579" s="106"/>
      <c r="AM579" s="106"/>
      <c r="AN579" s="106"/>
      <c r="AO579" s="106"/>
      <c r="AP579" s="106"/>
      <c r="AQ579" s="106"/>
      <c r="AR579" s="106"/>
      <c r="AS579" s="106"/>
      <c r="AT579" s="106"/>
      <c r="AU579" s="106"/>
      <c r="AV579" s="106"/>
      <c r="AW579" s="106"/>
      <c r="AX579" s="106"/>
      <c r="AY579" s="106"/>
      <c r="AZ579" s="106"/>
      <c r="BA579" s="106"/>
    </row>
    <row r="580" spans="1:53" ht="16.5" customHeight="1" x14ac:dyDescent="0.3">
      <c r="A580" s="66"/>
      <c r="B580" s="75" t="s">
        <v>1773</v>
      </c>
      <c r="C580" s="76"/>
      <c r="D580" s="76"/>
      <c r="E580" s="76"/>
      <c r="F580" s="76"/>
      <c r="G580" s="16" t="s">
        <v>1772</v>
      </c>
      <c r="Z580" s="106"/>
      <c r="AA580" s="106"/>
      <c r="AB580" s="106"/>
      <c r="AC580" s="106"/>
      <c r="AD580" s="106"/>
      <c r="AE580" s="106"/>
      <c r="AF580" s="106"/>
      <c r="AG580" s="106"/>
      <c r="AH580" s="106"/>
      <c r="AI580" s="106"/>
      <c r="AJ580" s="106"/>
      <c r="AK580" s="106"/>
      <c r="AL580" s="106"/>
      <c r="AM580" s="106"/>
      <c r="AN580" s="106"/>
      <c r="AO580" s="106"/>
      <c r="AP580" s="106"/>
      <c r="AQ580" s="106"/>
      <c r="AR580" s="106"/>
      <c r="AS580" s="106"/>
      <c r="AT580" s="106"/>
      <c r="AU580" s="106"/>
      <c r="AV580" s="106"/>
      <c r="AW580" s="106"/>
      <c r="AX580" s="106"/>
      <c r="AY580" s="106"/>
      <c r="AZ580" s="106"/>
      <c r="BA580" s="106"/>
    </row>
    <row r="581" spans="1:53" ht="16.5" customHeight="1" x14ac:dyDescent="0.3">
      <c r="A581" s="66"/>
      <c r="B581" s="98" t="str">
        <f>"    현장     L1="&amp;Z581&amp;" km ,  현장입구   L2="&amp;AD581&amp;" km     사토장 "</f>
        <v xml:space="preserve">    현장     L1=0.1 km ,  현장입구   L2=2 km     사토장 </v>
      </c>
      <c r="C581" s="76"/>
      <c r="D581" s="76"/>
      <c r="E581" s="76"/>
      <c r="F581" s="76"/>
      <c r="G581" s="16" t="s">
        <v>1774</v>
      </c>
      <c r="Z581" s="107">
        <v>0.1</v>
      </c>
      <c r="AA581" s="20" t="s">
        <v>1590</v>
      </c>
      <c r="AB581" s="109">
        <f>Z581</f>
        <v>0.1</v>
      </c>
      <c r="AC581" s="111" t="s">
        <v>1625</v>
      </c>
      <c r="AD581" s="108">
        <v>2</v>
      </c>
      <c r="AE581" s="20" t="s">
        <v>1590</v>
      </c>
      <c r="AF581" s="109">
        <f>AD581</f>
        <v>2</v>
      </c>
      <c r="AG581" s="106"/>
      <c r="AH581" s="106"/>
      <c r="AI581" s="106"/>
      <c r="AJ581" s="106"/>
      <c r="AK581" s="106"/>
      <c r="AL581" s="106"/>
      <c r="AM581" s="106"/>
      <c r="AN581" s="106"/>
      <c r="AO581" s="106"/>
      <c r="AP581" s="106"/>
      <c r="AQ581" s="106"/>
      <c r="AR581" s="106"/>
      <c r="AS581" s="106"/>
      <c r="AT581" s="106"/>
      <c r="AU581" s="106"/>
      <c r="AV581" s="106"/>
      <c r="AW581" s="106"/>
      <c r="AX581" s="106"/>
      <c r="AY581" s="106"/>
      <c r="AZ581" s="106"/>
      <c r="BA581" s="106"/>
    </row>
    <row r="582" spans="1:53" ht="16.5" customHeight="1" x14ac:dyDescent="0.3">
      <c r="A582" s="66"/>
      <c r="B582" s="75" t="s">
        <v>1776</v>
      </c>
      <c r="C582" s="76"/>
      <c r="D582" s="76"/>
      <c r="E582" s="76"/>
      <c r="F582" s="76"/>
      <c r="G582" s="16" t="s">
        <v>1775</v>
      </c>
      <c r="Z582" s="106"/>
      <c r="AA582" s="106"/>
      <c r="AB582" s="106"/>
      <c r="AC582" s="106"/>
      <c r="AD582" s="106"/>
      <c r="AE582" s="106"/>
      <c r="AF582" s="106"/>
      <c r="AG582" s="106"/>
      <c r="AH582" s="106"/>
      <c r="AI582" s="106"/>
      <c r="AJ582" s="106"/>
      <c r="AK582" s="106"/>
      <c r="AL582" s="106"/>
      <c r="AM582" s="106"/>
      <c r="AN582" s="106"/>
      <c r="AO582" s="106"/>
      <c r="AP582" s="106"/>
      <c r="AQ582" s="106"/>
      <c r="AR582" s="106"/>
      <c r="AS582" s="106"/>
      <c r="AT582" s="106"/>
      <c r="AU582" s="106"/>
      <c r="AV582" s="106"/>
      <c r="AW582" s="106"/>
      <c r="AX582" s="106"/>
      <c r="AY582" s="106"/>
      <c r="AZ582" s="106"/>
      <c r="BA582" s="106"/>
    </row>
    <row r="583" spans="1:53" ht="16.5" customHeight="1" x14ac:dyDescent="0.3">
      <c r="A583" s="66"/>
      <c r="B583" s="98" t="str">
        <f>"            V1="&amp;Z583&amp;" km/hr ,            V3="&amp;AD583&amp;" km/hr "</f>
        <v xml:space="preserve">            V1=10 km/hr ,            V3=30 km/hr </v>
      </c>
      <c r="C583" s="76"/>
      <c r="D583" s="76"/>
      <c r="E583" s="76"/>
      <c r="F583" s="76"/>
      <c r="G583" s="16" t="s">
        <v>1777</v>
      </c>
      <c r="Z583" s="108">
        <v>10</v>
      </c>
      <c r="AA583" s="20" t="s">
        <v>1590</v>
      </c>
      <c r="AB583" s="109">
        <f>Z583</f>
        <v>10</v>
      </c>
      <c r="AC583" s="111" t="s">
        <v>1625</v>
      </c>
      <c r="AD583" s="108">
        <v>30</v>
      </c>
      <c r="AE583" s="20" t="s">
        <v>1590</v>
      </c>
      <c r="AF583" s="109">
        <f>AD583</f>
        <v>30</v>
      </c>
      <c r="AG583" s="106"/>
      <c r="AH583" s="106"/>
      <c r="AI583" s="106"/>
      <c r="AJ583" s="106"/>
      <c r="AK583" s="106"/>
      <c r="AL583" s="106"/>
      <c r="AM583" s="106"/>
      <c r="AN583" s="106"/>
      <c r="AO583" s="106"/>
      <c r="AP583" s="106"/>
      <c r="AQ583" s="106"/>
      <c r="AR583" s="106"/>
      <c r="AS583" s="106"/>
      <c r="AT583" s="106"/>
      <c r="AU583" s="106"/>
      <c r="AV583" s="106"/>
      <c r="AW583" s="106"/>
      <c r="AX583" s="106"/>
      <c r="AY583" s="106"/>
      <c r="AZ583" s="106"/>
      <c r="BA583" s="106"/>
    </row>
    <row r="584" spans="1:53" ht="16.5" customHeight="1" x14ac:dyDescent="0.3">
      <c r="A584" s="66"/>
      <c r="B584" s="98" t="str">
        <f>"            V2="&amp;Z584&amp;" km/hr ,            V4="&amp;AD584&amp;" km/hr "</f>
        <v xml:space="preserve">            V2=15 km/hr ,            V4=35 km/hr </v>
      </c>
      <c r="C584" s="76"/>
      <c r="D584" s="76"/>
      <c r="E584" s="76"/>
      <c r="F584" s="76"/>
      <c r="G584" s="16" t="s">
        <v>1778</v>
      </c>
      <c r="Z584" s="108">
        <v>15</v>
      </c>
      <c r="AA584" s="20" t="s">
        <v>1590</v>
      </c>
      <c r="AB584" s="109">
        <f>Z584</f>
        <v>15</v>
      </c>
      <c r="AC584" s="111" t="s">
        <v>1625</v>
      </c>
      <c r="AD584" s="108">
        <v>35</v>
      </c>
      <c r="AE584" s="20" t="s">
        <v>1590</v>
      </c>
      <c r="AF584" s="109">
        <f>AD584</f>
        <v>35</v>
      </c>
      <c r="AG584" s="106"/>
      <c r="AH584" s="106"/>
      <c r="AI584" s="106"/>
      <c r="AJ584" s="106"/>
      <c r="AK584" s="106"/>
      <c r="AL584" s="106"/>
      <c r="AM584" s="106"/>
      <c r="AN584" s="106"/>
      <c r="AO584" s="106"/>
      <c r="AP584" s="106"/>
      <c r="AQ584" s="106"/>
      <c r="AR584" s="106"/>
      <c r="AS584" s="106"/>
      <c r="AT584" s="106"/>
      <c r="AU584" s="106"/>
      <c r="AV584" s="106"/>
      <c r="AW584" s="106"/>
      <c r="AX584" s="106"/>
      <c r="AY584" s="106"/>
      <c r="AZ584" s="106"/>
      <c r="BA584" s="106"/>
    </row>
    <row r="585" spans="1:53" ht="16.5" customHeight="1" x14ac:dyDescent="0.3">
      <c r="A585" s="76"/>
      <c r="B585" s="76"/>
      <c r="C585" s="76"/>
      <c r="D585" s="76"/>
      <c r="E585" s="76"/>
      <c r="F585" s="76"/>
      <c r="G585" s="16" t="s">
        <v>1585</v>
      </c>
      <c r="Z585" s="106"/>
      <c r="AA585" s="106"/>
      <c r="AB585" s="106"/>
      <c r="AC585" s="106"/>
      <c r="AD585" s="106"/>
      <c r="AE585" s="106"/>
      <c r="AF585" s="106"/>
      <c r="AG585" s="106"/>
      <c r="AH585" s="106"/>
      <c r="AI585" s="106"/>
      <c r="AJ585" s="106"/>
      <c r="AK585" s="106"/>
      <c r="AL585" s="106"/>
      <c r="AM585" s="106"/>
      <c r="AN585" s="106"/>
      <c r="AO585" s="106"/>
      <c r="AP585" s="106"/>
      <c r="AQ585" s="106"/>
      <c r="AR585" s="106"/>
      <c r="AS585" s="106"/>
      <c r="AT585" s="106"/>
      <c r="AU585" s="106"/>
      <c r="AV585" s="106"/>
      <c r="AW585" s="106"/>
      <c r="AX585" s="106"/>
      <c r="AY585" s="106"/>
      <c r="AZ585" s="106"/>
      <c r="BA585" s="106"/>
    </row>
    <row r="586" spans="1:53" ht="16.5" customHeight="1" x14ac:dyDescent="0.3">
      <c r="A586" s="66"/>
      <c r="B586" s="98" t="str">
        <f>"    T = "&amp;Z586&amp;" ton ,  rt = "&amp;AD586&amp;" ton/㎥ , Lo = "&amp;AH586&amp;" ,  E = "&amp;AL586&amp;""</f>
        <v xml:space="preserve">    T = 20 ton ,  rt = 1.6 ton/㎥ , Lo = 1.24 ,  E = 0.9</v>
      </c>
      <c r="C586" s="76"/>
      <c r="D586" s="76"/>
      <c r="E586" s="76"/>
      <c r="F586" s="76"/>
      <c r="G586" s="16" t="s">
        <v>1779</v>
      </c>
      <c r="Z586" s="108">
        <v>20</v>
      </c>
      <c r="AA586" s="20" t="s">
        <v>1590</v>
      </c>
      <c r="AB586" s="109">
        <f>Z586</f>
        <v>20</v>
      </c>
      <c r="AC586" s="111" t="s">
        <v>1625</v>
      </c>
      <c r="AD586" s="107">
        <v>1.6</v>
      </c>
      <c r="AE586" s="20" t="s">
        <v>1590</v>
      </c>
      <c r="AF586" s="109">
        <f>AD586</f>
        <v>1.6</v>
      </c>
      <c r="AG586" s="111" t="s">
        <v>1625</v>
      </c>
      <c r="AH586" s="107">
        <v>1.24</v>
      </c>
      <c r="AI586" s="20" t="s">
        <v>1590</v>
      </c>
      <c r="AJ586" s="109">
        <f>AH586</f>
        <v>1.24</v>
      </c>
      <c r="AK586" s="111" t="s">
        <v>1625</v>
      </c>
      <c r="AL586" s="107">
        <v>0.9</v>
      </c>
      <c r="AM586" s="20" t="s">
        <v>1590</v>
      </c>
      <c r="AN586" s="109">
        <f>AL586</f>
        <v>0.9</v>
      </c>
      <c r="AO586" s="106"/>
      <c r="AP586" s="106"/>
      <c r="AQ586" s="106"/>
      <c r="AR586" s="106"/>
      <c r="AS586" s="106"/>
      <c r="AT586" s="106"/>
      <c r="AU586" s="106"/>
      <c r="AV586" s="106"/>
      <c r="AW586" s="106"/>
      <c r="AX586" s="106"/>
      <c r="AY586" s="106"/>
      <c r="AZ586" s="106"/>
      <c r="BA586" s="106"/>
    </row>
    <row r="587" spans="1:53" ht="16.5" customHeight="1" x14ac:dyDescent="0.3">
      <c r="A587" s="76"/>
      <c r="B587" s="76"/>
      <c r="C587" s="76"/>
      <c r="D587" s="76"/>
      <c r="E587" s="76"/>
      <c r="F587" s="76"/>
      <c r="G587" s="16" t="s">
        <v>1585</v>
      </c>
      <c r="Z587" s="106"/>
      <c r="AA587" s="106"/>
      <c r="AB587" s="106"/>
      <c r="AC587" s="106"/>
      <c r="AD587" s="106"/>
      <c r="AE587" s="106"/>
      <c r="AF587" s="106"/>
      <c r="AG587" s="106"/>
      <c r="AH587" s="106"/>
      <c r="AI587" s="106"/>
      <c r="AJ587" s="106"/>
      <c r="AK587" s="106"/>
      <c r="AL587" s="106"/>
      <c r="AM587" s="106"/>
      <c r="AN587" s="106"/>
      <c r="AO587" s="106"/>
      <c r="AP587" s="106"/>
      <c r="AQ587" s="106"/>
      <c r="AR587" s="106"/>
      <c r="AS587" s="106"/>
      <c r="AT587" s="106"/>
      <c r="AU587" s="106"/>
      <c r="AV587" s="106"/>
      <c r="AW587" s="106"/>
      <c r="AX587" s="106"/>
      <c r="AY587" s="106"/>
      <c r="AZ587" s="106"/>
      <c r="BA587" s="106"/>
    </row>
    <row r="588" spans="1:53" ht="16.5" customHeight="1" x14ac:dyDescent="0.3">
      <c r="A588" s="66"/>
      <c r="B588" s="98" t="str">
        <f>"    q = T/rt*Lo = "&amp;AF588&amp;" ㎥ "</f>
        <v xml:space="preserve">    q = T/rt*Lo = 15.50 ㎥ </v>
      </c>
      <c r="C588" s="76"/>
      <c r="D588" s="76"/>
      <c r="E588" s="76"/>
      <c r="F588" s="76"/>
      <c r="G588" s="16" t="s">
        <v>1780</v>
      </c>
      <c r="Z588" s="109">
        <f>AB586</f>
        <v>20</v>
      </c>
      <c r="AA588" s="20" t="s">
        <v>1613</v>
      </c>
      <c r="AB588" s="109">
        <f>AF586</f>
        <v>1.6</v>
      </c>
      <c r="AC588" s="20" t="s">
        <v>1606</v>
      </c>
      <c r="AD588" s="109">
        <f>AJ586</f>
        <v>1.24</v>
      </c>
      <c r="AE588" s="20" t="s">
        <v>1590</v>
      </c>
      <c r="AF588" s="109" t="str">
        <f>TEXT(ROUND(AB586/AF586*AJ586,2),"#,0.00")</f>
        <v>15.50</v>
      </c>
      <c r="AG588" s="106"/>
      <c r="AH588" s="106"/>
      <c r="AI588" s="106"/>
      <c r="AJ588" s="106"/>
      <c r="AK588" s="106"/>
      <c r="AL588" s="106"/>
      <c r="AM588" s="106"/>
      <c r="AN588" s="106"/>
      <c r="AO588" s="106"/>
      <c r="AP588" s="106"/>
      <c r="AQ588" s="106"/>
      <c r="AR588" s="106"/>
      <c r="AS588" s="106"/>
      <c r="AT588" s="106"/>
      <c r="AU588" s="106"/>
      <c r="AV588" s="106"/>
      <c r="AW588" s="106"/>
      <c r="AX588" s="106"/>
      <c r="AY588" s="106"/>
      <c r="AZ588" s="106"/>
      <c r="BA588" s="106"/>
    </row>
    <row r="589" spans="1:53" ht="16.5" customHeight="1" x14ac:dyDescent="0.3">
      <c r="A589" s="76"/>
      <c r="B589" s="76"/>
      <c r="C589" s="76"/>
      <c r="D589" s="76"/>
      <c r="E589" s="76"/>
      <c r="F589" s="76"/>
      <c r="G589" s="16" t="s">
        <v>1585</v>
      </c>
      <c r="Z589" s="106"/>
      <c r="AA589" s="106"/>
      <c r="AB589" s="106"/>
      <c r="AC589" s="106"/>
      <c r="AD589" s="106"/>
      <c r="AE589" s="106"/>
      <c r="AF589" s="106"/>
      <c r="AG589" s="106"/>
      <c r="AH589" s="106"/>
      <c r="AI589" s="106"/>
      <c r="AJ589" s="106"/>
      <c r="AK589" s="106"/>
      <c r="AL589" s="106"/>
      <c r="AM589" s="106"/>
      <c r="AN589" s="106"/>
      <c r="AO589" s="106"/>
      <c r="AP589" s="106"/>
      <c r="AQ589" s="106"/>
      <c r="AR589" s="106"/>
      <c r="AS589" s="106"/>
      <c r="AT589" s="106"/>
      <c r="AU589" s="106"/>
      <c r="AV589" s="106"/>
      <c r="AW589" s="106"/>
      <c r="AX589" s="106"/>
      <c r="AY589" s="106"/>
      <c r="AZ589" s="106"/>
      <c r="BA589" s="106"/>
    </row>
    <row r="590" spans="1:53" ht="16.5" customHeight="1" x14ac:dyDescent="0.3">
      <c r="A590" s="66"/>
      <c r="B590" s="98" t="str">
        <f>"    n = q / ( qs * K ) = "&amp;AG590&amp;" 회 "</f>
        <v xml:space="preserve">    n = q / ( qs * K ) = 20.13 회 </v>
      </c>
      <c r="C590" s="76"/>
      <c r="D590" s="76"/>
      <c r="E590" s="76"/>
      <c r="F590" s="76"/>
      <c r="G590" s="16" t="s">
        <v>1781</v>
      </c>
      <c r="Z590" s="109" t="str">
        <f>AF588</f>
        <v>15.50</v>
      </c>
      <c r="AA590" s="20" t="s">
        <v>1605</v>
      </c>
      <c r="AB590" s="109">
        <f>AB560</f>
        <v>0.7</v>
      </c>
      <c r="AC590" s="20" t="s">
        <v>1606</v>
      </c>
      <c r="AD590" s="109">
        <f>AL560</f>
        <v>1.1000000000000001</v>
      </c>
      <c r="AE590" s="20" t="s">
        <v>1607</v>
      </c>
      <c r="AF590" s="20" t="s">
        <v>1590</v>
      </c>
      <c r="AG590" s="109" t="str">
        <f>TEXT(ROUND(AF588/(AB560*AL560),2),"#,0.00")</f>
        <v>20.13</v>
      </c>
      <c r="AH590" s="106"/>
      <c r="AI590" s="106"/>
      <c r="AJ590" s="106"/>
      <c r="AK590" s="106"/>
      <c r="AL590" s="106"/>
      <c r="AM590" s="106"/>
      <c r="AN590" s="106"/>
      <c r="AO590" s="106"/>
      <c r="AP590" s="106"/>
      <c r="AQ590" s="106"/>
      <c r="AR590" s="106"/>
      <c r="AS590" s="106"/>
      <c r="AT590" s="106"/>
      <c r="AU590" s="106"/>
      <c r="AV590" s="106"/>
      <c r="AW590" s="106"/>
      <c r="AX590" s="106"/>
      <c r="AY590" s="106"/>
      <c r="AZ590" s="106"/>
      <c r="BA590" s="106"/>
    </row>
    <row r="591" spans="1:53" ht="16.5" customHeight="1" x14ac:dyDescent="0.3">
      <c r="A591" s="76"/>
      <c r="B591" s="76"/>
      <c r="C591" s="76"/>
      <c r="D591" s="76"/>
      <c r="E591" s="76"/>
      <c r="F591" s="76"/>
      <c r="G591" s="16" t="s">
        <v>1585</v>
      </c>
      <c r="Z591" s="106"/>
      <c r="AA591" s="106"/>
      <c r="AB591" s="106"/>
      <c r="AC591" s="106"/>
      <c r="AD591" s="106"/>
      <c r="AE591" s="106"/>
      <c r="AF591" s="106"/>
      <c r="AG591" s="106"/>
      <c r="AH591" s="106"/>
      <c r="AI591" s="106"/>
      <c r="AJ591" s="106"/>
      <c r="AK591" s="106"/>
      <c r="AL591" s="106"/>
      <c r="AM591" s="106"/>
      <c r="AN591" s="106"/>
      <c r="AO591" s="106"/>
      <c r="AP591" s="106"/>
      <c r="AQ591" s="106"/>
      <c r="AR591" s="106"/>
      <c r="AS591" s="106"/>
      <c r="AT591" s="106"/>
      <c r="AU591" s="106"/>
      <c r="AV591" s="106"/>
      <c r="AW591" s="106"/>
      <c r="AX591" s="106"/>
      <c r="AY591" s="106"/>
      <c r="AZ591" s="106"/>
      <c r="BA591" s="106"/>
    </row>
    <row r="592" spans="1:53" ht="16.5" customHeight="1" x14ac:dyDescent="0.3">
      <c r="A592" s="66"/>
      <c r="B592" s="98" t="str">
        <f>"    t1 = Cms * n / ( "&amp;AD592&amp;"* Es ) = "&amp;AI592&amp;""</f>
        <v xml:space="preserve">    t1 = Cms * n / ( 60* Es ) = 8.39</v>
      </c>
      <c r="C592" s="76"/>
      <c r="D592" s="76"/>
      <c r="E592" s="76"/>
      <c r="F592" s="76"/>
      <c r="G592" s="16" t="s">
        <v>1782</v>
      </c>
      <c r="Z592" s="109">
        <f>AF562</f>
        <v>20</v>
      </c>
      <c r="AA592" s="20" t="s">
        <v>1606</v>
      </c>
      <c r="AB592" s="109" t="str">
        <f>AG590</f>
        <v>20.13</v>
      </c>
      <c r="AC592" s="20" t="s">
        <v>1605</v>
      </c>
      <c r="AD592" s="108">
        <v>60</v>
      </c>
      <c r="AE592" s="20" t="s">
        <v>1606</v>
      </c>
      <c r="AF592" s="109">
        <f>AB562</f>
        <v>0.8</v>
      </c>
      <c r="AG592" s="20" t="s">
        <v>1607</v>
      </c>
      <c r="AH592" s="20" t="s">
        <v>1590</v>
      </c>
      <c r="AI592" s="109" t="str">
        <f>TEXT(ROUND(AF562*AG590/(AD592*AB562),2),"#,0.00")</f>
        <v>8.39</v>
      </c>
      <c r="AJ592" s="106"/>
      <c r="AK592" s="106"/>
      <c r="AL592" s="106"/>
      <c r="AM592" s="106"/>
      <c r="AN592" s="106"/>
      <c r="AO592" s="106"/>
      <c r="AP592" s="106"/>
      <c r="AQ592" s="106"/>
      <c r="AR592" s="106"/>
      <c r="AS592" s="106"/>
      <c r="AT592" s="106"/>
      <c r="AU592" s="106"/>
      <c r="AV592" s="106"/>
      <c r="AW592" s="106"/>
      <c r="AX592" s="106"/>
      <c r="AY592" s="106"/>
      <c r="AZ592" s="106"/>
      <c r="BA592" s="106"/>
    </row>
    <row r="593" spans="1:53" ht="16.5" customHeight="1" x14ac:dyDescent="0.3">
      <c r="A593" s="76"/>
      <c r="B593" s="76"/>
      <c r="C593" s="76"/>
      <c r="D593" s="76"/>
      <c r="E593" s="76"/>
      <c r="F593" s="76"/>
      <c r="G593" s="16" t="s">
        <v>1585</v>
      </c>
      <c r="Z593" s="106"/>
      <c r="AA593" s="106"/>
      <c r="AB593" s="106"/>
      <c r="AC593" s="106"/>
      <c r="AD593" s="106"/>
      <c r="AE593" s="106"/>
      <c r="AF593" s="106"/>
      <c r="AG593" s="106"/>
      <c r="AH593" s="106"/>
      <c r="AI593" s="106"/>
      <c r="AJ593" s="106"/>
      <c r="AK593" s="106"/>
      <c r="AL593" s="106"/>
      <c r="AM593" s="106"/>
      <c r="AN593" s="106"/>
      <c r="AO593" s="106"/>
      <c r="AP593" s="106"/>
      <c r="AQ593" s="106"/>
      <c r="AR593" s="106"/>
      <c r="AS593" s="106"/>
      <c r="AT593" s="106"/>
      <c r="AU593" s="106"/>
      <c r="AV593" s="106"/>
      <c r="AW593" s="106"/>
      <c r="AX593" s="106"/>
      <c r="AY593" s="106"/>
      <c r="AZ593" s="106"/>
      <c r="BA593" s="106"/>
    </row>
    <row r="594" spans="1:53" ht="16.5" customHeight="1" x14ac:dyDescent="0.3">
      <c r="A594" s="66"/>
      <c r="B594" s="98" t="str">
        <f>"    t2 = (L1/V1 +L1/V2 + L2/V3 + L2/V4) * "&amp;AQ594&amp;" = "&amp;AS594&amp;""</f>
        <v xml:space="preserve">    t2 = (L1/V1 +L1/V2 + L2/V3 + L2/V4) * 60 = 8.43</v>
      </c>
      <c r="C594" s="76"/>
      <c r="D594" s="76"/>
      <c r="E594" s="76"/>
      <c r="F594" s="76"/>
      <c r="G594" s="16" t="s">
        <v>1783</v>
      </c>
      <c r="Z594" s="20" t="s">
        <v>1723</v>
      </c>
      <c r="AA594" s="109">
        <f>AB581</f>
        <v>0.1</v>
      </c>
      <c r="AB594" s="20" t="s">
        <v>1613</v>
      </c>
      <c r="AC594" s="109">
        <f>AB583</f>
        <v>10</v>
      </c>
      <c r="AD594" s="20" t="s">
        <v>1724</v>
      </c>
      <c r="AE594" s="109">
        <f>AB581</f>
        <v>0.1</v>
      </c>
      <c r="AF594" s="20" t="s">
        <v>1613</v>
      </c>
      <c r="AG594" s="109">
        <f>AB584</f>
        <v>15</v>
      </c>
      <c r="AH594" s="20" t="s">
        <v>1724</v>
      </c>
      <c r="AI594" s="109">
        <f>AF581</f>
        <v>2</v>
      </c>
      <c r="AJ594" s="20" t="s">
        <v>1613</v>
      </c>
      <c r="AK594" s="109">
        <f>AF583</f>
        <v>30</v>
      </c>
      <c r="AL594" s="20" t="s">
        <v>1724</v>
      </c>
      <c r="AM594" s="109">
        <f>AF581</f>
        <v>2</v>
      </c>
      <c r="AN594" s="20" t="s">
        <v>1613</v>
      </c>
      <c r="AO594" s="109">
        <f>AF584</f>
        <v>35</v>
      </c>
      <c r="AP594" s="20" t="s">
        <v>1785</v>
      </c>
      <c r="AQ594" s="108">
        <v>60</v>
      </c>
      <c r="AR594" s="20" t="s">
        <v>1590</v>
      </c>
      <c r="AS594" s="109" t="str">
        <f>TEXT(ROUND((AB581/AB583+AB581/AB584+AF581/AF583+AF581/AF584)*AQ594,2),"#,0.00")</f>
        <v>8.43</v>
      </c>
      <c r="AT594" s="106"/>
      <c r="AU594" s="106"/>
      <c r="AV594" s="106"/>
      <c r="AW594" s="106"/>
      <c r="AX594" s="106"/>
      <c r="AY594" s="106"/>
      <c r="AZ594" s="106"/>
      <c r="BA594" s="106"/>
    </row>
    <row r="595" spans="1:53" ht="16.5" customHeight="1" x14ac:dyDescent="0.3">
      <c r="A595" s="76"/>
      <c r="B595" s="76"/>
      <c r="C595" s="76"/>
      <c r="D595" s="76"/>
      <c r="E595" s="76"/>
      <c r="F595" s="76"/>
      <c r="G595" s="16" t="s">
        <v>1585</v>
      </c>
      <c r="Z595" s="106"/>
      <c r="AA595" s="106"/>
      <c r="AB595" s="106"/>
      <c r="AC595" s="106"/>
      <c r="AD595" s="106"/>
      <c r="AE595" s="106"/>
      <c r="AF595" s="106"/>
      <c r="AG595" s="106"/>
      <c r="AH595" s="106"/>
      <c r="AI595" s="106"/>
      <c r="AJ595" s="106"/>
      <c r="AK595" s="106"/>
      <c r="AL595" s="106"/>
      <c r="AM595" s="106"/>
      <c r="AN595" s="106"/>
      <c r="AO595" s="106"/>
      <c r="AP595" s="106"/>
      <c r="AQ595" s="106"/>
      <c r="AR595" s="106"/>
      <c r="AS595" s="106"/>
      <c r="AT595" s="106"/>
      <c r="AU595" s="106"/>
      <c r="AV595" s="106"/>
      <c r="AW595" s="106"/>
      <c r="AX595" s="106"/>
      <c r="AY595" s="106"/>
      <c r="AZ595" s="106"/>
      <c r="BA595" s="106"/>
    </row>
    <row r="596" spans="1:53" ht="16.5" customHeight="1" x14ac:dyDescent="0.3">
      <c r="A596" s="66"/>
      <c r="B596" s="98" t="str">
        <f>"    t3 = "&amp;Z596&amp;" ,  t4 = "&amp;AD596&amp;" ,  t5 = "&amp;AH596&amp;""</f>
        <v xml:space="preserve">    t3 = 0.5 ,  t4 = 0.15 ,  t5 = 0.5</v>
      </c>
      <c r="C596" s="76"/>
      <c r="D596" s="76"/>
      <c r="E596" s="76"/>
      <c r="F596" s="76"/>
      <c r="G596" s="16" t="s">
        <v>1784</v>
      </c>
      <c r="Z596" s="107">
        <v>0.5</v>
      </c>
      <c r="AA596" s="20" t="s">
        <v>1590</v>
      </c>
      <c r="AB596" s="109">
        <f>Z596</f>
        <v>0.5</v>
      </c>
      <c r="AC596" s="111" t="s">
        <v>1625</v>
      </c>
      <c r="AD596" s="107">
        <v>0.15</v>
      </c>
      <c r="AE596" s="20" t="s">
        <v>1590</v>
      </c>
      <c r="AF596" s="109">
        <f>AD596</f>
        <v>0.15</v>
      </c>
      <c r="AG596" s="111" t="s">
        <v>1625</v>
      </c>
      <c r="AH596" s="107">
        <v>0.5</v>
      </c>
      <c r="AI596" s="20" t="s">
        <v>1590</v>
      </c>
      <c r="AJ596" s="109">
        <f>AH596</f>
        <v>0.5</v>
      </c>
      <c r="AK596" s="106"/>
      <c r="AL596" s="106"/>
      <c r="AM596" s="106"/>
      <c r="AN596" s="106"/>
      <c r="AO596" s="106"/>
      <c r="AP596" s="106"/>
      <c r="AQ596" s="106"/>
      <c r="AR596" s="106"/>
      <c r="AS596" s="106"/>
      <c r="AT596" s="106"/>
      <c r="AU596" s="106"/>
      <c r="AV596" s="106"/>
      <c r="AW596" s="106"/>
      <c r="AX596" s="106"/>
      <c r="AY596" s="106"/>
      <c r="AZ596" s="106"/>
      <c r="BA596" s="106"/>
    </row>
    <row r="597" spans="1:53" ht="16.5" customHeight="1" x14ac:dyDescent="0.3">
      <c r="A597" s="76"/>
      <c r="B597" s="76"/>
      <c r="C597" s="76"/>
      <c r="D597" s="76"/>
      <c r="E597" s="76"/>
      <c r="F597" s="76"/>
      <c r="G597" s="16" t="s">
        <v>1585</v>
      </c>
      <c r="Z597" s="106"/>
      <c r="AA597" s="106"/>
      <c r="AB597" s="106"/>
      <c r="AC597" s="106"/>
      <c r="AD597" s="106"/>
      <c r="AE597" s="106"/>
      <c r="AF597" s="106"/>
      <c r="AG597" s="106"/>
      <c r="AH597" s="106"/>
      <c r="AI597" s="106"/>
      <c r="AJ597" s="106"/>
      <c r="AK597" s="106"/>
      <c r="AL597" s="106"/>
      <c r="AM597" s="106"/>
      <c r="AN597" s="106"/>
      <c r="AO597" s="106"/>
      <c r="AP597" s="106"/>
      <c r="AQ597" s="106"/>
      <c r="AR597" s="106"/>
      <c r="AS597" s="106"/>
      <c r="AT597" s="106"/>
      <c r="AU597" s="106"/>
      <c r="AV597" s="106"/>
      <c r="AW597" s="106"/>
      <c r="AX597" s="106"/>
      <c r="AY597" s="106"/>
      <c r="AZ597" s="106"/>
      <c r="BA597" s="106"/>
    </row>
    <row r="598" spans="1:53" ht="16.5" customHeight="1" x14ac:dyDescent="0.3">
      <c r="A598" s="66"/>
      <c r="B598" s="98" t="str">
        <f>"    Cm = t1 + t2 + t3 + t4 + t5 = "&amp;AJ598&amp;""</f>
        <v xml:space="preserve">    Cm = t1 + t2 + t3 + t4 + t5 = 17.97</v>
      </c>
      <c r="C598" s="76"/>
      <c r="D598" s="76"/>
      <c r="E598" s="76"/>
      <c r="F598" s="76"/>
      <c r="G598" s="16" t="s">
        <v>1786</v>
      </c>
      <c r="Z598" s="109" t="str">
        <f>AI592</f>
        <v>8.39</v>
      </c>
      <c r="AA598" s="20" t="s">
        <v>1724</v>
      </c>
      <c r="AB598" s="109" t="str">
        <f>AS594</f>
        <v>8.43</v>
      </c>
      <c r="AC598" s="20" t="s">
        <v>1724</v>
      </c>
      <c r="AD598" s="109">
        <f>AB596</f>
        <v>0.5</v>
      </c>
      <c r="AE598" s="20" t="s">
        <v>1724</v>
      </c>
      <c r="AF598" s="109">
        <f>AF596</f>
        <v>0.15</v>
      </c>
      <c r="AG598" s="20" t="s">
        <v>1724</v>
      </c>
      <c r="AH598" s="109">
        <f>AJ596</f>
        <v>0.5</v>
      </c>
      <c r="AI598" s="20" t="s">
        <v>1590</v>
      </c>
      <c r="AJ598" s="109" t="str">
        <f>TEXT(ROUND(AI592+AS594+AB596+AF596+AJ596,2),"#,0.00")</f>
        <v>17.97</v>
      </c>
      <c r="AK598" s="106"/>
      <c r="AL598" s="106"/>
      <c r="AM598" s="106"/>
      <c r="AN598" s="106"/>
      <c r="AO598" s="106"/>
      <c r="AP598" s="106"/>
      <c r="AQ598" s="106"/>
      <c r="AR598" s="106"/>
      <c r="AS598" s="106"/>
      <c r="AT598" s="106"/>
      <c r="AU598" s="106"/>
      <c r="AV598" s="106"/>
      <c r="AW598" s="106"/>
      <c r="AX598" s="106"/>
      <c r="AY598" s="106"/>
      <c r="AZ598" s="106"/>
      <c r="BA598" s="106"/>
    </row>
    <row r="599" spans="1:53" ht="16.5" customHeight="1" x14ac:dyDescent="0.3">
      <c r="A599" s="76"/>
      <c r="B599" s="76"/>
      <c r="C599" s="76"/>
      <c r="D599" s="76"/>
      <c r="E599" s="76"/>
      <c r="F599" s="76"/>
      <c r="G599" s="16" t="s">
        <v>1585</v>
      </c>
      <c r="Z599" s="106"/>
      <c r="AA599" s="106"/>
      <c r="AB599" s="106"/>
      <c r="AC599" s="106"/>
      <c r="AD599" s="106"/>
      <c r="AE599" s="106"/>
      <c r="AF599" s="106"/>
      <c r="AG599" s="106"/>
      <c r="AH599" s="106"/>
      <c r="AI599" s="106"/>
      <c r="AJ599" s="106"/>
      <c r="AK599" s="106"/>
      <c r="AL599" s="106"/>
      <c r="AM599" s="106"/>
      <c r="AN599" s="106"/>
      <c r="AO599" s="106"/>
      <c r="AP599" s="106"/>
      <c r="AQ599" s="106"/>
      <c r="AR599" s="106"/>
      <c r="AS599" s="106"/>
      <c r="AT599" s="106"/>
      <c r="AU599" s="106"/>
      <c r="AV599" s="106"/>
      <c r="AW599" s="106"/>
      <c r="AX599" s="106"/>
      <c r="AY599" s="106"/>
      <c r="AZ599" s="106"/>
      <c r="BA599" s="106"/>
    </row>
    <row r="600" spans="1:53" ht="16.5" customHeight="1" x14ac:dyDescent="0.3">
      <c r="A600" s="66"/>
      <c r="B600" s="98" t="str">
        <f>"    Q = "&amp;Z600&amp;"*q*f*E / Cm = "&amp;AJ600&amp;" ㎥/hr "</f>
        <v xml:space="preserve">    Q = 60*q*f*E / Cm = 37.73 ㎥/hr </v>
      </c>
      <c r="C600" s="76"/>
      <c r="D600" s="76"/>
      <c r="E600" s="76"/>
      <c r="F600" s="76"/>
      <c r="G600" s="16" t="s">
        <v>1787</v>
      </c>
      <c r="Z600" s="108">
        <v>60</v>
      </c>
      <c r="AA600" s="20" t="s">
        <v>1606</v>
      </c>
      <c r="AB600" s="109" t="str">
        <f>AF588</f>
        <v>15.50</v>
      </c>
      <c r="AC600" s="20" t="s">
        <v>1606</v>
      </c>
      <c r="AD600" s="109" t="str">
        <f>AH560</f>
        <v>0.81</v>
      </c>
      <c r="AE600" s="20" t="s">
        <v>1606</v>
      </c>
      <c r="AF600" s="109">
        <f>AN586</f>
        <v>0.9</v>
      </c>
      <c r="AG600" s="20" t="s">
        <v>1613</v>
      </c>
      <c r="AH600" s="109" t="str">
        <f>AJ598</f>
        <v>17.97</v>
      </c>
      <c r="AI600" s="20" t="s">
        <v>1590</v>
      </c>
      <c r="AJ600" s="109" t="str">
        <f>TEXT(ROUND(Z600*AF588*AH560*AN586/AJ598,2),"#,0.00")</f>
        <v>37.73</v>
      </c>
      <c r="AK600" s="106"/>
      <c r="AL600" s="106"/>
      <c r="AM600" s="106"/>
      <c r="AN600" s="106"/>
      <c r="AO600" s="106"/>
      <c r="AP600" s="106"/>
      <c r="AQ600" s="106"/>
      <c r="AR600" s="106"/>
      <c r="AS600" s="106"/>
      <c r="AT600" s="106"/>
      <c r="AU600" s="106"/>
      <c r="AV600" s="106"/>
      <c r="AW600" s="106"/>
      <c r="AX600" s="106"/>
      <c r="AY600" s="106"/>
      <c r="AZ600" s="106"/>
      <c r="BA600" s="106"/>
    </row>
    <row r="601" spans="1:53" ht="16.5" customHeight="1" x14ac:dyDescent="0.3">
      <c r="A601" s="76"/>
      <c r="B601" s="76"/>
      <c r="C601" s="76"/>
      <c r="D601" s="76"/>
      <c r="E601" s="76"/>
      <c r="F601" s="76"/>
      <c r="G601" s="16" t="s">
        <v>1585</v>
      </c>
      <c r="Z601" s="106"/>
      <c r="AA601" s="106"/>
      <c r="AB601" s="106"/>
      <c r="AC601" s="106"/>
      <c r="AD601" s="106"/>
      <c r="AE601" s="106"/>
      <c r="AF601" s="106"/>
      <c r="AG601" s="106"/>
      <c r="AH601" s="106"/>
      <c r="AI601" s="106"/>
      <c r="AJ601" s="106"/>
      <c r="AK601" s="106"/>
      <c r="AL601" s="106"/>
      <c r="AM601" s="106"/>
      <c r="AN601" s="106"/>
      <c r="AO601" s="106"/>
      <c r="AP601" s="106"/>
      <c r="AQ601" s="106"/>
      <c r="AR601" s="106"/>
      <c r="AS601" s="106"/>
      <c r="AT601" s="106"/>
      <c r="AU601" s="106"/>
      <c r="AV601" s="106"/>
      <c r="AW601" s="106"/>
      <c r="AX601" s="106"/>
      <c r="AY601" s="106"/>
      <c r="AZ601" s="106"/>
      <c r="BA601" s="106"/>
    </row>
    <row r="602" spans="1:53" ht="16.5" customHeight="1" x14ac:dyDescent="0.3">
      <c r="A602" s="66" t="s">
        <v>1789</v>
      </c>
      <c r="B602" s="98" t="str">
        <f>"    노무비 : "&amp;TEXT(I602,"#,##0"&amp;IF(I602&lt;&gt;INT(I602),".###",""))&amp;" / Q = "&amp;TEXT(C602,"#,##0.0")&amp;""</f>
        <v xml:space="preserve">    노무비 : 55,700 / Q = 1,476.2</v>
      </c>
      <c r="C602" s="100">
        <f>D602+E602+F602</f>
        <v>1476.2</v>
      </c>
      <c r="D602" s="100">
        <f>IF(H602=0,0,ROUNDDOWN(J602*H602,1))</f>
        <v>0</v>
      </c>
      <c r="E602" s="100">
        <f>IF(H602=0,0,ROUNDDOWN(K602*H602,1))</f>
        <v>1476.2</v>
      </c>
      <c r="F602" s="100">
        <f>IF(H602=0,0,ROUNDDOWN(L602*H602,1))</f>
        <v>0</v>
      </c>
      <c r="G602" s="16" t="s">
        <v>1788</v>
      </c>
      <c r="H602" s="103">
        <f>AC602</f>
        <v>2.6504108136761202E-2</v>
      </c>
      <c r="I602" s="104">
        <f>J602+K602+L602</f>
        <v>55700</v>
      </c>
      <c r="K602" s="39">
        <f>중기목록표!G13</f>
        <v>55700</v>
      </c>
      <c r="M602" s="20" t="s">
        <v>1790</v>
      </c>
      <c r="N602" s="20" t="s">
        <v>1770</v>
      </c>
      <c r="O602" s="20" t="s">
        <v>1792</v>
      </c>
      <c r="X602" s="105" t="str">
        <f>중기목록표!B13&amp;" / "&amp;중기목록표!C13</f>
        <v>덤프트럭 / 20톤,(자동덮개)</v>
      </c>
      <c r="Y602" s="19" t="str">
        <f ca="1">HYPERLINK("#"&amp;중기목록표!J2&amp;"!A"&amp;ROW(중기목록표!A13),"X00160 →")</f>
        <v>X00160 →</v>
      </c>
      <c r="Z602" s="20" t="s">
        <v>1593</v>
      </c>
      <c r="AA602" s="109" t="str">
        <f>AJ600</f>
        <v>37.73</v>
      </c>
      <c r="AB602" s="20" t="s">
        <v>1590</v>
      </c>
      <c r="AC602" s="110">
        <f>1/AJ600</f>
        <v>2.6504108136761202E-2</v>
      </c>
      <c r="AD602" s="106"/>
      <c r="AE602" s="106"/>
      <c r="AF602" s="106"/>
      <c r="AG602" s="106"/>
      <c r="AH602" s="106"/>
      <c r="AI602" s="106"/>
      <c r="AJ602" s="106"/>
      <c r="AK602" s="106"/>
      <c r="AL602" s="106"/>
      <c r="AM602" s="106"/>
      <c r="AN602" s="106"/>
      <c r="AO602" s="106"/>
      <c r="AP602" s="106"/>
      <c r="AQ602" s="106"/>
      <c r="AR602" s="106"/>
      <c r="AS602" s="106"/>
      <c r="AT602" s="106"/>
      <c r="AU602" s="106"/>
      <c r="AV602" s="106"/>
      <c r="AW602" s="106"/>
      <c r="AX602" s="106"/>
      <c r="AY602" s="106"/>
      <c r="AZ602" s="106"/>
      <c r="BA602" s="106"/>
    </row>
    <row r="603" spans="1:53" ht="16.5" customHeight="1" x14ac:dyDescent="0.3">
      <c r="A603" s="76"/>
      <c r="B603" s="76"/>
      <c r="C603" s="76"/>
      <c r="D603" s="76"/>
      <c r="E603" s="76"/>
      <c r="F603" s="76"/>
      <c r="G603" s="16" t="s">
        <v>1585</v>
      </c>
      <c r="Z603" s="106"/>
      <c r="AA603" s="106"/>
      <c r="AB603" s="106"/>
      <c r="AC603" s="106"/>
      <c r="AD603" s="106"/>
      <c r="AE603" s="106"/>
      <c r="AF603" s="106"/>
      <c r="AG603" s="106"/>
      <c r="AH603" s="106"/>
      <c r="AI603" s="106"/>
      <c r="AJ603" s="106"/>
      <c r="AK603" s="106"/>
      <c r="AL603" s="106"/>
      <c r="AM603" s="106"/>
      <c r="AN603" s="106"/>
      <c r="AO603" s="106"/>
      <c r="AP603" s="106"/>
      <c r="AQ603" s="106"/>
      <c r="AR603" s="106"/>
      <c r="AS603" s="106"/>
      <c r="AT603" s="106"/>
      <c r="AU603" s="106"/>
      <c r="AV603" s="106"/>
      <c r="AW603" s="106"/>
      <c r="AX603" s="106"/>
      <c r="AY603" s="106"/>
      <c r="AZ603" s="106"/>
      <c r="BA603" s="106"/>
    </row>
    <row r="604" spans="1:53" ht="16.5" customHeight="1" x14ac:dyDescent="0.3">
      <c r="A604" s="66" t="s">
        <v>1789</v>
      </c>
      <c r="B604" s="98" t="str">
        <f>"    재료비 : "&amp;TEXT(I604,"#,##0"&amp;IF(I604&lt;&gt;INT(I604),".###",""))&amp;" / Q = "&amp;TEXT(C604,"#,##0.0")&amp;""</f>
        <v xml:space="preserve">    재료비 : 35,134 / Q = 931.1</v>
      </c>
      <c r="C604" s="100">
        <f>D604+E604+F604</f>
        <v>931.1</v>
      </c>
      <c r="D604" s="100">
        <f>IF(H604=0,0,ROUNDDOWN(J604*H604,1))</f>
        <v>931.1</v>
      </c>
      <c r="E604" s="100">
        <f>IF(H604=0,0,ROUNDDOWN(K604*H604,1))</f>
        <v>0</v>
      </c>
      <c r="F604" s="100">
        <f>IF(H604=0,0,ROUNDDOWN(L604*H604,1))</f>
        <v>0</v>
      </c>
      <c r="G604" s="16" t="s">
        <v>1793</v>
      </c>
      <c r="H604" s="103">
        <f>AC604</f>
        <v>2.6504108136761202E-2</v>
      </c>
      <c r="I604" s="104">
        <f>J604+K604+L604</f>
        <v>35134</v>
      </c>
      <c r="J604" s="39">
        <f>중기목록표!F13</f>
        <v>35134</v>
      </c>
      <c r="M604" s="20" t="s">
        <v>1790</v>
      </c>
      <c r="N604" s="20" t="s">
        <v>1770</v>
      </c>
      <c r="O604" s="20" t="s">
        <v>1792</v>
      </c>
      <c r="X604" s="105" t="str">
        <f>중기목록표!B13&amp;" / "&amp;중기목록표!C13</f>
        <v>덤프트럭 / 20톤,(자동덮개)</v>
      </c>
      <c r="Y604" s="19" t="str">
        <f ca="1">HYPERLINK("#"&amp;중기목록표!J2&amp;"!A"&amp;ROW(중기목록표!A13),"X00160 →")</f>
        <v>X00160 →</v>
      </c>
      <c r="Z604" s="20" t="s">
        <v>1593</v>
      </c>
      <c r="AA604" s="109" t="str">
        <f>AJ600</f>
        <v>37.73</v>
      </c>
      <c r="AB604" s="20" t="s">
        <v>1590</v>
      </c>
      <c r="AC604" s="110">
        <f>1/AJ600</f>
        <v>2.6504108136761202E-2</v>
      </c>
      <c r="AD604" s="106"/>
      <c r="AE604" s="106"/>
      <c r="AF604" s="106"/>
      <c r="AG604" s="106"/>
      <c r="AH604" s="106"/>
      <c r="AI604" s="106"/>
      <c r="AJ604" s="106"/>
      <c r="AK604" s="106"/>
      <c r="AL604" s="106"/>
      <c r="AM604" s="106"/>
      <c r="AN604" s="106"/>
      <c r="AO604" s="106"/>
      <c r="AP604" s="106"/>
      <c r="AQ604" s="106"/>
      <c r="AR604" s="106"/>
      <c r="AS604" s="106"/>
      <c r="AT604" s="106"/>
      <c r="AU604" s="106"/>
      <c r="AV604" s="106"/>
      <c r="AW604" s="106"/>
      <c r="AX604" s="106"/>
      <c r="AY604" s="106"/>
      <c r="AZ604" s="106"/>
      <c r="BA604" s="106"/>
    </row>
    <row r="605" spans="1:53" ht="16.5" customHeight="1" x14ac:dyDescent="0.3">
      <c r="A605" s="76"/>
      <c r="B605" s="76"/>
      <c r="C605" s="76"/>
      <c r="D605" s="76"/>
      <c r="E605" s="76"/>
      <c r="F605" s="76"/>
      <c r="G605" s="16" t="s">
        <v>1585</v>
      </c>
      <c r="Z605" s="106"/>
      <c r="AA605" s="106"/>
      <c r="AB605" s="106"/>
      <c r="AC605" s="106"/>
      <c r="AD605" s="106"/>
      <c r="AE605" s="106"/>
      <c r="AF605" s="106"/>
      <c r="AG605" s="106"/>
      <c r="AH605" s="106"/>
      <c r="AI605" s="106"/>
      <c r="AJ605" s="106"/>
      <c r="AK605" s="106"/>
      <c r="AL605" s="106"/>
      <c r="AM605" s="106"/>
      <c r="AN605" s="106"/>
      <c r="AO605" s="106"/>
      <c r="AP605" s="106"/>
      <c r="AQ605" s="106"/>
      <c r="AR605" s="106"/>
      <c r="AS605" s="106"/>
      <c r="AT605" s="106"/>
      <c r="AU605" s="106"/>
      <c r="AV605" s="106"/>
      <c r="AW605" s="106"/>
      <c r="AX605" s="106"/>
      <c r="AY605" s="106"/>
      <c r="AZ605" s="106"/>
      <c r="BA605" s="106"/>
    </row>
    <row r="606" spans="1:53" ht="16.5" customHeight="1" x14ac:dyDescent="0.3">
      <c r="A606" s="66" t="s">
        <v>1789</v>
      </c>
      <c r="B606" s="98" t="str">
        <f>"    경  비 : "&amp;TEXT(I606,"#,##0"&amp;IF(I606&lt;&gt;INT(I606),".###",""))&amp;" / Q = "&amp;TEXT(C606,"#,##0.0")&amp;""</f>
        <v xml:space="preserve">    경  비 : 27,296 / Q = 723.4</v>
      </c>
      <c r="C606" s="100">
        <f>D606+E606+F606</f>
        <v>723.4</v>
      </c>
      <c r="D606" s="100">
        <f>IF(H606=0,0,ROUNDDOWN(J606*H606,1))</f>
        <v>0</v>
      </c>
      <c r="E606" s="100">
        <f>IF(H606=0,0,ROUNDDOWN(K606*H606,1))</f>
        <v>0</v>
      </c>
      <c r="F606" s="100">
        <f>IF(H606=0,0,ROUNDDOWN(L606*H606,1))</f>
        <v>723.4</v>
      </c>
      <c r="G606" s="16" t="s">
        <v>1794</v>
      </c>
      <c r="H606" s="103">
        <f>AC606</f>
        <v>2.6504108136761202E-2</v>
      </c>
      <c r="I606" s="104">
        <f>J606+K606+L606</f>
        <v>27296</v>
      </c>
      <c r="L606" s="39">
        <f>중기목록표!H13</f>
        <v>27296</v>
      </c>
      <c r="M606" s="20" t="s">
        <v>1790</v>
      </c>
      <c r="N606" s="20" t="s">
        <v>1770</v>
      </c>
      <c r="O606" s="20" t="s">
        <v>1792</v>
      </c>
      <c r="X606" s="105" t="str">
        <f>중기목록표!B13&amp;" / "&amp;중기목록표!C13</f>
        <v>덤프트럭 / 20톤,(자동덮개)</v>
      </c>
      <c r="Y606" s="19" t="str">
        <f ca="1">HYPERLINK("#"&amp;중기목록표!J2&amp;"!A"&amp;ROW(중기목록표!A13),"X00160 →")</f>
        <v>X00160 →</v>
      </c>
      <c r="Z606" s="20" t="s">
        <v>1593</v>
      </c>
      <c r="AA606" s="109" t="str">
        <f>AJ600</f>
        <v>37.73</v>
      </c>
      <c r="AB606" s="20" t="s">
        <v>1590</v>
      </c>
      <c r="AC606" s="110">
        <f>1/AJ600</f>
        <v>2.6504108136761202E-2</v>
      </c>
      <c r="AD606" s="106"/>
      <c r="AE606" s="106"/>
      <c r="AF606" s="106"/>
      <c r="AG606" s="106"/>
      <c r="AH606" s="106"/>
      <c r="AI606" s="106"/>
      <c r="AJ606" s="106"/>
      <c r="AK606" s="106"/>
      <c r="AL606" s="106"/>
      <c r="AM606" s="106"/>
      <c r="AN606" s="106"/>
      <c r="AO606" s="106"/>
      <c r="AP606" s="106"/>
      <c r="AQ606" s="106"/>
      <c r="AR606" s="106"/>
      <c r="AS606" s="106"/>
      <c r="AT606" s="106"/>
      <c r="AU606" s="106"/>
      <c r="AV606" s="106"/>
      <c r="AW606" s="106"/>
      <c r="AX606" s="106"/>
      <c r="AY606" s="106"/>
      <c r="AZ606" s="106"/>
      <c r="BA606" s="106"/>
    </row>
    <row r="607" spans="1:53" ht="16.5" customHeight="1" x14ac:dyDescent="0.3">
      <c r="A607" s="76"/>
      <c r="B607" s="76"/>
      <c r="C607" s="76"/>
      <c r="D607" s="76"/>
      <c r="E607" s="76"/>
      <c r="F607" s="76"/>
      <c r="G607" s="16" t="s">
        <v>1769</v>
      </c>
      <c r="Z607" s="106"/>
      <c r="AA607" s="106"/>
      <c r="AB607" s="106"/>
      <c r="AC607" s="106"/>
      <c r="AD607" s="106"/>
      <c r="AE607" s="106"/>
      <c r="AF607" s="106"/>
      <c r="AG607" s="106"/>
      <c r="AH607" s="106"/>
      <c r="AI607" s="106"/>
      <c r="AJ607" s="106"/>
      <c r="AK607" s="106"/>
      <c r="AL607" s="106"/>
      <c r="AM607" s="106"/>
      <c r="AN607" s="106"/>
      <c r="AO607" s="106"/>
      <c r="AP607" s="106"/>
      <c r="AQ607" s="106"/>
      <c r="AR607" s="106"/>
      <c r="AS607" s="106"/>
      <c r="AT607" s="106"/>
      <c r="AU607" s="106"/>
      <c r="AV607" s="106"/>
      <c r="AW607" s="106"/>
      <c r="AX607" s="106"/>
      <c r="AY607" s="106"/>
      <c r="AZ607" s="106"/>
      <c r="BA607" s="106"/>
    </row>
    <row r="608" spans="1:53" ht="16.5" customHeight="1" x14ac:dyDescent="0.3">
      <c r="A608" s="66"/>
      <c r="B608" s="98" t="str">
        <f>"    손료계산 : "&amp;TEXT(I608,"#,##0.0")&amp;" * "&amp;AA608&amp;" %  = "&amp;TEXT(C608,"#,##0.0")&amp;""</f>
        <v xml:space="preserve">    손료계산 : 3,130.7 * 100 %  = 3,130.7</v>
      </c>
      <c r="C608" s="100">
        <f>D608+E608+F608</f>
        <v>3130.7</v>
      </c>
      <c r="D608" s="100">
        <f>IF(H608=0,0,ROUNDDOWN(J608*H608/100,1))</f>
        <v>0</v>
      </c>
      <c r="E608" s="100">
        <f>IF(H608=0,0,ROUNDDOWN(K608*H608/100,1))</f>
        <v>0</v>
      </c>
      <c r="F608" s="100">
        <f>IF(H608=0,0,ROUNDDOWN(L608*H608/100,1))</f>
        <v>3130.7</v>
      </c>
      <c r="G608" s="16" t="s">
        <v>1795</v>
      </c>
      <c r="H608" s="103">
        <f>AC608</f>
        <v>100</v>
      </c>
      <c r="I608" s="104">
        <f>J608+K608+L608</f>
        <v>3130.7000000000003</v>
      </c>
      <c r="J608" s="36">
        <v>0</v>
      </c>
      <c r="K608" s="36">
        <v>0</v>
      </c>
      <c r="L608" s="39">
        <f>C602+C604+C606</f>
        <v>3130.7000000000003</v>
      </c>
      <c r="M608" s="20" t="s">
        <v>1768</v>
      </c>
      <c r="N608" s="20" t="s">
        <v>1616</v>
      </c>
      <c r="Z608" s="20" t="s">
        <v>1604</v>
      </c>
      <c r="AA608" s="108">
        <v>100</v>
      </c>
      <c r="AB608" s="20" t="s">
        <v>1590</v>
      </c>
      <c r="AC608" s="110">
        <f>1*AA608</f>
        <v>100</v>
      </c>
      <c r="AD608" s="106"/>
      <c r="AE608" s="106"/>
      <c r="AF608" s="106"/>
      <c r="AG608" s="106"/>
      <c r="AH608" s="106"/>
      <c r="AI608" s="106"/>
      <c r="AJ608" s="106"/>
      <c r="AK608" s="106"/>
      <c r="AL608" s="106"/>
      <c r="AM608" s="106"/>
      <c r="AN608" s="106"/>
      <c r="AO608" s="106"/>
      <c r="AP608" s="106"/>
      <c r="AQ608" s="106"/>
      <c r="AR608" s="106"/>
      <c r="AS608" s="106"/>
      <c r="AT608" s="106"/>
      <c r="AU608" s="106"/>
      <c r="AV608" s="106"/>
      <c r="AW608" s="106"/>
      <c r="AX608" s="106"/>
      <c r="AY608" s="106"/>
      <c r="AZ608" s="106"/>
      <c r="BA608" s="106"/>
    </row>
    <row r="609" spans="1:53" ht="16.5" customHeight="1" x14ac:dyDescent="0.3">
      <c r="A609" s="76"/>
      <c r="B609" s="76"/>
      <c r="C609" s="76"/>
      <c r="D609" s="76"/>
      <c r="E609" s="76"/>
      <c r="F609" s="76"/>
      <c r="G609" s="16" t="s">
        <v>1585</v>
      </c>
      <c r="Z609" s="106"/>
      <c r="AA609" s="106"/>
      <c r="AB609" s="106"/>
      <c r="AC609" s="106"/>
      <c r="AD609" s="106"/>
      <c r="AE609" s="106"/>
      <c r="AF609" s="106"/>
      <c r="AG609" s="106"/>
      <c r="AH609" s="106"/>
      <c r="AI609" s="106"/>
      <c r="AJ609" s="106"/>
      <c r="AK609" s="106"/>
      <c r="AL609" s="106"/>
      <c r="AM609" s="106"/>
      <c r="AN609" s="106"/>
      <c r="AO609" s="106"/>
      <c r="AP609" s="106"/>
      <c r="AQ609" s="106"/>
      <c r="AR609" s="106"/>
      <c r="AS609" s="106"/>
      <c r="AT609" s="106"/>
      <c r="AU609" s="106"/>
      <c r="AV609" s="106"/>
      <c r="AW609" s="106"/>
      <c r="AX609" s="106"/>
      <c r="AY609" s="106"/>
      <c r="AZ609" s="106"/>
      <c r="BA609" s="106"/>
    </row>
    <row r="610" spans="1:53" ht="16.5" customHeight="1" x14ac:dyDescent="0.3">
      <c r="A610" s="76"/>
      <c r="B610" s="76"/>
      <c r="C610" s="76"/>
      <c r="D610" s="76"/>
      <c r="E610" s="76"/>
      <c r="F610" s="76"/>
      <c r="G610" s="16" t="s">
        <v>1585</v>
      </c>
      <c r="Z610" s="106"/>
      <c r="AA610" s="106"/>
      <c r="AB610" s="106"/>
      <c r="AC610" s="106"/>
      <c r="AD610" s="106"/>
      <c r="AE610" s="106"/>
      <c r="AF610" s="106"/>
      <c r="AG610" s="106"/>
      <c r="AH610" s="106"/>
      <c r="AI610" s="106"/>
      <c r="AJ610" s="106"/>
      <c r="AK610" s="106"/>
      <c r="AL610" s="106"/>
      <c r="AM610" s="106"/>
      <c r="AN610" s="106"/>
      <c r="AO610" s="106"/>
      <c r="AP610" s="106"/>
      <c r="AQ610" s="106"/>
      <c r="AR610" s="106"/>
      <c r="AS610" s="106"/>
      <c r="AT610" s="106"/>
      <c r="AU610" s="106"/>
      <c r="AV610" s="106"/>
      <c r="AW610" s="106"/>
      <c r="AX610" s="106"/>
      <c r="AY610" s="106"/>
      <c r="AZ610" s="106"/>
      <c r="BA610" s="106"/>
    </row>
    <row r="611" spans="1:53" ht="16.5" customHeight="1" x14ac:dyDescent="0.3">
      <c r="A611" s="66"/>
      <c r="B611" s="75" t="s">
        <v>1615</v>
      </c>
      <c r="C611" s="101">
        <f>D611+E611+F611</f>
        <v>3130.7</v>
      </c>
      <c r="D611" s="101">
        <f>SUMIF(N575:N610,M611,D575:D610)</f>
        <v>0</v>
      </c>
      <c r="E611" s="101">
        <f>SUMIF(N575:N610,M611,E575:E610)</f>
        <v>0</v>
      </c>
      <c r="F611" s="101">
        <f>SUMIF(N575:N610,M611,F575:F610)</f>
        <v>3130.7</v>
      </c>
      <c r="G611" s="16" t="s">
        <v>1614</v>
      </c>
      <c r="M611" s="20" t="s">
        <v>1616</v>
      </c>
      <c r="N611" s="20" t="s">
        <v>1636</v>
      </c>
      <c r="Z611" s="106"/>
      <c r="AA611" s="106"/>
      <c r="AB611" s="106"/>
      <c r="AC611" s="106"/>
      <c r="AD611" s="106"/>
      <c r="AE611" s="106"/>
      <c r="AF611" s="106"/>
      <c r="AG611" s="106"/>
      <c r="AH611" s="106"/>
      <c r="AI611" s="106"/>
      <c r="AJ611" s="106"/>
      <c r="AK611" s="106"/>
      <c r="AL611" s="106"/>
      <c r="AM611" s="106"/>
      <c r="AN611" s="106"/>
      <c r="AO611" s="106"/>
      <c r="AP611" s="106"/>
      <c r="AQ611" s="106"/>
      <c r="AR611" s="106"/>
      <c r="AS611" s="106"/>
      <c r="AT611" s="106"/>
      <c r="AU611" s="106"/>
      <c r="AV611" s="106"/>
      <c r="AW611" s="106"/>
      <c r="AX611" s="106"/>
      <c r="AY611" s="106"/>
      <c r="AZ611" s="106"/>
      <c r="BA611" s="106"/>
    </row>
    <row r="612" spans="1:53" ht="16.5" customHeight="1" x14ac:dyDescent="0.3">
      <c r="A612" s="76"/>
      <c r="B612" s="76"/>
      <c r="C612" s="99"/>
      <c r="D612" s="99"/>
      <c r="E612" s="99"/>
      <c r="F612" s="99"/>
      <c r="G612" s="16" t="s">
        <v>1585</v>
      </c>
      <c r="Z612" s="106"/>
      <c r="AA612" s="106"/>
      <c r="AB612" s="106"/>
      <c r="AC612" s="106"/>
      <c r="AD612" s="106"/>
      <c r="AE612" s="106"/>
      <c r="AF612" s="106"/>
      <c r="AG612" s="106"/>
      <c r="AH612" s="106"/>
      <c r="AI612" s="106"/>
      <c r="AJ612" s="106"/>
      <c r="AK612" s="106"/>
      <c r="AL612" s="106"/>
      <c r="AM612" s="106"/>
      <c r="AN612" s="106"/>
      <c r="AO612" s="106"/>
      <c r="AP612" s="106"/>
      <c r="AQ612" s="106"/>
      <c r="AR612" s="106"/>
      <c r="AS612" s="106"/>
      <c r="AT612" s="106"/>
      <c r="AU612" s="106"/>
      <c r="AV612" s="106"/>
      <c r="AW612" s="106"/>
      <c r="AX612" s="106"/>
      <c r="AY612" s="106"/>
      <c r="AZ612" s="106"/>
      <c r="BA612" s="106"/>
    </row>
    <row r="613" spans="1:53" ht="16.5" customHeight="1" x14ac:dyDescent="0.3">
      <c r="A613" s="76"/>
      <c r="B613" s="76"/>
      <c r="C613" s="76"/>
      <c r="D613" s="76"/>
      <c r="E613" s="76"/>
      <c r="F613" s="76"/>
      <c r="G613" s="16" t="s">
        <v>1585</v>
      </c>
      <c r="Z613" s="106"/>
      <c r="AA613" s="106"/>
      <c r="AB613" s="106"/>
      <c r="AC613" s="106"/>
      <c r="AD613" s="106"/>
      <c r="AE613" s="106"/>
      <c r="AF613" s="106"/>
      <c r="AG613" s="106"/>
      <c r="AH613" s="106"/>
      <c r="AI613" s="106"/>
      <c r="AJ613" s="106"/>
      <c r="AK613" s="106"/>
      <c r="AL613" s="106"/>
      <c r="AM613" s="106"/>
      <c r="AN613" s="106"/>
      <c r="AO613" s="106"/>
      <c r="AP613" s="106"/>
      <c r="AQ613" s="106"/>
      <c r="AR613" s="106"/>
      <c r="AS613" s="106"/>
      <c r="AT613" s="106"/>
      <c r="AU613" s="106"/>
      <c r="AV613" s="106"/>
      <c r="AW613" s="106"/>
      <c r="AX613" s="106"/>
      <c r="AY613" s="106"/>
      <c r="AZ613" s="106"/>
      <c r="BA613" s="106"/>
    </row>
    <row r="614" spans="1:53" ht="16.5" customHeight="1" x14ac:dyDescent="0.3">
      <c r="A614" s="66"/>
      <c r="B614" s="75" t="s">
        <v>1796</v>
      </c>
      <c r="C614" s="76"/>
      <c r="D614" s="76"/>
      <c r="E614" s="76"/>
      <c r="F614" s="76"/>
      <c r="G614" s="16" t="s">
        <v>1791</v>
      </c>
      <c r="Z614" s="106"/>
      <c r="AA614" s="106"/>
      <c r="AB614" s="106"/>
      <c r="AC614" s="106"/>
      <c r="AD614" s="106"/>
      <c r="AE614" s="106"/>
      <c r="AF614" s="106"/>
      <c r="AG614" s="106"/>
      <c r="AH614" s="106"/>
      <c r="AI614" s="106"/>
      <c r="AJ614" s="106"/>
      <c r="AK614" s="106"/>
      <c r="AL614" s="106"/>
      <c r="AM614" s="106"/>
      <c r="AN614" s="106"/>
      <c r="AO614" s="106"/>
      <c r="AP614" s="106"/>
      <c r="AQ614" s="106"/>
      <c r="AR614" s="106"/>
      <c r="AS614" s="106"/>
      <c r="AT614" s="106"/>
      <c r="AU614" s="106"/>
      <c r="AV614" s="106"/>
      <c r="AW614" s="106"/>
      <c r="AX614" s="106"/>
      <c r="AY614" s="106"/>
      <c r="AZ614" s="106"/>
      <c r="BA614" s="106"/>
    </row>
    <row r="615" spans="1:53" ht="16.5" customHeight="1" x14ac:dyDescent="0.3">
      <c r="A615" s="76"/>
      <c r="B615" s="76"/>
      <c r="C615" s="76"/>
      <c r="D615" s="76"/>
      <c r="E615" s="76"/>
      <c r="F615" s="76"/>
      <c r="G615" s="16" t="s">
        <v>1585</v>
      </c>
      <c r="Z615" s="106"/>
      <c r="AA615" s="106"/>
      <c r="AB615" s="106"/>
      <c r="AC615" s="106"/>
      <c r="AD615" s="106"/>
      <c r="AE615" s="106"/>
      <c r="AF615" s="106"/>
      <c r="AG615" s="106"/>
      <c r="AH615" s="106"/>
      <c r="AI615" s="106"/>
      <c r="AJ615" s="106"/>
      <c r="AK615" s="106"/>
      <c r="AL615" s="106"/>
      <c r="AM615" s="106"/>
      <c r="AN615" s="106"/>
      <c r="AO615" s="106"/>
      <c r="AP615" s="106"/>
      <c r="AQ615" s="106"/>
      <c r="AR615" s="106"/>
      <c r="AS615" s="106"/>
      <c r="AT615" s="106"/>
      <c r="AU615" s="106"/>
      <c r="AV615" s="106"/>
      <c r="AW615" s="106"/>
      <c r="AX615" s="106"/>
      <c r="AY615" s="106"/>
      <c r="AZ615" s="106"/>
      <c r="BA615" s="106"/>
    </row>
    <row r="616" spans="1:53" ht="16.5" customHeight="1" x14ac:dyDescent="0.3">
      <c r="A616" s="66"/>
      <c r="B616" s="98" t="str">
        <f>"    L = "&amp;Z616&amp;" m ,  E = "&amp;AD616&amp;"  , f = "&amp;AH616&amp;"/"&amp;AJ616&amp;" = "&amp;AL616&amp;""</f>
        <v xml:space="preserve">    L = 20 m ,  E = 0.7  , f = 1/1.24 = 0.81</v>
      </c>
      <c r="C616" s="76"/>
      <c r="D616" s="76"/>
      <c r="E616" s="76"/>
      <c r="F616" s="76"/>
      <c r="G616" s="16" t="s">
        <v>1797</v>
      </c>
      <c r="Z616" s="108">
        <v>20</v>
      </c>
      <c r="AA616" s="20" t="s">
        <v>1590</v>
      </c>
      <c r="AB616" s="109">
        <f>Z616</f>
        <v>20</v>
      </c>
      <c r="AC616" s="111" t="s">
        <v>1625</v>
      </c>
      <c r="AD616" s="107">
        <v>0.7</v>
      </c>
      <c r="AE616" s="20" t="s">
        <v>1590</v>
      </c>
      <c r="AF616" s="109">
        <f>AD616</f>
        <v>0.7</v>
      </c>
      <c r="AG616" s="111" t="s">
        <v>1625</v>
      </c>
      <c r="AH616" s="108">
        <v>1</v>
      </c>
      <c r="AI616" s="20" t="s">
        <v>1613</v>
      </c>
      <c r="AJ616" s="107">
        <v>1.24</v>
      </c>
      <c r="AK616" s="20" t="s">
        <v>1590</v>
      </c>
      <c r="AL616" s="109" t="str">
        <f>TEXT(ROUND(AH616/AJ616,2),"#,0.00")</f>
        <v>0.81</v>
      </c>
      <c r="AM616" s="106"/>
      <c r="AN616" s="106"/>
      <c r="AO616" s="106"/>
      <c r="AP616" s="106"/>
      <c r="AQ616" s="106"/>
      <c r="AR616" s="106"/>
      <c r="AS616" s="106"/>
      <c r="AT616" s="106"/>
      <c r="AU616" s="106"/>
      <c r="AV616" s="106"/>
      <c r="AW616" s="106"/>
      <c r="AX616" s="106"/>
      <c r="AY616" s="106"/>
      <c r="AZ616" s="106"/>
      <c r="BA616" s="106"/>
    </row>
    <row r="617" spans="1:53" ht="16.5" customHeight="1" x14ac:dyDescent="0.3">
      <c r="A617" s="76"/>
      <c r="B617" s="76"/>
      <c r="C617" s="76"/>
      <c r="D617" s="76"/>
      <c r="E617" s="76"/>
      <c r="F617" s="76"/>
      <c r="G617" s="16" t="s">
        <v>1585</v>
      </c>
      <c r="Z617" s="106"/>
      <c r="AA617" s="106"/>
      <c r="AB617" s="106"/>
      <c r="AC617" s="106"/>
      <c r="AD617" s="106"/>
      <c r="AE617" s="106"/>
      <c r="AF617" s="106"/>
      <c r="AG617" s="106"/>
      <c r="AH617" s="106"/>
      <c r="AI617" s="106"/>
      <c r="AJ617" s="106"/>
      <c r="AK617" s="106"/>
      <c r="AL617" s="106"/>
      <c r="AM617" s="106"/>
      <c r="AN617" s="106"/>
      <c r="AO617" s="106"/>
      <c r="AP617" s="106"/>
      <c r="AQ617" s="106"/>
      <c r="AR617" s="106"/>
      <c r="AS617" s="106"/>
      <c r="AT617" s="106"/>
      <c r="AU617" s="106"/>
      <c r="AV617" s="106"/>
      <c r="AW617" s="106"/>
      <c r="AX617" s="106"/>
      <c r="AY617" s="106"/>
      <c r="AZ617" s="106"/>
      <c r="BA617" s="106"/>
    </row>
    <row r="618" spans="1:53" ht="16.5" customHeight="1" x14ac:dyDescent="0.3">
      <c r="A618" s="66"/>
      <c r="B618" s="98" t="str">
        <f>"    qo = "&amp;Z618&amp;" ,  H = "&amp;AD618&amp;" , V1 = "&amp;AH618&amp;" , V2 = "&amp;AL618&amp;""</f>
        <v xml:space="preserve">    qo = 5.5 ,  H = 0.96 , V1 = 70 , V2 = 78</v>
      </c>
      <c r="C618" s="76"/>
      <c r="D618" s="76"/>
      <c r="E618" s="76"/>
      <c r="F618" s="76"/>
      <c r="G618" s="16" t="s">
        <v>1798</v>
      </c>
      <c r="Z618" s="107">
        <v>5.5</v>
      </c>
      <c r="AA618" s="20" t="s">
        <v>1590</v>
      </c>
      <c r="AB618" s="109">
        <f>Z618</f>
        <v>5.5</v>
      </c>
      <c r="AC618" s="111" t="s">
        <v>1625</v>
      </c>
      <c r="AD618" s="107">
        <v>0.96</v>
      </c>
      <c r="AE618" s="20" t="s">
        <v>1590</v>
      </c>
      <c r="AF618" s="109">
        <f>AD618</f>
        <v>0.96</v>
      </c>
      <c r="AG618" s="111" t="s">
        <v>1625</v>
      </c>
      <c r="AH618" s="108">
        <v>70</v>
      </c>
      <c r="AI618" s="20" t="s">
        <v>1590</v>
      </c>
      <c r="AJ618" s="109">
        <f>AH618</f>
        <v>70</v>
      </c>
      <c r="AK618" s="111" t="s">
        <v>1625</v>
      </c>
      <c r="AL618" s="108">
        <v>78</v>
      </c>
      <c r="AM618" s="20" t="s">
        <v>1590</v>
      </c>
      <c r="AN618" s="109">
        <f>AL618</f>
        <v>78</v>
      </c>
      <c r="AO618" s="106"/>
      <c r="AP618" s="106"/>
      <c r="AQ618" s="106"/>
      <c r="AR618" s="106"/>
      <c r="AS618" s="106"/>
      <c r="AT618" s="106"/>
      <c r="AU618" s="106"/>
      <c r="AV618" s="106"/>
      <c r="AW618" s="106"/>
      <c r="AX618" s="106"/>
      <c r="AY618" s="106"/>
      <c r="AZ618" s="106"/>
      <c r="BA618" s="106"/>
    </row>
    <row r="619" spans="1:53" ht="16.5" customHeight="1" x14ac:dyDescent="0.3">
      <c r="A619" s="76"/>
      <c r="B619" s="76"/>
      <c r="C619" s="76"/>
      <c r="D619" s="76"/>
      <c r="E619" s="76"/>
      <c r="F619" s="76"/>
      <c r="G619" s="16" t="s">
        <v>1585</v>
      </c>
      <c r="Z619" s="106"/>
      <c r="AA619" s="106"/>
      <c r="AB619" s="106"/>
      <c r="AC619" s="106"/>
      <c r="AD619" s="106"/>
      <c r="AE619" s="106"/>
      <c r="AF619" s="106"/>
      <c r="AG619" s="106"/>
      <c r="AH619" s="106"/>
      <c r="AI619" s="106"/>
      <c r="AJ619" s="106"/>
      <c r="AK619" s="106"/>
      <c r="AL619" s="106"/>
      <c r="AM619" s="106"/>
      <c r="AN619" s="106"/>
      <c r="AO619" s="106"/>
      <c r="AP619" s="106"/>
      <c r="AQ619" s="106"/>
      <c r="AR619" s="106"/>
      <c r="AS619" s="106"/>
      <c r="AT619" s="106"/>
      <c r="AU619" s="106"/>
      <c r="AV619" s="106"/>
      <c r="AW619" s="106"/>
      <c r="AX619" s="106"/>
      <c r="AY619" s="106"/>
      <c r="AZ619" s="106"/>
      <c r="BA619" s="106"/>
    </row>
    <row r="620" spans="1:53" ht="16.5" customHeight="1" x14ac:dyDescent="0.3">
      <c r="A620" s="66"/>
      <c r="B620" s="98" t="str">
        <f>"    q = qo*H = "&amp;AD620&amp;""</f>
        <v xml:space="preserve">    q = qo*H = 5.28</v>
      </c>
      <c r="C620" s="76"/>
      <c r="D620" s="76"/>
      <c r="E620" s="76"/>
      <c r="F620" s="76"/>
      <c r="G620" s="16" t="s">
        <v>1799</v>
      </c>
      <c r="Z620" s="109">
        <f>AB618</f>
        <v>5.5</v>
      </c>
      <c r="AA620" s="20" t="s">
        <v>1606</v>
      </c>
      <c r="AB620" s="109">
        <f>AF618</f>
        <v>0.96</v>
      </c>
      <c r="AC620" s="20" t="s">
        <v>1590</v>
      </c>
      <c r="AD620" s="109" t="str">
        <f>TEXT(ROUND(AB618*AF618,2),"#,0.00")</f>
        <v>5.28</v>
      </c>
      <c r="AE620" s="106"/>
      <c r="AF620" s="106"/>
      <c r="AG620" s="106"/>
      <c r="AH620" s="106"/>
      <c r="AI620" s="106"/>
      <c r="AJ620" s="106"/>
      <c r="AK620" s="106"/>
      <c r="AL620" s="106"/>
      <c r="AM620" s="106"/>
      <c r="AN620" s="106"/>
      <c r="AO620" s="106"/>
      <c r="AP620" s="106"/>
      <c r="AQ620" s="106"/>
      <c r="AR620" s="106"/>
      <c r="AS620" s="106"/>
      <c r="AT620" s="106"/>
      <c r="AU620" s="106"/>
      <c r="AV620" s="106"/>
      <c r="AW620" s="106"/>
      <c r="AX620" s="106"/>
      <c r="AY620" s="106"/>
      <c r="AZ620" s="106"/>
      <c r="BA620" s="106"/>
    </row>
    <row r="621" spans="1:53" ht="16.5" customHeight="1" x14ac:dyDescent="0.3">
      <c r="A621" s="76"/>
      <c r="B621" s="76"/>
      <c r="C621" s="76"/>
      <c r="D621" s="76"/>
      <c r="E621" s="76"/>
      <c r="F621" s="76"/>
      <c r="G621" s="16" t="s">
        <v>1585</v>
      </c>
      <c r="Z621" s="106"/>
      <c r="AA621" s="106"/>
      <c r="AB621" s="106"/>
      <c r="AC621" s="106"/>
      <c r="AD621" s="106"/>
      <c r="AE621" s="106"/>
      <c r="AF621" s="106"/>
      <c r="AG621" s="106"/>
      <c r="AH621" s="106"/>
      <c r="AI621" s="106"/>
      <c r="AJ621" s="106"/>
      <c r="AK621" s="106"/>
      <c r="AL621" s="106"/>
      <c r="AM621" s="106"/>
      <c r="AN621" s="106"/>
      <c r="AO621" s="106"/>
      <c r="AP621" s="106"/>
      <c r="AQ621" s="106"/>
      <c r="AR621" s="106"/>
      <c r="AS621" s="106"/>
      <c r="AT621" s="106"/>
      <c r="AU621" s="106"/>
      <c r="AV621" s="106"/>
      <c r="AW621" s="106"/>
      <c r="AX621" s="106"/>
      <c r="AY621" s="106"/>
      <c r="AZ621" s="106"/>
      <c r="BA621" s="106"/>
    </row>
    <row r="622" spans="1:53" ht="16.5" customHeight="1" x14ac:dyDescent="0.3">
      <c r="A622" s="66"/>
      <c r="B622" s="98" t="str">
        <f>"    Cm = L/V1 + L/V2 + "&amp;AH622&amp;" = "&amp;AJ622&amp;" 분 "</f>
        <v xml:space="preserve">    Cm = L/V1 + L/V2 + 0.25 = 0.79 분 </v>
      </c>
      <c r="C622" s="76"/>
      <c r="D622" s="76"/>
      <c r="E622" s="76"/>
      <c r="F622" s="76"/>
      <c r="G622" s="16" t="s">
        <v>1800</v>
      </c>
      <c r="Z622" s="109">
        <f>AB616</f>
        <v>20</v>
      </c>
      <c r="AA622" s="20" t="s">
        <v>1613</v>
      </c>
      <c r="AB622" s="109">
        <f>AJ618</f>
        <v>70</v>
      </c>
      <c r="AC622" s="20" t="s">
        <v>1724</v>
      </c>
      <c r="AD622" s="109">
        <f>AB616</f>
        <v>20</v>
      </c>
      <c r="AE622" s="20" t="s">
        <v>1613</v>
      </c>
      <c r="AF622" s="109">
        <f>AN618</f>
        <v>78</v>
      </c>
      <c r="AG622" s="20" t="s">
        <v>1724</v>
      </c>
      <c r="AH622" s="107">
        <v>0.25</v>
      </c>
      <c r="AI622" s="20" t="s">
        <v>1590</v>
      </c>
      <c r="AJ622" s="109" t="str">
        <f>TEXT(ROUND(AB616/AJ618+AB616/AN618+AH622,2),"#,0.00")</f>
        <v>0.79</v>
      </c>
      <c r="AK622" s="106"/>
      <c r="AL622" s="106"/>
      <c r="AM622" s="106"/>
      <c r="AN622" s="106"/>
      <c r="AO622" s="106"/>
      <c r="AP622" s="106"/>
      <c r="AQ622" s="106"/>
      <c r="AR622" s="106"/>
      <c r="AS622" s="106"/>
      <c r="AT622" s="106"/>
      <c r="AU622" s="106"/>
      <c r="AV622" s="106"/>
      <c r="AW622" s="106"/>
      <c r="AX622" s="106"/>
      <c r="AY622" s="106"/>
      <c r="AZ622" s="106"/>
      <c r="BA622" s="106"/>
    </row>
    <row r="623" spans="1:53" ht="16.5" customHeight="1" x14ac:dyDescent="0.3">
      <c r="A623" s="76"/>
      <c r="B623" s="76"/>
      <c r="C623" s="76"/>
      <c r="D623" s="76"/>
      <c r="E623" s="76"/>
      <c r="F623" s="76"/>
      <c r="G623" s="16" t="s">
        <v>1585</v>
      </c>
      <c r="Z623" s="106"/>
      <c r="AA623" s="106"/>
      <c r="AB623" s="106"/>
      <c r="AC623" s="106"/>
      <c r="AD623" s="106"/>
      <c r="AE623" s="106"/>
      <c r="AF623" s="106"/>
      <c r="AG623" s="106"/>
      <c r="AH623" s="106"/>
      <c r="AI623" s="106"/>
      <c r="AJ623" s="106"/>
      <c r="AK623" s="106"/>
      <c r="AL623" s="106"/>
      <c r="AM623" s="106"/>
      <c r="AN623" s="106"/>
      <c r="AO623" s="106"/>
      <c r="AP623" s="106"/>
      <c r="AQ623" s="106"/>
      <c r="AR623" s="106"/>
      <c r="AS623" s="106"/>
      <c r="AT623" s="106"/>
      <c r="AU623" s="106"/>
      <c r="AV623" s="106"/>
      <c r="AW623" s="106"/>
      <c r="AX623" s="106"/>
      <c r="AY623" s="106"/>
      <c r="AZ623" s="106"/>
      <c r="BA623" s="106"/>
    </row>
    <row r="624" spans="1:53" ht="16.5" customHeight="1" x14ac:dyDescent="0.3">
      <c r="A624" s="66"/>
      <c r="B624" s="98" t="str">
        <f>"    Q = "&amp;Z624&amp;"*q*f*E / Cm = "&amp;AJ624&amp;" ㎥/hr "</f>
        <v xml:space="preserve">    Q = 60*q*f*E / Cm = 227.37 ㎥/hr </v>
      </c>
      <c r="C624" s="76"/>
      <c r="D624" s="76"/>
      <c r="E624" s="76"/>
      <c r="F624" s="76"/>
      <c r="G624" s="16" t="s">
        <v>1787</v>
      </c>
      <c r="Z624" s="108">
        <v>60</v>
      </c>
      <c r="AA624" s="20" t="s">
        <v>1606</v>
      </c>
      <c r="AB624" s="109" t="str">
        <f>AD620</f>
        <v>5.28</v>
      </c>
      <c r="AC624" s="20" t="s">
        <v>1606</v>
      </c>
      <c r="AD624" s="109" t="str">
        <f>AL616</f>
        <v>0.81</v>
      </c>
      <c r="AE624" s="20" t="s">
        <v>1606</v>
      </c>
      <c r="AF624" s="109">
        <f>AF616</f>
        <v>0.7</v>
      </c>
      <c r="AG624" s="20" t="s">
        <v>1613</v>
      </c>
      <c r="AH624" s="109" t="str">
        <f>AJ622</f>
        <v>0.79</v>
      </c>
      <c r="AI624" s="20" t="s">
        <v>1590</v>
      </c>
      <c r="AJ624" s="109" t="str">
        <f>TEXT(ROUND(Z624*AD620*AL616*AF616/AJ622,2),"#,0.00")</f>
        <v>227.37</v>
      </c>
      <c r="AK624" s="106"/>
      <c r="AL624" s="106"/>
      <c r="AM624" s="106"/>
      <c r="AN624" s="106"/>
      <c r="AO624" s="106"/>
      <c r="AP624" s="106"/>
      <c r="AQ624" s="106"/>
      <c r="AR624" s="106"/>
      <c r="AS624" s="106"/>
      <c r="AT624" s="106"/>
      <c r="AU624" s="106"/>
      <c r="AV624" s="106"/>
      <c r="AW624" s="106"/>
      <c r="AX624" s="106"/>
      <c r="AY624" s="106"/>
      <c r="AZ624" s="106"/>
      <c r="BA624" s="106"/>
    </row>
    <row r="625" spans="1:53" ht="16.5" customHeight="1" x14ac:dyDescent="0.3">
      <c r="A625" s="76"/>
      <c r="B625" s="76"/>
      <c r="C625" s="76"/>
      <c r="D625" s="76"/>
      <c r="E625" s="76"/>
      <c r="F625" s="76"/>
      <c r="G625" s="16" t="s">
        <v>1585</v>
      </c>
      <c r="Z625" s="106"/>
      <c r="AA625" s="106"/>
      <c r="AB625" s="106"/>
      <c r="AC625" s="106"/>
      <c r="AD625" s="106"/>
      <c r="AE625" s="106"/>
      <c r="AF625" s="106"/>
      <c r="AG625" s="106"/>
      <c r="AH625" s="106"/>
      <c r="AI625" s="106"/>
      <c r="AJ625" s="106"/>
      <c r="AK625" s="106"/>
      <c r="AL625" s="106"/>
      <c r="AM625" s="106"/>
      <c r="AN625" s="106"/>
      <c r="AO625" s="106"/>
      <c r="AP625" s="106"/>
      <c r="AQ625" s="106"/>
      <c r="AR625" s="106"/>
      <c r="AS625" s="106"/>
      <c r="AT625" s="106"/>
      <c r="AU625" s="106"/>
      <c r="AV625" s="106"/>
      <c r="AW625" s="106"/>
      <c r="AX625" s="106"/>
      <c r="AY625" s="106"/>
      <c r="AZ625" s="106"/>
      <c r="BA625" s="106"/>
    </row>
    <row r="626" spans="1:53" ht="16.5" customHeight="1" x14ac:dyDescent="0.3">
      <c r="A626" s="66" t="s">
        <v>1802</v>
      </c>
      <c r="B626" s="98" t="str">
        <f>"    노무비 : "&amp;TEXT(I626,"#,##0"&amp;IF(I626&lt;&gt;INT(I626),".###",""))&amp;" / Q * "&amp;AC626&amp;"/"&amp;AE626&amp;" = "&amp;TEXT(C626,"#,##0.0")&amp;""</f>
        <v xml:space="preserve">    노무비 : 55,700 / Q * 1/3 = 81.6</v>
      </c>
      <c r="C626" s="100">
        <f>D626+E626+F626</f>
        <v>81.599999999999994</v>
      </c>
      <c r="D626" s="100">
        <f>IF(H626=0,0,ROUNDDOWN(J626*H626,1))</f>
        <v>0</v>
      </c>
      <c r="E626" s="100">
        <f>IF(H626=0,0,ROUNDDOWN(K626*H626,1))</f>
        <v>81.599999999999994</v>
      </c>
      <c r="F626" s="100">
        <f>IF(H626=0,0,ROUNDDOWN(L626*H626,1))</f>
        <v>0</v>
      </c>
      <c r="G626" s="16" t="s">
        <v>1801</v>
      </c>
      <c r="H626" s="103">
        <f>AG626</f>
        <v>1.4660392018882584E-3</v>
      </c>
      <c r="I626" s="104">
        <f>J626+K626+L626</f>
        <v>55700</v>
      </c>
      <c r="K626" s="39">
        <f>중기목록표!G16</f>
        <v>55700</v>
      </c>
      <c r="M626" s="20" t="s">
        <v>1803</v>
      </c>
      <c r="N626" s="20" t="s">
        <v>1770</v>
      </c>
      <c r="O626" s="20" t="s">
        <v>1805</v>
      </c>
      <c r="X626" s="105" t="str">
        <f>중기목록표!B16&amp;" / "&amp;중기목록표!C16</f>
        <v>불도저(무한궤도) / 32톤</v>
      </c>
      <c r="Y626" s="19" t="str">
        <f ca="1">HYPERLINK("#"&amp;중기목록표!J2&amp;"!A"&amp;ROW(중기목록표!A16),"X00013 →")</f>
        <v>X00013 →</v>
      </c>
      <c r="Z626" s="20" t="s">
        <v>1593</v>
      </c>
      <c r="AA626" s="109" t="str">
        <f>AJ624</f>
        <v>227.37</v>
      </c>
      <c r="AB626" s="20" t="s">
        <v>1606</v>
      </c>
      <c r="AC626" s="108">
        <v>1</v>
      </c>
      <c r="AD626" s="20" t="s">
        <v>1613</v>
      </c>
      <c r="AE626" s="108">
        <v>3</v>
      </c>
      <c r="AF626" s="20" t="s">
        <v>1590</v>
      </c>
      <c r="AG626" s="110">
        <f>1/AJ624*AC626/AE626</f>
        <v>1.4660392018882584E-3</v>
      </c>
      <c r="AH626" s="106"/>
      <c r="AI626" s="106"/>
      <c r="AJ626" s="106"/>
      <c r="AK626" s="106"/>
      <c r="AL626" s="106"/>
      <c r="AM626" s="106"/>
      <c r="AN626" s="106"/>
      <c r="AO626" s="106"/>
      <c r="AP626" s="106"/>
      <c r="AQ626" s="106"/>
      <c r="AR626" s="106"/>
      <c r="AS626" s="106"/>
      <c r="AT626" s="106"/>
      <c r="AU626" s="106"/>
      <c r="AV626" s="106"/>
      <c r="AW626" s="106"/>
      <c r="AX626" s="106"/>
      <c r="AY626" s="106"/>
      <c r="AZ626" s="106"/>
      <c r="BA626" s="106"/>
    </row>
    <row r="627" spans="1:53" ht="16.5" customHeight="1" x14ac:dyDescent="0.3">
      <c r="A627" s="76"/>
      <c r="B627" s="76"/>
      <c r="C627" s="76"/>
      <c r="D627" s="76"/>
      <c r="E627" s="76"/>
      <c r="F627" s="76"/>
      <c r="G627" s="16" t="s">
        <v>1585</v>
      </c>
      <c r="Z627" s="106"/>
      <c r="AA627" s="106"/>
      <c r="AB627" s="106"/>
      <c r="AC627" s="106"/>
      <c r="AD627" s="106"/>
      <c r="AE627" s="106"/>
      <c r="AF627" s="106"/>
      <c r="AG627" s="106"/>
      <c r="AH627" s="106"/>
      <c r="AI627" s="106"/>
      <c r="AJ627" s="106"/>
      <c r="AK627" s="106"/>
      <c r="AL627" s="106"/>
      <c r="AM627" s="106"/>
      <c r="AN627" s="106"/>
      <c r="AO627" s="106"/>
      <c r="AP627" s="106"/>
      <c r="AQ627" s="106"/>
      <c r="AR627" s="106"/>
      <c r="AS627" s="106"/>
      <c r="AT627" s="106"/>
      <c r="AU627" s="106"/>
      <c r="AV627" s="106"/>
      <c r="AW627" s="106"/>
      <c r="AX627" s="106"/>
      <c r="AY627" s="106"/>
      <c r="AZ627" s="106"/>
      <c r="BA627" s="106"/>
    </row>
    <row r="628" spans="1:53" ht="16.5" customHeight="1" x14ac:dyDescent="0.3">
      <c r="A628" s="66" t="s">
        <v>1802</v>
      </c>
      <c r="B628" s="98" t="str">
        <f>"    재료비 : "&amp;TEXT(I628,"#,##0"&amp;IF(I628&lt;&gt;INT(I628),".###",""))&amp;" / Q * "&amp;AC628&amp;"/"&amp;AE628&amp;" = "&amp;TEXT(C628,"#,##0.0")&amp;""</f>
        <v xml:space="preserve">    재료비 : 61,429 / Q * 1/3 = 90.0</v>
      </c>
      <c r="C628" s="100">
        <f>D628+E628+F628</f>
        <v>90</v>
      </c>
      <c r="D628" s="100">
        <f>IF(H628=0,0,ROUNDDOWN(J628*H628,1))</f>
        <v>90</v>
      </c>
      <c r="E628" s="100">
        <f>IF(H628=0,0,ROUNDDOWN(K628*H628,1))</f>
        <v>0</v>
      </c>
      <c r="F628" s="100">
        <f>IF(H628=0,0,ROUNDDOWN(L628*H628,1))</f>
        <v>0</v>
      </c>
      <c r="G628" s="16" t="s">
        <v>1806</v>
      </c>
      <c r="H628" s="103">
        <f>AG628</f>
        <v>1.4660392018882584E-3</v>
      </c>
      <c r="I628" s="104">
        <f>J628+K628+L628</f>
        <v>61429</v>
      </c>
      <c r="J628" s="39">
        <f>중기목록표!F16</f>
        <v>61429</v>
      </c>
      <c r="M628" s="20" t="s">
        <v>1803</v>
      </c>
      <c r="N628" s="20" t="s">
        <v>1770</v>
      </c>
      <c r="O628" s="20" t="s">
        <v>1805</v>
      </c>
      <c r="X628" s="105" t="str">
        <f>중기목록표!B16&amp;" / "&amp;중기목록표!C16</f>
        <v>불도저(무한궤도) / 32톤</v>
      </c>
      <c r="Y628" s="19" t="str">
        <f ca="1">HYPERLINK("#"&amp;중기목록표!J2&amp;"!A"&amp;ROW(중기목록표!A16),"X00013 →")</f>
        <v>X00013 →</v>
      </c>
      <c r="Z628" s="20" t="s">
        <v>1593</v>
      </c>
      <c r="AA628" s="109" t="str">
        <f>AJ624</f>
        <v>227.37</v>
      </c>
      <c r="AB628" s="20" t="s">
        <v>1606</v>
      </c>
      <c r="AC628" s="108">
        <v>1</v>
      </c>
      <c r="AD628" s="20" t="s">
        <v>1613</v>
      </c>
      <c r="AE628" s="108">
        <v>3</v>
      </c>
      <c r="AF628" s="20" t="s">
        <v>1590</v>
      </c>
      <c r="AG628" s="110">
        <f>1/AJ624*AC628/AE628</f>
        <v>1.4660392018882584E-3</v>
      </c>
      <c r="AH628" s="106"/>
      <c r="AI628" s="106"/>
      <c r="AJ628" s="106"/>
      <c r="AK628" s="106"/>
      <c r="AL628" s="106"/>
      <c r="AM628" s="106"/>
      <c r="AN628" s="106"/>
      <c r="AO628" s="106"/>
      <c r="AP628" s="106"/>
      <c r="AQ628" s="106"/>
      <c r="AR628" s="106"/>
      <c r="AS628" s="106"/>
      <c r="AT628" s="106"/>
      <c r="AU628" s="106"/>
      <c r="AV628" s="106"/>
      <c r="AW628" s="106"/>
      <c r="AX628" s="106"/>
      <c r="AY628" s="106"/>
      <c r="AZ628" s="106"/>
      <c r="BA628" s="106"/>
    </row>
    <row r="629" spans="1:53" ht="16.5" customHeight="1" x14ac:dyDescent="0.3">
      <c r="A629" s="76"/>
      <c r="B629" s="76"/>
      <c r="C629" s="76"/>
      <c r="D629" s="76"/>
      <c r="E629" s="76"/>
      <c r="F629" s="76"/>
      <c r="G629" s="16" t="s">
        <v>1585</v>
      </c>
      <c r="Z629" s="106"/>
      <c r="AA629" s="106"/>
      <c r="AB629" s="106"/>
      <c r="AC629" s="106"/>
      <c r="AD629" s="106"/>
      <c r="AE629" s="106"/>
      <c r="AF629" s="106"/>
      <c r="AG629" s="106"/>
      <c r="AH629" s="106"/>
      <c r="AI629" s="106"/>
      <c r="AJ629" s="106"/>
      <c r="AK629" s="106"/>
      <c r="AL629" s="106"/>
      <c r="AM629" s="106"/>
      <c r="AN629" s="106"/>
      <c r="AO629" s="106"/>
      <c r="AP629" s="106"/>
      <c r="AQ629" s="106"/>
      <c r="AR629" s="106"/>
      <c r="AS629" s="106"/>
      <c r="AT629" s="106"/>
      <c r="AU629" s="106"/>
      <c r="AV629" s="106"/>
      <c r="AW629" s="106"/>
      <c r="AX629" s="106"/>
      <c r="AY629" s="106"/>
      <c r="AZ629" s="106"/>
      <c r="BA629" s="106"/>
    </row>
    <row r="630" spans="1:53" ht="16.5" customHeight="1" x14ac:dyDescent="0.3">
      <c r="A630" s="66" t="s">
        <v>1802</v>
      </c>
      <c r="B630" s="98" t="str">
        <f>"    경  비 : "&amp;TEXT(I630,"#,##0"&amp;IF(I630&lt;&gt;INT(I630),".###",""))&amp;" / Q * "&amp;AC630&amp;"/"&amp;AE630&amp;" = "&amp;TEXT(C630,"#,##0.0")&amp;""</f>
        <v xml:space="preserve">    경  비 : 44,983 / Q * 1/3 = 65.9</v>
      </c>
      <c r="C630" s="100">
        <f>D630+E630+F630</f>
        <v>65.900000000000006</v>
      </c>
      <c r="D630" s="100">
        <f>IF(H630=0,0,ROUNDDOWN(J630*H630,1))</f>
        <v>0</v>
      </c>
      <c r="E630" s="100">
        <f>IF(H630=0,0,ROUNDDOWN(K630*H630,1))</f>
        <v>0</v>
      </c>
      <c r="F630" s="100">
        <f>IF(H630=0,0,ROUNDDOWN(L630*H630,1))</f>
        <v>65.900000000000006</v>
      </c>
      <c r="G630" s="16" t="s">
        <v>1807</v>
      </c>
      <c r="H630" s="103">
        <f>AG630</f>
        <v>1.4660392018882584E-3</v>
      </c>
      <c r="I630" s="104">
        <f>J630+K630+L630</f>
        <v>44983</v>
      </c>
      <c r="L630" s="39">
        <f>중기목록표!H16</f>
        <v>44983</v>
      </c>
      <c r="M630" s="20" t="s">
        <v>1803</v>
      </c>
      <c r="N630" s="20" t="s">
        <v>1770</v>
      </c>
      <c r="O630" s="20" t="s">
        <v>1805</v>
      </c>
      <c r="X630" s="105" t="str">
        <f>중기목록표!B16&amp;" / "&amp;중기목록표!C16</f>
        <v>불도저(무한궤도) / 32톤</v>
      </c>
      <c r="Y630" s="19" t="str">
        <f ca="1">HYPERLINK("#"&amp;중기목록표!J2&amp;"!A"&amp;ROW(중기목록표!A16),"X00013 →")</f>
        <v>X00013 →</v>
      </c>
      <c r="Z630" s="20" t="s">
        <v>1593</v>
      </c>
      <c r="AA630" s="109" t="str">
        <f>AJ624</f>
        <v>227.37</v>
      </c>
      <c r="AB630" s="20" t="s">
        <v>1606</v>
      </c>
      <c r="AC630" s="108">
        <v>1</v>
      </c>
      <c r="AD630" s="20" t="s">
        <v>1613</v>
      </c>
      <c r="AE630" s="108">
        <v>3</v>
      </c>
      <c r="AF630" s="20" t="s">
        <v>1590</v>
      </c>
      <c r="AG630" s="110">
        <f>1/AJ624*AC630/AE630</f>
        <v>1.4660392018882584E-3</v>
      </c>
      <c r="AH630" s="106"/>
      <c r="AI630" s="106"/>
      <c r="AJ630" s="106"/>
      <c r="AK630" s="106"/>
      <c r="AL630" s="106"/>
      <c r="AM630" s="106"/>
      <c r="AN630" s="106"/>
      <c r="AO630" s="106"/>
      <c r="AP630" s="106"/>
      <c r="AQ630" s="106"/>
      <c r="AR630" s="106"/>
      <c r="AS630" s="106"/>
      <c r="AT630" s="106"/>
      <c r="AU630" s="106"/>
      <c r="AV630" s="106"/>
      <c r="AW630" s="106"/>
      <c r="AX630" s="106"/>
      <c r="AY630" s="106"/>
      <c r="AZ630" s="106"/>
      <c r="BA630" s="106"/>
    </row>
    <row r="631" spans="1:53" ht="16.5" customHeight="1" x14ac:dyDescent="0.3">
      <c r="A631" s="76"/>
      <c r="B631" s="76"/>
      <c r="C631" s="76"/>
      <c r="D631" s="76"/>
      <c r="E631" s="76"/>
      <c r="F631" s="76"/>
      <c r="G631" s="16" t="s">
        <v>1769</v>
      </c>
      <c r="Z631" s="106"/>
      <c r="AA631" s="106"/>
      <c r="AB631" s="106"/>
      <c r="AC631" s="106"/>
      <c r="AD631" s="106"/>
      <c r="AE631" s="106"/>
      <c r="AF631" s="106"/>
      <c r="AG631" s="106"/>
      <c r="AH631" s="106"/>
      <c r="AI631" s="106"/>
      <c r="AJ631" s="106"/>
      <c r="AK631" s="106"/>
      <c r="AL631" s="106"/>
      <c r="AM631" s="106"/>
      <c r="AN631" s="106"/>
      <c r="AO631" s="106"/>
      <c r="AP631" s="106"/>
      <c r="AQ631" s="106"/>
      <c r="AR631" s="106"/>
      <c r="AS631" s="106"/>
      <c r="AT631" s="106"/>
      <c r="AU631" s="106"/>
      <c r="AV631" s="106"/>
      <c r="AW631" s="106"/>
      <c r="AX631" s="106"/>
      <c r="AY631" s="106"/>
      <c r="AZ631" s="106"/>
      <c r="BA631" s="106"/>
    </row>
    <row r="632" spans="1:53" ht="16.5" customHeight="1" x14ac:dyDescent="0.3">
      <c r="A632" s="66"/>
      <c r="B632" s="98" t="str">
        <f>"    손료계산 : "&amp;TEXT(I632,"#,##0.0")&amp;" * "&amp;AA632&amp;" %  = "&amp;TEXT(C632,"#,##0.0")&amp;""</f>
        <v xml:space="preserve">    손료계산 : 237.5 * 100 %  = 237.5</v>
      </c>
      <c r="C632" s="100">
        <f>D632+E632+F632</f>
        <v>237.5</v>
      </c>
      <c r="D632" s="100">
        <f>IF(H632=0,0,ROUNDDOWN(J632*H632/100,1))</f>
        <v>0</v>
      </c>
      <c r="E632" s="100">
        <f>IF(H632=0,0,ROUNDDOWN(K632*H632/100,1))</f>
        <v>0</v>
      </c>
      <c r="F632" s="100">
        <f>IF(H632=0,0,ROUNDDOWN(L632*H632/100,1))</f>
        <v>237.5</v>
      </c>
      <c r="G632" s="16" t="s">
        <v>1808</v>
      </c>
      <c r="H632" s="103">
        <f>AC632</f>
        <v>100</v>
      </c>
      <c r="I632" s="104">
        <f>J632+K632+L632</f>
        <v>237.5</v>
      </c>
      <c r="J632" s="36">
        <v>0</v>
      </c>
      <c r="K632" s="36">
        <v>0</v>
      </c>
      <c r="L632" s="39">
        <f>C626+C628+C630</f>
        <v>237.5</v>
      </c>
      <c r="M632" s="20" t="s">
        <v>1768</v>
      </c>
      <c r="N632" s="20" t="s">
        <v>1616</v>
      </c>
      <c r="Z632" s="20" t="s">
        <v>1604</v>
      </c>
      <c r="AA632" s="108">
        <v>100</v>
      </c>
      <c r="AB632" s="20" t="s">
        <v>1590</v>
      </c>
      <c r="AC632" s="110">
        <f>1*AA632</f>
        <v>100</v>
      </c>
      <c r="AD632" s="106"/>
      <c r="AE632" s="106"/>
      <c r="AF632" s="106"/>
      <c r="AG632" s="106"/>
      <c r="AH632" s="106"/>
      <c r="AI632" s="106"/>
      <c r="AJ632" s="106"/>
      <c r="AK632" s="106"/>
      <c r="AL632" s="106"/>
      <c r="AM632" s="106"/>
      <c r="AN632" s="106"/>
      <c r="AO632" s="106"/>
      <c r="AP632" s="106"/>
      <c r="AQ632" s="106"/>
      <c r="AR632" s="106"/>
      <c r="AS632" s="106"/>
      <c r="AT632" s="106"/>
      <c r="AU632" s="106"/>
      <c r="AV632" s="106"/>
      <c r="AW632" s="106"/>
      <c r="AX632" s="106"/>
      <c r="AY632" s="106"/>
      <c r="AZ632" s="106"/>
      <c r="BA632" s="106"/>
    </row>
    <row r="633" spans="1:53" ht="16.5" customHeight="1" x14ac:dyDescent="0.3">
      <c r="A633" s="76"/>
      <c r="B633" s="76"/>
      <c r="C633" s="76"/>
      <c r="D633" s="76"/>
      <c r="E633" s="76"/>
      <c r="F633" s="76"/>
      <c r="G633" s="16" t="s">
        <v>1585</v>
      </c>
      <c r="Z633" s="106"/>
      <c r="AA633" s="106"/>
      <c r="AB633" s="106"/>
      <c r="AC633" s="106"/>
      <c r="AD633" s="106"/>
      <c r="AE633" s="106"/>
      <c r="AF633" s="106"/>
      <c r="AG633" s="106"/>
      <c r="AH633" s="106"/>
      <c r="AI633" s="106"/>
      <c r="AJ633" s="106"/>
      <c r="AK633" s="106"/>
      <c r="AL633" s="106"/>
      <c r="AM633" s="106"/>
      <c r="AN633" s="106"/>
      <c r="AO633" s="106"/>
      <c r="AP633" s="106"/>
      <c r="AQ633" s="106"/>
      <c r="AR633" s="106"/>
      <c r="AS633" s="106"/>
      <c r="AT633" s="106"/>
      <c r="AU633" s="106"/>
      <c r="AV633" s="106"/>
      <c r="AW633" s="106"/>
      <c r="AX633" s="106"/>
      <c r="AY633" s="106"/>
      <c r="AZ633" s="106"/>
      <c r="BA633" s="106"/>
    </row>
    <row r="634" spans="1:53" ht="16.5" customHeight="1" x14ac:dyDescent="0.3">
      <c r="A634" s="76"/>
      <c r="B634" s="76"/>
      <c r="C634" s="76"/>
      <c r="D634" s="76"/>
      <c r="E634" s="76"/>
      <c r="F634" s="76"/>
      <c r="G634" s="16" t="s">
        <v>1585</v>
      </c>
      <c r="Z634" s="106"/>
      <c r="AA634" s="106"/>
      <c r="AB634" s="106"/>
      <c r="AC634" s="106"/>
      <c r="AD634" s="106"/>
      <c r="AE634" s="106"/>
      <c r="AF634" s="106"/>
      <c r="AG634" s="106"/>
      <c r="AH634" s="106"/>
      <c r="AI634" s="106"/>
      <c r="AJ634" s="106"/>
      <c r="AK634" s="106"/>
      <c r="AL634" s="106"/>
      <c r="AM634" s="106"/>
      <c r="AN634" s="106"/>
      <c r="AO634" s="106"/>
      <c r="AP634" s="106"/>
      <c r="AQ634" s="106"/>
      <c r="AR634" s="106"/>
      <c r="AS634" s="106"/>
      <c r="AT634" s="106"/>
      <c r="AU634" s="106"/>
      <c r="AV634" s="106"/>
      <c r="AW634" s="106"/>
      <c r="AX634" s="106"/>
      <c r="AY634" s="106"/>
      <c r="AZ634" s="106"/>
      <c r="BA634" s="106"/>
    </row>
    <row r="635" spans="1:53" ht="16.5" customHeight="1" x14ac:dyDescent="0.3">
      <c r="A635" s="66"/>
      <c r="B635" s="75" t="s">
        <v>1615</v>
      </c>
      <c r="C635" s="101">
        <f>D635+E635+F635</f>
        <v>237.5</v>
      </c>
      <c r="D635" s="101">
        <f>SUMIF(N612:N634,M635,D612:D634)</f>
        <v>0</v>
      </c>
      <c r="E635" s="101">
        <f>SUMIF(N612:N634,M635,E612:E634)</f>
        <v>0</v>
      </c>
      <c r="F635" s="101">
        <f>SUMIF(N612:N634,M635,F612:F634)</f>
        <v>237.5</v>
      </c>
      <c r="G635" s="16" t="s">
        <v>1614</v>
      </c>
      <c r="M635" s="20" t="s">
        <v>1616</v>
      </c>
      <c r="N635" s="20" t="s">
        <v>1636</v>
      </c>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106"/>
      <c r="BA635" s="106"/>
    </row>
    <row r="636" spans="1:53" ht="16.5" customHeight="1" x14ac:dyDescent="0.3">
      <c r="A636" s="76"/>
      <c r="B636" s="76"/>
      <c r="C636" s="99"/>
      <c r="D636" s="99"/>
      <c r="E636" s="99"/>
      <c r="F636" s="99"/>
      <c r="G636" s="16" t="s">
        <v>1585</v>
      </c>
      <c r="Z636" s="106"/>
      <c r="AA636" s="106"/>
      <c r="AB636" s="106"/>
      <c r="AC636" s="106"/>
      <c r="AD636" s="106"/>
      <c r="AE636" s="106"/>
      <c r="AF636" s="106"/>
      <c r="AG636" s="106"/>
      <c r="AH636" s="106"/>
      <c r="AI636" s="106"/>
      <c r="AJ636" s="106"/>
      <c r="AK636" s="106"/>
      <c r="AL636" s="106"/>
      <c r="AM636" s="106"/>
      <c r="AN636" s="106"/>
      <c r="AO636" s="106"/>
      <c r="AP636" s="106"/>
      <c r="AQ636" s="106"/>
      <c r="AR636" s="106"/>
      <c r="AS636" s="106"/>
      <c r="AT636" s="106"/>
      <c r="AU636" s="106"/>
      <c r="AV636" s="106"/>
      <c r="AW636" s="106"/>
      <c r="AX636" s="106"/>
      <c r="AY636" s="106"/>
      <c r="AZ636" s="106"/>
      <c r="BA636" s="106"/>
    </row>
    <row r="637" spans="1:53" ht="16.5" customHeight="1" x14ac:dyDescent="0.3">
      <c r="A637" s="76"/>
      <c r="B637" s="76"/>
      <c r="C637" s="76"/>
      <c r="D637" s="76"/>
      <c r="E637" s="76"/>
      <c r="F637" s="76"/>
      <c r="G637" s="16" t="s">
        <v>1585</v>
      </c>
      <c r="Z637" s="106"/>
      <c r="AA637" s="106"/>
      <c r="AB637" s="106"/>
      <c r="AC637" s="106"/>
      <c r="AD637" s="106"/>
      <c r="AE637" s="106"/>
      <c r="AF637" s="106"/>
      <c r="AG637" s="106"/>
      <c r="AH637" s="106"/>
      <c r="AI637" s="106"/>
      <c r="AJ637" s="106"/>
      <c r="AK637" s="106"/>
      <c r="AL637" s="106"/>
      <c r="AM637" s="106"/>
      <c r="AN637" s="106"/>
      <c r="AO637" s="106"/>
      <c r="AP637" s="106"/>
      <c r="AQ637" s="106"/>
      <c r="AR637" s="106"/>
      <c r="AS637" s="106"/>
      <c r="AT637" s="106"/>
      <c r="AU637" s="106"/>
      <c r="AV637" s="106"/>
      <c r="AW637" s="106"/>
      <c r="AX637" s="106"/>
      <c r="AY637" s="106"/>
      <c r="AZ637" s="106"/>
      <c r="BA637" s="106"/>
    </row>
    <row r="638" spans="1:53" ht="16.5" customHeight="1" x14ac:dyDescent="0.3">
      <c r="A638" s="66"/>
      <c r="B638" s="75" t="s">
        <v>1635</v>
      </c>
      <c r="C638" s="101">
        <f>D638+E638+F638</f>
        <v>4446.2999999999993</v>
      </c>
      <c r="D638" s="101">
        <f>SUMIF(N557:N637,M638,D557:D637)</f>
        <v>0</v>
      </c>
      <c r="E638" s="101">
        <f>SUMIF(N557:N637,M638,E557:E637)</f>
        <v>0</v>
      </c>
      <c r="F638" s="101">
        <f>SUMIF(N557:N637,M638,F557:F637)</f>
        <v>4446.2999999999993</v>
      </c>
      <c r="G638" s="16" t="s">
        <v>1634</v>
      </c>
      <c r="M638" s="20" t="s">
        <v>1636</v>
      </c>
      <c r="N638" s="20" t="s">
        <v>1236</v>
      </c>
      <c r="Z638" s="106"/>
      <c r="AA638" s="106"/>
      <c r="AB638" s="106"/>
      <c r="AC638" s="106"/>
      <c r="AD638" s="106"/>
      <c r="AE638" s="106"/>
      <c r="AF638" s="106"/>
      <c r="AG638" s="106"/>
      <c r="AH638" s="106"/>
      <c r="AI638" s="106"/>
      <c r="AJ638" s="106"/>
      <c r="AK638" s="106"/>
      <c r="AL638" s="106"/>
      <c r="AM638" s="106"/>
      <c r="AN638" s="106"/>
      <c r="AO638" s="106"/>
      <c r="AP638" s="106"/>
      <c r="AQ638" s="106"/>
      <c r="AR638" s="106"/>
      <c r="AS638" s="106"/>
      <c r="AT638" s="106"/>
      <c r="AU638" s="106"/>
      <c r="AV638" s="106"/>
      <c r="AW638" s="106"/>
      <c r="AX638" s="106"/>
      <c r="AY638" s="106"/>
      <c r="AZ638" s="106"/>
      <c r="BA638" s="106"/>
    </row>
    <row r="639" spans="1:53" ht="16.5" customHeight="1" x14ac:dyDescent="0.3">
      <c r="A639" s="76"/>
      <c r="B639" s="76"/>
      <c r="C639" s="99"/>
      <c r="D639" s="99"/>
      <c r="E639" s="99"/>
      <c r="F639" s="99"/>
      <c r="Z639" s="106"/>
      <c r="AA639" s="106"/>
      <c r="AB639" s="106"/>
      <c r="AC639" s="106"/>
      <c r="AD639" s="106"/>
      <c r="AE639" s="106"/>
      <c r="AF639" s="106"/>
      <c r="AG639" s="106"/>
      <c r="AH639" s="106"/>
      <c r="AI639" s="106"/>
      <c r="AJ639" s="106"/>
      <c r="AK639" s="106"/>
      <c r="AL639" s="106"/>
      <c r="AM639" s="106"/>
      <c r="AN639" s="106"/>
      <c r="AO639" s="106"/>
      <c r="AP639" s="106"/>
      <c r="AQ639" s="106"/>
      <c r="AR639" s="106"/>
      <c r="AS639" s="106"/>
      <c r="AT639" s="106"/>
      <c r="AU639" s="106"/>
      <c r="AV639" s="106"/>
      <c r="AW639" s="106"/>
      <c r="AX639" s="106"/>
      <c r="AY639" s="106"/>
      <c r="AZ639" s="106"/>
      <c r="BA639" s="106"/>
    </row>
    <row r="640" spans="1:53" ht="16.5" customHeight="1" x14ac:dyDescent="0.3">
      <c r="A640" s="76"/>
      <c r="B640" s="76"/>
      <c r="C640" s="76"/>
      <c r="D640" s="76"/>
      <c r="E640" s="76"/>
      <c r="F640" s="76"/>
      <c r="Z640" s="106"/>
      <c r="AA640" s="106"/>
      <c r="AB640" s="106"/>
      <c r="AC640" s="106"/>
      <c r="AD640" s="106"/>
      <c r="AE640" s="106"/>
      <c r="AF640" s="106"/>
      <c r="AG640" s="106"/>
      <c r="AH640" s="106"/>
      <c r="AI640" s="106"/>
      <c r="AJ640" s="106"/>
      <c r="AK640" s="106"/>
      <c r="AL640" s="106"/>
      <c r="AM640" s="106"/>
      <c r="AN640" s="106"/>
      <c r="AO640" s="106"/>
      <c r="AP640" s="106"/>
      <c r="AQ640" s="106"/>
      <c r="AR640" s="106"/>
      <c r="AS640" s="106"/>
      <c r="AT640" s="106"/>
      <c r="AU640" s="106"/>
      <c r="AV640" s="106"/>
      <c r="AW640" s="106"/>
      <c r="AX640" s="106"/>
      <c r="AY640" s="106"/>
      <c r="AZ640" s="106"/>
      <c r="BA640" s="106"/>
    </row>
    <row r="641" spans="1:53" ht="16.5" customHeight="1" x14ac:dyDescent="0.3">
      <c r="A641" s="76"/>
      <c r="B641" s="76"/>
      <c r="C641" s="76"/>
      <c r="D641" s="76"/>
      <c r="E641" s="76"/>
      <c r="F641" s="76"/>
      <c r="Z641" s="106"/>
      <c r="AA641" s="106"/>
      <c r="AB641" s="106"/>
      <c r="AC641" s="106"/>
      <c r="AD641" s="106"/>
      <c r="AE641" s="106"/>
      <c r="AF641" s="106"/>
      <c r="AG641" s="106"/>
      <c r="AH641" s="106"/>
      <c r="AI641" s="106"/>
      <c r="AJ641" s="106"/>
      <c r="AK641" s="106"/>
      <c r="AL641" s="106"/>
      <c r="AM641" s="106"/>
      <c r="AN641" s="106"/>
      <c r="AO641" s="106"/>
      <c r="AP641" s="106"/>
      <c r="AQ641" s="106"/>
      <c r="AR641" s="106"/>
      <c r="AS641" s="106"/>
      <c r="AT641" s="106"/>
      <c r="AU641" s="106"/>
      <c r="AV641" s="106"/>
      <c r="AW641" s="106"/>
      <c r="AX641" s="106"/>
      <c r="AY641" s="106"/>
      <c r="AZ641" s="106"/>
      <c r="BA641" s="106"/>
    </row>
    <row r="642" spans="1:53" ht="16.5" customHeight="1" x14ac:dyDescent="0.3">
      <c r="A642" s="76"/>
      <c r="B642" s="76"/>
      <c r="C642" s="76"/>
      <c r="D642" s="76"/>
      <c r="E642" s="76"/>
      <c r="F642" s="76"/>
      <c r="Z642" s="106"/>
      <c r="AA642" s="106"/>
      <c r="AB642" s="106"/>
      <c r="AC642" s="106"/>
      <c r="AD642" s="106"/>
      <c r="AE642" s="106"/>
      <c r="AF642" s="106"/>
      <c r="AG642" s="106"/>
      <c r="AH642" s="106"/>
      <c r="AI642" s="106"/>
      <c r="AJ642" s="106"/>
      <c r="AK642" s="106"/>
      <c r="AL642" s="106"/>
      <c r="AM642" s="106"/>
      <c r="AN642" s="106"/>
      <c r="AO642" s="106"/>
      <c r="AP642" s="106"/>
      <c r="AQ642" s="106"/>
      <c r="AR642" s="106"/>
      <c r="AS642" s="106"/>
      <c r="AT642" s="106"/>
      <c r="AU642" s="106"/>
      <c r="AV642" s="106"/>
      <c r="AW642" s="106"/>
      <c r="AX642" s="106"/>
      <c r="AY642" s="106"/>
      <c r="AZ642" s="106"/>
      <c r="BA642" s="106"/>
    </row>
    <row r="643" spans="1:53" ht="16.5" customHeight="1" x14ac:dyDescent="0.3">
      <c r="A643" s="76"/>
      <c r="B643" s="76"/>
      <c r="C643" s="76"/>
      <c r="D643" s="76"/>
      <c r="E643" s="76"/>
      <c r="F643" s="76"/>
      <c r="Z643" s="106"/>
      <c r="AA643" s="106"/>
      <c r="AB643" s="106"/>
      <c r="AC643" s="106"/>
      <c r="AD643" s="106"/>
      <c r="AE643" s="106"/>
      <c r="AF643" s="106"/>
      <c r="AG643" s="106"/>
      <c r="AH643" s="106"/>
      <c r="AI643" s="106"/>
      <c r="AJ643" s="106"/>
      <c r="AK643" s="106"/>
      <c r="AL643" s="106"/>
      <c r="AM643" s="106"/>
      <c r="AN643" s="106"/>
      <c r="AO643" s="106"/>
      <c r="AP643" s="106"/>
      <c r="AQ643" s="106"/>
      <c r="AR643" s="106"/>
      <c r="AS643" s="106"/>
      <c r="AT643" s="106"/>
      <c r="AU643" s="106"/>
      <c r="AV643" s="106"/>
      <c r="AW643" s="106"/>
      <c r="AX643" s="106"/>
      <c r="AY643" s="106"/>
      <c r="AZ643" s="106"/>
      <c r="BA643" s="106"/>
    </row>
    <row r="644" spans="1:53" ht="16.5" customHeight="1" x14ac:dyDescent="0.3">
      <c r="A644" s="76"/>
      <c r="B644" s="76"/>
      <c r="C644" s="76"/>
      <c r="D644" s="76"/>
      <c r="E644" s="76"/>
      <c r="F644" s="76"/>
      <c r="Z644" s="106"/>
      <c r="AA644" s="106"/>
      <c r="AB644" s="106"/>
      <c r="AC644" s="106"/>
      <c r="AD644" s="106"/>
      <c r="AE644" s="106"/>
      <c r="AF644" s="106"/>
      <c r="AG644" s="106"/>
      <c r="AH644" s="106"/>
      <c r="AI644" s="106"/>
      <c r="AJ644" s="106"/>
      <c r="AK644" s="106"/>
      <c r="AL644" s="106"/>
      <c r="AM644" s="106"/>
      <c r="AN644" s="106"/>
      <c r="AO644" s="106"/>
      <c r="AP644" s="106"/>
      <c r="AQ644" s="106"/>
      <c r="AR644" s="106"/>
      <c r="AS644" s="106"/>
      <c r="AT644" s="106"/>
      <c r="AU644" s="106"/>
      <c r="AV644" s="106"/>
      <c r="AW644" s="106"/>
      <c r="AX644" s="106"/>
      <c r="AY644" s="106"/>
      <c r="AZ644" s="106"/>
      <c r="BA644" s="106"/>
    </row>
    <row r="645" spans="1:53" ht="16.5" customHeight="1" x14ac:dyDescent="0.3">
      <c r="A645" s="76"/>
      <c r="B645" s="76"/>
      <c r="C645" s="76"/>
      <c r="D645" s="76"/>
      <c r="E645" s="76"/>
      <c r="F645" s="76"/>
      <c r="Z645" s="106"/>
      <c r="AA645" s="106"/>
      <c r="AB645" s="106"/>
      <c r="AC645" s="106"/>
      <c r="AD645" s="106"/>
      <c r="AE645" s="106"/>
      <c r="AF645" s="106"/>
      <c r="AG645" s="106"/>
      <c r="AH645" s="106"/>
      <c r="AI645" s="106"/>
      <c r="AJ645" s="106"/>
      <c r="AK645" s="106"/>
      <c r="AL645" s="106"/>
      <c r="AM645" s="106"/>
      <c r="AN645" s="106"/>
      <c r="AO645" s="106"/>
      <c r="AP645" s="106"/>
      <c r="AQ645" s="106"/>
      <c r="AR645" s="106"/>
      <c r="AS645" s="106"/>
      <c r="AT645" s="106"/>
      <c r="AU645" s="106"/>
      <c r="AV645" s="106"/>
      <c r="AW645" s="106"/>
      <c r="AX645" s="106"/>
      <c r="AY645" s="106"/>
      <c r="AZ645" s="106"/>
      <c r="BA645" s="106"/>
    </row>
    <row r="646" spans="1:53" ht="16.5" customHeight="1" x14ac:dyDescent="0.3">
      <c r="A646" s="76"/>
      <c r="B646" s="76"/>
      <c r="C646" s="76"/>
      <c r="D646" s="76"/>
      <c r="E646" s="76"/>
      <c r="F646" s="76"/>
      <c r="Z646" s="106"/>
      <c r="AA646" s="106"/>
      <c r="AB646" s="106"/>
      <c r="AC646" s="106"/>
      <c r="AD646" s="106"/>
      <c r="AE646" s="106"/>
      <c r="AF646" s="106"/>
      <c r="AG646" s="106"/>
      <c r="AH646" s="106"/>
      <c r="AI646" s="106"/>
      <c r="AJ646" s="106"/>
      <c r="AK646" s="106"/>
      <c r="AL646" s="106"/>
      <c r="AM646" s="106"/>
      <c r="AN646" s="106"/>
      <c r="AO646" s="106"/>
      <c r="AP646" s="106"/>
      <c r="AQ646" s="106"/>
      <c r="AR646" s="106"/>
      <c r="AS646" s="106"/>
      <c r="AT646" s="106"/>
      <c r="AU646" s="106"/>
      <c r="AV646" s="106"/>
      <c r="AW646" s="106"/>
      <c r="AX646" s="106"/>
      <c r="AY646" s="106"/>
      <c r="AZ646" s="106"/>
      <c r="BA646" s="106"/>
    </row>
    <row r="647" spans="1:53" ht="16.5" customHeight="1" x14ac:dyDescent="0.3">
      <c r="A647" s="76"/>
      <c r="B647" s="76"/>
      <c r="C647" s="76"/>
      <c r="D647" s="76"/>
      <c r="E647" s="76"/>
      <c r="F647" s="76"/>
      <c r="Z647" s="106"/>
      <c r="AA647" s="106"/>
      <c r="AB647" s="106"/>
      <c r="AC647" s="106"/>
      <c r="AD647" s="106"/>
      <c r="AE647" s="106"/>
      <c r="AF647" s="106"/>
      <c r="AG647" s="106"/>
      <c r="AH647" s="106"/>
      <c r="AI647" s="106"/>
      <c r="AJ647" s="106"/>
      <c r="AK647" s="106"/>
      <c r="AL647" s="106"/>
      <c r="AM647" s="106"/>
      <c r="AN647" s="106"/>
      <c r="AO647" s="106"/>
      <c r="AP647" s="106"/>
      <c r="AQ647" s="106"/>
      <c r="AR647" s="106"/>
      <c r="AS647" s="106"/>
      <c r="AT647" s="106"/>
      <c r="AU647" s="106"/>
      <c r="AV647" s="106"/>
      <c r="AW647" s="106"/>
      <c r="AX647" s="106"/>
      <c r="AY647" s="106"/>
      <c r="AZ647" s="106"/>
      <c r="BA647" s="106"/>
    </row>
    <row r="648" spans="1:53" ht="16.5" customHeight="1" x14ac:dyDescent="0.3">
      <c r="A648" s="76"/>
      <c r="B648" s="76"/>
      <c r="C648" s="76"/>
      <c r="D648" s="76"/>
      <c r="E648" s="76"/>
      <c r="F648" s="76"/>
      <c r="Z648" s="106"/>
      <c r="AA648" s="106"/>
      <c r="AB648" s="106"/>
      <c r="AC648" s="106"/>
      <c r="AD648" s="106"/>
      <c r="AE648" s="106"/>
      <c r="AF648" s="106"/>
      <c r="AG648" s="106"/>
      <c r="AH648" s="106"/>
      <c r="AI648" s="106"/>
      <c r="AJ648" s="106"/>
      <c r="AK648" s="106"/>
      <c r="AL648" s="106"/>
      <c r="AM648" s="106"/>
      <c r="AN648" s="106"/>
      <c r="AO648" s="106"/>
      <c r="AP648" s="106"/>
      <c r="AQ648" s="106"/>
      <c r="AR648" s="106"/>
      <c r="AS648" s="106"/>
      <c r="AT648" s="106"/>
      <c r="AU648" s="106"/>
      <c r="AV648" s="106"/>
      <c r="AW648" s="106"/>
      <c r="AX648" s="106"/>
      <c r="AY648" s="106"/>
      <c r="AZ648" s="106"/>
      <c r="BA648" s="106"/>
    </row>
    <row r="649" spans="1:53" ht="16.5" customHeight="1" x14ac:dyDescent="0.3">
      <c r="A649" s="76"/>
      <c r="B649" s="76"/>
      <c r="C649" s="76"/>
      <c r="D649" s="76"/>
      <c r="E649" s="76"/>
      <c r="F649" s="76"/>
      <c r="Z649" s="106"/>
      <c r="AA649" s="106"/>
      <c r="AB649" s="106"/>
      <c r="AC649" s="106"/>
      <c r="AD649" s="106"/>
      <c r="AE649" s="106"/>
      <c r="AF649" s="106"/>
      <c r="AG649" s="106"/>
      <c r="AH649" s="106"/>
      <c r="AI649" s="106"/>
      <c r="AJ649" s="106"/>
      <c r="AK649" s="106"/>
      <c r="AL649" s="106"/>
      <c r="AM649" s="106"/>
      <c r="AN649" s="106"/>
      <c r="AO649" s="106"/>
      <c r="AP649" s="106"/>
      <c r="AQ649" s="106"/>
      <c r="AR649" s="106"/>
      <c r="AS649" s="106"/>
      <c r="AT649" s="106"/>
      <c r="AU649" s="106"/>
      <c r="AV649" s="106"/>
      <c r="AW649" s="106"/>
      <c r="AX649" s="106"/>
      <c r="AY649" s="106"/>
      <c r="AZ649" s="106"/>
      <c r="BA649" s="106"/>
    </row>
    <row r="650" spans="1:53" ht="16.5" customHeight="1" x14ac:dyDescent="0.3">
      <c r="A650" s="76"/>
      <c r="B650" s="76"/>
      <c r="C650" s="76"/>
      <c r="D650" s="76"/>
      <c r="E650" s="76"/>
      <c r="F650" s="76"/>
      <c r="Z650" s="106"/>
      <c r="AA650" s="106"/>
      <c r="AB650" s="106"/>
      <c r="AC650" s="106"/>
      <c r="AD650" s="106"/>
      <c r="AE650" s="106"/>
      <c r="AF650" s="106"/>
      <c r="AG650" s="106"/>
      <c r="AH650" s="106"/>
      <c r="AI650" s="106"/>
      <c r="AJ650" s="106"/>
      <c r="AK650" s="106"/>
      <c r="AL650" s="106"/>
      <c r="AM650" s="106"/>
      <c r="AN650" s="106"/>
      <c r="AO650" s="106"/>
      <c r="AP650" s="106"/>
      <c r="AQ650" s="106"/>
      <c r="AR650" s="106"/>
      <c r="AS650" s="106"/>
      <c r="AT650" s="106"/>
      <c r="AU650" s="106"/>
      <c r="AV650" s="106"/>
      <c r="AW650" s="106"/>
      <c r="AX650" s="106"/>
      <c r="AY650" s="106"/>
      <c r="AZ650" s="106"/>
      <c r="BA650" s="106"/>
    </row>
    <row r="651" spans="1:53" ht="16.5" customHeight="1" x14ac:dyDescent="0.3">
      <c r="A651" s="76"/>
      <c r="B651" s="76"/>
      <c r="C651" s="76"/>
      <c r="D651" s="76"/>
      <c r="E651" s="76"/>
      <c r="F651" s="76"/>
      <c r="Z651" s="106"/>
      <c r="AA651" s="106"/>
      <c r="AB651" s="106"/>
      <c r="AC651" s="106"/>
      <c r="AD651" s="106"/>
      <c r="AE651" s="106"/>
      <c r="AF651" s="106"/>
      <c r="AG651" s="106"/>
      <c r="AH651" s="106"/>
      <c r="AI651" s="106"/>
      <c r="AJ651" s="106"/>
      <c r="AK651" s="106"/>
      <c r="AL651" s="106"/>
      <c r="AM651" s="106"/>
      <c r="AN651" s="106"/>
      <c r="AO651" s="106"/>
      <c r="AP651" s="106"/>
      <c r="AQ651" s="106"/>
      <c r="AR651" s="106"/>
      <c r="AS651" s="106"/>
      <c r="AT651" s="106"/>
      <c r="AU651" s="106"/>
      <c r="AV651" s="106"/>
      <c r="AW651" s="106"/>
      <c r="AX651" s="106"/>
      <c r="AY651" s="106"/>
      <c r="AZ651" s="106"/>
      <c r="BA651" s="106"/>
    </row>
    <row r="652" spans="1:53" ht="16.5" customHeight="1" x14ac:dyDescent="0.3">
      <c r="A652" s="76"/>
      <c r="B652" s="76"/>
      <c r="C652" s="76"/>
      <c r="D652" s="76"/>
      <c r="E652" s="76"/>
      <c r="F652" s="76"/>
      <c r="Z652" s="106"/>
      <c r="AA652" s="106"/>
      <c r="AB652" s="106"/>
      <c r="AC652" s="106"/>
      <c r="AD652" s="106"/>
      <c r="AE652" s="106"/>
      <c r="AF652" s="106"/>
      <c r="AG652" s="106"/>
      <c r="AH652" s="106"/>
      <c r="AI652" s="106"/>
      <c r="AJ652" s="106"/>
      <c r="AK652" s="106"/>
      <c r="AL652" s="106"/>
      <c r="AM652" s="106"/>
      <c r="AN652" s="106"/>
      <c r="AO652" s="106"/>
      <c r="AP652" s="106"/>
      <c r="AQ652" s="106"/>
      <c r="AR652" s="106"/>
      <c r="AS652" s="106"/>
      <c r="AT652" s="106"/>
      <c r="AU652" s="106"/>
      <c r="AV652" s="106"/>
      <c r="AW652" s="106"/>
      <c r="AX652" s="106"/>
      <c r="AY652" s="106"/>
      <c r="AZ652" s="106"/>
      <c r="BA652" s="106"/>
    </row>
    <row r="653" spans="1:53" ht="16.5" customHeight="1" x14ac:dyDescent="0.3">
      <c r="A653" s="82"/>
      <c r="B653" s="82"/>
      <c r="C653" s="82"/>
      <c r="D653" s="82"/>
      <c r="E653" s="82"/>
      <c r="F653" s="82"/>
      <c r="Z653" s="106"/>
      <c r="AA653" s="106"/>
      <c r="AB653" s="106"/>
      <c r="AC653" s="106"/>
      <c r="AD653" s="106"/>
      <c r="AE653" s="106"/>
      <c r="AF653" s="106"/>
      <c r="AG653" s="106"/>
      <c r="AH653" s="106"/>
      <c r="AI653" s="106"/>
      <c r="AJ653" s="106"/>
      <c r="AK653" s="106"/>
      <c r="AL653" s="106"/>
      <c r="AM653" s="106"/>
      <c r="AN653" s="106"/>
      <c r="AO653" s="106"/>
      <c r="AP653" s="106"/>
      <c r="AQ653" s="106"/>
      <c r="AR653" s="106"/>
      <c r="AS653" s="106"/>
      <c r="AT653" s="106"/>
      <c r="AU653" s="106"/>
      <c r="AV653" s="106"/>
      <c r="AW653" s="106"/>
      <c r="AX653" s="106"/>
      <c r="AY653" s="106"/>
      <c r="AZ653" s="106"/>
      <c r="BA653" s="106"/>
    </row>
    <row r="654" spans="1:53" ht="16.5" customHeight="1" x14ac:dyDescent="0.3">
      <c r="A654" s="260" t="s">
        <v>1617</v>
      </c>
      <c r="B654" s="252"/>
      <c r="C654" s="53">
        <f>D654+E654+F654</f>
        <v>4446</v>
      </c>
      <c r="D654" s="60">
        <f>ROUNDDOWN(SUMIF(N557:N638,M654,D557:D638),0)</f>
        <v>0</v>
      </c>
      <c r="E654" s="57">
        <f>ROUNDDOWN(SUMIF(N557:N638,M654,E557:E638),0)</f>
        <v>0</v>
      </c>
      <c r="F654" s="53">
        <f>ROUNDDOWN(SUMIF(N557:N638,M654,F557:F638),0)</f>
        <v>4446</v>
      </c>
      <c r="M654" s="20" t="s">
        <v>1236</v>
      </c>
      <c r="Z654" s="106"/>
      <c r="AA654" s="106"/>
      <c r="AB654" s="106"/>
      <c r="AC654" s="106"/>
      <c r="AD654" s="106"/>
      <c r="AE654" s="106"/>
      <c r="AF654" s="106"/>
      <c r="AG654" s="106"/>
      <c r="AH654" s="106"/>
      <c r="AI654" s="106"/>
      <c r="AJ654" s="106"/>
      <c r="AK654" s="106"/>
      <c r="AL654" s="106"/>
      <c r="AM654" s="106"/>
      <c r="AN654" s="106"/>
      <c r="AO654" s="106"/>
      <c r="AP654" s="106"/>
      <c r="AQ654" s="106"/>
      <c r="AR654" s="106"/>
      <c r="AS654" s="106"/>
      <c r="AT654" s="106"/>
      <c r="AU654" s="106"/>
      <c r="AV654" s="106"/>
      <c r="AW654" s="106"/>
      <c r="AX654" s="106"/>
      <c r="AY654" s="106"/>
      <c r="AZ654" s="106"/>
      <c r="BA654" s="106"/>
    </row>
    <row r="655" spans="1:53" ht="16.5" customHeight="1" x14ac:dyDescent="0.3">
      <c r="A655" s="96" t="s">
        <v>57</v>
      </c>
      <c r="B655" s="97" t="s">
        <v>57</v>
      </c>
      <c r="C655" s="261">
        <f>C754</f>
        <v>41308</v>
      </c>
      <c r="D655" s="261">
        <f>D754</f>
        <v>24698</v>
      </c>
      <c r="E655" s="261">
        <f>E754</f>
        <v>13241</v>
      </c>
      <c r="F655" s="261">
        <f>F754</f>
        <v>3369</v>
      </c>
      <c r="G655" s="34" t="str">
        <f>HYPERLINK("#G"&amp;ROW(G717),"_x0005_`BDCOD|D00158_x0007_`POSS|"&amp;ROW(G657)&amp;"_x0007_`POSE|"&amp;ROW(G717)&amp;"_x0007_`")</f>
        <v>_x0005_`BDCOD|D00158_x0007_`POSS|657_x0007_`POSE|717_x0007_`</v>
      </c>
      <c r="Z655" s="106"/>
      <c r="AA655" s="106"/>
      <c r="AB655" s="106"/>
      <c r="AC655" s="106"/>
      <c r="AD655" s="106"/>
      <c r="AE655" s="106"/>
      <c r="AF655" s="106"/>
      <c r="AG655" s="106"/>
      <c r="AH655" s="106"/>
      <c r="AI655" s="106"/>
      <c r="AJ655" s="106"/>
      <c r="AK655" s="106"/>
      <c r="AL655" s="106"/>
      <c r="AM655" s="106"/>
      <c r="AN655" s="106"/>
      <c r="AO655" s="106"/>
      <c r="AP655" s="106"/>
      <c r="AQ655" s="106"/>
      <c r="AR655" s="106"/>
      <c r="AS655" s="106"/>
      <c r="AT655" s="106"/>
      <c r="AU655" s="106"/>
      <c r="AV655" s="106"/>
      <c r="AW655" s="106"/>
      <c r="AX655" s="106"/>
      <c r="AY655" s="106"/>
      <c r="AZ655" s="106"/>
      <c r="BA655" s="106"/>
    </row>
    <row r="656" spans="1:53" ht="16.5" customHeight="1" x14ac:dyDescent="0.3">
      <c r="A656" s="83"/>
      <c r="B656" s="97" t="s">
        <v>395</v>
      </c>
      <c r="C656" s="245"/>
      <c r="D656" s="245"/>
      <c r="E656" s="245"/>
      <c r="F656" s="245"/>
      <c r="M656" s="20" t="s">
        <v>398</v>
      </c>
      <c r="Z656" s="106"/>
      <c r="AA656" s="106"/>
      <c r="AB656" s="106"/>
      <c r="AC656" s="106"/>
      <c r="AD656" s="106"/>
      <c r="AE656" s="106"/>
      <c r="AF656" s="106"/>
      <c r="AG656" s="106"/>
      <c r="AH656" s="106"/>
      <c r="AI656" s="106"/>
      <c r="AJ656" s="106"/>
      <c r="AK656" s="106"/>
      <c r="AL656" s="106"/>
      <c r="AM656" s="106"/>
      <c r="AN656" s="106"/>
      <c r="AO656" s="106"/>
      <c r="AP656" s="106"/>
      <c r="AQ656" s="106"/>
      <c r="AR656" s="106"/>
      <c r="AS656" s="106"/>
      <c r="AT656" s="106"/>
      <c r="AU656" s="106"/>
      <c r="AV656" s="106"/>
      <c r="AW656" s="106"/>
      <c r="AX656" s="106"/>
      <c r="AY656" s="106"/>
      <c r="AZ656" s="106"/>
      <c r="BA656" s="106"/>
    </row>
    <row r="657" spans="1:53" ht="16.5" customHeight="1" x14ac:dyDescent="0.3">
      <c r="A657" s="76"/>
      <c r="B657" s="76"/>
      <c r="C657" s="99"/>
      <c r="D657" s="99"/>
      <c r="E657" s="99"/>
      <c r="F657" s="99"/>
      <c r="G657" s="16" t="s">
        <v>1585</v>
      </c>
      <c r="Z657" s="106"/>
      <c r="AA657" s="106"/>
      <c r="AB657" s="106"/>
      <c r="AC657" s="106"/>
      <c r="AD657" s="106"/>
      <c r="AE657" s="106"/>
      <c r="AF657" s="106"/>
      <c r="AG657" s="106"/>
      <c r="AH657" s="106"/>
      <c r="AI657" s="106"/>
      <c r="AJ657" s="106"/>
      <c r="AK657" s="106"/>
      <c r="AL657" s="106"/>
      <c r="AM657" s="106"/>
      <c r="AN657" s="106"/>
      <c r="AO657" s="106"/>
      <c r="AP657" s="106"/>
      <c r="AQ657" s="106"/>
      <c r="AR657" s="106"/>
      <c r="AS657" s="106"/>
      <c r="AT657" s="106"/>
      <c r="AU657" s="106"/>
      <c r="AV657" s="106"/>
      <c r="AW657" s="106"/>
      <c r="AX657" s="106"/>
      <c r="AY657" s="106"/>
      <c r="AZ657" s="106"/>
      <c r="BA657" s="106"/>
    </row>
    <row r="658" spans="1:53" ht="16.5" customHeight="1" x14ac:dyDescent="0.3">
      <c r="A658" s="66"/>
      <c r="B658" s="75" t="s">
        <v>1809</v>
      </c>
      <c r="C658" s="76"/>
      <c r="D658" s="76"/>
      <c r="E658" s="76"/>
      <c r="F658" s="76"/>
      <c r="G658" s="16" t="s">
        <v>1804</v>
      </c>
      <c r="Z658" s="106"/>
      <c r="AA658" s="106"/>
      <c r="AB658" s="106"/>
      <c r="AC658" s="106"/>
      <c r="AD658" s="106"/>
      <c r="AE658" s="106"/>
      <c r="AF658" s="106"/>
      <c r="AG658" s="106"/>
      <c r="AH658" s="106"/>
      <c r="AI658" s="106"/>
      <c r="AJ658" s="106"/>
      <c r="AK658" s="106"/>
      <c r="AL658" s="106"/>
      <c r="AM658" s="106"/>
      <c r="AN658" s="106"/>
      <c r="AO658" s="106"/>
      <c r="AP658" s="106"/>
      <c r="AQ658" s="106"/>
      <c r="AR658" s="106"/>
      <c r="AS658" s="106"/>
      <c r="AT658" s="106"/>
      <c r="AU658" s="106"/>
      <c r="AV658" s="106"/>
      <c r="AW658" s="106"/>
      <c r="AX658" s="106"/>
      <c r="AY658" s="106"/>
      <c r="AZ658" s="106"/>
      <c r="BA658" s="106"/>
    </row>
    <row r="659" spans="1:53" ht="16.5" customHeight="1" x14ac:dyDescent="0.3">
      <c r="A659" s="76"/>
      <c r="B659" s="76"/>
      <c r="C659" s="76"/>
      <c r="D659" s="76"/>
      <c r="E659" s="76"/>
      <c r="F659" s="76"/>
      <c r="G659" s="16" t="s">
        <v>1585</v>
      </c>
      <c r="Z659" s="106"/>
      <c r="AA659" s="106"/>
      <c r="AB659" s="106"/>
      <c r="AC659" s="106"/>
      <c r="AD659" s="106"/>
      <c r="AE659" s="106"/>
      <c r="AF659" s="106"/>
      <c r="AG659" s="106"/>
      <c r="AH659" s="106"/>
      <c r="AI659" s="106"/>
      <c r="AJ659" s="106"/>
      <c r="AK659" s="106"/>
      <c r="AL659" s="106"/>
      <c r="AM659" s="106"/>
      <c r="AN659" s="106"/>
      <c r="AO659" s="106"/>
      <c r="AP659" s="106"/>
      <c r="AQ659" s="106"/>
      <c r="AR659" s="106"/>
      <c r="AS659" s="106"/>
      <c r="AT659" s="106"/>
      <c r="AU659" s="106"/>
      <c r="AV659" s="106"/>
      <c r="AW659" s="106"/>
      <c r="AX659" s="106"/>
      <c r="AY659" s="106"/>
      <c r="AZ659" s="106"/>
      <c r="BA659" s="106"/>
    </row>
    <row r="660" spans="1:53" ht="16.5" customHeight="1" x14ac:dyDescent="0.3">
      <c r="A660" s="66"/>
      <c r="B660" s="75" t="s">
        <v>1811</v>
      </c>
      <c r="C660" s="76"/>
      <c r="D660" s="76"/>
      <c r="E660" s="76"/>
      <c r="F660" s="76"/>
      <c r="G660" s="16" t="s">
        <v>1810</v>
      </c>
      <c r="Z660" s="106"/>
      <c r="AA660" s="106"/>
      <c r="AB660" s="106"/>
      <c r="AC660" s="106"/>
      <c r="AD660" s="106"/>
      <c r="AE660" s="106"/>
      <c r="AF660" s="106"/>
      <c r="AG660" s="106"/>
      <c r="AH660" s="106"/>
      <c r="AI660" s="106"/>
      <c r="AJ660" s="106"/>
      <c r="AK660" s="106"/>
      <c r="AL660" s="106"/>
      <c r="AM660" s="106"/>
      <c r="AN660" s="106"/>
      <c r="AO660" s="106"/>
      <c r="AP660" s="106"/>
      <c r="AQ660" s="106"/>
      <c r="AR660" s="106"/>
      <c r="AS660" s="106"/>
      <c r="AT660" s="106"/>
      <c r="AU660" s="106"/>
      <c r="AV660" s="106"/>
      <c r="AW660" s="106"/>
      <c r="AX660" s="106"/>
      <c r="AY660" s="106"/>
      <c r="AZ660" s="106"/>
      <c r="BA660" s="106"/>
    </row>
    <row r="661" spans="1:53" ht="16.5" customHeight="1" x14ac:dyDescent="0.3">
      <c r="A661" s="76"/>
      <c r="B661" s="76"/>
      <c r="C661" s="76"/>
      <c r="D661" s="76"/>
      <c r="E661" s="76"/>
      <c r="F661" s="76"/>
      <c r="G661" s="16" t="s">
        <v>1585</v>
      </c>
      <c r="Z661" s="106"/>
      <c r="AA661" s="106"/>
      <c r="AB661" s="106"/>
      <c r="AC661" s="106"/>
      <c r="AD661" s="106"/>
      <c r="AE661" s="106"/>
      <c r="AF661" s="106"/>
      <c r="AG661" s="106"/>
      <c r="AH661" s="106"/>
      <c r="AI661" s="106"/>
      <c r="AJ661" s="106"/>
      <c r="AK661" s="106"/>
      <c r="AL661" s="106"/>
      <c r="AM661" s="106"/>
      <c r="AN661" s="106"/>
      <c r="AO661" s="106"/>
      <c r="AP661" s="106"/>
      <c r="AQ661" s="106"/>
      <c r="AR661" s="106"/>
      <c r="AS661" s="106"/>
      <c r="AT661" s="106"/>
      <c r="AU661" s="106"/>
      <c r="AV661" s="106"/>
      <c r="AW661" s="106"/>
      <c r="AX661" s="106"/>
      <c r="AY661" s="106"/>
      <c r="AZ661" s="106"/>
      <c r="BA661" s="106"/>
    </row>
    <row r="662" spans="1:53" ht="16.5" customHeight="1" x14ac:dyDescent="0.3">
      <c r="A662" s="66" t="s">
        <v>1813</v>
      </c>
      <c r="B662" s="98" t="str">
        <f>"   마사토 : "&amp;TEXT(I662,"#,##0"&amp;IF(I662&lt;&gt;INT(I662),".###",""))&amp;" * "&amp;AA662&amp;" M3 = "&amp;TEXT(C662,"#,##0.0")&amp;""</f>
        <v xml:space="preserve">   마사토 : 18,000 * 1 M3 = 18,000.0</v>
      </c>
      <c r="C662" s="100">
        <f>D662+E662+F662</f>
        <v>18000</v>
      </c>
      <c r="D662" s="100">
        <f>IF(H662=0,0,ROUNDDOWN(J662*H662,1))</f>
        <v>18000</v>
      </c>
      <c r="E662" s="100">
        <f>IF(H662=0,0,ROUNDDOWN(K662*H662,1))</f>
        <v>0</v>
      </c>
      <c r="F662" s="100">
        <f>IF(H662=0,0,ROUNDDOWN(L662*H662,1))</f>
        <v>0</v>
      </c>
      <c r="G662" s="16" t="s">
        <v>1812</v>
      </c>
      <c r="H662" s="103">
        <f>AC662</f>
        <v>1</v>
      </c>
      <c r="I662" s="104">
        <f>J662+K662+L662</f>
        <v>18000</v>
      </c>
      <c r="J662" s="39">
        <f>재료비목록표!E20</f>
        <v>18000</v>
      </c>
      <c r="M662" s="20" t="s">
        <v>1814</v>
      </c>
      <c r="N662" s="20" t="s">
        <v>1600</v>
      </c>
      <c r="X662" s="105" t="str">
        <f>재료비목록표!B20&amp;" / "&amp;재료비목록표!C20</f>
        <v>마 사 토 / 운반비별도</v>
      </c>
      <c r="Y662" s="19" t="str">
        <f ca="1">HYPERLINK("#"&amp;재료비목록표!G2&amp;"!A"&amp;ROW(재료비목록표!A20),"M03977 →")</f>
        <v>M03977 →</v>
      </c>
      <c r="Z662" s="20" t="s">
        <v>1604</v>
      </c>
      <c r="AA662" s="108">
        <v>1</v>
      </c>
      <c r="AB662" s="20" t="s">
        <v>1590</v>
      </c>
      <c r="AC662" s="110">
        <f>1*AA662</f>
        <v>1</v>
      </c>
      <c r="AD662" s="106"/>
      <c r="AE662" s="106"/>
      <c r="AF662" s="106"/>
      <c r="AG662" s="106"/>
      <c r="AH662" s="106"/>
      <c r="AI662" s="106"/>
      <c r="AJ662" s="106"/>
      <c r="AK662" s="106"/>
      <c r="AL662" s="106"/>
      <c r="AM662" s="106"/>
      <c r="AN662" s="106"/>
      <c r="AO662" s="106"/>
      <c r="AP662" s="106"/>
      <c r="AQ662" s="106"/>
      <c r="AR662" s="106"/>
      <c r="AS662" s="106"/>
      <c r="AT662" s="106"/>
      <c r="AU662" s="106"/>
      <c r="AV662" s="106"/>
      <c r="AW662" s="106"/>
      <c r="AX662" s="106"/>
      <c r="AY662" s="106"/>
      <c r="AZ662" s="106"/>
      <c r="BA662" s="106"/>
    </row>
    <row r="663" spans="1:53" ht="16.5" customHeight="1" x14ac:dyDescent="0.3">
      <c r="A663" s="76"/>
      <c r="B663" s="76"/>
      <c r="C663" s="76"/>
      <c r="D663" s="76"/>
      <c r="E663" s="76"/>
      <c r="F663" s="76"/>
      <c r="G663" s="16" t="s">
        <v>1585</v>
      </c>
      <c r="Z663" s="106"/>
      <c r="AA663" s="106"/>
      <c r="AB663" s="106"/>
      <c r="AC663" s="106"/>
      <c r="AD663" s="106"/>
      <c r="AE663" s="106"/>
      <c r="AF663" s="106"/>
      <c r="AG663" s="106"/>
      <c r="AH663" s="106"/>
      <c r="AI663" s="106"/>
      <c r="AJ663" s="106"/>
      <c r="AK663" s="106"/>
      <c r="AL663" s="106"/>
      <c r="AM663" s="106"/>
      <c r="AN663" s="106"/>
      <c r="AO663" s="106"/>
      <c r="AP663" s="106"/>
      <c r="AQ663" s="106"/>
      <c r="AR663" s="106"/>
      <c r="AS663" s="106"/>
      <c r="AT663" s="106"/>
      <c r="AU663" s="106"/>
      <c r="AV663" s="106"/>
      <c r="AW663" s="106"/>
      <c r="AX663" s="106"/>
      <c r="AY663" s="106"/>
      <c r="AZ663" s="106"/>
      <c r="BA663" s="106"/>
    </row>
    <row r="664" spans="1:53" ht="16.5" customHeight="1" x14ac:dyDescent="0.3">
      <c r="A664" s="66"/>
      <c r="B664" s="75" t="s">
        <v>1599</v>
      </c>
      <c r="C664" s="101">
        <f>D664+E664+F664</f>
        <v>18000</v>
      </c>
      <c r="D664" s="101">
        <f>SUMIF(N657:N663,M664,D657:D663)</f>
        <v>18000</v>
      </c>
      <c r="E664" s="101">
        <f>SUMIF(N657:N663,M664,E657:E663)</f>
        <v>0</v>
      </c>
      <c r="F664" s="101">
        <f>SUMIF(N657:N663,M664,F657:F663)</f>
        <v>0</v>
      </c>
      <c r="G664" s="16" t="s">
        <v>1815</v>
      </c>
      <c r="M664" s="20" t="s">
        <v>1600</v>
      </c>
      <c r="N664" s="20" t="s">
        <v>1616</v>
      </c>
      <c r="Z664" s="106"/>
      <c r="AA664" s="106"/>
      <c r="AB664" s="106"/>
      <c r="AC664" s="106"/>
      <c r="AD664" s="106"/>
      <c r="AE664" s="106"/>
      <c r="AF664" s="106"/>
      <c r="AG664" s="106"/>
      <c r="AH664" s="106"/>
      <c r="AI664" s="106"/>
      <c r="AJ664" s="106"/>
      <c r="AK664" s="106"/>
      <c r="AL664" s="106"/>
      <c r="AM664" s="106"/>
      <c r="AN664" s="106"/>
      <c r="AO664" s="106"/>
      <c r="AP664" s="106"/>
      <c r="AQ664" s="106"/>
      <c r="AR664" s="106"/>
      <c r="AS664" s="106"/>
      <c r="AT664" s="106"/>
      <c r="AU664" s="106"/>
      <c r="AV664" s="106"/>
      <c r="AW664" s="106"/>
      <c r="AX664" s="106"/>
      <c r="AY664" s="106"/>
      <c r="AZ664" s="106"/>
      <c r="BA664" s="106"/>
    </row>
    <row r="665" spans="1:53" ht="16.5" customHeight="1" x14ac:dyDescent="0.3">
      <c r="A665" s="76"/>
      <c r="B665" s="76"/>
      <c r="C665" s="99"/>
      <c r="D665" s="99"/>
      <c r="E665" s="99"/>
      <c r="F665" s="99"/>
      <c r="G665" s="16" t="s">
        <v>1816</v>
      </c>
      <c r="Z665" s="106"/>
      <c r="AA665" s="106"/>
      <c r="AB665" s="106"/>
      <c r="AC665" s="106"/>
      <c r="AD665" s="106"/>
      <c r="AE665" s="106"/>
      <c r="AF665" s="106"/>
      <c r="AG665" s="106"/>
      <c r="AH665" s="106"/>
      <c r="AI665" s="106"/>
      <c r="AJ665" s="106"/>
      <c r="AK665" s="106"/>
      <c r="AL665" s="106"/>
      <c r="AM665" s="106"/>
      <c r="AN665" s="106"/>
      <c r="AO665" s="106"/>
      <c r="AP665" s="106"/>
      <c r="AQ665" s="106"/>
      <c r="AR665" s="106"/>
      <c r="AS665" s="106"/>
      <c r="AT665" s="106"/>
      <c r="AU665" s="106"/>
      <c r="AV665" s="106"/>
      <c r="AW665" s="106"/>
      <c r="AX665" s="106"/>
      <c r="AY665" s="106"/>
      <c r="AZ665" s="106"/>
      <c r="BA665" s="106"/>
    </row>
    <row r="666" spans="1:53" ht="16.5" customHeight="1" x14ac:dyDescent="0.3">
      <c r="A666" s="66"/>
      <c r="B666" s="75" t="s">
        <v>1818</v>
      </c>
      <c r="C666" s="76"/>
      <c r="D666" s="76"/>
      <c r="E666" s="76"/>
      <c r="F666" s="76"/>
      <c r="G666" s="16" t="s">
        <v>1817</v>
      </c>
      <c r="Z666" s="106"/>
      <c r="AA666" s="106"/>
      <c r="AB666" s="106"/>
      <c r="AC666" s="106"/>
      <c r="AD666" s="106"/>
      <c r="AE666" s="106"/>
      <c r="AF666" s="106"/>
      <c r="AG666" s="106"/>
      <c r="AH666" s="106"/>
      <c r="AI666" s="106"/>
      <c r="AJ666" s="106"/>
      <c r="AK666" s="106"/>
      <c r="AL666" s="106"/>
      <c r="AM666" s="106"/>
      <c r="AN666" s="106"/>
      <c r="AO666" s="106"/>
      <c r="AP666" s="106"/>
      <c r="AQ666" s="106"/>
      <c r="AR666" s="106"/>
      <c r="AS666" s="106"/>
      <c r="AT666" s="106"/>
      <c r="AU666" s="106"/>
      <c r="AV666" s="106"/>
      <c r="AW666" s="106"/>
      <c r="AX666" s="106"/>
      <c r="AY666" s="106"/>
      <c r="AZ666" s="106"/>
      <c r="BA666" s="106"/>
    </row>
    <row r="667" spans="1:53" ht="16.5" customHeight="1" x14ac:dyDescent="0.3">
      <c r="A667" s="76"/>
      <c r="B667" s="76"/>
      <c r="C667" s="76"/>
      <c r="D667" s="76"/>
      <c r="E667" s="76"/>
      <c r="F667" s="76"/>
      <c r="G667" s="16" t="s">
        <v>1585</v>
      </c>
      <c r="Z667" s="106"/>
      <c r="AA667" s="106"/>
      <c r="AB667" s="106"/>
      <c r="AC667" s="106"/>
      <c r="AD667" s="106"/>
      <c r="AE667" s="106"/>
      <c r="AF667" s="106"/>
      <c r="AG667" s="106"/>
      <c r="AH667" s="106"/>
      <c r="AI667" s="106"/>
      <c r="AJ667" s="106"/>
      <c r="AK667" s="106"/>
      <c r="AL667" s="106"/>
      <c r="AM667" s="106"/>
      <c r="AN667" s="106"/>
      <c r="AO667" s="106"/>
      <c r="AP667" s="106"/>
      <c r="AQ667" s="106"/>
      <c r="AR667" s="106"/>
      <c r="AS667" s="106"/>
      <c r="AT667" s="106"/>
      <c r="AU667" s="106"/>
      <c r="AV667" s="106"/>
      <c r="AW667" s="106"/>
      <c r="AX667" s="106"/>
      <c r="AY667" s="106"/>
      <c r="AZ667" s="106"/>
      <c r="BA667" s="106"/>
    </row>
    <row r="668" spans="1:53" ht="16.5" customHeight="1" x14ac:dyDescent="0.3">
      <c r="A668" s="66"/>
      <c r="B668" s="98" t="str">
        <f>"    qs = "&amp;Z668&amp;" ,  k = "&amp;AD668&amp;" ,  f = "&amp;AH668&amp;" / "&amp;AJ668&amp;" = "&amp;AL668&amp;""</f>
        <v xml:space="preserve">    qs = 0.7 ,  k = 0.9 ,  f = 0.9 / 1.24 = 0.73</v>
      </c>
      <c r="C668" s="76"/>
      <c r="D668" s="76"/>
      <c r="E668" s="76"/>
      <c r="F668" s="76"/>
      <c r="G668" s="16" t="s">
        <v>1819</v>
      </c>
      <c r="Z668" s="107">
        <v>0.7</v>
      </c>
      <c r="AA668" s="20" t="s">
        <v>1590</v>
      </c>
      <c r="AB668" s="109">
        <f>Z668</f>
        <v>0.7</v>
      </c>
      <c r="AC668" s="111" t="s">
        <v>1625</v>
      </c>
      <c r="AD668" s="107">
        <v>0.9</v>
      </c>
      <c r="AE668" s="20" t="s">
        <v>1590</v>
      </c>
      <c r="AF668" s="109">
        <f>AD668</f>
        <v>0.9</v>
      </c>
      <c r="AG668" s="111" t="s">
        <v>1625</v>
      </c>
      <c r="AH668" s="107">
        <v>0.9</v>
      </c>
      <c r="AI668" s="20" t="s">
        <v>1613</v>
      </c>
      <c r="AJ668" s="107">
        <v>1.24</v>
      </c>
      <c r="AK668" s="20" t="s">
        <v>1590</v>
      </c>
      <c r="AL668" s="109" t="str">
        <f>TEXT(ROUND(AH668/AJ668,2),"#,0.00")</f>
        <v>0.73</v>
      </c>
      <c r="AM668" s="106"/>
      <c r="AN668" s="106"/>
      <c r="AO668" s="106"/>
      <c r="AP668" s="106"/>
      <c r="AQ668" s="106"/>
      <c r="AR668" s="106"/>
      <c r="AS668" s="106"/>
      <c r="AT668" s="106"/>
      <c r="AU668" s="106"/>
      <c r="AV668" s="106"/>
      <c r="AW668" s="106"/>
      <c r="AX668" s="106"/>
      <c r="AY668" s="106"/>
      <c r="AZ668" s="106"/>
      <c r="BA668" s="106"/>
    </row>
    <row r="669" spans="1:53" ht="16.5" customHeight="1" x14ac:dyDescent="0.3">
      <c r="A669" s="76"/>
      <c r="B669" s="76"/>
      <c r="C669" s="76"/>
      <c r="D669" s="76"/>
      <c r="E669" s="76"/>
      <c r="F669" s="76"/>
      <c r="G669" s="16" t="s">
        <v>1585</v>
      </c>
      <c r="Z669" s="106"/>
      <c r="AA669" s="106"/>
      <c r="AB669" s="106"/>
      <c r="AC669" s="106"/>
      <c r="AD669" s="106"/>
      <c r="AE669" s="106"/>
      <c r="AF669" s="106"/>
      <c r="AG669" s="106"/>
      <c r="AH669" s="106"/>
      <c r="AI669" s="106"/>
      <c r="AJ669" s="106"/>
      <c r="AK669" s="106"/>
      <c r="AL669" s="106"/>
      <c r="AM669" s="106"/>
      <c r="AN669" s="106"/>
      <c r="AO669" s="106"/>
      <c r="AP669" s="106"/>
      <c r="AQ669" s="106"/>
      <c r="AR669" s="106"/>
      <c r="AS669" s="106"/>
      <c r="AT669" s="106"/>
      <c r="AU669" s="106"/>
      <c r="AV669" s="106"/>
      <c r="AW669" s="106"/>
      <c r="AX669" s="106"/>
      <c r="AY669" s="106"/>
      <c r="AZ669" s="106"/>
      <c r="BA669" s="106"/>
    </row>
    <row r="670" spans="1:53" ht="16.5" customHeight="1" x14ac:dyDescent="0.3">
      <c r="A670" s="66"/>
      <c r="B670" s="98" t="str">
        <f>"    Es = "&amp;Z670&amp;" ,  Cms = "&amp;AD670&amp;" 초(135˚) "</f>
        <v xml:space="preserve">    Es = 0.55 ,  Cms = 20 초(135˚) </v>
      </c>
      <c r="C670" s="76"/>
      <c r="D670" s="76"/>
      <c r="E670" s="76"/>
      <c r="F670" s="76"/>
      <c r="G670" s="16" t="s">
        <v>1820</v>
      </c>
      <c r="Z670" s="107">
        <v>0.55000000000000004</v>
      </c>
      <c r="AA670" s="20" t="s">
        <v>1590</v>
      </c>
      <c r="AB670" s="109">
        <f>Z670</f>
        <v>0.55000000000000004</v>
      </c>
      <c r="AC670" s="111" t="s">
        <v>1625</v>
      </c>
      <c r="AD670" s="108">
        <v>20</v>
      </c>
      <c r="AE670" s="20" t="s">
        <v>1590</v>
      </c>
      <c r="AF670" s="109">
        <f>AD670</f>
        <v>20</v>
      </c>
      <c r="AG670" s="106"/>
      <c r="AH670" s="106"/>
      <c r="AI670" s="106"/>
      <c r="AJ670" s="106"/>
      <c r="AK670" s="106"/>
      <c r="AL670" s="106"/>
      <c r="AM670" s="106"/>
      <c r="AN670" s="106"/>
      <c r="AO670" s="106"/>
      <c r="AP670" s="106"/>
      <c r="AQ670" s="106"/>
      <c r="AR670" s="106"/>
      <c r="AS670" s="106"/>
      <c r="AT670" s="106"/>
      <c r="AU670" s="106"/>
      <c r="AV670" s="106"/>
      <c r="AW670" s="106"/>
      <c r="AX670" s="106"/>
      <c r="AY670" s="106"/>
      <c r="AZ670" s="106"/>
      <c r="BA670" s="106"/>
    </row>
    <row r="671" spans="1:53" ht="16.5" customHeight="1" x14ac:dyDescent="0.3">
      <c r="A671" s="76"/>
      <c r="B671" s="76"/>
      <c r="C671" s="76"/>
      <c r="D671" s="76"/>
      <c r="E671" s="76"/>
      <c r="F671" s="76"/>
      <c r="G671" s="16" t="s">
        <v>1585</v>
      </c>
      <c r="Z671" s="106"/>
      <c r="AA671" s="106"/>
      <c r="AB671" s="106"/>
      <c r="AC671" s="106"/>
      <c r="AD671" s="106"/>
      <c r="AE671" s="106"/>
      <c r="AF671" s="106"/>
      <c r="AG671" s="106"/>
      <c r="AH671" s="106"/>
      <c r="AI671" s="106"/>
      <c r="AJ671" s="106"/>
      <c r="AK671" s="106"/>
      <c r="AL671" s="106"/>
      <c r="AM671" s="106"/>
      <c r="AN671" s="106"/>
      <c r="AO671" s="106"/>
      <c r="AP671" s="106"/>
      <c r="AQ671" s="106"/>
      <c r="AR671" s="106"/>
      <c r="AS671" s="106"/>
      <c r="AT671" s="106"/>
      <c r="AU671" s="106"/>
      <c r="AV671" s="106"/>
      <c r="AW671" s="106"/>
      <c r="AX671" s="106"/>
      <c r="AY671" s="106"/>
      <c r="AZ671" s="106"/>
      <c r="BA671" s="106"/>
    </row>
    <row r="672" spans="1:53" ht="16.5" customHeight="1" x14ac:dyDescent="0.3">
      <c r="A672" s="66"/>
      <c r="B672" s="98" t="str">
        <f>"    Q = "&amp;Z672&amp;"*qs*K*f*Es / Cms = "&amp;AL672&amp;" ㎥/hr "</f>
        <v xml:space="preserve">    Q = 3600*qs*K*f*Es / Cms = 45.53 ㎥/hr </v>
      </c>
      <c r="C672" s="76"/>
      <c r="D672" s="76"/>
      <c r="E672" s="76"/>
      <c r="F672" s="76"/>
      <c r="G672" s="16" t="s">
        <v>1761</v>
      </c>
      <c r="Z672" s="108">
        <v>3600</v>
      </c>
      <c r="AA672" s="20" t="s">
        <v>1606</v>
      </c>
      <c r="AB672" s="109">
        <f>AB668</f>
        <v>0.7</v>
      </c>
      <c r="AC672" s="20" t="s">
        <v>1606</v>
      </c>
      <c r="AD672" s="109">
        <f>AF668</f>
        <v>0.9</v>
      </c>
      <c r="AE672" s="20" t="s">
        <v>1606</v>
      </c>
      <c r="AF672" s="109" t="str">
        <f>AL668</f>
        <v>0.73</v>
      </c>
      <c r="AG672" s="20" t="s">
        <v>1606</v>
      </c>
      <c r="AH672" s="109">
        <f>AB670</f>
        <v>0.55000000000000004</v>
      </c>
      <c r="AI672" s="20" t="s">
        <v>1613</v>
      </c>
      <c r="AJ672" s="109">
        <f>AF670</f>
        <v>20</v>
      </c>
      <c r="AK672" s="20" t="s">
        <v>1590</v>
      </c>
      <c r="AL672" s="109" t="str">
        <f>TEXT(ROUND(Z672*AB668*AF668*AL668*AB670/AF670,2),"#,0.00")</f>
        <v>45.53</v>
      </c>
      <c r="AM672" s="106"/>
      <c r="AN672" s="106"/>
      <c r="AO672" s="106"/>
      <c r="AP672" s="106"/>
      <c r="AQ672" s="106"/>
      <c r="AR672" s="106"/>
      <c r="AS672" s="106"/>
      <c r="AT672" s="106"/>
      <c r="AU672" s="106"/>
      <c r="AV672" s="106"/>
      <c r="AW672" s="106"/>
      <c r="AX672" s="106"/>
      <c r="AY672" s="106"/>
      <c r="AZ672" s="106"/>
      <c r="BA672" s="106"/>
    </row>
    <row r="673" spans="1:53" ht="16.5" customHeight="1" x14ac:dyDescent="0.3">
      <c r="A673" s="76"/>
      <c r="B673" s="76"/>
      <c r="C673" s="76"/>
      <c r="D673" s="76"/>
      <c r="E673" s="76"/>
      <c r="F673" s="76"/>
      <c r="G673" s="16" t="s">
        <v>1585</v>
      </c>
      <c r="Z673" s="106"/>
      <c r="AA673" s="106"/>
      <c r="AB673" s="106"/>
      <c r="AC673" s="106"/>
      <c r="AD673" s="106"/>
      <c r="AE673" s="106"/>
      <c r="AF673" s="106"/>
      <c r="AG673" s="106"/>
      <c r="AH673" s="106"/>
      <c r="AI673" s="106"/>
      <c r="AJ673" s="106"/>
      <c r="AK673" s="106"/>
      <c r="AL673" s="106"/>
      <c r="AM673" s="106"/>
      <c r="AN673" s="106"/>
      <c r="AO673" s="106"/>
      <c r="AP673" s="106"/>
      <c r="AQ673" s="106"/>
      <c r="AR673" s="106"/>
      <c r="AS673" s="106"/>
      <c r="AT673" s="106"/>
      <c r="AU673" s="106"/>
      <c r="AV673" s="106"/>
      <c r="AW673" s="106"/>
      <c r="AX673" s="106"/>
      <c r="AY673" s="106"/>
      <c r="AZ673" s="106"/>
      <c r="BA673" s="106"/>
    </row>
    <row r="674" spans="1:53" ht="16.5" customHeight="1" x14ac:dyDescent="0.3">
      <c r="A674" s="66" t="s">
        <v>1628</v>
      </c>
      <c r="B674" s="98" t="str">
        <f>"    노무비 : "&amp;TEXT(I674,"#,##0"&amp;IF(I674&lt;&gt;INT(I674),".###",""))&amp;" / Q = "&amp;TEXT(C674,"#,##0.0")&amp;""</f>
        <v xml:space="preserve">    노무비 : 55,700 / Q = 1,223.3</v>
      </c>
      <c r="C674" s="100">
        <f>D674+E674+F674</f>
        <v>1223.3</v>
      </c>
      <c r="D674" s="100">
        <f>IF(H674=0,0,ROUNDDOWN(J674*H674,1))</f>
        <v>0</v>
      </c>
      <c r="E674" s="100">
        <f>IF(H674=0,0,ROUNDDOWN(K674*H674,1))</f>
        <v>1223.3</v>
      </c>
      <c r="F674" s="100">
        <f>IF(H674=0,0,ROUNDDOWN(L674*H674,1))</f>
        <v>0</v>
      </c>
      <c r="G674" s="16" t="s">
        <v>1627</v>
      </c>
      <c r="H674" s="103">
        <f>AC674</f>
        <v>2.1963540522732264E-2</v>
      </c>
      <c r="I674" s="104">
        <f>J674+K674+L674</f>
        <v>55700</v>
      </c>
      <c r="K674" s="39">
        <f>중기목록표!G7</f>
        <v>55700</v>
      </c>
      <c r="M674" s="20" t="s">
        <v>1629</v>
      </c>
      <c r="N674" s="20" t="s">
        <v>1600</v>
      </c>
      <c r="X674" s="105" t="str">
        <f>중기목록표!B7&amp;" / "&amp;중기목록표!C7</f>
        <v>굴삭기(무한궤도) / 0.7㎥</v>
      </c>
      <c r="Y674" s="19" t="str">
        <f ca="1">HYPERLINK("#"&amp;중기목록표!J2&amp;"!A"&amp;ROW(중기목록표!A7),"X00047 →")</f>
        <v>X00047 →</v>
      </c>
      <c r="Z674" s="20" t="s">
        <v>1593</v>
      </c>
      <c r="AA674" s="109" t="str">
        <f>AL672</f>
        <v>45.53</v>
      </c>
      <c r="AB674" s="20" t="s">
        <v>1590</v>
      </c>
      <c r="AC674" s="110">
        <f>1/AL672</f>
        <v>2.1963540522732264E-2</v>
      </c>
      <c r="AD674" s="106"/>
      <c r="AE674" s="106"/>
      <c r="AF674" s="106"/>
      <c r="AG674" s="106"/>
      <c r="AH674" s="106"/>
      <c r="AI674" s="106"/>
      <c r="AJ674" s="106"/>
      <c r="AK674" s="106"/>
      <c r="AL674" s="106"/>
      <c r="AM674" s="106"/>
      <c r="AN674" s="106"/>
      <c r="AO674" s="106"/>
      <c r="AP674" s="106"/>
      <c r="AQ674" s="106"/>
      <c r="AR674" s="106"/>
      <c r="AS674" s="106"/>
      <c r="AT674" s="106"/>
      <c r="AU674" s="106"/>
      <c r="AV674" s="106"/>
      <c r="AW674" s="106"/>
      <c r="AX674" s="106"/>
      <c r="AY674" s="106"/>
      <c r="AZ674" s="106"/>
      <c r="BA674" s="106"/>
    </row>
    <row r="675" spans="1:53" ht="16.5" customHeight="1" x14ac:dyDescent="0.3">
      <c r="A675" s="76"/>
      <c r="B675" s="76"/>
      <c r="C675" s="76"/>
      <c r="D675" s="76"/>
      <c r="E675" s="76"/>
      <c r="F675" s="76"/>
      <c r="G675" s="16" t="s">
        <v>1585</v>
      </c>
      <c r="Z675" s="106"/>
      <c r="AA675" s="106"/>
      <c r="AB675" s="106"/>
      <c r="AC675" s="106"/>
      <c r="AD675" s="106"/>
      <c r="AE675" s="106"/>
      <c r="AF675" s="106"/>
      <c r="AG675" s="106"/>
      <c r="AH675" s="106"/>
      <c r="AI675" s="106"/>
      <c r="AJ675" s="106"/>
      <c r="AK675" s="106"/>
      <c r="AL675" s="106"/>
      <c r="AM675" s="106"/>
      <c r="AN675" s="106"/>
      <c r="AO675" s="106"/>
      <c r="AP675" s="106"/>
      <c r="AQ675" s="106"/>
      <c r="AR675" s="106"/>
      <c r="AS675" s="106"/>
      <c r="AT675" s="106"/>
      <c r="AU675" s="106"/>
      <c r="AV675" s="106"/>
      <c r="AW675" s="106"/>
      <c r="AX675" s="106"/>
      <c r="AY675" s="106"/>
      <c r="AZ675" s="106"/>
      <c r="BA675" s="106"/>
    </row>
    <row r="676" spans="1:53" ht="16.5" customHeight="1" x14ac:dyDescent="0.3">
      <c r="A676" s="66" t="s">
        <v>1631</v>
      </c>
      <c r="B676" s="98" t="str">
        <f>"    재료비 : "&amp;TEXT(I676,"#,##0"&amp;IF(I676&lt;&gt;INT(I676),".###",""))&amp;" / Q = "&amp;TEXT(C676,"#,##0.0")&amp;""</f>
        <v xml:space="preserve">    재료비 : 18,015 / Q = 395.6</v>
      </c>
      <c r="C676" s="100">
        <f>D676+E676+F676</f>
        <v>395.6</v>
      </c>
      <c r="D676" s="100">
        <f>IF(H676=0,0,ROUNDDOWN(J676*H676,1))</f>
        <v>395.6</v>
      </c>
      <c r="E676" s="100">
        <f>IF(H676=0,0,ROUNDDOWN(K676*H676,1))</f>
        <v>0</v>
      </c>
      <c r="F676" s="100">
        <f>IF(H676=0,0,ROUNDDOWN(L676*H676,1))</f>
        <v>0</v>
      </c>
      <c r="G676" s="16" t="s">
        <v>1630</v>
      </c>
      <c r="H676" s="103">
        <f>AC676</f>
        <v>2.1963540522732264E-2</v>
      </c>
      <c r="I676" s="104">
        <f>J676+K676+L676</f>
        <v>18015</v>
      </c>
      <c r="J676" s="39">
        <f>중기목록표!F7</f>
        <v>18015</v>
      </c>
      <c r="M676" s="20" t="s">
        <v>1629</v>
      </c>
      <c r="N676" s="20" t="s">
        <v>1600</v>
      </c>
      <c r="X676" s="105" t="str">
        <f>중기목록표!B7&amp;" / "&amp;중기목록표!C7</f>
        <v>굴삭기(무한궤도) / 0.7㎥</v>
      </c>
      <c r="Y676" s="19" t="str">
        <f ca="1">HYPERLINK("#"&amp;중기목록표!J2&amp;"!A"&amp;ROW(중기목록표!A7),"X00047 →")</f>
        <v>X00047 →</v>
      </c>
      <c r="Z676" s="20" t="s">
        <v>1593</v>
      </c>
      <c r="AA676" s="109" t="str">
        <f>AL672</f>
        <v>45.53</v>
      </c>
      <c r="AB676" s="20" t="s">
        <v>1590</v>
      </c>
      <c r="AC676" s="110">
        <f>1/AL672</f>
        <v>2.1963540522732264E-2</v>
      </c>
      <c r="AD676" s="106"/>
      <c r="AE676" s="106"/>
      <c r="AF676" s="106"/>
      <c r="AG676" s="106"/>
      <c r="AH676" s="106"/>
      <c r="AI676" s="106"/>
      <c r="AJ676" s="106"/>
      <c r="AK676" s="106"/>
      <c r="AL676" s="106"/>
      <c r="AM676" s="106"/>
      <c r="AN676" s="106"/>
      <c r="AO676" s="106"/>
      <c r="AP676" s="106"/>
      <c r="AQ676" s="106"/>
      <c r="AR676" s="106"/>
      <c r="AS676" s="106"/>
      <c r="AT676" s="106"/>
      <c r="AU676" s="106"/>
      <c r="AV676" s="106"/>
      <c r="AW676" s="106"/>
      <c r="AX676" s="106"/>
      <c r="AY676" s="106"/>
      <c r="AZ676" s="106"/>
      <c r="BA676" s="106"/>
    </row>
    <row r="677" spans="1:53" ht="16.5" customHeight="1" x14ac:dyDescent="0.3">
      <c r="A677" s="76"/>
      <c r="B677" s="76"/>
      <c r="C677" s="76"/>
      <c r="D677" s="76"/>
      <c r="E677" s="76"/>
      <c r="F677" s="76"/>
      <c r="G677" s="16" t="s">
        <v>1585</v>
      </c>
      <c r="Z677" s="106"/>
      <c r="AA677" s="106"/>
      <c r="AB677" s="106"/>
      <c r="AC677" s="106"/>
      <c r="AD677" s="106"/>
      <c r="AE677" s="106"/>
      <c r="AF677" s="106"/>
      <c r="AG677" s="106"/>
      <c r="AH677" s="106"/>
      <c r="AI677" s="106"/>
      <c r="AJ677" s="106"/>
      <c r="AK677" s="106"/>
      <c r="AL677" s="106"/>
      <c r="AM677" s="106"/>
      <c r="AN677" s="106"/>
      <c r="AO677" s="106"/>
      <c r="AP677" s="106"/>
      <c r="AQ677" s="106"/>
      <c r="AR677" s="106"/>
      <c r="AS677" s="106"/>
      <c r="AT677" s="106"/>
      <c r="AU677" s="106"/>
      <c r="AV677" s="106"/>
      <c r="AW677" s="106"/>
      <c r="AX677" s="106"/>
      <c r="AY677" s="106"/>
      <c r="AZ677" s="106"/>
      <c r="BA677" s="106"/>
    </row>
    <row r="678" spans="1:53" ht="16.5" customHeight="1" x14ac:dyDescent="0.3">
      <c r="A678" s="66" t="s">
        <v>1633</v>
      </c>
      <c r="B678" s="98" t="str">
        <f>"    경  비 : "&amp;TEXT(I678,"#,##0"&amp;IF(I678&lt;&gt;INT(I678),".###",""))&amp;" / Q = "&amp;TEXT(C678,"#,##0.0")&amp;""</f>
        <v xml:space="preserve">    경  비 : 23,128 / Q = 507.9</v>
      </c>
      <c r="C678" s="100">
        <f>D678+E678+F678</f>
        <v>507.9</v>
      </c>
      <c r="D678" s="100">
        <f>IF(H678=0,0,ROUNDDOWN(J678*H678,1))</f>
        <v>0</v>
      </c>
      <c r="E678" s="100">
        <f>IF(H678=0,0,ROUNDDOWN(K678*H678,1))</f>
        <v>0</v>
      </c>
      <c r="F678" s="100">
        <f>IF(H678=0,0,ROUNDDOWN(L678*H678,1))</f>
        <v>507.9</v>
      </c>
      <c r="G678" s="16" t="s">
        <v>1632</v>
      </c>
      <c r="H678" s="103">
        <f>AC678</f>
        <v>2.1963540522732264E-2</v>
      </c>
      <c r="I678" s="104">
        <f>J678+K678+L678</f>
        <v>23128</v>
      </c>
      <c r="L678" s="39">
        <f>중기목록표!H7</f>
        <v>23128</v>
      </c>
      <c r="M678" s="20" t="s">
        <v>1629</v>
      </c>
      <c r="N678" s="20" t="s">
        <v>1600</v>
      </c>
      <c r="X678" s="105" t="str">
        <f>중기목록표!B7&amp;" / "&amp;중기목록표!C7</f>
        <v>굴삭기(무한궤도) / 0.7㎥</v>
      </c>
      <c r="Y678" s="19" t="str">
        <f ca="1">HYPERLINK("#"&amp;중기목록표!J2&amp;"!A"&amp;ROW(중기목록표!A7),"X00047 →")</f>
        <v>X00047 →</v>
      </c>
      <c r="Z678" s="20" t="s">
        <v>1593</v>
      </c>
      <c r="AA678" s="109" t="str">
        <f>AL672</f>
        <v>45.53</v>
      </c>
      <c r="AB678" s="20" t="s">
        <v>1590</v>
      </c>
      <c r="AC678" s="110">
        <f>1/AL672</f>
        <v>2.1963540522732264E-2</v>
      </c>
      <c r="AD678" s="106"/>
      <c r="AE678" s="106"/>
      <c r="AF678" s="106"/>
      <c r="AG678" s="106"/>
      <c r="AH678" s="106"/>
      <c r="AI678" s="106"/>
      <c r="AJ678" s="106"/>
      <c r="AK678" s="106"/>
      <c r="AL678" s="106"/>
      <c r="AM678" s="106"/>
      <c r="AN678" s="106"/>
      <c r="AO678" s="106"/>
      <c r="AP678" s="106"/>
      <c r="AQ678" s="106"/>
      <c r="AR678" s="106"/>
      <c r="AS678" s="106"/>
      <c r="AT678" s="106"/>
      <c r="AU678" s="106"/>
      <c r="AV678" s="106"/>
      <c r="AW678" s="106"/>
      <c r="AX678" s="106"/>
      <c r="AY678" s="106"/>
      <c r="AZ678" s="106"/>
      <c r="BA678" s="106"/>
    </row>
    <row r="679" spans="1:53" ht="16.5" customHeight="1" x14ac:dyDescent="0.3">
      <c r="A679" s="76"/>
      <c r="B679" s="76"/>
      <c r="C679" s="76"/>
      <c r="D679" s="76"/>
      <c r="E679" s="76"/>
      <c r="F679" s="76"/>
      <c r="G679" s="16" t="s">
        <v>1769</v>
      </c>
      <c r="Z679" s="106"/>
      <c r="AA679" s="106"/>
      <c r="AB679" s="106"/>
      <c r="AC679" s="106"/>
      <c r="AD679" s="106"/>
      <c r="AE679" s="106"/>
      <c r="AF679" s="106"/>
      <c r="AG679" s="106"/>
      <c r="AH679" s="106"/>
      <c r="AI679" s="106"/>
      <c r="AJ679" s="106"/>
      <c r="AK679" s="106"/>
      <c r="AL679" s="106"/>
      <c r="AM679" s="106"/>
      <c r="AN679" s="106"/>
      <c r="AO679" s="106"/>
      <c r="AP679" s="106"/>
      <c r="AQ679" s="106"/>
      <c r="AR679" s="106"/>
      <c r="AS679" s="106"/>
      <c r="AT679" s="106"/>
      <c r="AU679" s="106"/>
      <c r="AV679" s="106"/>
      <c r="AW679" s="106"/>
      <c r="AX679" s="106"/>
      <c r="AY679" s="106"/>
      <c r="AZ679" s="106"/>
      <c r="BA679" s="106"/>
    </row>
    <row r="680" spans="1:53" ht="16.5" customHeight="1" x14ac:dyDescent="0.3">
      <c r="A680" s="66"/>
      <c r="B680" s="75" t="s">
        <v>1599</v>
      </c>
      <c r="C680" s="101">
        <f>D680+E680+F680</f>
        <v>2126.8000000000002</v>
      </c>
      <c r="D680" s="101">
        <f>SUMIF(N665:N679,M680,D665:D679)</f>
        <v>395.6</v>
      </c>
      <c r="E680" s="101">
        <f>SUMIF(N665:N679,M680,E665:E679)</f>
        <v>1223.3</v>
      </c>
      <c r="F680" s="101">
        <f>SUMIF(N665:N679,M680,F665:F679)</f>
        <v>507.9</v>
      </c>
      <c r="G680" s="16" t="s">
        <v>1821</v>
      </c>
      <c r="M680" s="20" t="s">
        <v>1600</v>
      </c>
      <c r="N680" s="20" t="s">
        <v>1616</v>
      </c>
      <c r="Z680" s="106"/>
      <c r="AA680" s="106"/>
      <c r="AB680" s="106"/>
      <c r="AC680" s="106"/>
      <c r="AD680" s="106"/>
      <c r="AE680" s="106"/>
      <c r="AF680" s="106"/>
      <c r="AG680" s="106"/>
      <c r="AH680" s="106"/>
      <c r="AI680" s="106"/>
      <c r="AJ680" s="106"/>
      <c r="AK680" s="106"/>
      <c r="AL680" s="106"/>
      <c r="AM680" s="106"/>
      <c r="AN680" s="106"/>
      <c r="AO680" s="106"/>
      <c r="AP680" s="106"/>
      <c r="AQ680" s="106"/>
      <c r="AR680" s="106"/>
      <c r="AS680" s="106"/>
      <c r="AT680" s="106"/>
      <c r="AU680" s="106"/>
      <c r="AV680" s="106"/>
      <c r="AW680" s="106"/>
      <c r="AX680" s="106"/>
      <c r="AY680" s="106"/>
      <c r="AZ680" s="106"/>
      <c r="BA680" s="106"/>
    </row>
    <row r="681" spans="1:53" ht="16.5" customHeight="1" x14ac:dyDescent="0.3">
      <c r="A681" s="76"/>
      <c r="B681" s="76"/>
      <c r="C681" s="99"/>
      <c r="D681" s="99"/>
      <c r="E681" s="99"/>
      <c r="F681" s="99"/>
      <c r="G681" s="16" t="s">
        <v>1585</v>
      </c>
      <c r="Z681" s="106"/>
      <c r="AA681" s="106"/>
      <c r="AB681" s="106"/>
      <c r="AC681" s="106"/>
      <c r="AD681" s="106"/>
      <c r="AE681" s="106"/>
      <c r="AF681" s="106"/>
      <c r="AG681" s="106"/>
      <c r="AH681" s="106"/>
      <c r="AI681" s="106"/>
      <c r="AJ681" s="106"/>
      <c r="AK681" s="106"/>
      <c r="AL681" s="106"/>
      <c r="AM681" s="106"/>
      <c r="AN681" s="106"/>
      <c r="AO681" s="106"/>
      <c r="AP681" s="106"/>
      <c r="AQ681" s="106"/>
      <c r="AR681" s="106"/>
      <c r="AS681" s="106"/>
      <c r="AT681" s="106"/>
      <c r="AU681" s="106"/>
      <c r="AV681" s="106"/>
      <c r="AW681" s="106"/>
      <c r="AX681" s="106"/>
      <c r="AY681" s="106"/>
      <c r="AZ681" s="106"/>
      <c r="BA681" s="106"/>
    </row>
    <row r="682" spans="1:53" ht="16.5" customHeight="1" x14ac:dyDescent="0.3">
      <c r="A682" s="66"/>
      <c r="B682" s="75" t="s">
        <v>1615</v>
      </c>
      <c r="C682" s="101">
        <f>D682+E682+F682</f>
        <v>20126.8</v>
      </c>
      <c r="D682" s="101">
        <f>SUMIF(N657:N681,M682,D657:D681)</f>
        <v>18395.599999999999</v>
      </c>
      <c r="E682" s="101">
        <f>SUMIF(N657:N681,M682,E657:E681)</f>
        <v>1223.3</v>
      </c>
      <c r="F682" s="101">
        <f>SUMIF(N657:N681,M682,F657:F681)</f>
        <v>507.9</v>
      </c>
      <c r="G682" s="16" t="s">
        <v>1614</v>
      </c>
      <c r="M682" s="20" t="s">
        <v>1616</v>
      </c>
      <c r="N682" s="20" t="s">
        <v>1636</v>
      </c>
      <c r="Z682" s="106"/>
      <c r="AA682" s="106"/>
      <c r="AB682" s="106"/>
      <c r="AC682" s="106"/>
      <c r="AD682" s="106"/>
      <c r="AE682" s="106"/>
      <c r="AF682" s="106"/>
      <c r="AG682" s="106"/>
      <c r="AH682" s="106"/>
      <c r="AI682" s="106"/>
      <c r="AJ682" s="106"/>
      <c r="AK682" s="106"/>
      <c r="AL682" s="106"/>
      <c r="AM682" s="106"/>
      <c r="AN682" s="106"/>
      <c r="AO682" s="106"/>
      <c r="AP682" s="106"/>
      <c r="AQ682" s="106"/>
      <c r="AR682" s="106"/>
      <c r="AS682" s="106"/>
      <c r="AT682" s="106"/>
      <c r="AU682" s="106"/>
      <c r="AV682" s="106"/>
      <c r="AW682" s="106"/>
      <c r="AX682" s="106"/>
      <c r="AY682" s="106"/>
      <c r="AZ682" s="106"/>
      <c r="BA682" s="106"/>
    </row>
    <row r="683" spans="1:53" ht="16.5" customHeight="1" x14ac:dyDescent="0.3">
      <c r="A683" s="76"/>
      <c r="B683" s="76"/>
      <c r="C683" s="99"/>
      <c r="D683" s="99"/>
      <c r="E683" s="99"/>
      <c r="F683" s="99"/>
      <c r="G683" s="16" t="s">
        <v>1585</v>
      </c>
      <c r="Z683" s="106"/>
      <c r="AA683" s="106"/>
      <c r="AB683" s="106"/>
      <c r="AC683" s="106"/>
      <c r="AD683" s="106"/>
      <c r="AE683" s="106"/>
      <c r="AF683" s="106"/>
      <c r="AG683" s="106"/>
      <c r="AH683" s="106"/>
      <c r="AI683" s="106"/>
      <c r="AJ683" s="106"/>
      <c r="AK683" s="106"/>
      <c r="AL683" s="106"/>
      <c r="AM683" s="106"/>
      <c r="AN683" s="106"/>
      <c r="AO683" s="106"/>
      <c r="AP683" s="106"/>
      <c r="AQ683" s="106"/>
      <c r="AR683" s="106"/>
      <c r="AS683" s="106"/>
      <c r="AT683" s="106"/>
      <c r="AU683" s="106"/>
      <c r="AV683" s="106"/>
      <c r="AW683" s="106"/>
      <c r="AX683" s="106"/>
      <c r="AY683" s="106"/>
      <c r="AZ683" s="106"/>
      <c r="BA683" s="106"/>
    </row>
    <row r="684" spans="1:53" ht="16.5" customHeight="1" x14ac:dyDescent="0.3">
      <c r="A684" s="66"/>
      <c r="B684" s="75" t="s">
        <v>1823</v>
      </c>
      <c r="C684" s="76"/>
      <c r="D684" s="76"/>
      <c r="E684" s="76"/>
      <c r="F684" s="76"/>
      <c r="G684" s="16" t="s">
        <v>1822</v>
      </c>
      <c r="Z684" s="106"/>
      <c r="AA684" s="106"/>
      <c r="AB684" s="106"/>
      <c r="AC684" s="106"/>
      <c r="AD684" s="106"/>
      <c r="AE684" s="106"/>
      <c r="AF684" s="106"/>
      <c r="AG684" s="106"/>
      <c r="AH684" s="106"/>
      <c r="AI684" s="106"/>
      <c r="AJ684" s="106"/>
      <c r="AK684" s="106"/>
      <c r="AL684" s="106"/>
      <c r="AM684" s="106"/>
      <c r="AN684" s="106"/>
      <c r="AO684" s="106"/>
      <c r="AP684" s="106"/>
      <c r="AQ684" s="106"/>
      <c r="AR684" s="106"/>
      <c r="AS684" s="106"/>
      <c r="AT684" s="106"/>
      <c r="AU684" s="106"/>
      <c r="AV684" s="106"/>
      <c r="AW684" s="106"/>
      <c r="AX684" s="106"/>
      <c r="AY684" s="106"/>
      <c r="AZ684" s="106"/>
      <c r="BA684" s="106"/>
    </row>
    <row r="685" spans="1:53" ht="16.5" customHeight="1" x14ac:dyDescent="0.3">
      <c r="A685" s="76"/>
      <c r="B685" s="76"/>
      <c r="C685" s="76"/>
      <c r="D685" s="76"/>
      <c r="E685" s="76"/>
      <c r="F685" s="76"/>
      <c r="G685" s="16" t="s">
        <v>1585</v>
      </c>
      <c r="Z685" s="106"/>
      <c r="AA685" s="106"/>
      <c r="AB685" s="106"/>
      <c r="AC685" s="106"/>
      <c r="AD685" s="106"/>
      <c r="AE685" s="106"/>
      <c r="AF685" s="106"/>
      <c r="AG685" s="106"/>
      <c r="AH685" s="106"/>
      <c r="AI685" s="106"/>
      <c r="AJ685" s="106"/>
      <c r="AK685" s="106"/>
      <c r="AL685" s="106"/>
      <c r="AM685" s="106"/>
      <c r="AN685" s="106"/>
      <c r="AO685" s="106"/>
      <c r="AP685" s="106"/>
      <c r="AQ685" s="106"/>
      <c r="AR685" s="106"/>
      <c r="AS685" s="106"/>
      <c r="AT685" s="106"/>
      <c r="AU685" s="106"/>
      <c r="AV685" s="106"/>
      <c r="AW685" s="106"/>
      <c r="AX685" s="106"/>
      <c r="AY685" s="106"/>
      <c r="AZ685" s="106"/>
      <c r="BA685" s="106"/>
    </row>
    <row r="686" spans="1:53" ht="16.5" customHeight="1" x14ac:dyDescent="0.3">
      <c r="A686" s="66"/>
      <c r="B686" s="75" t="s">
        <v>1825</v>
      </c>
      <c r="C686" s="76"/>
      <c r="D686" s="76"/>
      <c r="E686" s="76"/>
      <c r="F686" s="76"/>
      <c r="G686" s="16" t="s">
        <v>1824</v>
      </c>
      <c r="Z686" s="106"/>
      <c r="AA686" s="106"/>
      <c r="AB686" s="106"/>
      <c r="AC686" s="106"/>
      <c r="AD686" s="106"/>
      <c r="AE686" s="106"/>
      <c r="AF686" s="106"/>
      <c r="AG686" s="106"/>
      <c r="AH686" s="106"/>
      <c r="AI686" s="106"/>
      <c r="AJ686" s="106"/>
      <c r="AK686" s="106"/>
      <c r="AL686" s="106"/>
      <c r="AM686" s="106"/>
      <c r="AN686" s="106"/>
      <c r="AO686" s="106"/>
      <c r="AP686" s="106"/>
      <c r="AQ686" s="106"/>
      <c r="AR686" s="106"/>
      <c r="AS686" s="106"/>
      <c r="AT686" s="106"/>
      <c r="AU686" s="106"/>
      <c r="AV686" s="106"/>
      <c r="AW686" s="106"/>
      <c r="AX686" s="106"/>
      <c r="AY686" s="106"/>
      <c r="AZ686" s="106"/>
      <c r="BA686" s="106"/>
    </row>
    <row r="687" spans="1:53" ht="16.5" customHeight="1" x14ac:dyDescent="0.3">
      <c r="A687" s="66"/>
      <c r="B687" s="98" t="str">
        <f>"   채취장    L1="&amp;Z687&amp;" km ,   포장도    L2="&amp;AD687&amp;" km ,    현장입구    L3="&amp;AH687&amp;" km    현장 "</f>
        <v xml:space="preserve">   채취장    L1=0.1 km ,   포장도    L2=20 km ,    현장입구    L3=0.1 km    현장 </v>
      </c>
      <c r="C687" s="76"/>
      <c r="D687" s="76"/>
      <c r="E687" s="76"/>
      <c r="F687" s="76"/>
      <c r="G687" s="16" t="s">
        <v>1826</v>
      </c>
      <c r="Z687" s="107">
        <v>0.1</v>
      </c>
      <c r="AA687" s="20" t="s">
        <v>1590</v>
      </c>
      <c r="AB687" s="109">
        <f>Z687</f>
        <v>0.1</v>
      </c>
      <c r="AC687" s="111" t="s">
        <v>1625</v>
      </c>
      <c r="AD687" s="108">
        <v>20</v>
      </c>
      <c r="AE687" s="20" t="s">
        <v>1590</v>
      </c>
      <c r="AF687" s="109">
        <f>AD687</f>
        <v>20</v>
      </c>
      <c r="AG687" s="111" t="s">
        <v>1625</v>
      </c>
      <c r="AH687" s="107">
        <v>0.1</v>
      </c>
      <c r="AI687" s="20" t="s">
        <v>1590</v>
      </c>
      <c r="AJ687" s="109">
        <f>AH687</f>
        <v>0.1</v>
      </c>
      <c r="AK687" s="106"/>
      <c r="AL687" s="106"/>
      <c r="AM687" s="106"/>
      <c r="AN687" s="106"/>
      <c r="AO687" s="106"/>
      <c r="AP687" s="106"/>
      <c r="AQ687" s="106"/>
      <c r="AR687" s="106"/>
      <c r="AS687" s="106"/>
      <c r="AT687" s="106"/>
      <c r="AU687" s="106"/>
      <c r="AV687" s="106"/>
      <c r="AW687" s="106"/>
      <c r="AX687" s="106"/>
      <c r="AY687" s="106"/>
      <c r="AZ687" s="106"/>
      <c r="BA687" s="106"/>
    </row>
    <row r="688" spans="1:53" ht="16.5" customHeight="1" x14ac:dyDescent="0.3">
      <c r="A688" s="66"/>
      <c r="B688" s="75" t="s">
        <v>1828</v>
      </c>
      <c r="C688" s="76"/>
      <c r="D688" s="76"/>
      <c r="E688" s="76"/>
      <c r="F688" s="76"/>
      <c r="G688" s="16" t="s">
        <v>1827</v>
      </c>
      <c r="Z688" s="106"/>
      <c r="AA688" s="106"/>
      <c r="AB688" s="106"/>
      <c r="AC688" s="106"/>
      <c r="AD688" s="106"/>
      <c r="AE688" s="106"/>
      <c r="AF688" s="106"/>
      <c r="AG688" s="106"/>
      <c r="AH688" s="106"/>
      <c r="AI688" s="106"/>
      <c r="AJ688" s="106"/>
      <c r="AK688" s="106"/>
      <c r="AL688" s="106"/>
      <c r="AM688" s="106"/>
      <c r="AN688" s="106"/>
      <c r="AO688" s="106"/>
      <c r="AP688" s="106"/>
      <c r="AQ688" s="106"/>
      <c r="AR688" s="106"/>
      <c r="AS688" s="106"/>
      <c r="AT688" s="106"/>
      <c r="AU688" s="106"/>
      <c r="AV688" s="106"/>
      <c r="AW688" s="106"/>
      <c r="AX688" s="106"/>
      <c r="AY688" s="106"/>
      <c r="AZ688" s="106"/>
      <c r="BA688" s="106"/>
    </row>
    <row r="689" spans="1:53" ht="16.5" customHeight="1" x14ac:dyDescent="0.3">
      <c r="A689" s="66"/>
      <c r="B689" s="98" t="str">
        <f>"            V1="&amp;Z689&amp;" km/hr ,            V3="&amp;AD689&amp;" km/hr ,            V5="&amp;AH689&amp;" km/hr "</f>
        <v xml:space="preserve">            V1=10 km/hr ,            V3=35 km/hr ,            V5=10 km/hr </v>
      </c>
      <c r="C689" s="76"/>
      <c r="D689" s="76"/>
      <c r="E689" s="76"/>
      <c r="F689" s="76"/>
      <c r="G689" s="16" t="s">
        <v>1829</v>
      </c>
      <c r="Z689" s="108">
        <v>10</v>
      </c>
      <c r="AA689" s="20" t="s">
        <v>1590</v>
      </c>
      <c r="AB689" s="109">
        <f>Z689</f>
        <v>10</v>
      </c>
      <c r="AC689" s="111" t="s">
        <v>1625</v>
      </c>
      <c r="AD689" s="108">
        <v>35</v>
      </c>
      <c r="AE689" s="20" t="s">
        <v>1590</v>
      </c>
      <c r="AF689" s="109">
        <f>AD689</f>
        <v>35</v>
      </c>
      <c r="AG689" s="111" t="s">
        <v>1625</v>
      </c>
      <c r="AH689" s="108">
        <v>10</v>
      </c>
      <c r="AI689" s="20" t="s">
        <v>1590</v>
      </c>
      <c r="AJ689" s="109">
        <f>AH689</f>
        <v>10</v>
      </c>
      <c r="AK689" s="106"/>
      <c r="AL689" s="106"/>
      <c r="AM689" s="106"/>
      <c r="AN689" s="106"/>
      <c r="AO689" s="106"/>
      <c r="AP689" s="106"/>
      <c r="AQ689" s="106"/>
      <c r="AR689" s="106"/>
      <c r="AS689" s="106"/>
      <c r="AT689" s="106"/>
      <c r="AU689" s="106"/>
      <c r="AV689" s="106"/>
      <c r="AW689" s="106"/>
      <c r="AX689" s="106"/>
      <c r="AY689" s="106"/>
      <c r="AZ689" s="106"/>
      <c r="BA689" s="106"/>
    </row>
    <row r="690" spans="1:53" ht="16.5" customHeight="1" x14ac:dyDescent="0.3">
      <c r="A690" s="66"/>
      <c r="B690" s="98" t="str">
        <f>"            V2="&amp;Z690&amp;" km/hr ,            V4="&amp;AD690&amp;" km/hr ,            V6="&amp;AH690&amp;" km/hr "</f>
        <v xml:space="preserve">            V2=15 km/hr ,            V4=35 km/hr ,            V6=15 km/hr </v>
      </c>
      <c r="C690" s="76"/>
      <c r="D690" s="76"/>
      <c r="E690" s="76"/>
      <c r="F690" s="76"/>
      <c r="G690" s="16" t="s">
        <v>1830</v>
      </c>
      <c r="Z690" s="108">
        <v>15</v>
      </c>
      <c r="AA690" s="20" t="s">
        <v>1590</v>
      </c>
      <c r="AB690" s="109">
        <f>Z690</f>
        <v>15</v>
      </c>
      <c r="AC690" s="111" t="s">
        <v>1625</v>
      </c>
      <c r="AD690" s="108">
        <v>35</v>
      </c>
      <c r="AE690" s="20" t="s">
        <v>1590</v>
      </c>
      <c r="AF690" s="109">
        <f>AD690</f>
        <v>35</v>
      </c>
      <c r="AG690" s="111" t="s">
        <v>1625</v>
      </c>
      <c r="AH690" s="108">
        <v>15</v>
      </c>
      <c r="AI690" s="20" t="s">
        <v>1590</v>
      </c>
      <c r="AJ690" s="109">
        <f>AH690</f>
        <v>15</v>
      </c>
      <c r="AK690" s="106"/>
      <c r="AL690" s="106"/>
      <c r="AM690" s="106"/>
      <c r="AN690" s="106"/>
      <c r="AO690" s="106"/>
      <c r="AP690" s="106"/>
      <c r="AQ690" s="106"/>
      <c r="AR690" s="106"/>
      <c r="AS690" s="106"/>
      <c r="AT690" s="106"/>
      <c r="AU690" s="106"/>
      <c r="AV690" s="106"/>
      <c r="AW690" s="106"/>
      <c r="AX690" s="106"/>
      <c r="AY690" s="106"/>
      <c r="AZ690" s="106"/>
      <c r="BA690" s="106"/>
    </row>
    <row r="691" spans="1:53" ht="16.5" customHeight="1" x14ac:dyDescent="0.3">
      <c r="A691" s="76"/>
      <c r="B691" s="76"/>
      <c r="C691" s="76"/>
      <c r="D691" s="76"/>
      <c r="E691" s="76"/>
      <c r="F691" s="76"/>
      <c r="G691" s="16" t="s">
        <v>1585</v>
      </c>
      <c r="Z691" s="106"/>
      <c r="AA691" s="106"/>
      <c r="AB691" s="106"/>
      <c r="AC691" s="106"/>
      <c r="AD691" s="106"/>
      <c r="AE691" s="106"/>
      <c r="AF691" s="106"/>
      <c r="AG691" s="106"/>
      <c r="AH691" s="106"/>
      <c r="AI691" s="106"/>
      <c r="AJ691" s="106"/>
      <c r="AK691" s="106"/>
      <c r="AL691" s="106"/>
      <c r="AM691" s="106"/>
      <c r="AN691" s="106"/>
      <c r="AO691" s="106"/>
      <c r="AP691" s="106"/>
      <c r="AQ691" s="106"/>
      <c r="AR691" s="106"/>
      <c r="AS691" s="106"/>
      <c r="AT691" s="106"/>
      <c r="AU691" s="106"/>
      <c r="AV691" s="106"/>
      <c r="AW691" s="106"/>
      <c r="AX691" s="106"/>
      <c r="AY691" s="106"/>
      <c r="AZ691" s="106"/>
      <c r="BA691" s="106"/>
    </row>
    <row r="692" spans="1:53" ht="16.5" customHeight="1" x14ac:dyDescent="0.3">
      <c r="A692" s="66"/>
      <c r="B692" s="98" t="str">
        <f>"    T = "&amp;Z692&amp;" ton ,  rt = "&amp;AD692&amp;" ton/㎥ ,  Lo = "&amp;AH692&amp;" ,  E = "&amp;AL692&amp;""</f>
        <v xml:space="preserve">    T = 10.5 ton ,  rt = 1.6 ton/㎥ ,  Lo = 1.24 ,  E = 0.9</v>
      </c>
      <c r="C692" s="76"/>
      <c r="D692" s="76"/>
      <c r="E692" s="76"/>
      <c r="F692" s="76"/>
      <c r="G692" s="16" t="s">
        <v>1831</v>
      </c>
      <c r="Z692" s="107">
        <v>10.5</v>
      </c>
      <c r="AA692" s="20" t="s">
        <v>1590</v>
      </c>
      <c r="AB692" s="109">
        <f>Z692</f>
        <v>10.5</v>
      </c>
      <c r="AC692" s="111" t="s">
        <v>1625</v>
      </c>
      <c r="AD692" s="107">
        <v>1.6</v>
      </c>
      <c r="AE692" s="20" t="s">
        <v>1590</v>
      </c>
      <c r="AF692" s="109">
        <f>AD692</f>
        <v>1.6</v>
      </c>
      <c r="AG692" s="111" t="s">
        <v>1625</v>
      </c>
      <c r="AH692" s="107">
        <v>1.24</v>
      </c>
      <c r="AI692" s="20" t="s">
        <v>1590</v>
      </c>
      <c r="AJ692" s="109">
        <f>AH692</f>
        <v>1.24</v>
      </c>
      <c r="AK692" s="111" t="s">
        <v>1625</v>
      </c>
      <c r="AL692" s="107">
        <v>0.9</v>
      </c>
      <c r="AM692" s="20" t="s">
        <v>1590</v>
      </c>
      <c r="AN692" s="109">
        <f>AL692</f>
        <v>0.9</v>
      </c>
      <c r="AO692" s="106"/>
      <c r="AP692" s="106"/>
      <c r="AQ692" s="106"/>
      <c r="AR692" s="106"/>
      <c r="AS692" s="106"/>
      <c r="AT692" s="106"/>
      <c r="AU692" s="106"/>
      <c r="AV692" s="106"/>
      <c r="AW692" s="106"/>
      <c r="AX692" s="106"/>
      <c r="AY692" s="106"/>
      <c r="AZ692" s="106"/>
      <c r="BA692" s="106"/>
    </row>
    <row r="693" spans="1:53" ht="16.5" customHeight="1" x14ac:dyDescent="0.3">
      <c r="A693" s="76"/>
      <c r="B693" s="76"/>
      <c r="C693" s="76"/>
      <c r="D693" s="76"/>
      <c r="E693" s="76"/>
      <c r="F693" s="76"/>
      <c r="G693" s="16" t="s">
        <v>1585</v>
      </c>
      <c r="Z693" s="106"/>
      <c r="AA693" s="106"/>
      <c r="AB693" s="106"/>
      <c r="AC693" s="106"/>
      <c r="AD693" s="106"/>
      <c r="AE693" s="106"/>
      <c r="AF693" s="106"/>
      <c r="AG693" s="106"/>
      <c r="AH693" s="106"/>
      <c r="AI693" s="106"/>
      <c r="AJ693" s="106"/>
      <c r="AK693" s="106"/>
      <c r="AL693" s="106"/>
      <c r="AM693" s="106"/>
      <c r="AN693" s="106"/>
      <c r="AO693" s="106"/>
      <c r="AP693" s="106"/>
      <c r="AQ693" s="106"/>
      <c r="AR693" s="106"/>
      <c r="AS693" s="106"/>
      <c r="AT693" s="106"/>
      <c r="AU693" s="106"/>
      <c r="AV693" s="106"/>
      <c r="AW693" s="106"/>
      <c r="AX693" s="106"/>
      <c r="AY693" s="106"/>
      <c r="AZ693" s="106"/>
      <c r="BA693" s="106"/>
    </row>
    <row r="694" spans="1:53" ht="16.5" customHeight="1" x14ac:dyDescent="0.3">
      <c r="A694" s="66"/>
      <c r="B694" s="98" t="str">
        <f>"    q = T/rt*Lo = "&amp;AF694&amp;" ㎥ "</f>
        <v xml:space="preserve">    q = T/rt*Lo = 8.14 ㎥ </v>
      </c>
      <c r="C694" s="76"/>
      <c r="D694" s="76"/>
      <c r="E694" s="76"/>
      <c r="F694" s="76"/>
      <c r="G694" s="16" t="s">
        <v>1780</v>
      </c>
      <c r="Z694" s="109">
        <f>AB692</f>
        <v>10.5</v>
      </c>
      <c r="AA694" s="20" t="s">
        <v>1613</v>
      </c>
      <c r="AB694" s="109">
        <f>AF692</f>
        <v>1.6</v>
      </c>
      <c r="AC694" s="20" t="s">
        <v>1606</v>
      </c>
      <c r="AD694" s="109">
        <f>AJ692</f>
        <v>1.24</v>
      </c>
      <c r="AE694" s="20" t="s">
        <v>1590</v>
      </c>
      <c r="AF694" s="109" t="str">
        <f>TEXT(ROUND(AB692/AF692*AJ692,2),"#,0.00")</f>
        <v>8.14</v>
      </c>
      <c r="AG694" s="106"/>
      <c r="AH694" s="106"/>
      <c r="AI694" s="106"/>
      <c r="AJ694" s="106"/>
      <c r="AK694" s="106"/>
      <c r="AL694" s="106"/>
      <c r="AM694" s="106"/>
      <c r="AN694" s="106"/>
      <c r="AO694" s="106"/>
      <c r="AP694" s="106"/>
      <c r="AQ694" s="106"/>
      <c r="AR694" s="106"/>
      <c r="AS694" s="106"/>
      <c r="AT694" s="106"/>
      <c r="AU694" s="106"/>
      <c r="AV694" s="106"/>
      <c r="AW694" s="106"/>
      <c r="AX694" s="106"/>
      <c r="AY694" s="106"/>
      <c r="AZ694" s="106"/>
      <c r="BA694" s="106"/>
    </row>
    <row r="695" spans="1:53" ht="16.5" customHeight="1" x14ac:dyDescent="0.3">
      <c r="A695" s="76"/>
      <c r="B695" s="76"/>
      <c r="C695" s="76"/>
      <c r="D695" s="76"/>
      <c r="E695" s="76"/>
      <c r="F695" s="76"/>
      <c r="G695" s="16" t="s">
        <v>1585</v>
      </c>
      <c r="Z695" s="106"/>
      <c r="AA695" s="106"/>
      <c r="AB695" s="106"/>
      <c r="AC695" s="106"/>
      <c r="AD695" s="106"/>
      <c r="AE695" s="106"/>
      <c r="AF695" s="106"/>
      <c r="AG695" s="106"/>
      <c r="AH695" s="106"/>
      <c r="AI695" s="106"/>
      <c r="AJ695" s="106"/>
      <c r="AK695" s="106"/>
      <c r="AL695" s="106"/>
      <c r="AM695" s="106"/>
      <c r="AN695" s="106"/>
      <c r="AO695" s="106"/>
      <c r="AP695" s="106"/>
      <c r="AQ695" s="106"/>
      <c r="AR695" s="106"/>
      <c r="AS695" s="106"/>
      <c r="AT695" s="106"/>
      <c r="AU695" s="106"/>
      <c r="AV695" s="106"/>
      <c r="AW695" s="106"/>
      <c r="AX695" s="106"/>
      <c r="AY695" s="106"/>
      <c r="AZ695" s="106"/>
      <c r="BA695" s="106"/>
    </row>
    <row r="696" spans="1:53" ht="16.5" customHeight="1" x14ac:dyDescent="0.3">
      <c r="A696" s="66"/>
      <c r="B696" s="98" t="str">
        <f>"    n = q / ( qs * K ) = "&amp;AG696&amp;" 회 "</f>
        <v xml:space="preserve">    n = q / ( qs * K ) = 12.92 회 </v>
      </c>
      <c r="C696" s="76"/>
      <c r="D696" s="76"/>
      <c r="E696" s="76"/>
      <c r="F696" s="76"/>
      <c r="G696" s="16" t="s">
        <v>1781</v>
      </c>
      <c r="Z696" s="109" t="str">
        <f>AF694</f>
        <v>8.14</v>
      </c>
      <c r="AA696" s="20" t="s">
        <v>1605</v>
      </c>
      <c r="AB696" s="109">
        <f>AB668</f>
        <v>0.7</v>
      </c>
      <c r="AC696" s="20" t="s">
        <v>1606</v>
      </c>
      <c r="AD696" s="109">
        <f>AF668</f>
        <v>0.9</v>
      </c>
      <c r="AE696" s="20" t="s">
        <v>1607</v>
      </c>
      <c r="AF696" s="20" t="s">
        <v>1590</v>
      </c>
      <c r="AG696" s="109" t="str">
        <f>TEXT(ROUND(AF694/(AB668*AF668),2),"#,0.00")</f>
        <v>12.92</v>
      </c>
      <c r="AH696" s="106"/>
      <c r="AI696" s="106"/>
      <c r="AJ696" s="106"/>
      <c r="AK696" s="106"/>
      <c r="AL696" s="106"/>
      <c r="AM696" s="106"/>
      <c r="AN696" s="106"/>
      <c r="AO696" s="106"/>
      <c r="AP696" s="106"/>
      <c r="AQ696" s="106"/>
      <c r="AR696" s="106"/>
      <c r="AS696" s="106"/>
      <c r="AT696" s="106"/>
      <c r="AU696" s="106"/>
      <c r="AV696" s="106"/>
      <c r="AW696" s="106"/>
      <c r="AX696" s="106"/>
      <c r="AY696" s="106"/>
      <c r="AZ696" s="106"/>
      <c r="BA696" s="106"/>
    </row>
    <row r="697" spans="1:53" ht="16.5" customHeight="1" x14ac:dyDescent="0.3">
      <c r="A697" s="76"/>
      <c r="B697" s="76"/>
      <c r="C697" s="76"/>
      <c r="D697" s="76"/>
      <c r="E697" s="76"/>
      <c r="F697" s="76"/>
      <c r="G697" s="16" t="s">
        <v>1585</v>
      </c>
      <c r="Z697" s="106"/>
      <c r="AA697" s="106"/>
      <c r="AB697" s="106"/>
      <c r="AC697" s="106"/>
      <c r="AD697" s="106"/>
      <c r="AE697" s="106"/>
      <c r="AF697" s="106"/>
      <c r="AG697" s="106"/>
      <c r="AH697" s="106"/>
      <c r="AI697" s="106"/>
      <c r="AJ697" s="106"/>
      <c r="AK697" s="106"/>
      <c r="AL697" s="106"/>
      <c r="AM697" s="106"/>
      <c r="AN697" s="106"/>
      <c r="AO697" s="106"/>
      <c r="AP697" s="106"/>
      <c r="AQ697" s="106"/>
      <c r="AR697" s="106"/>
      <c r="AS697" s="106"/>
      <c r="AT697" s="106"/>
      <c r="AU697" s="106"/>
      <c r="AV697" s="106"/>
      <c r="AW697" s="106"/>
      <c r="AX697" s="106"/>
      <c r="AY697" s="106"/>
      <c r="AZ697" s="106"/>
      <c r="BA697" s="106"/>
    </row>
    <row r="698" spans="1:53" ht="16.5" customHeight="1" x14ac:dyDescent="0.3">
      <c r="A698" s="66"/>
      <c r="B698" s="98" t="str">
        <f>"    t1 = Cms * n / ( "&amp;AD698&amp;"* Es ) = "&amp;AI698&amp;""</f>
        <v xml:space="preserve">    t1 = Cms * n / ( 60* Es ) = 7.83</v>
      </c>
      <c r="C698" s="76"/>
      <c r="D698" s="76"/>
      <c r="E698" s="76"/>
      <c r="F698" s="76"/>
      <c r="G698" s="16" t="s">
        <v>1782</v>
      </c>
      <c r="Z698" s="109">
        <f>AF670</f>
        <v>20</v>
      </c>
      <c r="AA698" s="20" t="s">
        <v>1606</v>
      </c>
      <c r="AB698" s="109" t="str">
        <f>AG696</f>
        <v>12.92</v>
      </c>
      <c r="AC698" s="20" t="s">
        <v>1605</v>
      </c>
      <c r="AD698" s="108">
        <v>60</v>
      </c>
      <c r="AE698" s="20" t="s">
        <v>1606</v>
      </c>
      <c r="AF698" s="109">
        <f>AB670</f>
        <v>0.55000000000000004</v>
      </c>
      <c r="AG698" s="20" t="s">
        <v>1607</v>
      </c>
      <c r="AH698" s="20" t="s">
        <v>1590</v>
      </c>
      <c r="AI698" s="109" t="str">
        <f>TEXT(ROUND(AF670*AG696/(AD698*AB670),2),"#,0.00")</f>
        <v>7.83</v>
      </c>
      <c r="AJ698" s="106"/>
      <c r="AK698" s="106"/>
      <c r="AL698" s="106"/>
      <c r="AM698" s="106"/>
      <c r="AN698" s="106"/>
      <c r="AO698" s="106"/>
      <c r="AP698" s="106"/>
      <c r="AQ698" s="106"/>
      <c r="AR698" s="106"/>
      <c r="AS698" s="106"/>
      <c r="AT698" s="106"/>
      <c r="AU698" s="106"/>
      <c r="AV698" s="106"/>
      <c r="AW698" s="106"/>
      <c r="AX698" s="106"/>
      <c r="AY698" s="106"/>
      <c r="AZ698" s="106"/>
      <c r="BA698" s="106"/>
    </row>
    <row r="699" spans="1:53" ht="16.5" customHeight="1" x14ac:dyDescent="0.3">
      <c r="A699" s="76"/>
      <c r="B699" s="76"/>
      <c r="C699" s="76"/>
      <c r="D699" s="76"/>
      <c r="E699" s="76"/>
      <c r="F699" s="76"/>
      <c r="G699" s="16" t="s">
        <v>1585</v>
      </c>
      <c r="Z699" s="106"/>
      <c r="AA699" s="106"/>
      <c r="AB699" s="106"/>
      <c r="AC699" s="106"/>
      <c r="AD699" s="106"/>
      <c r="AE699" s="106"/>
      <c r="AF699" s="106"/>
      <c r="AG699" s="106"/>
      <c r="AH699" s="106"/>
      <c r="AI699" s="106"/>
      <c r="AJ699" s="106"/>
      <c r="AK699" s="106"/>
      <c r="AL699" s="106"/>
      <c r="AM699" s="106"/>
      <c r="AN699" s="106"/>
      <c r="AO699" s="106"/>
      <c r="AP699" s="106"/>
      <c r="AQ699" s="106"/>
      <c r="AR699" s="106"/>
      <c r="AS699" s="106"/>
      <c r="AT699" s="106"/>
      <c r="AU699" s="106"/>
      <c r="AV699" s="106"/>
      <c r="AW699" s="106"/>
      <c r="AX699" s="106"/>
      <c r="AY699" s="106"/>
      <c r="AZ699" s="106"/>
      <c r="BA699" s="106"/>
    </row>
    <row r="700" spans="1:53" ht="16.5" customHeight="1" x14ac:dyDescent="0.3">
      <c r="A700" s="66"/>
      <c r="B700" s="98" t="str">
        <f>"    t2 = (L1/V1 + L1/V2 + L2/V3 + L2/V4 + L3/V5 + L3/V6) * "&amp;AY700&amp;" = "&amp;BA700&amp;""</f>
        <v xml:space="preserve">    t2 = (L1/V1 + L1/V2 + L2/V3 + L2/V4 + L3/V5 + L3/V6) * 60 = 70.57</v>
      </c>
      <c r="C700" s="76"/>
      <c r="D700" s="76"/>
      <c r="E700" s="76"/>
      <c r="F700" s="76"/>
      <c r="G700" s="16" t="s">
        <v>1832</v>
      </c>
      <c r="Z700" s="20" t="s">
        <v>1723</v>
      </c>
      <c r="AA700" s="109">
        <f>AB687</f>
        <v>0.1</v>
      </c>
      <c r="AB700" s="20" t="s">
        <v>1613</v>
      </c>
      <c r="AC700" s="109">
        <f>AB689</f>
        <v>10</v>
      </c>
      <c r="AD700" s="20" t="s">
        <v>1724</v>
      </c>
      <c r="AE700" s="109">
        <f>AB687</f>
        <v>0.1</v>
      </c>
      <c r="AF700" s="20" t="s">
        <v>1613</v>
      </c>
      <c r="AG700" s="109">
        <f>AB690</f>
        <v>15</v>
      </c>
      <c r="AH700" s="20" t="s">
        <v>1724</v>
      </c>
      <c r="AI700" s="109">
        <f>AF687</f>
        <v>20</v>
      </c>
      <c r="AJ700" s="20" t="s">
        <v>1613</v>
      </c>
      <c r="AK700" s="109">
        <f>AF689</f>
        <v>35</v>
      </c>
      <c r="AL700" s="20" t="s">
        <v>1724</v>
      </c>
      <c r="AM700" s="109">
        <f>AF687</f>
        <v>20</v>
      </c>
      <c r="AN700" s="20" t="s">
        <v>1613</v>
      </c>
      <c r="AO700" s="109">
        <f>AF690</f>
        <v>35</v>
      </c>
      <c r="AP700" s="20" t="s">
        <v>1724</v>
      </c>
      <c r="AQ700" s="109">
        <f>AJ687</f>
        <v>0.1</v>
      </c>
      <c r="AR700" s="20" t="s">
        <v>1613</v>
      </c>
      <c r="AS700" s="109">
        <f>AJ689</f>
        <v>10</v>
      </c>
      <c r="AT700" s="20" t="s">
        <v>1724</v>
      </c>
      <c r="AU700" s="109">
        <f>AJ687</f>
        <v>0.1</v>
      </c>
      <c r="AV700" s="20" t="s">
        <v>1613</v>
      </c>
      <c r="AW700" s="109">
        <f>AJ690</f>
        <v>15</v>
      </c>
      <c r="AX700" s="20" t="s">
        <v>1785</v>
      </c>
      <c r="AY700" s="108">
        <v>60</v>
      </c>
      <c r="AZ700" s="20" t="s">
        <v>1590</v>
      </c>
      <c r="BA700" s="109" t="str">
        <f>TEXT(ROUND((AB687/AB689+AB687/AB690+AF687/AF689+AF687/AF690+AJ687/AJ689+AJ687/AJ690)*AY700,2),"#,0.00")</f>
        <v>70.57</v>
      </c>
    </row>
    <row r="701" spans="1:53" ht="16.5" customHeight="1" x14ac:dyDescent="0.3">
      <c r="A701" s="76"/>
      <c r="B701" s="76"/>
      <c r="C701" s="76"/>
      <c r="D701" s="76"/>
      <c r="E701" s="76"/>
      <c r="F701" s="76"/>
      <c r="G701" s="16" t="s">
        <v>1585</v>
      </c>
      <c r="Z701" s="106"/>
      <c r="AA701" s="106"/>
      <c r="AB701" s="106"/>
      <c r="AC701" s="106"/>
      <c r="AD701" s="106"/>
      <c r="AE701" s="106"/>
      <c r="AF701" s="106"/>
      <c r="AG701" s="106"/>
      <c r="AH701" s="106"/>
      <c r="AI701" s="106"/>
      <c r="AJ701" s="106"/>
      <c r="AK701" s="106"/>
      <c r="AL701" s="106"/>
      <c r="AM701" s="106"/>
      <c r="AN701" s="106"/>
      <c r="AO701" s="106"/>
      <c r="AP701" s="106"/>
      <c r="AQ701" s="106"/>
      <c r="AR701" s="106"/>
      <c r="AS701" s="106"/>
      <c r="AT701" s="106"/>
      <c r="AU701" s="106"/>
      <c r="AV701" s="106"/>
      <c r="AW701" s="106"/>
      <c r="AX701" s="106"/>
      <c r="AY701" s="106"/>
      <c r="AZ701" s="106"/>
      <c r="BA701" s="106"/>
    </row>
    <row r="702" spans="1:53" ht="16.5" customHeight="1" x14ac:dyDescent="0.3">
      <c r="A702" s="66"/>
      <c r="B702" s="98" t="str">
        <f>"    t3 = "&amp;Z702&amp;" ,  t4 = "&amp;AD702&amp;" ,  t5 = "&amp;AH702&amp;" ,  t6 = "&amp;AL702&amp;""</f>
        <v xml:space="preserve">    t3 = 0.8 ,  t4 = 0.42 ,  t5 = 0.5 ,  t6 = 1.5</v>
      </c>
      <c r="C702" s="76"/>
      <c r="D702" s="76"/>
      <c r="E702" s="76"/>
      <c r="F702" s="76"/>
      <c r="G702" s="16" t="s">
        <v>1833</v>
      </c>
      <c r="Z702" s="107">
        <v>0.8</v>
      </c>
      <c r="AA702" s="20" t="s">
        <v>1590</v>
      </c>
      <c r="AB702" s="109">
        <f>Z702</f>
        <v>0.8</v>
      </c>
      <c r="AC702" s="111" t="s">
        <v>1625</v>
      </c>
      <c r="AD702" s="107">
        <v>0.42</v>
      </c>
      <c r="AE702" s="20" t="s">
        <v>1590</v>
      </c>
      <c r="AF702" s="109">
        <f>AD702</f>
        <v>0.42</v>
      </c>
      <c r="AG702" s="111" t="s">
        <v>1625</v>
      </c>
      <c r="AH702" s="107">
        <v>0.5</v>
      </c>
      <c r="AI702" s="20" t="s">
        <v>1590</v>
      </c>
      <c r="AJ702" s="109">
        <f>AH702</f>
        <v>0.5</v>
      </c>
      <c r="AK702" s="111" t="s">
        <v>1625</v>
      </c>
      <c r="AL702" s="107">
        <v>1.5</v>
      </c>
      <c r="AM702" s="20" t="s">
        <v>1590</v>
      </c>
      <c r="AN702" s="109">
        <f>AL702</f>
        <v>1.5</v>
      </c>
      <c r="AO702" s="106"/>
      <c r="AP702" s="106"/>
      <c r="AQ702" s="106"/>
      <c r="AR702" s="106"/>
      <c r="AS702" s="106"/>
      <c r="AT702" s="106"/>
      <c r="AU702" s="106"/>
      <c r="AV702" s="106"/>
      <c r="AW702" s="106"/>
      <c r="AX702" s="106"/>
      <c r="AY702" s="106"/>
      <c r="AZ702" s="106"/>
      <c r="BA702" s="106"/>
    </row>
    <row r="703" spans="1:53" ht="16.5" customHeight="1" x14ac:dyDescent="0.3">
      <c r="A703" s="76"/>
      <c r="B703" s="76"/>
      <c r="C703" s="76"/>
      <c r="D703" s="76"/>
      <c r="E703" s="76"/>
      <c r="F703" s="76"/>
      <c r="G703" s="16" t="s">
        <v>1585</v>
      </c>
      <c r="Z703" s="106"/>
      <c r="AA703" s="106"/>
      <c r="AB703" s="106"/>
      <c r="AC703" s="106"/>
      <c r="AD703" s="106"/>
      <c r="AE703" s="106"/>
      <c r="AF703" s="106"/>
      <c r="AG703" s="106"/>
      <c r="AH703" s="106"/>
      <c r="AI703" s="106"/>
      <c r="AJ703" s="106"/>
      <c r="AK703" s="106"/>
      <c r="AL703" s="106"/>
      <c r="AM703" s="106"/>
      <c r="AN703" s="106"/>
      <c r="AO703" s="106"/>
      <c r="AP703" s="106"/>
      <c r="AQ703" s="106"/>
      <c r="AR703" s="106"/>
      <c r="AS703" s="106"/>
      <c r="AT703" s="106"/>
      <c r="AU703" s="106"/>
      <c r="AV703" s="106"/>
      <c r="AW703" s="106"/>
      <c r="AX703" s="106"/>
      <c r="AY703" s="106"/>
      <c r="AZ703" s="106"/>
      <c r="BA703" s="106"/>
    </row>
    <row r="704" spans="1:53" ht="16.5" customHeight="1" x14ac:dyDescent="0.3">
      <c r="A704" s="66"/>
      <c r="B704" s="98" t="str">
        <f>"    Cm = t1 + t2 + t3 + t4 + t5 + t6 = "&amp;AL704&amp;""</f>
        <v xml:space="preserve">    Cm = t1 + t2 + t3 + t4 + t5 + t6 = 81.62</v>
      </c>
      <c r="C704" s="76"/>
      <c r="D704" s="76"/>
      <c r="E704" s="76"/>
      <c r="F704" s="76"/>
      <c r="G704" s="16" t="s">
        <v>1834</v>
      </c>
      <c r="Z704" s="109" t="str">
        <f>AI698</f>
        <v>7.83</v>
      </c>
      <c r="AA704" s="20" t="s">
        <v>1724</v>
      </c>
      <c r="AB704" s="109" t="str">
        <f>BA700</f>
        <v>70.57</v>
      </c>
      <c r="AC704" s="20" t="s">
        <v>1724</v>
      </c>
      <c r="AD704" s="109">
        <f>AB702</f>
        <v>0.8</v>
      </c>
      <c r="AE704" s="20" t="s">
        <v>1724</v>
      </c>
      <c r="AF704" s="109">
        <f>AF702</f>
        <v>0.42</v>
      </c>
      <c r="AG704" s="20" t="s">
        <v>1724</v>
      </c>
      <c r="AH704" s="109">
        <f>AJ702</f>
        <v>0.5</v>
      </c>
      <c r="AI704" s="20" t="s">
        <v>1724</v>
      </c>
      <c r="AJ704" s="109">
        <f>AN702</f>
        <v>1.5</v>
      </c>
      <c r="AK704" s="20" t="s">
        <v>1590</v>
      </c>
      <c r="AL704" s="109" t="str">
        <f>TEXT(ROUND(AI698+BA700+AB702+AF702+AJ702+AN702,2),"#,0.00")</f>
        <v>81.62</v>
      </c>
      <c r="AM704" s="106"/>
      <c r="AN704" s="106"/>
      <c r="AO704" s="106"/>
      <c r="AP704" s="106"/>
      <c r="AQ704" s="106"/>
      <c r="AR704" s="106"/>
      <c r="AS704" s="106"/>
      <c r="AT704" s="106"/>
      <c r="AU704" s="106"/>
      <c r="AV704" s="106"/>
      <c r="AW704" s="106"/>
      <c r="AX704" s="106"/>
      <c r="AY704" s="106"/>
      <c r="AZ704" s="106"/>
      <c r="BA704" s="106"/>
    </row>
    <row r="705" spans="1:53" ht="16.5" customHeight="1" x14ac:dyDescent="0.3">
      <c r="A705" s="76"/>
      <c r="B705" s="76"/>
      <c r="C705" s="76"/>
      <c r="D705" s="76"/>
      <c r="E705" s="76"/>
      <c r="F705" s="76"/>
      <c r="G705" s="16" t="s">
        <v>1585</v>
      </c>
      <c r="Z705" s="106"/>
      <c r="AA705" s="106"/>
      <c r="AB705" s="106"/>
      <c r="AC705" s="106"/>
      <c r="AD705" s="106"/>
      <c r="AE705" s="106"/>
      <c r="AF705" s="106"/>
      <c r="AG705" s="106"/>
      <c r="AH705" s="106"/>
      <c r="AI705" s="106"/>
      <c r="AJ705" s="106"/>
      <c r="AK705" s="106"/>
      <c r="AL705" s="106"/>
      <c r="AM705" s="106"/>
      <c r="AN705" s="106"/>
      <c r="AO705" s="106"/>
      <c r="AP705" s="106"/>
      <c r="AQ705" s="106"/>
      <c r="AR705" s="106"/>
      <c r="AS705" s="106"/>
      <c r="AT705" s="106"/>
      <c r="AU705" s="106"/>
      <c r="AV705" s="106"/>
      <c r="AW705" s="106"/>
      <c r="AX705" s="106"/>
      <c r="AY705" s="106"/>
      <c r="AZ705" s="106"/>
      <c r="BA705" s="106"/>
    </row>
    <row r="706" spans="1:53" ht="16.5" customHeight="1" x14ac:dyDescent="0.3">
      <c r="A706" s="66"/>
      <c r="B706" s="98" t="str">
        <f>"    Q = "&amp;Z706&amp;"*q*f*E / Cm = "&amp;AJ706&amp;" ㎥/hr "</f>
        <v xml:space="preserve">    Q = 60*q*f*E / Cm = 3.93 ㎥/hr </v>
      </c>
      <c r="C706" s="76"/>
      <c r="D706" s="76"/>
      <c r="E706" s="76"/>
      <c r="F706" s="76"/>
      <c r="G706" s="16" t="s">
        <v>1787</v>
      </c>
      <c r="Z706" s="108">
        <v>60</v>
      </c>
      <c r="AA706" s="20" t="s">
        <v>1606</v>
      </c>
      <c r="AB706" s="109" t="str">
        <f>AF694</f>
        <v>8.14</v>
      </c>
      <c r="AC706" s="20" t="s">
        <v>1606</v>
      </c>
      <c r="AD706" s="109" t="str">
        <f>AL668</f>
        <v>0.73</v>
      </c>
      <c r="AE706" s="20" t="s">
        <v>1606</v>
      </c>
      <c r="AF706" s="109">
        <f>AN692</f>
        <v>0.9</v>
      </c>
      <c r="AG706" s="20" t="s">
        <v>1613</v>
      </c>
      <c r="AH706" s="109" t="str">
        <f>AL704</f>
        <v>81.62</v>
      </c>
      <c r="AI706" s="20" t="s">
        <v>1590</v>
      </c>
      <c r="AJ706" s="109" t="str">
        <f>TEXT(ROUND(Z706*AF694*AL668*AN692/AL704,2),"#,0.00")</f>
        <v>3.93</v>
      </c>
      <c r="AK706" s="106"/>
      <c r="AL706" s="106"/>
      <c r="AM706" s="106"/>
      <c r="AN706" s="106"/>
      <c r="AO706" s="106"/>
      <c r="AP706" s="106"/>
      <c r="AQ706" s="106"/>
      <c r="AR706" s="106"/>
      <c r="AS706" s="106"/>
      <c r="AT706" s="106"/>
      <c r="AU706" s="106"/>
      <c r="AV706" s="106"/>
      <c r="AW706" s="106"/>
      <c r="AX706" s="106"/>
      <c r="AY706" s="106"/>
      <c r="AZ706" s="106"/>
      <c r="BA706" s="106"/>
    </row>
    <row r="707" spans="1:53" ht="16.5" customHeight="1" x14ac:dyDescent="0.3">
      <c r="A707" s="76"/>
      <c r="B707" s="76"/>
      <c r="C707" s="76"/>
      <c r="D707" s="76"/>
      <c r="E707" s="76"/>
      <c r="F707" s="76"/>
      <c r="G707" s="16" t="s">
        <v>1585</v>
      </c>
      <c r="Z707" s="106"/>
      <c r="AA707" s="106"/>
      <c r="AB707" s="106"/>
      <c r="AC707" s="106"/>
      <c r="AD707" s="106"/>
      <c r="AE707" s="106"/>
      <c r="AF707" s="106"/>
      <c r="AG707" s="106"/>
      <c r="AH707" s="106"/>
      <c r="AI707" s="106"/>
      <c r="AJ707" s="106"/>
      <c r="AK707" s="106"/>
      <c r="AL707" s="106"/>
      <c r="AM707" s="106"/>
      <c r="AN707" s="106"/>
      <c r="AO707" s="106"/>
      <c r="AP707" s="106"/>
      <c r="AQ707" s="106"/>
      <c r="AR707" s="106"/>
      <c r="AS707" s="106"/>
      <c r="AT707" s="106"/>
      <c r="AU707" s="106"/>
      <c r="AV707" s="106"/>
      <c r="AW707" s="106"/>
      <c r="AX707" s="106"/>
      <c r="AY707" s="106"/>
      <c r="AZ707" s="106"/>
      <c r="BA707" s="106"/>
    </row>
    <row r="708" spans="1:53" ht="16.5" customHeight="1" x14ac:dyDescent="0.3">
      <c r="A708" s="66" t="s">
        <v>1836</v>
      </c>
      <c r="B708" s="98" t="str">
        <f>"    노무비 : "&amp;TEXT(I708,"#,##0"&amp;IF(I708&lt;&gt;INT(I708),".###",""))&amp;" / Q = "&amp;TEXT(C708,"#,##0.0")&amp;""</f>
        <v xml:space="preserve">    노무비 : 47,231 / Q = 12,018.0</v>
      </c>
      <c r="C708" s="100">
        <f>D708+E708+F708</f>
        <v>12018</v>
      </c>
      <c r="D708" s="100">
        <f>IF(H708=0,0,ROUNDDOWN(J708*H708,1))</f>
        <v>0</v>
      </c>
      <c r="E708" s="100">
        <f>IF(H708=0,0,ROUNDDOWN(K708*H708,1))</f>
        <v>12018</v>
      </c>
      <c r="F708" s="100">
        <f>IF(H708=0,0,ROUNDDOWN(L708*H708,1))</f>
        <v>0</v>
      </c>
      <c r="G708" s="16" t="s">
        <v>1835</v>
      </c>
      <c r="H708" s="103">
        <f>AC708</f>
        <v>0.2544529262086514</v>
      </c>
      <c r="I708" s="104">
        <f>J708+K708+L708</f>
        <v>47231</v>
      </c>
      <c r="K708" s="39">
        <f>중기목록표!G11</f>
        <v>47231</v>
      </c>
      <c r="M708" s="20" t="s">
        <v>1837</v>
      </c>
      <c r="N708" s="20" t="s">
        <v>1616</v>
      </c>
      <c r="X708" s="105" t="str">
        <f>중기목록표!B11&amp;" / "&amp;중기목록표!C11</f>
        <v>덤프트럭 / 10.5톤</v>
      </c>
      <c r="Y708" s="19" t="str">
        <f ca="1">HYPERLINK("#"&amp;중기목록표!J2&amp;"!A"&amp;ROW(중기목록표!A11),"X00150 →")</f>
        <v>X00150 →</v>
      </c>
      <c r="Z708" s="20" t="s">
        <v>1593</v>
      </c>
      <c r="AA708" s="109" t="str">
        <f>AJ706</f>
        <v>3.93</v>
      </c>
      <c r="AB708" s="20" t="s">
        <v>1590</v>
      </c>
      <c r="AC708" s="110">
        <f>1/AJ706</f>
        <v>0.2544529262086514</v>
      </c>
      <c r="AD708" s="106"/>
      <c r="AE708" s="106"/>
      <c r="AF708" s="106"/>
      <c r="AG708" s="106"/>
      <c r="AH708" s="106"/>
      <c r="AI708" s="106"/>
      <c r="AJ708" s="106"/>
      <c r="AK708" s="106"/>
      <c r="AL708" s="106"/>
      <c r="AM708" s="106"/>
      <c r="AN708" s="106"/>
      <c r="AO708" s="106"/>
      <c r="AP708" s="106"/>
      <c r="AQ708" s="106"/>
      <c r="AR708" s="106"/>
      <c r="AS708" s="106"/>
      <c r="AT708" s="106"/>
      <c r="AU708" s="106"/>
      <c r="AV708" s="106"/>
      <c r="AW708" s="106"/>
      <c r="AX708" s="106"/>
      <c r="AY708" s="106"/>
      <c r="AZ708" s="106"/>
      <c r="BA708" s="106"/>
    </row>
    <row r="709" spans="1:53" ht="16.5" customHeight="1" x14ac:dyDescent="0.3">
      <c r="A709" s="76"/>
      <c r="B709" s="76"/>
      <c r="C709" s="76"/>
      <c r="D709" s="76"/>
      <c r="E709" s="76"/>
      <c r="F709" s="76"/>
      <c r="G709" s="16" t="s">
        <v>1585</v>
      </c>
      <c r="Z709" s="106"/>
      <c r="AA709" s="106"/>
      <c r="AB709" s="106"/>
      <c r="AC709" s="106"/>
      <c r="AD709" s="106"/>
      <c r="AE709" s="106"/>
      <c r="AF709" s="106"/>
      <c r="AG709" s="106"/>
      <c r="AH709" s="106"/>
      <c r="AI709" s="106"/>
      <c r="AJ709" s="106"/>
      <c r="AK709" s="106"/>
      <c r="AL709" s="106"/>
      <c r="AM709" s="106"/>
      <c r="AN709" s="106"/>
      <c r="AO709" s="106"/>
      <c r="AP709" s="106"/>
      <c r="AQ709" s="106"/>
      <c r="AR709" s="106"/>
      <c r="AS709" s="106"/>
      <c r="AT709" s="106"/>
      <c r="AU709" s="106"/>
      <c r="AV709" s="106"/>
      <c r="AW709" s="106"/>
      <c r="AX709" s="106"/>
      <c r="AY709" s="106"/>
      <c r="AZ709" s="106"/>
      <c r="BA709" s="106"/>
    </row>
    <row r="710" spans="1:53" ht="16.5" customHeight="1" x14ac:dyDescent="0.3">
      <c r="A710" s="66" t="s">
        <v>1839</v>
      </c>
      <c r="B710" s="98" t="str">
        <f>"    재료비 : "&amp;TEXT(I710,"#,##0"&amp;IF(I710&lt;&gt;INT(I710),".###",""))&amp;" / Q = "&amp;TEXT(C710,"#,##0.0")&amp;""</f>
        <v xml:space="preserve">    재료비 : 24,770 / Q = 6,302.7</v>
      </c>
      <c r="C710" s="100">
        <f>D710+E710+F710</f>
        <v>6302.7</v>
      </c>
      <c r="D710" s="100">
        <f>IF(H710=0,0,ROUNDDOWN(J710*H710,1))</f>
        <v>6302.7</v>
      </c>
      <c r="E710" s="100">
        <f>IF(H710=0,0,ROUNDDOWN(K710*H710,1))</f>
        <v>0</v>
      </c>
      <c r="F710" s="100">
        <f>IF(H710=0,0,ROUNDDOWN(L710*H710,1))</f>
        <v>0</v>
      </c>
      <c r="G710" s="16" t="s">
        <v>1838</v>
      </c>
      <c r="H710" s="103">
        <f>AC710</f>
        <v>0.2544529262086514</v>
      </c>
      <c r="I710" s="104">
        <f>J710+K710+L710</f>
        <v>24770</v>
      </c>
      <c r="J710" s="39">
        <f>중기목록표!F11</f>
        <v>24770</v>
      </c>
      <c r="M710" s="20" t="s">
        <v>1837</v>
      </c>
      <c r="N710" s="20" t="s">
        <v>1616</v>
      </c>
      <c r="X710" s="105" t="str">
        <f>중기목록표!B11&amp;" / "&amp;중기목록표!C11</f>
        <v>덤프트럭 / 10.5톤</v>
      </c>
      <c r="Y710" s="19" t="str">
        <f ca="1">HYPERLINK("#"&amp;중기목록표!J2&amp;"!A"&amp;ROW(중기목록표!A11),"X00150 →")</f>
        <v>X00150 →</v>
      </c>
      <c r="Z710" s="20" t="s">
        <v>1593</v>
      </c>
      <c r="AA710" s="109" t="str">
        <f>AJ706</f>
        <v>3.93</v>
      </c>
      <c r="AB710" s="20" t="s">
        <v>1590</v>
      </c>
      <c r="AC710" s="110">
        <f>1/AJ706</f>
        <v>0.2544529262086514</v>
      </c>
      <c r="AD710" s="106"/>
      <c r="AE710" s="106"/>
      <c r="AF710" s="106"/>
      <c r="AG710" s="106"/>
      <c r="AH710" s="106"/>
      <c r="AI710" s="106"/>
      <c r="AJ710" s="106"/>
      <c r="AK710" s="106"/>
      <c r="AL710" s="106"/>
      <c r="AM710" s="106"/>
      <c r="AN710" s="106"/>
      <c r="AO710" s="106"/>
      <c r="AP710" s="106"/>
      <c r="AQ710" s="106"/>
      <c r="AR710" s="106"/>
      <c r="AS710" s="106"/>
      <c r="AT710" s="106"/>
      <c r="AU710" s="106"/>
      <c r="AV710" s="106"/>
      <c r="AW710" s="106"/>
      <c r="AX710" s="106"/>
      <c r="AY710" s="106"/>
      <c r="AZ710" s="106"/>
      <c r="BA710" s="106"/>
    </row>
    <row r="711" spans="1:53" ht="16.5" customHeight="1" x14ac:dyDescent="0.3">
      <c r="A711" s="76"/>
      <c r="B711" s="76"/>
      <c r="C711" s="76"/>
      <c r="D711" s="76"/>
      <c r="E711" s="76"/>
      <c r="F711" s="76"/>
      <c r="G711" s="16" t="s">
        <v>1585</v>
      </c>
      <c r="Z711" s="106"/>
      <c r="AA711" s="106"/>
      <c r="AB711" s="106"/>
      <c r="AC711" s="106"/>
      <c r="AD711" s="106"/>
      <c r="AE711" s="106"/>
      <c r="AF711" s="106"/>
      <c r="AG711" s="106"/>
      <c r="AH711" s="106"/>
      <c r="AI711" s="106"/>
      <c r="AJ711" s="106"/>
      <c r="AK711" s="106"/>
      <c r="AL711" s="106"/>
      <c r="AM711" s="106"/>
      <c r="AN711" s="106"/>
      <c r="AO711" s="106"/>
      <c r="AP711" s="106"/>
      <c r="AQ711" s="106"/>
      <c r="AR711" s="106"/>
      <c r="AS711" s="106"/>
      <c r="AT711" s="106"/>
      <c r="AU711" s="106"/>
      <c r="AV711" s="106"/>
      <c r="AW711" s="106"/>
      <c r="AX711" s="106"/>
      <c r="AY711" s="106"/>
      <c r="AZ711" s="106"/>
      <c r="BA711" s="106"/>
    </row>
    <row r="712" spans="1:53" ht="16.5" customHeight="1" x14ac:dyDescent="0.3">
      <c r="A712" s="66" t="s">
        <v>1841</v>
      </c>
      <c r="B712" s="98" t="str">
        <f>"    경  비 : "&amp;TEXT(I712,"#,##0"&amp;IF(I712&lt;&gt;INT(I712),".###",""))&amp;" / Q = "&amp;TEXT(C712,"#,##0.0")&amp;""</f>
        <v xml:space="preserve">    경  비 : 11,248 / Q = 2,862.0</v>
      </c>
      <c r="C712" s="100">
        <f>D712+E712+F712</f>
        <v>2862</v>
      </c>
      <c r="D712" s="100">
        <f>IF(H712=0,0,ROUNDDOWN(J712*H712,1))</f>
        <v>0</v>
      </c>
      <c r="E712" s="100">
        <f>IF(H712=0,0,ROUNDDOWN(K712*H712,1))</f>
        <v>0</v>
      </c>
      <c r="F712" s="100">
        <f>IF(H712=0,0,ROUNDDOWN(L712*H712,1))</f>
        <v>2862</v>
      </c>
      <c r="G712" s="16" t="s">
        <v>1840</v>
      </c>
      <c r="H712" s="103">
        <f>AC712</f>
        <v>0.2544529262086514</v>
      </c>
      <c r="I712" s="104">
        <f>J712+K712+L712</f>
        <v>11248</v>
      </c>
      <c r="L712" s="39">
        <f>중기목록표!H11</f>
        <v>11248</v>
      </c>
      <c r="M712" s="20" t="s">
        <v>1837</v>
      </c>
      <c r="N712" s="20" t="s">
        <v>1616</v>
      </c>
      <c r="X712" s="105" t="str">
        <f>중기목록표!B11&amp;" / "&amp;중기목록표!C11</f>
        <v>덤프트럭 / 10.5톤</v>
      </c>
      <c r="Y712" s="19" t="str">
        <f ca="1">HYPERLINK("#"&amp;중기목록표!J2&amp;"!A"&amp;ROW(중기목록표!A11),"X00150 →")</f>
        <v>X00150 →</v>
      </c>
      <c r="Z712" s="20" t="s">
        <v>1593</v>
      </c>
      <c r="AA712" s="109" t="str">
        <f>AJ706</f>
        <v>3.93</v>
      </c>
      <c r="AB712" s="20" t="s">
        <v>1590</v>
      </c>
      <c r="AC712" s="110">
        <f>1/AJ706</f>
        <v>0.2544529262086514</v>
      </c>
      <c r="AD712" s="106"/>
      <c r="AE712" s="106"/>
      <c r="AF712" s="106"/>
      <c r="AG712" s="106"/>
      <c r="AH712" s="106"/>
      <c r="AI712" s="106"/>
      <c r="AJ712" s="106"/>
      <c r="AK712" s="106"/>
      <c r="AL712" s="106"/>
      <c r="AM712" s="106"/>
      <c r="AN712" s="106"/>
      <c r="AO712" s="106"/>
      <c r="AP712" s="106"/>
      <c r="AQ712" s="106"/>
      <c r="AR712" s="106"/>
      <c r="AS712" s="106"/>
      <c r="AT712" s="106"/>
      <c r="AU712" s="106"/>
      <c r="AV712" s="106"/>
      <c r="AW712" s="106"/>
      <c r="AX712" s="106"/>
      <c r="AY712" s="106"/>
      <c r="AZ712" s="106"/>
      <c r="BA712" s="106"/>
    </row>
    <row r="713" spans="1:53" ht="16.5" customHeight="1" x14ac:dyDescent="0.3">
      <c r="A713" s="76"/>
      <c r="B713" s="76"/>
      <c r="C713" s="76"/>
      <c r="D713" s="76"/>
      <c r="E713" s="76"/>
      <c r="F713" s="76"/>
      <c r="G713" s="16" t="s">
        <v>1585</v>
      </c>
      <c r="Z713" s="106"/>
      <c r="AA713" s="106"/>
      <c r="AB713" s="106"/>
      <c r="AC713" s="106"/>
      <c r="AD713" s="106"/>
      <c r="AE713" s="106"/>
      <c r="AF713" s="106"/>
      <c r="AG713" s="106"/>
      <c r="AH713" s="106"/>
      <c r="AI713" s="106"/>
      <c r="AJ713" s="106"/>
      <c r="AK713" s="106"/>
      <c r="AL713" s="106"/>
      <c r="AM713" s="106"/>
      <c r="AN713" s="106"/>
      <c r="AO713" s="106"/>
      <c r="AP713" s="106"/>
      <c r="AQ713" s="106"/>
      <c r="AR713" s="106"/>
      <c r="AS713" s="106"/>
      <c r="AT713" s="106"/>
      <c r="AU713" s="106"/>
      <c r="AV713" s="106"/>
      <c r="AW713" s="106"/>
      <c r="AX713" s="106"/>
      <c r="AY713" s="106"/>
      <c r="AZ713" s="106"/>
      <c r="BA713" s="106"/>
    </row>
    <row r="714" spans="1:53" ht="16.5" customHeight="1" x14ac:dyDescent="0.3">
      <c r="A714" s="66"/>
      <c r="B714" s="75" t="s">
        <v>1615</v>
      </c>
      <c r="C714" s="101">
        <f>D714+E714+F714</f>
        <v>21182.7</v>
      </c>
      <c r="D714" s="101">
        <f>SUMIF(N683:N713,M714,D683:D713)</f>
        <v>6302.7</v>
      </c>
      <c r="E714" s="101">
        <f>SUMIF(N683:N713,M714,E683:E713)</f>
        <v>12018</v>
      </c>
      <c r="F714" s="101">
        <f>SUMIF(N683:N713,M714,F683:F713)</f>
        <v>2862</v>
      </c>
      <c r="G714" s="16" t="s">
        <v>1614</v>
      </c>
      <c r="M714" s="20" t="s">
        <v>1616</v>
      </c>
      <c r="N714" s="20" t="s">
        <v>1636</v>
      </c>
      <c r="Z714" s="106"/>
      <c r="AA714" s="106"/>
      <c r="AB714" s="106"/>
      <c r="AC714" s="106"/>
      <c r="AD714" s="106"/>
      <c r="AE714" s="106"/>
      <c r="AF714" s="106"/>
      <c r="AG714" s="106"/>
      <c r="AH714" s="106"/>
      <c r="AI714" s="106"/>
      <c r="AJ714" s="106"/>
      <c r="AK714" s="106"/>
      <c r="AL714" s="106"/>
      <c r="AM714" s="106"/>
      <c r="AN714" s="106"/>
      <c r="AO714" s="106"/>
      <c r="AP714" s="106"/>
      <c r="AQ714" s="106"/>
      <c r="AR714" s="106"/>
      <c r="AS714" s="106"/>
      <c r="AT714" s="106"/>
      <c r="AU714" s="106"/>
      <c r="AV714" s="106"/>
      <c r="AW714" s="106"/>
      <c r="AX714" s="106"/>
      <c r="AY714" s="106"/>
      <c r="AZ714" s="106"/>
      <c r="BA714" s="106"/>
    </row>
    <row r="715" spans="1:53" ht="16.5" customHeight="1" x14ac:dyDescent="0.3">
      <c r="A715" s="76"/>
      <c r="B715" s="76"/>
      <c r="C715" s="99"/>
      <c r="D715" s="99"/>
      <c r="E715" s="99"/>
      <c r="F715" s="99"/>
      <c r="G715" s="16" t="s">
        <v>1585</v>
      </c>
      <c r="Z715" s="106"/>
      <c r="AA715" s="106"/>
      <c r="AB715" s="106"/>
      <c r="AC715" s="106"/>
      <c r="AD715" s="106"/>
      <c r="AE715" s="106"/>
      <c r="AF715" s="106"/>
      <c r="AG715" s="106"/>
      <c r="AH715" s="106"/>
      <c r="AI715" s="106"/>
      <c r="AJ715" s="106"/>
      <c r="AK715" s="106"/>
      <c r="AL715" s="106"/>
      <c r="AM715" s="106"/>
      <c r="AN715" s="106"/>
      <c r="AO715" s="106"/>
      <c r="AP715" s="106"/>
      <c r="AQ715" s="106"/>
      <c r="AR715" s="106"/>
      <c r="AS715" s="106"/>
      <c r="AT715" s="106"/>
      <c r="AU715" s="106"/>
      <c r="AV715" s="106"/>
      <c r="AW715" s="106"/>
      <c r="AX715" s="106"/>
      <c r="AY715" s="106"/>
      <c r="AZ715" s="106"/>
      <c r="BA715" s="106"/>
    </row>
    <row r="716" spans="1:53" ht="16.5" customHeight="1" x14ac:dyDescent="0.3">
      <c r="A716" s="76"/>
      <c r="B716" s="76"/>
      <c r="C716" s="76"/>
      <c r="D716" s="76"/>
      <c r="E716" s="76"/>
      <c r="F716" s="76"/>
      <c r="G716" s="16" t="s">
        <v>1585</v>
      </c>
      <c r="Z716" s="106"/>
      <c r="AA716" s="106"/>
      <c r="AB716" s="106"/>
      <c r="AC716" s="106"/>
      <c r="AD716" s="106"/>
      <c r="AE716" s="106"/>
      <c r="AF716" s="106"/>
      <c r="AG716" s="106"/>
      <c r="AH716" s="106"/>
      <c r="AI716" s="106"/>
      <c r="AJ716" s="106"/>
      <c r="AK716" s="106"/>
      <c r="AL716" s="106"/>
      <c r="AM716" s="106"/>
      <c r="AN716" s="106"/>
      <c r="AO716" s="106"/>
      <c r="AP716" s="106"/>
      <c r="AQ716" s="106"/>
      <c r="AR716" s="106"/>
      <c r="AS716" s="106"/>
      <c r="AT716" s="106"/>
      <c r="AU716" s="106"/>
      <c r="AV716" s="106"/>
      <c r="AW716" s="106"/>
      <c r="AX716" s="106"/>
      <c r="AY716" s="106"/>
      <c r="AZ716" s="106"/>
      <c r="BA716" s="106"/>
    </row>
    <row r="717" spans="1:53" ht="16.5" customHeight="1" x14ac:dyDescent="0.3">
      <c r="A717" s="66"/>
      <c r="B717" s="75" t="s">
        <v>1635</v>
      </c>
      <c r="C717" s="101">
        <f>D717+E717+F717</f>
        <v>41309.5</v>
      </c>
      <c r="D717" s="101">
        <f>SUMIF(N657:N716,M717,D657:D716)</f>
        <v>24698.3</v>
      </c>
      <c r="E717" s="101">
        <f>SUMIF(N657:N716,M717,E657:E716)</f>
        <v>13241.3</v>
      </c>
      <c r="F717" s="101">
        <f>SUMIF(N657:N716,M717,F657:F716)</f>
        <v>3369.9</v>
      </c>
      <c r="G717" s="16" t="s">
        <v>1634</v>
      </c>
      <c r="M717" s="20" t="s">
        <v>1636</v>
      </c>
      <c r="N717" s="20" t="s">
        <v>1236</v>
      </c>
      <c r="Z717" s="106"/>
      <c r="AA717" s="106"/>
      <c r="AB717" s="106"/>
      <c r="AC717" s="106"/>
      <c r="AD717" s="106"/>
      <c r="AE717" s="106"/>
      <c r="AF717" s="106"/>
      <c r="AG717" s="106"/>
      <c r="AH717" s="106"/>
      <c r="AI717" s="106"/>
      <c r="AJ717" s="106"/>
      <c r="AK717" s="106"/>
      <c r="AL717" s="106"/>
      <c r="AM717" s="106"/>
      <c r="AN717" s="106"/>
      <c r="AO717" s="106"/>
      <c r="AP717" s="106"/>
      <c r="AQ717" s="106"/>
      <c r="AR717" s="106"/>
      <c r="AS717" s="106"/>
      <c r="AT717" s="106"/>
      <c r="AU717" s="106"/>
      <c r="AV717" s="106"/>
      <c r="AW717" s="106"/>
      <c r="AX717" s="106"/>
      <c r="AY717" s="106"/>
      <c r="AZ717" s="106"/>
      <c r="BA717" s="106"/>
    </row>
    <row r="718" spans="1:53" ht="16.5" customHeight="1" x14ac:dyDescent="0.3">
      <c r="A718" s="76"/>
      <c r="B718" s="76"/>
      <c r="C718" s="99"/>
      <c r="D718" s="99"/>
      <c r="E718" s="99"/>
      <c r="F718" s="99"/>
      <c r="Z718" s="106"/>
      <c r="AA718" s="106"/>
      <c r="AB718" s="106"/>
      <c r="AC718" s="106"/>
      <c r="AD718" s="106"/>
      <c r="AE718" s="106"/>
      <c r="AF718" s="106"/>
      <c r="AG718" s="106"/>
      <c r="AH718" s="106"/>
      <c r="AI718" s="106"/>
      <c r="AJ718" s="106"/>
      <c r="AK718" s="106"/>
      <c r="AL718" s="106"/>
      <c r="AM718" s="106"/>
      <c r="AN718" s="106"/>
      <c r="AO718" s="106"/>
      <c r="AP718" s="106"/>
      <c r="AQ718" s="106"/>
      <c r="AR718" s="106"/>
      <c r="AS718" s="106"/>
      <c r="AT718" s="106"/>
      <c r="AU718" s="106"/>
      <c r="AV718" s="106"/>
      <c r="AW718" s="106"/>
      <c r="AX718" s="106"/>
      <c r="AY718" s="106"/>
      <c r="AZ718" s="106"/>
      <c r="BA718" s="106"/>
    </row>
    <row r="719" spans="1:53" ht="16.5" customHeight="1" x14ac:dyDescent="0.3">
      <c r="A719" s="76"/>
      <c r="B719" s="76"/>
      <c r="C719" s="76"/>
      <c r="D719" s="76"/>
      <c r="E719" s="76"/>
      <c r="F719" s="76"/>
      <c r="Z719" s="106"/>
      <c r="AA719" s="106"/>
      <c r="AB719" s="106"/>
      <c r="AC719" s="106"/>
      <c r="AD719" s="106"/>
      <c r="AE719" s="106"/>
      <c r="AF719" s="106"/>
      <c r="AG719" s="106"/>
      <c r="AH719" s="106"/>
      <c r="AI719" s="106"/>
      <c r="AJ719" s="106"/>
      <c r="AK719" s="106"/>
      <c r="AL719" s="106"/>
      <c r="AM719" s="106"/>
      <c r="AN719" s="106"/>
      <c r="AO719" s="106"/>
      <c r="AP719" s="106"/>
      <c r="AQ719" s="106"/>
      <c r="AR719" s="106"/>
      <c r="AS719" s="106"/>
      <c r="AT719" s="106"/>
      <c r="AU719" s="106"/>
      <c r="AV719" s="106"/>
      <c r="AW719" s="106"/>
      <c r="AX719" s="106"/>
      <c r="AY719" s="106"/>
      <c r="AZ719" s="106"/>
      <c r="BA719" s="106"/>
    </row>
    <row r="720" spans="1:53" ht="16.5" customHeight="1" x14ac:dyDescent="0.3">
      <c r="A720" s="76"/>
      <c r="B720" s="76"/>
      <c r="C720" s="76"/>
      <c r="D720" s="76"/>
      <c r="E720" s="76"/>
      <c r="F720" s="76"/>
      <c r="Z720" s="106"/>
      <c r="AA720" s="106"/>
      <c r="AB720" s="106"/>
      <c r="AC720" s="106"/>
      <c r="AD720" s="106"/>
      <c r="AE720" s="106"/>
      <c r="AF720" s="106"/>
      <c r="AG720" s="106"/>
      <c r="AH720" s="106"/>
      <c r="AI720" s="106"/>
      <c r="AJ720" s="106"/>
      <c r="AK720" s="106"/>
      <c r="AL720" s="106"/>
      <c r="AM720" s="106"/>
      <c r="AN720" s="106"/>
      <c r="AO720" s="106"/>
      <c r="AP720" s="106"/>
      <c r="AQ720" s="106"/>
      <c r="AR720" s="106"/>
      <c r="AS720" s="106"/>
      <c r="AT720" s="106"/>
      <c r="AU720" s="106"/>
      <c r="AV720" s="106"/>
      <c r="AW720" s="106"/>
      <c r="AX720" s="106"/>
      <c r="AY720" s="106"/>
      <c r="AZ720" s="106"/>
      <c r="BA720" s="106"/>
    </row>
    <row r="721" spans="1:53" ht="16.5" customHeight="1" x14ac:dyDescent="0.3">
      <c r="A721" s="76"/>
      <c r="B721" s="76"/>
      <c r="C721" s="76"/>
      <c r="D721" s="76"/>
      <c r="E721" s="76"/>
      <c r="F721" s="76"/>
      <c r="Z721" s="106"/>
      <c r="AA721" s="106"/>
      <c r="AB721" s="106"/>
      <c r="AC721" s="106"/>
      <c r="AD721" s="106"/>
      <c r="AE721" s="106"/>
      <c r="AF721" s="106"/>
      <c r="AG721" s="106"/>
      <c r="AH721" s="106"/>
      <c r="AI721" s="106"/>
      <c r="AJ721" s="106"/>
      <c r="AK721" s="106"/>
      <c r="AL721" s="106"/>
      <c r="AM721" s="106"/>
      <c r="AN721" s="106"/>
      <c r="AO721" s="106"/>
      <c r="AP721" s="106"/>
      <c r="AQ721" s="106"/>
      <c r="AR721" s="106"/>
      <c r="AS721" s="106"/>
      <c r="AT721" s="106"/>
      <c r="AU721" s="106"/>
      <c r="AV721" s="106"/>
      <c r="AW721" s="106"/>
      <c r="AX721" s="106"/>
      <c r="AY721" s="106"/>
      <c r="AZ721" s="106"/>
      <c r="BA721" s="106"/>
    </row>
    <row r="722" spans="1:53" ht="16.5" customHeight="1" x14ac:dyDescent="0.3">
      <c r="A722" s="76"/>
      <c r="B722" s="76"/>
      <c r="C722" s="76"/>
      <c r="D722" s="76"/>
      <c r="E722" s="76"/>
      <c r="F722" s="76"/>
      <c r="Z722" s="106"/>
      <c r="AA722" s="106"/>
      <c r="AB722" s="106"/>
      <c r="AC722" s="106"/>
      <c r="AD722" s="106"/>
      <c r="AE722" s="106"/>
      <c r="AF722" s="106"/>
      <c r="AG722" s="106"/>
      <c r="AH722" s="106"/>
      <c r="AI722" s="106"/>
      <c r="AJ722" s="106"/>
      <c r="AK722" s="106"/>
      <c r="AL722" s="106"/>
      <c r="AM722" s="106"/>
      <c r="AN722" s="106"/>
      <c r="AO722" s="106"/>
      <c r="AP722" s="106"/>
      <c r="AQ722" s="106"/>
      <c r="AR722" s="106"/>
      <c r="AS722" s="106"/>
      <c r="AT722" s="106"/>
      <c r="AU722" s="106"/>
      <c r="AV722" s="106"/>
      <c r="AW722" s="106"/>
      <c r="AX722" s="106"/>
      <c r="AY722" s="106"/>
      <c r="AZ722" s="106"/>
      <c r="BA722" s="106"/>
    </row>
    <row r="723" spans="1:53" ht="16.5" customHeight="1" x14ac:dyDescent="0.3">
      <c r="A723" s="76"/>
      <c r="B723" s="76"/>
      <c r="C723" s="76"/>
      <c r="D723" s="76"/>
      <c r="E723" s="76"/>
      <c r="F723" s="76"/>
      <c r="Z723" s="106"/>
      <c r="AA723" s="106"/>
      <c r="AB723" s="106"/>
      <c r="AC723" s="106"/>
      <c r="AD723" s="106"/>
      <c r="AE723" s="106"/>
      <c r="AF723" s="106"/>
      <c r="AG723" s="106"/>
      <c r="AH723" s="106"/>
      <c r="AI723" s="106"/>
      <c r="AJ723" s="106"/>
      <c r="AK723" s="106"/>
      <c r="AL723" s="106"/>
      <c r="AM723" s="106"/>
      <c r="AN723" s="106"/>
      <c r="AO723" s="106"/>
      <c r="AP723" s="106"/>
      <c r="AQ723" s="106"/>
      <c r="AR723" s="106"/>
      <c r="AS723" s="106"/>
      <c r="AT723" s="106"/>
      <c r="AU723" s="106"/>
      <c r="AV723" s="106"/>
      <c r="AW723" s="106"/>
      <c r="AX723" s="106"/>
      <c r="AY723" s="106"/>
      <c r="AZ723" s="106"/>
      <c r="BA723" s="106"/>
    </row>
    <row r="724" spans="1:53" ht="16.5" customHeight="1" x14ac:dyDescent="0.3">
      <c r="A724" s="76"/>
      <c r="B724" s="76"/>
      <c r="C724" s="76"/>
      <c r="D724" s="76"/>
      <c r="E724" s="76"/>
      <c r="F724" s="76"/>
      <c r="Z724" s="106"/>
      <c r="AA724" s="106"/>
      <c r="AB724" s="106"/>
      <c r="AC724" s="106"/>
      <c r="AD724" s="106"/>
      <c r="AE724" s="106"/>
      <c r="AF724" s="106"/>
      <c r="AG724" s="106"/>
      <c r="AH724" s="106"/>
      <c r="AI724" s="106"/>
      <c r="AJ724" s="106"/>
      <c r="AK724" s="106"/>
      <c r="AL724" s="106"/>
      <c r="AM724" s="106"/>
      <c r="AN724" s="106"/>
      <c r="AO724" s="106"/>
      <c r="AP724" s="106"/>
      <c r="AQ724" s="106"/>
      <c r="AR724" s="106"/>
      <c r="AS724" s="106"/>
      <c r="AT724" s="106"/>
      <c r="AU724" s="106"/>
      <c r="AV724" s="106"/>
      <c r="AW724" s="106"/>
      <c r="AX724" s="106"/>
      <c r="AY724" s="106"/>
      <c r="AZ724" s="106"/>
      <c r="BA724" s="106"/>
    </row>
    <row r="725" spans="1:53" ht="16.5" customHeight="1" x14ac:dyDescent="0.3">
      <c r="A725" s="76"/>
      <c r="B725" s="76"/>
      <c r="C725" s="76"/>
      <c r="D725" s="76"/>
      <c r="E725" s="76"/>
      <c r="F725" s="76"/>
      <c r="Z725" s="106"/>
      <c r="AA725" s="106"/>
      <c r="AB725" s="106"/>
      <c r="AC725" s="106"/>
      <c r="AD725" s="106"/>
      <c r="AE725" s="106"/>
      <c r="AF725" s="106"/>
      <c r="AG725" s="106"/>
      <c r="AH725" s="106"/>
      <c r="AI725" s="106"/>
      <c r="AJ725" s="106"/>
      <c r="AK725" s="106"/>
      <c r="AL725" s="106"/>
      <c r="AM725" s="106"/>
      <c r="AN725" s="106"/>
      <c r="AO725" s="106"/>
      <c r="AP725" s="106"/>
      <c r="AQ725" s="106"/>
      <c r="AR725" s="106"/>
      <c r="AS725" s="106"/>
      <c r="AT725" s="106"/>
      <c r="AU725" s="106"/>
      <c r="AV725" s="106"/>
      <c r="AW725" s="106"/>
      <c r="AX725" s="106"/>
      <c r="AY725" s="106"/>
      <c r="AZ725" s="106"/>
      <c r="BA725" s="106"/>
    </row>
    <row r="726" spans="1:53" ht="16.5" customHeight="1" x14ac:dyDescent="0.3">
      <c r="A726" s="76"/>
      <c r="B726" s="76"/>
      <c r="C726" s="76"/>
      <c r="D726" s="76"/>
      <c r="E726" s="76"/>
      <c r="F726" s="76"/>
      <c r="Z726" s="106"/>
      <c r="AA726" s="106"/>
      <c r="AB726" s="106"/>
      <c r="AC726" s="106"/>
      <c r="AD726" s="106"/>
      <c r="AE726" s="106"/>
      <c r="AF726" s="106"/>
      <c r="AG726" s="106"/>
      <c r="AH726" s="106"/>
      <c r="AI726" s="106"/>
      <c r="AJ726" s="106"/>
      <c r="AK726" s="106"/>
      <c r="AL726" s="106"/>
      <c r="AM726" s="106"/>
      <c r="AN726" s="106"/>
      <c r="AO726" s="106"/>
      <c r="AP726" s="106"/>
      <c r="AQ726" s="106"/>
      <c r="AR726" s="106"/>
      <c r="AS726" s="106"/>
      <c r="AT726" s="106"/>
      <c r="AU726" s="106"/>
      <c r="AV726" s="106"/>
      <c r="AW726" s="106"/>
      <c r="AX726" s="106"/>
      <c r="AY726" s="106"/>
      <c r="AZ726" s="106"/>
      <c r="BA726" s="106"/>
    </row>
    <row r="727" spans="1:53" ht="16.5" customHeight="1" x14ac:dyDescent="0.3">
      <c r="A727" s="76"/>
      <c r="B727" s="76"/>
      <c r="C727" s="76"/>
      <c r="D727" s="76"/>
      <c r="E727" s="76"/>
      <c r="F727" s="76"/>
      <c r="Z727" s="106"/>
      <c r="AA727" s="106"/>
      <c r="AB727" s="106"/>
      <c r="AC727" s="106"/>
      <c r="AD727" s="106"/>
      <c r="AE727" s="106"/>
      <c r="AF727" s="106"/>
      <c r="AG727" s="106"/>
      <c r="AH727" s="106"/>
      <c r="AI727" s="106"/>
      <c r="AJ727" s="106"/>
      <c r="AK727" s="106"/>
      <c r="AL727" s="106"/>
      <c r="AM727" s="106"/>
      <c r="AN727" s="106"/>
      <c r="AO727" s="106"/>
      <c r="AP727" s="106"/>
      <c r="AQ727" s="106"/>
      <c r="AR727" s="106"/>
      <c r="AS727" s="106"/>
      <c r="AT727" s="106"/>
      <c r="AU727" s="106"/>
      <c r="AV727" s="106"/>
      <c r="AW727" s="106"/>
      <c r="AX727" s="106"/>
      <c r="AY727" s="106"/>
      <c r="AZ727" s="106"/>
      <c r="BA727" s="106"/>
    </row>
    <row r="728" spans="1:53" ht="16.5" customHeight="1" x14ac:dyDescent="0.3">
      <c r="A728" s="76"/>
      <c r="B728" s="76"/>
      <c r="C728" s="76"/>
      <c r="D728" s="76"/>
      <c r="E728" s="76"/>
      <c r="F728" s="76"/>
      <c r="Z728" s="106"/>
      <c r="AA728" s="106"/>
      <c r="AB728" s="106"/>
      <c r="AC728" s="106"/>
      <c r="AD728" s="106"/>
      <c r="AE728" s="106"/>
      <c r="AF728" s="106"/>
      <c r="AG728" s="106"/>
      <c r="AH728" s="106"/>
      <c r="AI728" s="106"/>
      <c r="AJ728" s="106"/>
      <c r="AK728" s="106"/>
      <c r="AL728" s="106"/>
      <c r="AM728" s="106"/>
      <c r="AN728" s="106"/>
      <c r="AO728" s="106"/>
      <c r="AP728" s="106"/>
      <c r="AQ728" s="106"/>
      <c r="AR728" s="106"/>
      <c r="AS728" s="106"/>
      <c r="AT728" s="106"/>
      <c r="AU728" s="106"/>
      <c r="AV728" s="106"/>
      <c r="AW728" s="106"/>
      <c r="AX728" s="106"/>
      <c r="AY728" s="106"/>
      <c r="AZ728" s="106"/>
      <c r="BA728" s="106"/>
    </row>
    <row r="729" spans="1:53" ht="16.5" customHeight="1" x14ac:dyDescent="0.3">
      <c r="A729" s="76"/>
      <c r="B729" s="76"/>
      <c r="C729" s="76"/>
      <c r="D729" s="76"/>
      <c r="E729" s="76"/>
      <c r="F729" s="76"/>
      <c r="Z729" s="106"/>
      <c r="AA729" s="106"/>
      <c r="AB729" s="106"/>
      <c r="AC729" s="106"/>
      <c r="AD729" s="106"/>
      <c r="AE729" s="106"/>
      <c r="AF729" s="106"/>
      <c r="AG729" s="106"/>
      <c r="AH729" s="106"/>
      <c r="AI729" s="106"/>
      <c r="AJ729" s="106"/>
      <c r="AK729" s="106"/>
      <c r="AL729" s="106"/>
      <c r="AM729" s="106"/>
      <c r="AN729" s="106"/>
      <c r="AO729" s="106"/>
      <c r="AP729" s="106"/>
      <c r="AQ729" s="106"/>
      <c r="AR729" s="106"/>
      <c r="AS729" s="106"/>
      <c r="AT729" s="106"/>
      <c r="AU729" s="106"/>
      <c r="AV729" s="106"/>
      <c r="AW729" s="106"/>
      <c r="AX729" s="106"/>
      <c r="AY729" s="106"/>
      <c r="AZ729" s="106"/>
      <c r="BA729" s="106"/>
    </row>
    <row r="730" spans="1:53" ht="16.5" customHeight="1" x14ac:dyDescent="0.3">
      <c r="A730" s="76"/>
      <c r="B730" s="76"/>
      <c r="C730" s="76"/>
      <c r="D730" s="76"/>
      <c r="E730" s="76"/>
      <c r="F730" s="76"/>
      <c r="Z730" s="106"/>
      <c r="AA730" s="106"/>
      <c r="AB730" s="106"/>
      <c r="AC730" s="106"/>
      <c r="AD730" s="106"/>
      <c r="AE730" s="106"/>
      <c r="AF730" s="106"/>
      <c r="AG730" s="106"/>
      <c r="AH730" s="106"/>
      <c r="AI730" s="106"/>
      <c r="AJ730" s="106"/>
      <c r="AK730" s="106"/>
      <c r="AL730" s="106"/>
      <c r="AM730" s="106"/>
      <c r="AN730" s="106"/>
      <c r="AO730" s="106"/>
      <c r="AP730" s="106"/>
      <c r="AQ730" s="106"/>
      <c r="AR730" s="106"/>
      <c r="AS730" s="106"/>
      <c r="AT730" s="106"/>
      <c r="AU730" s="106"/>
      <c r="AV730" s="106"/>
      <c r="AW730" s="106"/>
      <c r="AX730" s="106"/>
      <c r="AY730" s="106"/>
      <c r="AZ730" s="106"/>
      <c r="BA730" s="106"/>
    </row>
    <row r="731" spans="1:53" ht="16.5" customHeight="1" x14ac:dyDescent="0.3">
      <c r="A731" s="76"/>
      <c r="B731" s="76"/>
      <c r="C731" s="76"/>
      <c r="D731" s="76"/>
      <c r="E731" s="76"/>
      <c r="F731" s="76"/>
      <c r="Z731" s="106"/>
      <c r="AA731" s="106"/>
      <c r="AB731" s="106"/>
      <c r="AC731" s="106"/>
      <c r="AD731" s="106"/>
      <c r="AE731" s="106"/>
      <c r="AF731" s="106"/>
      <c r="AG731" s="106"/>
      <c r="AH731" s="106"/>
      <c r="AI731" s="106"/>
      <c r="AJ731" s="106"/>
      <c r="AK731" s="106"/>
      <c r="AL731" s="106"/>
      <c r="AM731" s="106"/>
      <c r="AN731" s="106"/>
      <c r="AO731" s="106"/>
      <c r="AP731" s="106"/>
      <c r="AQ731" s="106"/>
      <c r="AR731" s="106"/>
      <c r="AS731" s="106"/>
      <c r="AT731" s="106"/>
      <c r="AU731" s="106"/>
      <c r="AV731" s="106"/>
      <c r="AW731" s="106"/>
      <c r="AX731" s="106"/>
      <c r="AY731" s="106"/>
      <c r="AZ731" s="106"/>
      <c r="BA731" s="106"/>
    </row>
    <row r="732" spans="1:53" ht="16.5" customHeight="1" x14ac:dyDescent="0.3">
      <c r="A732" s="76"/>
      <c r="B732" s="76"/>
      <c r="C732" s="76"/>
      <c r="D732" s="76"/>
      <c r="E732" s="76"/>
      <c r="F732" s="76"/>
      <c r="Z732" s="106"/>
      <c r="AA732" s="106"/>
      <c r="AB732" s="106"/>
      <c r="AC732" s="106"/>
      <c r="AD732" s="106"/>
      <c r="AE732" s="106"/>
      <c r="AF732" s="106"/>
      <c r="AG732" s="106"/>
      <c r="AH732" s="106"/>
      <c r="AI732" s="106"/>
      <c r="AJ732" s="106"/>
      <c r="AK732" s="106"/>
      <c r="AL732" s="106"/>
      <c r="AM732" s="106"/>
      <c r="AN732" s="106"/>
      <c r="AO732" s="106"/>
      <c r="AP732" s="106"/>
      <c r="AQ732" s="106"/>
      <c r="AR732" s="106"/>
      <c r="AS732" s="106"/>
      <c r="AT732" s="106"/>
      <c r="AU732" s="106"/>
      <c r="AV732" s="106"/>
      <c r="AW732" s="106"/>
      <c r="AX732" s="106"/>
      <c r="AY732" s="106"/>
      <c r="AZ732" s="106"/>
      <c r="BA732" s="106"/>
    </row>
    <row r="733" spans="1:53" ht="16.5" customHeight="1" x14ac:dyDescent="0.3">
      <c r="A733" s="76"/>
      <c r="B733" s="76"/>
      <c r="C733" s="76"/>
      <c r="D733" s="76"/>
      <c r="E733" s="76"/>
      <c r="F733" s="76"/>
      <c r="Z733" s="106"/>
      <c r="AA733" s="106"/>
      <c r="AB733" s="106"/>
      <c r="AC733" s="106"/>
      <c r="AD733" s="106"/>
      <c r="AE733" s="106"/>
      <c r="AF733" s="106"/>
      <c r="AG733" s="106"/>
      <c r="AH733" s="106"/>
      <c r="AI733" s="106"/>
      <c r="AJ733" s="106"/>
      <c r="AK733" s="106"/>
      <c r="AL733" s="106"/>
      <c r="AM733" s="106"/>
      <c r="AN733" s="106"/>
      <c r="AO733" s="106"/>
      <c r="AP733" s="106"/>
      <c r="AQ733" s="106"/>
      <c r="AR733" s="106"/>
      <c r="AS733" s="106"/>
      <c r="AT733" s="106"/>
      <c r="AU733" s="106"/>
      <c r="AV733" s="106"/>
      <c r="AW733" s="106"/>
      <c r="AX733" s="106"/>
      <c r="AY733" s="106"/>
      <c r="AZ733" s="106"/>
      <c r="BA733" s="106"/>
    </row>
    <row r="734" spans="1:53" ht="16.5" customHeight="1" x14ac:dyDescent="0.3">
      <c r="A734" s="76"/>
      <c r="B734" s="76"/>
      <c r="C734" s="76"/>
      <c r="D734" s="76"/>
      <c r="E734" s="76"/>
      <c r="F734" s="76"/>
      <c r="Z734" s="106"/>
      <c r="AA734" s="106"/>
      <c r="AB734" s="106"/>
      <c r="AC734" s="106"/>
      <c r="AD734" s="106"/>
      <c r="AE734" s="106"/>
      <c r="AF734" s="106"/>
      <c r="AG734" s="106"/>
      <c r="AH734" s="106"/>
      <c r="AI734" s="106"/>
      <c r="AJ734" s="106"/>
      <c r="AK734" s="106"/>
      <c r="AL734" s="106"/>
      <c r="AM734" s="106"/>
      <c r="AN734" s="106"/>
      <c r="AO734" s="106"/>
      <c r="AP734" s="106"/>
      <c r="AQ734" s="106"/>
      <c r="AR734" s="106"/>
      <c r="AS734" s="106"/>
      <c r="AT734" s="106"/>
      <c r="AU734" s="106"/>
      <c r="AV734" s="106"/>
      <c r="AW734" s="106"/>
      <c r="AX734" s="106"/>
      <c r="AY734" s="106"/>
      <c r="AZ734" s="106"/>
      <c r="BA734" s="106"/>
    </row>
    <row r="735" spans="1:53" ht="16.5" customHeight="1" x14ac:dyDescent="0.3">
      <c r="A735" s="76"/>
      <c r="B735" s="76"/>
      <c r="C735" s="76"/>
      <c r="D735" s="76"/>
      <c r="E735" s="76"/>
      <c r="F735" s="76"/>
      <c r="Z735" s="106"/>
      <c r="AA735" s="106"/>
      <c r="AB735" s="106"/>
      <c r="AC735" s="106"/>
      <c r="AD735" s="106"/>
      <c r="AE735" s="106"/>
      <c r="AF735" s="106"/>
      <c r="AG735" s="106"/>
      <c r="AH735" s="106"/>
      <c r="AI735" s="106"/>
      <c r="AJ735" s="106"/>
      <c r="AK735" s="106"/>
      <c r="AL735" s="106"/>
      <c r="AM735" s="106"/>
      <c r="AN735" s="106"/>
      <c r="AO735" s="106"/>
      <c r="AP735" s="106"/>
      <c r="AQ735" s="106"/>
      <c r="AR735" s="106"/>
      <c r="AS735" s="106"/>
      <c r="AT735" s="106"/>
      <c r="AU735" s="106"/>
      <c r="AV735" s="106"/>
      <c r="AW735" s="106"/>
      <c r="AX735" s="106"/>
      <c r="AY735" s="106"/>
      <c r="AZ735" s="106"/>
      <c r="BA735" s="106"/>
    </row>
    <row r="736" spans="1:53" ht="16.5" customHeight="1" x14ac:dyDescent="0.3">
      <c r="A736" s="76"/>
      <c r="B736" s="76"/>
      <c r="C736" s="76"/>
      <c r="D736" s="76"/>
      <c r="E736" s="76"/>
      <c r="F736" s="76"/>
      <c r="Z736" s="106"/>
      <c r="AA736" s="106"/>
      <c r="AB736" s="106"/>
      <c r="AC736" s="106"/>
      <c r="AD736" s="106"/>
      <c r="AE736" s="106"/>
      <c r="AF736" s="106"/>
      <c r="AG736" s="106"/>
      <c r="AH736" s="106"/>
      <c r="AI736" s="106"/>
      <c r="AJ736" s="106"/>
      <c r="AK736" s="106"/>
      <c r="AL736" s="106"/>
      <c r="AM736" s="106"/>
      <c r="AN736" s="106"/>
      <c r="AO736" s="106"/>
      <c r="AP736" s="106"/>
      <c r="AQ736" s="106"/>
      <c r="AR736" s="106"/>
      <c r="AS736" s="106"/>
      <c r="AT736" s="106"/>
      <c r="AU736" s="106"/>
      <c r="AV736" s="106"/>
      <c r="AW736" s="106"/>
      <c r="AX736" s="106"/>
      <c r="AY736" s="106"/>
      <c r="AZ736" s="106"/>
      <c r="BA736" s="106"/>
    </row>
    <row r="737" spans="1:53" ht="16.5" customHeight="1" x14ac:dyDescent="0.3">
      <c r="A737" s="76"/>
      <c r="B737" s="76"/>
      <c r="C737" s="76"/>
      <c r="D737" s="76"/>
      <c r="E737" s="76"/>
      <c r="F737" s="76"/>
      <c r="Z737" s="106"/>
      <c r="AA737" s="106"/>
      <c r="AB737" s="106"/>
      <c r="AC737" s="106"/>
      <c r="AD737" s="106"/>
      <c r="AE737" s="106"/>
      <c r="AF737" s="106"/>
      <c r="AG737" s="106"/>
      <c r="AH737" s="106"/>
      <c r="AI737" s="106"/>
      <c r="AJ737" s="106"/>
      <c r="AK737" s="106"/>
      <c r="AL737" s="106"/>
      <c r="AM737" s="106"/>
      <c r="AN737" s="106"/>
      <c r="AO737" s="106"/>
      <c r="AP737" s="106"/>
      <c r="AQ737" s="106"/>
      <c r="AR737" s="106"/>
      <c r="AS737" s="106"/>
      <c r="AT737" s="106"/>
      <c r="AU737" s="106"/>
      <c r="AV737" s="106"/>
      <c r="AW737" s="106"/>
      <c r="AX737" s="106"/>
      <c r="AY737" s="106"/>
      <c r="AZ737" s="106"/>
      <c r="BA737" s="106"/>
    </row>
    <row r="738" spans="1:53" ht="16.5" customHeight="1" x14ac:dyDescent="0.3">
      <c r="A738" s="76"/>
      <c r="B738" s="76"/>
      <c r="C738" s="76"/>
      <c r="D738" s="76"/>
      <c r="E738" s="76"/>
      <c r="F738" s="76"/>
      <c r="Z738" s="106"/>
      <c r="AA738" s="106"/>
      <c r="AB738" s="106"/>
      <c r="AC738" s="106"/>
      <c r="AD738" s="106"/>
      <c r="AE738" s="106"/>
      <c r="AF738" s="106"/>
      <c r="AG738" s="106"/>
      <c r="AH738" s="106"/>
      <c r="AI738" s="106"/>
      <c r="AJ738" s="106"/>
      <c r="AK738" s="106"/>
      <c r="AL738" s="106"/>
      <c r="AM738" s="106"/>
      <c r="AN738" s="106"/>
      <c r="AO738" s="106"/>
      <c r="AP738" s="106"/>
      <c r="AQ738" s="106"/>
      <c r="AR738" s="106"/>
      <c r="AS738" s="106"/>
      <c r="AT738" s="106"/>
      <c r="AU738" s="106"/>
      <c r="AV738" s="106"/>
      <c r="AW738" s="106"/>
      <c r="AX738" s="106"/>
      <c r="AY738" s="106"/>
      <c r="AZ738" s="106"/>
      <c r="BA738" s="106"/>
    </row>
    <row r="739" spans="1:53" ht="16.5" customHeight="1" x14ac:dyDescent="0.3">
      <c r="A739" s="76"/>
      <c r="B739" s="76"/>
      <c r="C739" s="76"/>
      <c r="D739" s="76"/>
      <c r="E739" s="76"/>
      <c r="F739" s="76"/>
      <c r="Z739" s="106"/>
      <c r="AA739" s="106"/>
      <c r="AB739" s="106"/>
      <c r="AC739" s="106"/>
      <c r="AD739" s="106"/>
      <c r="AE739" s="106"/>
      <c r="AF739" s="106"/>
      <c r="AG739" s="106"/>
      <c r="AH739" s="106"/>
      <c r="AI739" s="106"/>
      <c r="AJ739" s="106"/>
      <c r="AK739" s="106"/>
      <c r="AL739" s="106"/>
      <c r="AM739" s="106"/>
      <c r="AN739" s="106"/>
      <c r="AO739" s="106"/>
      <c r="AP739" s="106"/>
      <c r="AQ739" s="106"/>
      <c r="AR739" s="106"/>
      <c r="AS739" s="106"/>
      <c r="AT739" s="106"/>
      <c r="AU739" s="106"/>
      <c r="AV739" s="106"/>
      <c r="AW739" s="106"/>
      <c r="AX739" s="106"/>
      <c r="AY739" s="106"/>
      <c r="AZ739" s="106"/>
      <c r="BA739" s="106"/>
    </row>
    <row r="740" spans="1:53" ht="16.5" customHeight="1" x14ac:dyDescent="0.3">
      <c r="A740" s="76"/>
      <c r="B740" s="76"/>
      <c r="C740" s="76"/>
      <c r="D740" s="76"/>
      <c r="E740" s="76"/>
      <c r="F740" s="76"/>
      <c r="Z740" s="106"/>
      <c r="AA740" s="106"/>
      <c r="AB740" s="106"/>
      <c r="AC740" s="106"/>
      <c r="AD740" s="106"/>
      <c r="AE740" s="106"/>
      <c r="AF740" s="106"/>
      <c r="AG740" s="106"/>
      <c r="AH740" s="106"/>
      <c r="AI740" s="106"/>
      <c r="AJ740" s="106"/>
      <c r="AK740" s="106"/>
      <c r="AL740" s="106"/>
      <c r="AM740" s="106"/>
      <c r="AN740" s="106"/>
      <c r="AO740" s="106"/>
      <c r="AP740" s="106"/>
      <c r="AQ740" s="106"/>
      <c r="AR740" s="106"/>
      <c r="AS740" s="106"/>
      <c r="AT740" s="106"/>
      <c r="AU740" s="106"/>
      <c r="AV740" s="106"/>
      <c r="AW740" s="106"/>
      <c r="AX740" s="106"/>
      <c r="AY740" s="106"/>
      <c r="AZ740" s="106"/>
      <c r="BA740" s="106"/>
    </row>
    <row r="741" spans="1:53" ht="16.5" customHeight="1" x14ac:dyDescent="0.3">
      <c r="A741" s="76"/>
      <c r="B741" s="76"/>
      <c r="C741" s="76"/>
      <c r="D741" s="76"/>
      <c r="E741" s="76"/>
      <c r="F741" s="76"/>
      <c r="Z741" s="106"/>
      <c r="AA741" s="106"/>
      <c r="AB741" s="106"/>
      <c r="AC741" s="106"/>
      <c r="AD741" s="106"/>
      <c r="AE741" s="106"/>
      <c r="AF741" s="106"/>
      <c r="AG741" s="106"/>
      <c r="AH741" s="106"/>
      <c r="AI741" s="106"/>
      <c r="AJ741" s="106"/>
      <c r="AK741" s="106"/>
      <c r="AL741" s="106"/>
      <c r="AM741" s="106"/>
      <c r="AN741" s="106"/>
      <c r="AO741" s="106"/>
      <c r="AP741" s="106"/>
      <c r="AQ741" s="106"/>
      <c r="AR741" s="106"/>
      <c r="AS741" s="106"/>
      <c r="AT741" s="106"/>
      <c r="AU741" s="106"/>
      <c r="AV741" s="106"/>
      <c r="AW741" s="106"/>
      <c r="AX741" s="106"/>
      <c r="AY741" s="106"/>
      <c r="AZ741" s="106"/>
      <c r="BA741" s="106"/>
    </row>
    <row r="742" spans="1:53" ht="16.5" customHeight="1" x14ac:dyDescent="0.3">
      <c r="A742" s="76"/>
      <c r="B742" s="76"/>
      <c r="C742" s="76"/>
      <c r="D742" s="76"/>
      <c r="E742" s="76"/>
      <c r="F742" s="76"/>
      <c r="Z742" s="106"/>
      <c r="AA742" s="106"/>
      <c r="AB742" s="106"/>
      <c r="AC742" s="106"/>
      <c r="AD742" s="106"/>
      <c r="AE742" s="106"/>
      <c r="AF742" s="106"/>
      <c r="AG742" s="106"/>
      <c r="AH742" s="106"/>
      <c r="AI742" s="106"/>
      <c r="AJ742" s="106"/>
      <c r="AK742" s="106"/>
      <c r="AL742" s="106"/>
      <c r="AM742" s="106"/>
      <c r="AN742" s="106"/>
      <c r="AO742" s="106"/>
      <c r="AP742" s="106"/>
      <c r="AQ742" s="106"/>
      <c r="AR742" s="106"/>
      <c r="AS742" s="106"/>
      <c r="AT742" s="106"/>
      <c r="AU742" s="106"/>
      <c r="AV742" s="106"/>
      <c r="AW742" s="106"/>
      <c r="AX742" s="106"/>
      <c r="AY742" s="106"/>
      <c r="AZ742" s="106"/>
      <c r="BA742" s="106"/>
    </row>
    <row r="743" spans="1:53" ht="16.5" customHeight="1" x14ac:dyDescent="0.3">
      <c r="A743" s="76"/>
      <c r="B743" s="76"/>
      <c r="C743" s="76"/>
      <c r="D743" s="76"/>
      <c r="E743" s="76"/>
      <c r="F743" s="76"/>
      <c r="Z743" s="106"/>
      <c r="AA743" s="106"/>
      <c r="AB743" s="106"/>
      <c r="AC743" s="106"/>
      <c r="AD743" s="106"/>
      <c r="AE743" s="106"/>
      <c r="AF743" s="106"/>
      <c r="AG743" s="106"/>
      <c r="AH743" s="106"/>
      <c r="AI743" s="106"/>
      <c r="AJ743" s="106"/>
      <c r="AK743" s="106"/>
      <c r="AL743" s="106"/>
      <c r="AM743" s="106"/>
      <c r="AN743" s="106"/>
      <c r="AO743" s="106"/>
      <c r="AP743" s="106"/>
      <c r="AQ743" s="106"/>
      <c r="AR743" s="106"/>
      <c r="AS743" s="106"/>
      <c r="AT743" s="106"/>
      <c r="AU743" s="106"/>
      <c r="AV743" s="106"/>
      <c r="AW743" s="106"/>
      <c r="AX743" s="106"/>
      <c r="AY743" s="106"/>
      <c r="AZ743" s="106"/>
      <c r="BA743" s="106"/>
    </row>
    <row r="744" spans="1:53" ht="16.5" customHeight="1" x14ac:dyDescent="0.3">
      <c r="A744" s="76"/>
      <c r="B744" s="76"/>
      <c r="C744" s="76"/>
      <c r="D744" s="76"/>
      <c r="E744" s="76"/>
      <c r="F744" s="76"/>
      <c r="Z744" s="106"/>
      <c r="AA744" s="106"/>
      <c r="AB744" s="106"/>
      <c r="AC744" s="106"/>
      <c r="AD744" s="106"/>
      <c r="AE744" s="106"/>
      <c r="AF744" s="106"/>
      <c r="AG744" s="106"/>
      <c r="AH744" s="106"/>
      <c r="AI744" s="106"/>
      <c r="AJ744" s="106"/>
      <c r="AK744" s="106"/>
      <c r="AL744" s="106"/>
      <c r="AM744" s="106"/>
      <c r="AN744" s="106"/>
      <c r="AO744" s="106"/>
      <c r="AP744" s="106"/>
      <c r="AQ744" s="106"/>
      <c r="AR744" s="106"/>
      <c r="AS744" s="106"/>
      <c r="AT744" s="106"/>
      <c r="AU744" s="106"/>
      <c r="AV744" s="106"/>
      <c r="AW744" s="106"/>
      <c r="AX744" s="106"/>
      <c r="AY744" s="106"/>
      <c r="AZ744" s="106"/>
      <c r="BA744" s="106"/>
    </row>
    <row r="745" spans="1:53" ht="16.5" customHeight="1" x14ac:dyDescent="0.3">
      <c r="A745" s="76"/>
      <c r="B745" s="76"/>
      <c r="C745" s="76"/>
      <c r="D745" s="76"/>
      <c r="E745" s="76"/>
      <c r="F745" s="76"/>
      <c r="Z745" s="106"/>
      <c r="AA745" s="106"/>
      <c r="AB745" s="106"/>
      <c r="AC745" s="106"/>
      <c r="AD745" s="106"/>
      <c r="AE745" s="106"/>
      <c r="AF745" s="106"/>
      <c r="AG745" s="106"/>
      <c r="AH745" s="106"/>
      <c r="AI745" s="106"/>
      <c r="AJ745" s="106"/>
      <c r="AK745" s="106"/>
      <c r="AL745" s="106"/>
      <c r="AM745" s="106"/>
      <c r="AN745" s="106"/>
      <c r="AO745" s="106"/>
      <c r="AP745" s="106"/>
      <c r="AQ745" s="106"/>
      <c r="AR745" s="106"/>
      <c r="AS745" s="106"/>
      <c r="AT745" s="106"/>
      <c r="AU745" s="106"/>
      <c r="AV745" s="106"/>
      <c r="AW745" s="106"/>
      <c r="AX745" s="106"/>
      <c r="AY745" s="106"/>
      <c r="AZ745" s="106"/>
      <c r="BA745" s="106"/>
    </row>
    <row r="746" spans="1:53" ht="16.5" customHeight="1" x14ac:dyDescent="0.3">
      <c r="A746" s="76"/>
      <c r="B746" s="76"/>
      <c r="C746" s="76"/>
      <c r="D746" s="76"/>
      <c r="E746" s="76"/>
      <c r="F746" s="76"/>
      <c r="Z746" s="106"/>
      <c r="AA746" s="106"/>
      <c r="AB746" s="106"/>
      <c r="AC746" s="106"/>
      <c r="AD746" s="106"/>
      <c r="AE746" s="106"/>
      <c r="AF746" s="106"/>
      <c r="AG746" s="106"/>
      <c r="AH746" s="106"/>
      <c r="AI746" s="106"/>
      <c r="AJ746" s="106"/>
      <c r="AK746" s="106"/>
      <c r="AL746" s="106"/>
      <c r="AM746" s="106"/>
      <c r="AN746" s="106"/>
      <c r="AO746" s="106"/>
      <c r="AP746" s="106"/>
      <c r="AQ746" s="106"/>
      <c r="AR746" s="106"/>
      <c r="AS746" s="106"/>
      <c r="AT746" s="106"/>
      <c r="AU746" s="106"/>
      <c r="AV746" s="106"/>
      <c r="AW746" s="106"/>
      <c r="AX746" s="106"/>
      <c r="AY746" s="106"/>
      <c r="AZ746" s="106"/>
      <c r="BA746" s="106"/>
    </row>
    <row r="747" spans="1:53" ht="16.5" customHeight="1" x14ac:dyDescent="0.3">
      <c r="A747" s="76"/>
      <c r="B747" s="76"/>
      <c r="C747" s="76"/>
      <c r="D747" s="76"/>
      <c r="E747" s="76"/>
      <c r="F747" s="76"/>
      <c r="Z747" s="106"/>
      <c r="AA747" s="106"/>
      <c r="AB747" s="106"/>
      <c r="AC747" s="106"/>
      <c r="AD747" s="106"/>
      <c r="AE747" s="106"/>
      <c r="AF747" s="106"/>
      <c r="AG747" s="106"/>
      <c r="AH747" s="106"/>
      <c r="AI747" s="106"/>
      <c r="AJ747" s="106"/>
      <c r="AK747" s="106"/>
      <c r="AL747" s="106"/>
      <c r="AM747" s="106"/>
      <c r="AN747" s="106"/>
      <c r="AO747" s="106"/>
      <c r="AP747" s="106"/>
      <c r="AQ747" s="106"/>
      <c r="AR747" s="106"/>
      <c r="AS747" s="106"/>
      <c r="AT747" s="106"/>
      <c r="AU747" s="106"/>
      <c r="AV747" s="106"/>
      <c r="AW747" s="106"/>
      <c r="AX747" s="106"/>
      <c r="AY747" s="106"/>
      <c r="AZ747" s="106"/>
      <c r="BA747" s="106"/>
    </row>
    <row r="748" spans="1:53" ht="16.5" customHeight="1" x14ac:dyDescent="0.3">
      <c r="A748" s="76"/>
      <c r="B748" s="76"/>
      <c r="C748" s="76"/>
      <c r="D748" s="76"/>
      <c r="E748" s="76"/>
      <c r="F748" s="76"/>
      <c r="Z748" s="106"/>
      <c r="AA748" s="106"/>
      <c r="AB748" s="106"/>
      <c r="AC748" s="106"/>
      <c r="AD748" s="106"/>
      <c r="AE748" s="106"/>
      <c r="AF748" s="106"/>
      <c r="AG748" s="106"/>
      <c r="AH748" s="106"/>
      <c r="AI748" s="106"/>
      <c r="AJ748" s="106"/>
      <c r="AK748" s="106"/>
      <c r="AL748" s="106"/>
      <c r="AM748" s="106"/>
      <c r="AN748" s="106"/>
      <c r="AO748" s="106"/>
      <c r="AP748" s="106"/>
      <c r="AQ748" s="106"/>
      <c r="AR748" s="106"/>
      <c r="AS748" s="106"/>
      <c r="AT748" s="106"/>
      <c r="AU748" s="106"/>
      <c r="AV748" s="106"/>
      <c r="AW748" s="106"/>
      <c r="AX748" s="106"/>
      <c r="AY748" s="106"/>
      <c r="AZ748" s="106"/>
      <c r="BA748" s="106"/>
    </row>
    <row r="749" spans="1:53" ht="16.5" customHeight="1" x14ac:dyDescent="0.3">
      <c r="A749" s="76"/>
      <c r="B749" s="76"/>
      <c r="C749" s="76"/>
      <c r="D749" s="76"/>
      <c r="E749" s="76"/>
      <c r="F749" s="76"/>
      <c r="Z749" s="106"/>
      <c r="AA749" s="106"/>
      <c r="AB749" s="106"/>
      <c r="AC749" s="106"/>
      <c r="AD749" s="106"/>
      <c r="AE749" s="106"/>
      <c r="AF749" s="106"/>
      <c r="AG749" s="106"/>
      <c r="AH749" s="106"/>
      <c r="AI749" s="106"/>
      <c r="AJ749" s="106"/>
      <c r="AK749" s="106"/>
      <c r="AL749" s="106"/>
      <c r="AM749" s="106"/>
      <c r="AN749" s="106"/>
      <c r="AO749" s="106"/>
      <c r="AP749" s="106"/>
      <c r="AQ749" s="106"/>
      <c r="AR749" s="106"/>
      <c r="AS749" s="106"/>
      <c r="AT749" s="106"/>
      <c r="AU749" s="106"/>
      <c r="AV749" s="106"/>
      <c r="AW749" s="106"/>
      <c r="AX749" s="106"/>
      <c r="AY749" s="106"/>
      <c r="AZ749" s="106"/>
      <c r="BA749" s="106"/>
    </row>
    <row r="750" spans="1:53" ht="16.5" customHeight="1" x14ac:dyDescent="0.3">
      <c r="A750" s="76"/>
      <c r="B750" s="76"/>
      <c r="C750" s="76"/>
      <c r="D750" s="76"/>
      <c r="E750" s="76"/>
      <c r="F750" s="76"/>
      <c r="Z750" s="106"/>
      <c r="AA750" s="106"/>
      <c r="AB750" s="106"/>
      <c r="AC750" s="106"/>
      <c r="AD750" s="106"/>
      <c r="AE750" s="106"/>
      <c r="AF750" s="106"/>
      <c r="AG750" s="106"/>
      <c r="AH750" s="106"/>
      <c r="AI750" s="106"/>
      <c r="AJ750" s="106"/>
      <c r="AK750" s="106"/>
      <c r="AL750" s="106"/>
      <c r="AM750" s="106"/>
      <c r="AN750" s="106"/>
      <c r="AO750" s="106"/>
      <c r="AP750" s="106"/>
      <c r="AQ750" s="106"/>
      <c r="AR750" s="106"/>
      <c r="AS750" s="106"/>
      <c r="AT750" s="106"/>
      <c r="AU750" s="106"/>
      <c r="AV750" s="106"/>
      <c r="AW750" s="106"/>
      <c r="AX750" s="106"/>
      <c r="AY750" s="106"/>
      <c r="AZ750" s="106"/>
      <c r="BA750" s="106"/>
    </row>
    <row r="751" spans="1:53" ht="16.5" customHeight="1" x14ac:dyDescent="0.3">
      <c r="A751" s="76"/>
      <c r="B751" s="76"/>
      <c r="C751" s="76"/>
      <c r="D751" s="76"/>
      <c r="E751" s="76"/>
      <c r="F751" s="76"/>
      <c r="Z751" s="106"/>
      <c r="AA751" s="106"/>
      <c r="AB751" s="106"/>
      <c r="AC751" s="106"/>
      <c r="AD751" s="106"/>
      <c r="AE751" s="106"/>
      <c r="AF751" s="106"/>
      <c r="AG751" s="106"/>
      <c r="AH751" s="106"/>
      <c r="AI751" s="106"/>
      <c r="AJ751" s="106"/>
      <c r="AK751" s="106"/>
      <c r="AL751" s="106"/>
      <c r="AM751" s="106"/>
      <c r="AN751" s="106"/>
      <c r="AO751" s="106"/>
      <c r="AP751" s="106"/>
      <c r="AQ751" s="106"/>
      <c r="AR751" s="106"/>
      <c r="AS751" s="106"/>
      <c r="AT751" s="106"/>
      <c r="AU751" s="106"/>
      <c r="AV751" s="106"/>
      <c r="AW751" s="106"/>
      <c r="AX751" s="106"/>
      <c r="AY751" s="106"/>
      <c r="AZ751" s="106"/>
      <c r="BA751" s="106"/>
    </row>
    <row r="752" spans="1:53" ht="16.5" customHeight="1" x14ac:dyDescent="0.3">
      <c r="A752" s="76"/>
      <c r="B752" s="76"/>
      <c r="C752" s="76"/>
      <c r="D752" s="76"/>
      <c r="E752" s="76"/>
      <c r="F752" s="76"/>
      <c r="Z752" s="106"/>
      <c r="AA752" s="106"/>
      <c r="AB752" s="106"/>
      <c r="AC752" s="106"/>
      <c r="AD752" s="106"/>
      <c r="AE752" s="106"/>
      <c r="AF752" s="106"/>
      <c r="AG752" s="106"/>
      <c r="AH752" s="106"/>
      <c r="AI752" s="106"/>
      <c r="AJ752" s="106"/>
      <c r="AK752" s="106"/>
      <c r="AL752" s="106"/>
      <c r="AM752" s="106"/>
      <c r="AN752" s="106"/>
      <c r="AO752" s="106"/>
      <c r="AP752" s="106"/>
      <c r="AQ752" s="106"/>
      <c r="AR752" s="106"/>
      <c r="AS752" s="106"/>
      <c r="AT752" s="106"/>
      <c r="AU752" s="106"/>
      <c r="AV752" s="106"/>
      <c r="AW752" s="106"/>
      <c r="AX752" s="106"/>
      <c r="AY752" s="106"/>
      <c r="AZ752" s="106"/>
      <c r="BA752" s="106"/>
    </row>
    <row r="753" spans="1:53" ht="16.5" customHeight="1" x14ac:dyDescent="0.3">
      <c r="A753" s="82"/>
      <c r="B753" s="82"/>
      <c r="C753" s="82"/>
      <c r="D753" s="82"/>
      <c r="E753" s="82"/>
      <c r="F753" s="82"/>
      <c r="Z753" s="106"/>
      <c r="AA753" s="106"/>
      <c r="AB753" s="106"/>
      <c r="AC753" s="106"/>
      <c r="AD753" s="106"/>
      <c r="AE753" s="106"/>
      <c r="AF753" s="106"/>
      <c r="AG753" s="106"/>
      <c r="AH753" s="106"/>
      <c r="AI753" s="106"/>
      <c r="AJ753" s="106"/>
      <c r="AK753" s="106"/>
      <c r="AL753" s="106"/>
      <c r="AM753" s="106"/>
      <c r="AN753" s="106"/>
      <c r="AO753" s="106"/>
      <c r="AP753" s="106"/>
      <c r="AQ753" s="106"/>
      <c r="AR753" s="106"/>
      <c r="AS753" s="106"/>
      <c r="AT753" s="106"/>
      <c r="AU753" s="106"/>
      <c r="AV753" s="106"/>
      <c r="AW753" s="106"/>
      <c r="AX753" s="106"/>
      <c r="AY753" s="106"/>
      <c r="AZ753" s="106"/>
      <c r="BA753" s="106"/>
    </row>
    <row r="754" spans="1:53" ht="16.5" customHeight="1" x14ac:dyDescent="0.3">
      <c r="A754" s="260" t="s">
        <v>1617</v>
      </c>
      <c r="B754" s="252"/>
      <c r="C754" s="53">
        <f>D754+E754+F754</f>
        <v>41308</v>
      </c>
      <c r="D754" s="60">
        <f>ROUNDDOWN(SUMIF(N657:N717,M754,D657:D717),0)</f>
        <v>24698</v>
      </c>
      <c r="E754" s="57">
        <f>ROUNDDOWN(SUMIF(N657:N717,M754,E657:E717),0)</f>
        <v>13241</v>
      </c>
      <c r="F754" s="53">
        <f>ROUNDDOWN(SUMIF(N657:N717,M754,F657:F717),0)</f>
        <v>3369</v>
      </c>
      <c r="M754" s="20" t="s">
        <v>1236</v>
      </c>
      <c r="Z754" s="106"/>
      <c r="AA754" s="106"/>
      <c r="AB754" s="106"/>
      <c r="AC754" s="106"/>
      <c r="AD754" s="106"/>
      <c r="AE754" s="106"/>
      <c r="AF754" s="106"/>
      <c r="AG754" s="106"/>
      <c r="AH754" s="106"/>
      <c r="AI754" s="106"/>
      <c r="AJ754" s="106"/>
      <c r="AK754" s="106"/>
      <c r="AL754" s="106"/>
      <c r="AM754" s="106"/>
      <c r="AN754" s="106"/>
      <c r="AO754" s="106"/>
      <c r="AP754" s="106"/>
      <c r="AQ754" s="106"/>
      <c r="AR754" s="106"/>
      <c r="AS754" s="106"/>
      <c r="AT754" s="106"/>
      <c r="AU754" s="106"/>
      <c r="AV754" s="106"/>
      <c r="AW754" s="106"/>
      <c r="AX754" s="106"/>
      <c r="AY754" s="106"/>
      <c r="AZ754" s="106"/>
      <c r="BA754" s="106"/>
    </row>
    <row r="755" spans="1:53" ht="16.5" customHeight="1" x14ac:dyDescent="0.3">
      <c r="A755" s="96" t="s">
        <v>62</v>
      </c>
      <c r="B755" s="97" t="s">
        <v>62</v>
      </c>
      <c r="C755" s="261">
        <f>C804</f>
        <v>4529</v>
      </c>
      <c r="D755" s="261">
        <f>D804</f>
        <v>226</v>
      </c>
      <c r="E755" s="261">
        <f>E804</f>
        <v>4012</v>
      </c>
      <c r="F755" s="261">
        <f>F804</f>
        <v>291</v>
      </c>
      <c r="G755" s="34" t="str">
        <f>HYPERLINK("#G"&amp;ROW(G781),"_x0005_`BDCOD|D00256_x0007_`POSS|"&amp;ROW(G757)&amp;"_x0007_`POSE|"&amp;ROW(G781)&amp;"_x0007_`")</f>
        <v>_x0005_`BDCOD|D00256_x0007_`POSS|757_x0007_`POSE|781_x0007_`</v>
      </c>
      <c r="Z755" s="106"/>
      <c r="AA755" s="106"/>
      <c r="AB755" s="106"/>
      <c r="AC755" s="106"/>
      <c r="AD755" s="106"/>
      <c r="AE755" s="106"/>
      <c r="AF755" s="106"/>
      <c r="AG755" s="106"/>
      <c r="AH755" s="106"/>
      <c r="AI755" s="106"/>
      <c r="AJ755" s="106"/>
      <c r="AK755" s="106"/>
      <c r="AL755" s="106"/>
      <c r="AM755" s="106"/>
      <c r="AN755" s="106"/>
      <c r="AO755" s="106"/>
      <c r="AP755" s="106"/>
      <c r="AQ755" s="106"/>
      <c r="AR755" s="106"/>
      <c r="AS755" s="106"/>
      <c r="AT755" s="106"/>
      <c r="AU755" s="106"/>
      <c r="AV755" s="106"/>
      <c r="AW755" s="106"/>
      <c r="AX755" s="106"/>
      <c r="AY755" s="106"/>
      <c r="AZ755" s="106"/>
      <c r="BA755" s="106"/>
    </row>
    <row r="756" spans="1:53" ht="16.5" customHeight="1" x14ac:dyDescent="0.3">
      <c r="A756" s="83"/>
      <c r="B756" s="97" t="s">
        <v>399</v>
      </c>
      <c r="C756" s="245"/>
      <c r="D756" s="245"/>
      <c r="E756" s="245"/>
      <c r="F756" s="245"/>
      <c r="M756" s="20" t="s">
        <v>401</v>
      </c>
      <c r="Z756" s="106"/>
      <c r="AA756" s="106"/>
      <c r="AB756" s="106"/>
      <c r="AC756" s="106"/>
      <c r="AD756" s="106"/>
      <c r="AE756" s="106"/>
      <c r="AF756" s="106"/>
      <c r="AG756" s="106"/>
      <c r="AH756" s="106"/>
      <c r="AI756" s="106"/>
      <c r="AJ756" s="106"/>
      <c r="AK756" s="106"/>
      <c r="AL756" s="106"/>
      <c r="AM756" s="106"/>
      <c r="AN756" s="106"/>
      <c r="AO756" s="106"/>
      <c r="AP756" s="106"/>
      <c r="AQ756" s="106"/>
      <c r="AR756" s="106"/>
      <c r="AS756" s="106"/>
      <c r="AT756" s="106"/>
      <c r="AU756" s="106"/>
      <c r="AV756" s="106"/>
      <c r="AW756" s="106"/>
      <c r="AX756" s="106"/>
      <c r="AY756" s="106"/>
      <c r="AZ756" s="106"/>
      <c r="BA756" s="106"/>
    </row>
    <row r="757" spans="1:53" ht="16.5" customHeight="1" x14ac:dyDescent="0.3">
      <c r="A757" s="76"/>
      <c r="B757" s="76"/>
      <c r="C757" s="99"/>
      <c r="D757" s="99"/>
      <c r="E757" s="99"/>
      <c r="F757" s="99"/>
      <c r="G757" s="16" t="s">
        <v>1585</v>
      </c>
      <c r="Z757" s="106"/>
      <c r="AA757" s="106"/>
      <c r="AB757" s="106"/>
      <c r="AC757" s="106"/>
      <c r="AD757" s="106"/>
      <c r="AE757" s="106"/>
      <c r="AF757" s="106"/>
      <c r="AG757" s="106"/>
      <c r="AH757" s="106"/>
      <c r="AI757" s="106"/>
      <c r="AJ757" s="106"/>
      <c r="AK757" s="106"/>
      <c r="AL757" s="106"/>
      <c r="AM757" s="106"/>
      <c r="AN757" s="106"/>
      <c r="AO757" s="106"/>
      <c r="AP757" s="106"/>
      <c r="AQ757" s="106"/>
      <c r="AR757" s="106"/>
      <c r="AS757" s="106"/>
      <c r="AT757" s="106"/>
      <c r="AU757" s="106"/>
      <c r="AV757" s="106"/>
      <c r="AW757" s="106"/>
      <c r="AX757" s="106"/>
      <c r="AY757" s="106"/>
      <c r="AZ757" s="106"/>
      <c r="BA757" s="106"/>
    </row>
    <row r="758" spans="1:53" ht="16.5" customHeight="1" x14ac:dyDescent="0.3">
      <c r="A758" s="66"/>
      <c r="B758" s="75" t="s">
        <v>1717</v>
      </c>
      <c r="C758" s="76"/>
      <c r="D758" s="76"/>
      <c r="E758" s="76"/>
      <c r="F758" s="76"/>
      <c r="G758" s="16" t="s">
        <v>1716</v>
      </c>
      <c r="Z758" s="106"/>
      <c r="AA758" s="106"/>
      <c r="AB758" s="106"/>
      <c r="AC758" s="106"/>
      <c r="AD758" s="106"/>
      <c r="AE758" s="106"/>
      <c r="AF758" s="106"/>
      <c r="AG758" s="106"/>
      <c r="AH758" s="106"/>
      <c r="AI758" s="106"/>
      <c r="AJ758" s="106"/>
      <c r="AK758" s="106"/>
      <c r="AL758" s="106"/>
      <c r="AM758" s="106"/>
      <c r="AN758" s="106"/>
      <c r="AO758" s="106"/>
      <c r="AP758" s="106"/>
      <c r="AQ758" s="106"/>
      <c r="AR758" s="106"/>
      <c r="AS758" s="106"/>
      <c r="AT758" s="106"/>
      <c r="AU758" s="106"/>
      <c r="AV758" s="106"/>
      <c r="AW758" s="106"/>
      <c r="AX758" s="106"/>
      <c r="AY758" s="106"/>
      <c r="AZ758" s="106"/>
      <c r="BA758" s="106"/>
    </row>
    <row r="759" spans="1:53" ht="16.5" customHeight="1" x14ac:dyDescent="0.3">
      <c r="A759" s="76"/>
      <c r="B759" s="76"/>
      <c r="C759" s="76"/>
      <c r="D759" s="76"/>
      <c r="E759" s="76"/>
      <c r="F759" s="76"/>
      <c r="G759" s="16" t="s">
        <v>1585</v>
      </c>
      <c r="Z759" s="106"/>
      <c r="AA759" s="106"/>
      <c r="AB759" s="106"/>
      <c r="AC759" s="106"/>
      <c r="AD759" s="106"/>
      <c r="AE759" s="106"/>
      <c r="AF759" s="106"/>
      <c r="AG759" s="106"/>
      <c r="AH759" s="106"/>
      <c r="AI759" s="106"/>
      <c r="AJ759" s="106"/>
      <c r="AK759" s="106"/>
      <c r="AL759" s="106"/>
      <c r="AM759" s="106"/>
      <c r="AN759" s="106"/>
      <c r="AO759" s="106"/>
      <c r="AP759" s="106"/>
      <c r="AQ759" s="106"/>
      <c r="AR759" s="106"/>
      <c r="AS759" s="106"/>
      <c r="AT759" s="106"/>
      <c r="AU759" s="106"/>
      <c r="AV759" s="106"/>
      <c r="AW759" s="106"/>
      <c r="AX759" s="106"/>
      <c r="AY759" s="106"/>
      <c r="AZ759" s="106"/>
      <c r="BA759" s="106"/>
    </row>
    <row r="760" spans="1:53" ht="16.5" customHeight="1" x14ac:dyDescent="0.3">
      <c r="A760" s="66"/>
      <c r="B760" s="75" t="s">
        <v>1719</v>
      </c>
      <c r="C760" s="76"/>
      <c r="D760" s="76"/>
      <c r="E760" s="76"/>
      <c r="F760" s="76"/>
      <c r="G760" s="16" t="s">
        <v>1718</v>
      </c>
      <c r="Z760" s="106"/>
      <c r="AA760" s="106"/>
      <c r="AB760" s="106"/>
      <c r="AC760" s="106"/>
      <c r="AD760" s="106"/>
      <c r="AE760" s="106"/>
      <c r="AF760" s="106"/>
      <c r="AG760" s="106"/>
      <c r="AH760" s="106"/>
      <c r="AI760" s="106"/>
      <c r="AJ760" s="106"/>
      <c r="AK760" s="106"/>
      <c r="AL760" s="106"/>
      <c r="AM760" s="106"/>
      <c r="AN760" s="106"/>
      <c r="AO760" s="106"/>
      <c r="AP760" s="106"/>
      <c r="AQ760" s="106"/>
      <c r="AR760" s="106"/>
      <c r="AS760" s="106"/>
      <c r="AT760" s="106"/>
      <c r="AU760" s="106"/>
      <c r="AV760" s="106"/>
      <c r="AW760" s="106"/>
      <c r="AX760" s="106"/>
      <c r="AY760" s="106"/>
      <c r="AZ760" s="106"/>
      <c r="BA760" s="106"/>
    </row>
    <row r="761" spans="1:53" ht="16.5" customHeight="1" x14ac:dyDescent="0.3">
      <c r="A761" s="76"/>
      <c r="B761" s="76"/>
      <c r="C761" s="76"/>
      <c r="D761" s="76"/>
      <c r="E761" s="76"/>
      <c r="F761" s="76"/>
      <c r="G761" s="16" t="s">
        <v>1585</v>
      </c>
      <c r="Z761" s="106"/>
      <c r="AA761" s="106"/>
      <c r="AB761" s="106"/>
      <c r="AC761" s="106"/>
      <c r="AD761" s="106"/>
      <c r="AE761" s="106"/>
      <c r="AF761" s="106"/>
      <c r="AG761" s="106"/>
      <c r="AH761" s="106"/>
      <c r="AI761" s="106"/>
      <c r="AJ761" s="106"/>
      <c r="AK761" s="106"/>
      <c r="AL761" s="106"/>
      <c r="AM761" s="106"/>
      <c r="AN761" s="106"/>
      <c r="AO761" s="106"/>
      <c r="AP761" s="106"/>
      <c r="AQ761" s="106"/>
      <c r="AR761" s="106"/>
      <c r="AS761" s="106"/>
      <c r="AT761" s="106"/>
      <c r="AU761" s="106"/>
      <c r="AV761" s="106"/>
      <c r="AW761" s="106"/>
      <c r="AX761" s="106"/>
      <c r="AY761" s="106"/>
      <c r="AZ761" s="106"/>
      <c r="BA761" s="106"/>
    </row>
    <row r="762" spans="1:53" ht="16.5" customHeight="1" x14ac:dyDescent="0.3">
      <c r="A762" s="66"/>
      <c r="B762" s="98" t="str">
        <f>"    q = "&amp;Z762&amp;" ㎥ ,   f = "&amp;AD762&amp;" / "&amp;AF762&amp;" = "&amp;AH762&amp;" ,    K = "&amp;AJ762&amp;""</f>
        <v xml:space="preserve">    q = 0.7 ㎥ ,   f = 1 / 1.24 = 0.81 ,    K = 0.9</v>
      </c>
      <c r="C762" s="76"/>
      <c r="D762" s="76"/>
      <c r="E762" s="76"/>
      <c r="F762" s="76"/>
      <c r="G762" s="16" t="s">
        <v>1842</v>
      </c>
      <c r="Z762" s="107">
        <v>0.7</v>
      </c>
      <c r="AA762" s="20" t="s">
        <v>1590</v>
      </c>
      <c r="AB762" s="109">
        <f>Z762</f>
        <v>0.7</v>
      </c>
      <c r="AC762" s="111" t="s">
        <v>1625</v>
      </c>
      <c r="AD762" s="108">
        <v>1</v>
      </c>
      <c r="AE762" s="20" t="s">
        <v>1613</v>
      </c>
      <c r="AF762" s="107">
        <v>1.24</v>
      </c>
      <c r="AG762" s="20" t="s">
        <v>1590</v>
      </c>
      <c r="AH762" s="109" t="str">
        <f>TEXT(ROUND(AD762/AF762,2),"#,0.00")</f>
        <v>0.81</v>
      </c>
      <c r="AI762" s="111" t="s">
        <v>1625</v>
      </c>
      <c r="AJ762" s="107">
        <v>0.9</v>
      </c>
      <c r="AK762" s="20" t="s">
        <v>1590</v>
      </c>
      <c r="AL762" s="109">
        <f>AJ762</f>
        <v>0.9</v>
      </c>
      <c r="AM762" s="106"/>
      <c r="AN762" s="106"/>
      <c r="AO762" s="106"/>
      <c r="AP762" s="106"/>
      <c r="AQ762" s="106"/>
      <c r="AR762" s="106"/>
      <c r="AS762" s="106"/>
      <c r="AT762" s="106"/>
      <c r="AU762" s="106"/>
      <c r="AV762" s="106"/>
      <c r="AW762" s="106"/>
      <c r="AX762" s="106"/>
      <c r="AY762" s="106"/>
      <c r="AZ762" s="106"/>
      <c r="BA762" s="106"/>
    </row>
    <row r="763" spans="1:53" ht="16.5" customHeight="1" x14ac:dyDescent="0.3">
      <c r="A763" s="76"/>
      <c r="B763" s="76"/>
      <c r="C763" s="76"/>
      <c r="D763" s="76"/>
      <c r="E763" s="76"/>
      <c r="F763" s="76"/>
      <c r="G763" s="16" t="s">
        <v>1585</v>
      </c>
      <c r="Z763" s="106"/>
      <c r="AA763" s="106"/>
      <c r="AB763" s="106"/>
      <c r="AC763" s="106"/>
      <c r="AD763" s="106"/>
      <c r="AE763" s="106"/>
      <c r="AF763" s="106"/>
      <c r="AG763" s="106"/>
      <c r="AH763" s="106"/>
      <c r="AI763" s="106"/>
      <c r="AJ763" s="106"/>
      <c r="AK763" s="106"/>
      <c r="AL763" s="106"/>
      <c r="AM763" s="106"/>
      <c r="AN763" s="106"/>
      <c r="AO763" s="106"/>
      <c r="AP763" s="106"/>
      <c r="AQ763" s="106"/>
      <c r="AR763" s="106"/>
      <c r="AS763" s="106"/>
      <c r="AT763" s="106"/>
      <c r="AU763" s="106"/>
      <c r="AV763" s="106"/>
      <c r="AW763" s="106"/>
      <c r="AX763" s="106"/>
      <c r="AY763" s="106"/>
      <c r="AZ763" s="106"/>
      <c r="BA763" s="106"/>
    </row>
    <row r="764" spans="1:53" ht="16.5" customHeight="1" x14ac:dyDescent="0.3">
      <c r="A764" s="66"/>
      <c r="B764" s="98" t="str">
        <f>"    E = ("&amp;AA764&amp;"+"&amp;AC764&amp;")/"&amp;AE764&amp;"= "&amp;AG764&amp;" ,    Cm = "&amp;AI764&amp;" sec (90˚) "</f>
        <v xml:space="preserve">    E = (0.75+0.65)/2= 0.70 ,    Cm = 18 sec (90˚) </v>
      </c>
      <c r="C764" s="76"/>
      <c r="D764" s="76"/>
      <c r="E764" s="76"/>
      <c r="F764" s="76"/>
      <c r="G764" s="16" t="s">
        <v>1843</v>
      </c>
      <c r="Z764" s="20" t="s">
        <v>1723</v>
      </c>
      <c r="AA764" s="107">
        <v>0.75</v>
      </c>
      <c r="AB764" s="20" t="s">
        <v>1724</v>
      </c>
      <c r="AC764" s="107">
        <v>0.65</v>
      </c>
      <c r="AD764" s="20" t="s">
        <v>1725</v>
      </c>
      <c r="AE764" s="108">
        <v>2</v>
      </c>
      <c r="AF764" s="20" t="s">
        <v>1590</v>
      </c>
      <c r="AG764" s="109" t="str">
        <f>TEXT(ROUND((AA764+AC764)/AE764,2),"#,0.00")</f>
        <v>0.70</v>
      </c>
      <c r="AH764" s="111" t="s">
        <v>1625</v>
      </c>
      <c r="AI764" s="108">
        <v>18</v>
      </c>
      <c r="AJ764" s="20" t="s">
        <v>1590</v>
      </c>
      <c r="AK764" s="109">
        <f>AI764</f>
        <v>18</v>
      </c>
      <c r="AL764" s="106"/>
      <c r="AM764" s="106"/>
      <c r="AN764" s="106"/>
      <c r="AO764" s="106"/>
      <c r="AP764" s="106"/>
      <c r="AQ764" s="106"/>
      <c r="AR764" s="106"/>
      <c r="AS764" s="106"/>
      <c r="AT764" s="106"/>
      <c r="AU764" s="106"/>
      <c r="AV764" s="106"/>
      <c r="AW764" s="106"/>
      <c r="AX764" s="106"/>
      <c r="AY764" s="106"/>
      <c r="AZ764" s="106"/>
      <c r="BA764" s="106"/>
    </row>
    <row r="765" spans="1:53" ht="16.5" customHeight="1" x14ac:dyDescent="0.3">
      <c r="A765" s="76"/>
      <c r="B765" s="76"/>
      <c r="C765" s="76"/>
      <c r="D765" s="76"/>
      <c r="E765" s="76"/>
      <c r="F765" s="76"/>
      <c r="G765" s="16" t="s">
        <v>1585</v>
      </c>
      <c r="Z765" s="106"/>
      <c r="AA765" s="106"/>
      <c r="AB765" s="106"/>
      <c r="AC765" s="106"/>
      <c r="AD765" s="106"/>
      <c r="AE765" s="106"/>
      <c r="AF765" s="106"/>
      <c r="AG765" s="106"/>
      <c r="AH765" s="106"/>
      <c r="AI765" s="106"/>
      <c r="AJ765" s="106"/>
      <c r="AK765" s="106"/>
      <c r="AL765" s="106"/>
      <c r="AM765" s="106"/>
      <c r="AN765" s="106"/>
      <c r="AO765" s="106"/>
      <c r="AP765" s="106"/>
      <c r="AQ765" s="106"/>
      <c r="AR765" s="106"/>
      <c r="AS765" s="106"/>
      <c r="AT765" s="106"/>
      <c r="AU765" s="106"/>
      <c r="AV765" s="106"/>
      <c r="AW765" s="106"/>
      <c r="AX765" s="106"/>
      <c r="AY765" s="106"/>
      <c r="AZ765" s="106"/>
      <c r="BA765" s="106"/>
    </row>
    <row r="766" spans="1:53" ht="16.5" customHeight="1" x14ac:dyDescent="0.3">
      <c r="A766" s="66"/>
      <c r="B766" s="98" t="str">
        <f>"    Q = "&amp;Z766&amp;"*q*K*f*E / Cm = "&amp;AL766&amp;" ㎥/hr "</f>
        <v xml:space="preserve">    Q = 3600*q*K*f*E / Cm = 71.44 ㎥/hr </v>
      </c>
      <c r="C766" s="76"/>
      <c r="D766" s="76"/>
      <c r="E766" s="76"/>
      <c r="F766" s="76"/>
      <c r="G766" s="16" t="s">
        <v>1626</v>
      </c>
      <c r="Z766" s="108">
        <v>3600</v>
      </c>
      <c r="AA766" s="20" t="s">
        <v>1606</v>
      </c>
      <c r="AB766" s="109">
        <f>AB762</f>
        <v>0.7</v>
      </c>
      <c r="AC766" s="20" t="s">
        <v>1606</v>
      </c>
      <c r="AD766" s="109">
        <f>AL762</f>
        <v>0.9</v>
      </c>
      <c r="AE766" s="20" t="s">
        <v>1606</v>
      </c>
      <c r="AF766" s="109" t="str">
        <f>AH762</f>
        <v>0.81</v>
      </c>
      <c r="AG766" s="20" t="s">
        <v>1606</v>
      </c>
      <c r="AH766" s="109" t="str">
        <f>AG764</f>
        <v>0.70</v>
      </c>
      <c r="AI766" s="20" t="s">
        <v>1613</v>
      </c>
      <c r="AJ766" s="109">
        <f>AK764</f>
        <v>18</v>
      </c>
      <c r="AK766" s="20" t="s">
        <v>1590</v>
      </c>
      <c r="AL766" s="109" t="str">
        <f>TEXT(ROUND(Z766*AB762*AL762*AH762*AG764/AK764,2),"#,0.00")</f>
        <v>71.44</v>
      </c>
      <c r="AM766" s="106"/>
      <c r="AN766" s="106"/>
      <c r="AO766" s="106"/>
      <c r="AP766" s="106"/>
      <c r="AQ766" s="106"/>
      <c r="AR766" s="106"/>
      <c r="AS766" s="106"/>
      <c r="AT766" s="106"/>
      <c r="AU766" s="106"/>
      <c r="AV766" s="106"/>
      <c r="AW766" s="106"/>
      <c r="AX766" s="106"/>
      <c r="AY766" s="106"/>
      <c r="AZ766" s="106"/>
      <c r="BA766" s="106"/>
    </row>
    <row r="767" spans="1:53" ht="16.5" customHeight="1" x14ac:dyDescent="0.3">
      <c r="A767" s="76"/>
      <c r="B767" s="76"/>
      <c r="C767" s="76"/>
      <c r="D767" s="76"/>
      <c r="E767" s="76"/>
      <c r="F767" s="76"/>
      <c r="G767" s="16" t="s">
        <v>1585</v>
      </c>
      <c r="Z767" s="106"/>
      <c r="AA767" s="106"/>
      <c r="AB767" s="106"/>
      <c r="AC767" s="106"/>
      <c r="AD767" s="106"/>
      <c r="AE767" s="106"/>
      <c r="AF767" s="106"/>
      <c r="AG767" s="106"/>
      <c r="AH767" s="106"/>
      <c r="AI767" s="106"/>
      <c r="AJ767" s="106"/>
      <c r="AK767" s="106"/>
      <c r="AL767" s="106"/>
      <c r="AM767" s="106"/>
      <c r="AN767" s="106"/>
      <c r="AO767" s="106"/>
      <c r="AP767" s="106"/>
      <c r="AQ767" s="106"/>
      <c r="AR767" s="106"/>
      <c r="AS767" s="106"/>
      <c r="AT767" s="106"/>
      <c r="AU767" s="106"/>
      <c r="AV767" s="106"/>
      <c r="AW767" s="106"/>
      <c r="AX767" s="106"/>
      <c r="AY767" s="106"/>
      <c r="AZ767" s="106"/>
      <c r="BA767" s="106"/>
    </row>
    <row r="768" spans="1:53" ht="16.5" customHeight="1" x14ac:dyDescent="0.3">
      <c r="A768" s="66" t="s">
        <v>1628</v>
      </c>
      <c r="B768" s="98" t="str">
        <f>"    노무비 : "&amp;TEXT(I768,"#,##0"&amp;IF(I768&lt;&gt;INT(I768),".###",""))&amp;" / Q * "&amp;AC768&amp;" = "&amp;TEXT(C768,"#,##0.0")&amp;""</f>
        <v xml:space="preserve">    노무비 : 55,700 / Q * 0.9 = 701.7</v>
      </c>
      <c r="C768" s="100">
        <f>D768+E768+F768</f>
        <v>701.7</v>
      </c>
      <c r="D768" s="100">
        <f>IF(H768=0,0,ROUNDDOWN(J768*H768,1))</f>
        <v>0</v>
      </c>
      <c r="E768" s="100">
        <f>IF(H768=0,0,ROUNDDOWN(K768*H768,1))</f>
        <v>701.7</v>
      </c>
      <c r="F768" s="100">
        <f>IF(H768=0,0,ROUNDDOWN(L768*H768,1))</f>
        <v>0</v>
      </c>
      <c r="G768" s="16" t="s">
        <v>1722</v>
      </c>
      <c r="H768" s="103">
        <f>AE768</f>
        <v>1.25979843225084E-2</v>
      </c>
      <c r="I768" s="104">
        <f>J768+K768+L768</f>
        <v>55700</v>
      </c>
      <c r="K768" s="39">
        <f>중기목록표!G7</f>
        <v>55700</v>
      </c>
      <c r="M768" s="20" t="s">
        <v>1629</v>
      </c>
      <c r="N768" s="20" t="s">
        <v>1616</v>
      </c>
      <c r="X768" s="105" t="str">
        <f>중기목록표!B7&amp;" / "&amp;중기목록표!C7</f>
        <v>굴삭기(무한궤도) / 0.7㎥</v>
      </c>
      <c r="Y768" s="19" t="str">
        <f ca="1">HYPERLINK("#"&amp;중기목록표!J2&amp;"!A"&amp;ROW(중기목록표!A7),"X00047 →")</f>
        <v>X00047 →</v>
      </c>
      <c r="Z768" s="20" t="s">
        <v>1593</v>
      </c>
      <c r="AA768" s="109" t="str">
        <f>AL766</f>
        <v>71.44</v>
      </c>
      <c r="AB768" s="20" t="s">
        <v>1606</v>
      </c>
      <c r="AC768" s="107">
        <v>0.9</v>
      </c>
      <c r="AD768" s="20" t="s">
        <v>1590</v>
      </c>
      <c r="AE768" s="110">
        <f>1/AL766*AC768</f>
        <v>1.25979843225084E-2</v>
      </c>
      <c r="AF768" s="106"/>
      <c r="AG768" s="106"/>
      <c r="AH768" s="106"/>
      <c r="AI768" s="106"/>
      <c r="AJ768" s="106"/>
      <c r="AK768" s="106"/>
      <c r="AL768" s="106"/>
      <c r="AM768" s="106"/>
      <c r="AN768" s="106"/>
      <c r="AO768" s="106"/>
      <c r="AP768" s="106"/>
      <c r="AQ768" s="106"/>
      <c r="AR768" s="106"/>
      <c r="AS768" s="106"/>
      <c r="AT768" s="106"/>
      <c r="AU768" s="106"/>
      <c r="AV768" s="106"/>
      <c r="AW768" s="106"/>
      <c r="AX768" s="106"/>
      <c r="AY768" s="106"/>
      <c r="AZ768" s="106"/>
      <c r="BA768" s="106"/>
    </row>
    <row r="769" spans="1:53" ht="16.5" customHeight="1" x14ac:dyDescent="0.3">
      <c r="A769" s="76"/>
      <c r="B769" s="76"/>
      <c r="C769" s="76"/>
      <c r="D769" s="76"/>
      <c r="E769" s="76"/>
      <c r="F769" s="76"/>
      <c r="G769" s="16" t="s">
        <v>1585</v>
      </c>
      <c r="Z769" s="106"/>
      <c r="AA769" s="106"/>
      <c r="AB769" s="106"/>
      <c r="AC769" s="106"/>
      <c r="AD769" s="106"/>
      <c r="AE769" s="106"/>
      <c r="AF769" s="106"/>
      <c r="AG769" s="106"/>
      <c r="AH769" s="106"/>
      <c r="AI769" s="106"/>
      <c r="AJ769" s="106"/>
      <c r="AK769" s="106"/>
      <c r="AL769" s="106"/>
      <c r="AM769" s="106"/>
      <c r="AN769" s="106"/>
      <c r="AO769" s="106"/>
      <c r="AP769" s="106"/>
      <c r="AQ769" s="106"/>
      <c r="AR769" s="106"/>
      <c r="AS769" s="106"/>
      <c r="AT769" s="106"/>
      <c r="AU769" s="106"/>
      <c r="AV769" s="106"/>
      <c r="AW769" s="106"/>
      <c r="AX769" s="106"/>
      <c r="AY769" s="106"/>
      <c r="AZ769" s="106"/>
      <c r="BA769" s="106"/>
    </row>
    <row r="770" spans="1:53" ht="16.5" customHeight="1" x14ac:dyDescent="0.3">
      <c r="A770" s="66" t="s">
        <v>1631</v>
      </c>
      <c r="B770" s="98" t="str">
        <f>"    재료비 : "&amp;TEXT(I770,"#,##0"&amp;IF(I770&lt;&gt;INT(I770),".###",""))&amp;" / Q * "&amp;AC770&amp;" = "&amp;TEXT(C770,"#,##0.0")&amp;""</f>
        <v xml:space="preserve">    재료비 : 18,015 / Q * 0.9 = 226.9</v>
      </c>
      <c r="C770" s="100">
        <f>D770+E770+F770</f>
        <v>226.9</v>
      </c>
      <c r="D770" s="100">
        <f>IF(H770=0,0,ROUNDDOWN(J770*H770,1))</f>
        <v>226.9</v>
      </c>
      <c r="E770" s="100">
        <f>IF(H770=0,0,ROUNDDOWN(K770*H770,1))</f>
        <v>0</v>
      </c>
      <c r="F770" s="100">
        <f>IF(H770=0,0,ROUNDDOWN(L770*H770,1))</f>
        <v>0</v>
      </c>
      <c r="G770" s="16" t="s">
        <v>1726</v>
      </c>
      <c r="H770" s="103">
        <f>AE770</f>
        <v>1.25979843225084E-2</v>
      </c>
      <c r="I770" s="104">
        <f>J770+K770+L770</f>
        <v>18015</v>
      </c>
      <c r="J770" s="39">
        <f>중기목록표!F7</f>
        <v>18015</v>
      </c>
      <c r="M770" s="20" t="s">
        <v>1629</v>
      </c>
      <c r="N770" s="20" t="s">
        <v>1616</v>
      </c>
      <c r="X770" s="105" t="str">
        <f>중기목록표!B7&amp;" / "&amp;중기목록표!C7</f>
        <v>굴삭기(무한궤도) / 0.7㎥</v>
      </c>
      <c r="Y770" s="19" t="str">
        <f ca="1">HYPERLINK("#"&amp;중기목록표!J2&amp;"!A"&amp;ROW(중기목록표!A7),"X00047 →")</f>
        <v>X00047 →</v>
      </c>
      <c r="Z770" s="20" t="s">
        <v>1593</v>
      </c>
      <c r="AA770" s="109" t="str">
        <f>AL766</f>
        <v>71.44</v>
      </c>
      <c r="AB770" s="20" t="s">
        <v>1606</v>
      </c>
      <c r="AC770" s="107">
        <v>0.9</v>
      </c>
      <c r="AD770" s="20" t="s">
        <v>1590</v>
      </c>
      <c r="AE770" s="110">
        <f>1/AL766*AC770</f>
        <v>1.25979843225084E-2</v>
      </c>
      <c r="AF770" s="106"/>
      <c r="AG770" s="106"/>
      <c r="AH770" s="106"/>
      <c r="AI770" s="106"/>
      <c r="AJ770" s="106"/>
      <c r="AK770" s="106"/>
      <c r="AL770" s="106"/>
      <c r="AM770" s="106"/>
      <c r="AN770" s="106"/>
      <c r="AO770" s="106"/>
      <c r="AP770" s="106"/>
      <c r="AQ770" s="106"/>
      <c r="AR770" s="106"/>
      <c r="AS770" s="106"/>
      <c r="AT770" s="106"/>
      <c r="AU770" s="106"/>
      <c r="AV770" s="106"/>
      <c r="AW770" s="106"/>
      <c r="AX770" s="106"/>
      <c r="AY770" s="106"/>
      <c r="AZ770" s="106"/>
      <c r="BA770" s="106"/>
    </row>
    <row r="771" spans="1:53" ht="16.5" customHeight="1" x14ac:dyDescent="0.3">
      <c r="A771" s="76"/>
      <c r="B771" s="76"/>
      <c r="C771" s="76"/>
      <c r="D771" s="76"/>
      <c r="E771" s="76"/>
      <c r="F771" s="76"/>
      <c r="G771" s="16" t="s">
        <v>1585</v>
      </c>
      <c r="Z771" s="106"/>
      <c r="AA771" s="106"/>
      <c r="AB771" s="106"/>
      <c r="AC771" s="106"/>
      <c r="AD771" s="106"/>
      <c r="AE771" s="106"/>
      <c r="AF771" s="106"/>
      <c r="AG771" s="106"/>
      <c r="AH771" s="106"/>
      <c r="AI771" s="106"/>
      <c r="AJ771" s="106"/>
      <c r="AK771" s="106"/>
      <c r="AL771" s="106"/>
      <c r="AM771" s="106"/>
      <c r="AN771" s="106"/>
      <c r="AO771" s="106"/>
      <c r="AP771" s="106"/>
      <c r="AQ771" s="106"/>
      <c r="AR771" s="106"/>
      <c r="AS771" s="106"/>
      <c r="AT771" s="106"/>
      <c r="AU771" s="106"/>
      <c r="AV771" s="106"/>
      <c r="AW771" s="106"/>
      <c r="AX771" s="106"/>
      <c r="AY771" s="106"/>
      <c r="AZ771" s="106"/>
      <c r="BA771" s="106"/>
    </row>
    <row r="772" spans="1:53" ht="16.5" customHeight="1" x14ac:dyDescent="0.3">
      <c r="A772" s="66" t="s">
        <v>1633</v>
      </c>
      <c r="B772" s="98" t="str">
        <f>"    경  비 : "&amp;TEXT(I772,"#,##0"&amp;IF(I772&lt;&gt;INT(I772),".###",""))&amp;" / Q * "&amp;AC772&amp;" = "&amp;TEXT(C772,"#,##0.0")&amp;""</f>
        <v xml:space="preserve">    경  비 : 23,128 / Q * 0.9 = 291.3</v>
      </c>
      <c r="C772" s="100">
        <f>D772+E772+F772</f>
        <v>291.3</v>
      </c>
      <c r="D772" s="100">
        <f>IF(H772=0,0,ROUNDDOWN(J772*H772,1))</f>
        <v>0</v>
      </c>
      <c r="E772" s="100">
        <f>IF(H772=0,0,ROUNDDOWN(K772*H772,1))</f>
        <v>0</v>
      </c>
      <c r="F772" s="100">
        <f>IF(H772=0,0,ROUNDDOWN(L772*H772,1))</f>
        <v>291.3</v>
      </c>
      <c r="G772" s="16" t="s">
        <v>1727</v>
      </c>
      <c r="H772" s="103">
        <f>AE772</f>
        <v>1.25979843225084E-2</v>
      </c>
      <c r="I772" s="104">
        <f>J772+K772+L772</f>
        <v>23128</v>
      </c>
      <c r="L772" s="39">
        <f>중기목록표!H7</f>
        <v>23128</v>
      </c>
      <c r="M772" s="20" t="s">
        <v>1629</v>
      </c>
      <c r="N772" s="20" t="s">
        <v>1616</v>
      </c>
      <c r="X772" s="105" t="str">
        <f>중기목록표!B7&amp;" / "&amp;중기목록표!C7</f>
        <v>굴삭기(무한궤도) / 0.7㎥</v>
      </c>
      <c r="Y772" s="19" t="str">
        <f ca="1">HYPERLINK("#"&amp;중기목록표!J2&amp;"!A"&amp;ROW(중기목록표!A7),"X00047 →")</f>
        <v>X00047 →</v>
      </c>
      <c r="Z772" s="20" t="s">
        <v>1593</v>
      </c>
      <c r="AA772" s="109" t="str">
        <f>AL766</f>
        <v>71.44</v>
      </c>
      <c r="AB772" s="20" t="s">
        <v>1606</v>
      </c>
      <c r="AC772" s="107">
        <v>0.9</v>
      </c>
      <c r="AD772" s="20" t="s">
        <v>1590</v>
      </c>
      <c r="AE772" s="110">
        <f>1/AL766*AC772</f>
        <v>1.25979843225084E-2</v>
      </c>
      <c r="AF772" s="106"/>
      <c r="AG772" s="106"/>
      <c r="AH772" s="106"/>
      <c r="AI772" s="106"/>
      <c r="AJ772" s="106"/>
      <c r="AK772" s="106"/>
      <c r="AL772" s="106"/>
      <c r="AM772" s="106"/>
      <c r="AN772" s="106"/>
      <c r="AO772" s="106"/>
      <c r="AP772" s="106"/>
      <c r="AQ772" s="106"/>
      <c r="AR772" s="106"/>
      <c r="AS772" s="106"/>
      <c r="AT772" s="106"/>
      <c r="AU772" s="106"/>
      <c r="AV772" s="106"/>
      <c r="AW772" s="106"/>
      <c r="AX772" s="106"/>
      <c r="AY772" s="106"/>
      <c r="AZ772" s="106"/>
      <c r="BA772" s="106"/>
    </row>
    <row r="773" spans="1:53" ht="16.5" customHeight="1" x14ac:dyDescent="0.3">
      <c r="A773" s="76"/>
      <c r="B773" s="76"/>
      <c r="C773" s="76"/>
      <c r="D773" s="76"/>
      <c r="E773" s="76"/>
      <c r="F773" s="76"/>
      <c r="G773" s="16" t="s">
        <v>1585</v>
      </c>
      <c r="Z773" s="106"/>
      <c r="AA773" s="106"/>
      <c r="AB773" s="106"/>
      <c r="AC773" s="106"/>
      <c r="AD773" s="106"/>
      <c r="AE773" s="106"/>
      <c r="AF773" s="106"/>
      <c r="AG773" s="106"/>
      <c r="AH773" s="106"/>
      <c r="AI773" s="106"/>
      <c r="AJ773" s="106"/>
      <c r="AK773" s="106"/>
      <c r="AL773" s="106"/>
      <c r="AM773" s="106"/>
      <c r="AN773" s="106"/>
      <c r="AO773" s="106"/>
      <c r="AP773" s="106"/>
      <c r="AQ773" s="106"/>
      <c r="AR773" s="106"/>
      <c r="AS773" s="106"/>
      <c r="AT773" s="106"/>
      <c r="AU773" s="106"/>
      <c r="AV773" s="106"/>
      <c r="AW773" s="106"/>
      <c r="AX773" s="106"/>
      <c r="AY773" s="106"/>
      <c r="AZ773" s="106"/>
      <c r="BA773" s="106"/>
    </row>
    <row r="774" spans="1:53" ht="16.5" customHeight="1" x14ac:dyDescent="0.3">
      <c r="A774" s="66"/>
      <c r="B774" s="75" t="s">
        <v>1615</v>
      </c>
      <c r="C774" s="101">
        <f>D774+E774+F774</f>
        <v>1219.9000000000001</v>
      </c>
      <c r="D774" s="101">
        <f>SUMIF(N757:N773,M774,D757:D773)</f>
        <v>226.9</v>
      </c>
      <c r="E774" s="101">
        <f>SUMIF(N757:N773,M774,E757:E773)</f>
        <v>701.7</v>
      </c>
      <c r="F774" s="101">
        <f>SUMIF(N757:N773,M774,F757:F773)</f>
        <v>291.3</v>
      </c>
      <c r="G774" s="16" t="s">
        <v>1614</v>
      </c>
      <c r="M774" s="20" t="s">
        <v>1616</v>
      </c>
      <c r="N774" s="20" t="s">
        <v>1236</v>
      </c>
      <c r="Z774" s="106"/>
      <c r="AA774" s="106"/>
      <c r="AB774" s="106"/>
      <c r="AC774" s="106"/>
      <c r="AD774" s="106"/>
      <c r="AE774" s="106"/>
      <c r="AF774" s="106"/>
      <c r="AG774" s="106"/>
      <c r="AH774" s="106"/>
      <c r="AI774" s="106"/>
      <c r="AJ774" s="106"/>
      <c r="AK774" s="106"/>
      <c r="AL774" s="106"/>
      <c r="AM774" s="106"/>
      <c r="AN774" s="106"/>
      <c r="AO774" s="106"/>
      <c r="AP774" s="106"/>
      <c r="AQ774" s="106"/>
      <c r="AR774" s="106"/>
      <c r="AS774" s="106"/>
      <c r="AT774" s="106"/>
      <c r="AU774" s="106"/>
      <c r="AV774" s="106"/>
      <c r="AW774" s="106"/>
      <c r="AX774" s="106"/>
      <c r="AY774" s="106"/>
      <c r="AZ774" s="106"/>
      <c r="BA774" s="106"/>
    </row>
    <row r="775" spans="1:53" ht="16.5" customHeight="1" x14ac:dyDescent="0.3">
      <c r="A775" s="76"/>
      <c r="B775" s="76"/>
      <c r="C775" s="99"/>
      <c r="D775" s="99"/>
      <c r="E775" s="99"/>
      <c r="F775" s="99"/>
      <c r="G775" s="16" t="s">
        <v>1585</v>
      </c>
      <c r="Z775" s="106"/>
      <c r="AA775" s="106"/>
      <c r="AB775" s="106"/>
      <c r="AC775" s="106"/>
      <c r="AD775" s="106"/>
      <c r="AE775" s="106"/>
      <c r="AF775" s="106"/>
      <c r="AG775" s="106"/>
      <c r="AH775" s="106"/>
      <c r="AI775" s="106"/>
      <c r="AJ775" s="106"/>
      <c r="AK775" s="106"/>
      <c r="AL775" s="106"/>
      <c r="AM775" s="106"/>
      <c r="AN775" s="106"/>
      <c r="AO775" s="106"/>
      <c r="AP775" s="106"/>
      <c r="AQ775" s="106"/>
      <c r="AR775" s="106"/>
      <c r="AS775" s="106"/>
      <c r="AT775" s="106"/>
      <c r="AU775" s="106"/>
      <c r="AV775" s="106"/>
      <c r="AW775" s="106"/>
      <c r="AX775" s="106"/>
      <c r="AY775" s="106"/>
      <c r="AZ775" s="106"/>
      <c r="BA775" s="106"/>
    </row>
    <row r="776" spans="1:53" ht="16.5" customHeight="1" x14ac:dyDescent="0.3">
      <c r="A776" s="76"/>
      <c r="B776" s="76"/>
      <c r="C776" s="76"/>
      <c r="D776" s="76"/>
      <c r="E776" s="76"/>
      <c r="F776" s="76"/>
      <c r="G776" s="16" t="s">
        <v>1585</v>
      </c>
      <c r="Z776" s="106"/>
      <c r="AA776" s="106"/>
      <c r="AB776" s="106"/>
      <c r="AC776" s="106"/>
      <c r="AD776" s="106"/>
      <c r="AE776" s="106"/>
      <c r="AF776" s="106"/>
      <c r="AG776" s="106"/>
      <c r="AH776" s="106"/>
      <c r="AI776" s="106"/>
      <c r="AJ776" s="106"/>
      <c r="AK776" s="106"/>
      <c r="AL776" s="106"/>
      <c r="AM776" s="106"/>
      <c r="AN776" s="106"/>
      <c r="AO776" s="106"/>
      <c r="AP776" s="106"/>
      <c r="AQ776" s="106"/>
      <c r="AR776" s="106"/>
      <c r="AS776" s="106"/>
      <c r="AT776" s="106"/>
      <c r="AU776" s="106"/>
      <c r="AV776" s="106"/>
      <c r="AW776" s="106"/>
      <c r="AX776" s="106"/>
      <c r="AY776" s="106"/>
      <c r="AZ776" s="106"/>
      <c r="BA776" s="106"/>
    </row>
    <row r="777" spans="1:53" ht="16.5" customHeight="1" x14ac:dyDescent="0.3">
      <c r="A777" s="66"/>
      <c r="B777" s="75" t="s">
        <v>1845</v>
      </c>
      <c r="C777" s="76"/>
      <c r="D777" s="76"/>
      <c r="E777" s="76"/>
      <c r="F777" s="76"/>
      <c r="G777" s="16" t="s">
        <v>1844</v>
      </c>
      <c r="Z777" s="106"/>
      <c r="AA777" s="106"/>
      <c r="AB777" s="106"/>
      <c r="AC777" s="106"/>
      <c r="AD777" s="106"/>
      <c r="AE777" s="106"/>
      <c r="AF777" s="106"/>
      <c r="AG777" s="106"/>
      <c r="AH777" s="106"/>
      <c r="AI777" s="106"/>
      <c r="AJ777" s="106"/>
      <c r="AK777" s="106"/>
      <c r="AL777" s="106"/>
      <c r="AM777" s="106"/>
      <c r="AN777" s="106"/>
      <c r="AO777" s="106"/>
      <c r="AP777" s="106"/>
      <c r="AQ777" s="106"/>
      <c r="AR777" s="106"/>
      <c r="AS777" s="106"/>
      <c r="AT777" s="106"/>
      <c r="AU777" s="106"/>
      <c r="AV777" s="106"/>
      <c r="AW777" s="106"/>
      <c r="AX777" s="106"/>
      <c r="AY777" s="106"/>
      <c r="AZ777" s="106"/>
      <c r="BA777" s="106"/>
    </row>
    <row r="778" spans="1:53" ht="16.5" customHeight="1" x14ac:dyDescent="0.3">
      <c r="A778" s="76"/>
      <c r="B778" s="76"/>
      <c r="C778" s="76"/>
      <c r="D778" s="76"/>
      <c r="E778" s="76"/>
      <c r="F778" s="76"/>
      <c r="G778" s="16" t="s">
        <v>1585</v>
      </c>
      <c r="Z778" s="106"/>
      <c r="AA778" s="106"/>
      <c r="AB778" s="106"/>
      <c r="AC778" s="106"/>
      <c r="AD778" s="106"/>
      <c r="AE778" s="106"/>
      <c r="AF778" s="106"/>
      <c r="AG778" s="106"/>
      <c r="AH778" s="106"/>
      <c r="AI778" s="106"/>
      <c r="AJ778" s="106"/>
      <c r="AK778" s="106"/>
      <c r="AL778" s="106"/>
      <c r="AM778" s="106"/>
      <c r="AN778" s="106"/>
      <c r="AO778" s="106"/>
      <c r="AP778" s="106"/>
      <c r="AQ778" s="106"/>
      <c r="AR778" s="106"/>
      <c r="AS778" s="106"/>
      <c r="AT778" s="106"/>
      <c r="AU778" s="106"/>
      <c r="AV778" s="106"/>
      <c r="AW778" s="106"/>
      <c r="AX778" s="106"/>
      <c r="AY778" s="106"/>
      <c r="AZ778" s="106"/>
      <c r="BA778" s="106"/>
    </row>
    <row r="779" spans="1:53" ht="16.5" customHeight="1" x14ac:dyDescent="0.3">
      <c r="A779" s="66" t="s">
        <v>798</v>
      </c>
      <c r="B779" s="98" t="str">
        <f>"    보통인부 : "&amp;TEXT(I779,"#,##0"&amp;IF(I779&lt;&gt;INT(I779),".###",""))&amp;" * "&amp;AA779&amp;" 인 * "&amp;AC779&amp;" = "&amp;TEXT(C779,"#,##0.0")&amp;""</f>
        <v xml:space="preserve">    보통인부 : 165,545 * 0.2 인 * 0.1 = 3,310.9</v>
      </c>
      <c r="C779" s="100">
        <f>D779+E779+F779</f>
        <v>3310.9</v>
      </c>
      <c r="D779" s="100">
        <f>IF(H779=0,0,ROUNDDOWN(J779*H779,1))</f>
        <v>0</v>
      </c>
      <c r="E779" s="100">
        <f>IF(H779=0,0,ROUNDDOWN(K779*H779,1))</f>
        <v>3310.9</v>
      </c>
      <c r="F779" s="100">
        <f>IF(H779=0,0,ROUNDDOWN(L779*H779,1))</f>
        <v>0</v>
      </c>
      <c r="G779" s="16" t="s">
        <v>1846</v>
      </c>
      <c r="H779" s="103">
        <f>AE779</f>
        <v>2.0000000000000004E-2</v>
      </c>
      <c r="I779" s="104">
        <f>J779+K779+L779</f>
        <v>165545</v>
      </c>
      <c r="K779" s="39">
        <f>노무비목록표!E6</f>
        <v>165545</v>
      </c>
      <c r="M779" s="20" t="s">
        <v>1227</v>
      </c>
      <c r="N779" s="20" t="s">
        <v>1616</v>
      </c>
      <c r="X779" s="105" t="str">
        <f>노무비목록표!B6&amp;" / "&amp;노무비목록표!C6</f>
        <v xml:space="preserve">보통인부 / </v>
      </c>
      <c r="Y779" s="19" t="str">
        <f ca="1">HYPERLINK("#"&amp;노무비목록표!G2&amp;"!A"&amp;ROW(노무비목록표!A6),"L00002 →")</f>
        <v>L00002 →</v>
      </c>
      <c r="Z779" s="20" t="s">
        <v>1604</v>
      </c>
      <c r="AA779" s="107">
        <v>0.2</v>
      </c>
      <c r="AB779" s="20" t="s">
        <v>1606</v>
      </c>
      <c r="AC779" s="107">
        <v>0.1</v>
      </c>
      <c r="AD779" s="20" t="s">
        <v>1590</v>
      </c>
      <c r="AE779" s="110">
        <f>1*AA779*AC779</f>
        <v>2.0000000000000004E-2</v>
      </c>
      <c r="AF779" s="106"/>
      <c r="AG779" s="106"/>
      <c r="AH779" s="106"/>
      <c r="AI779" s="106"/>
      <c r="AJ779" s="106"/>
      <c r="AK779" s="106"/>
      <c r="AL779" s="106"/>
      <c r="AM779" s="106"/>
      <c r="AN779" s="106"/>
      <c r="AO779" s="106"/>
      <c r="AP779" s="106"/>
      <c r="AQ779" s="106"/>
      <c r="AR779" s="106"/>
      <c r="AS779" s="106"/>
      <c r="AT779" s="106"/>
      <c r="AU779" s="106"/>
      <c r="AV779" s="106"/>
      <c r="AW779" s="106"/>
      <c r="AX779" s="106"/>
      <c r="AY779" s="106"/>
      <c r="AZ779" s="106"/>
      <c r="BA779" s="106"/>
    </row>
    <row r="780" spans="1:53" ht="16.5" customHeight="1" x14ac:dyDescent="0.3">
      <c r="A780" s="76"/>
      <c r="B780" s="76"/>
      <c r="C780" s="76"/>
      <c r="D780" s="76"/>
      <c r="E780" s="76"/>
      <c r="F780" s="76"/>
      <c r="G780" s="16" t="s">
        <v>1585</v>
      </c>
      <c r="Z780" s="106"/>
      <c r="AA780" s="106"/>
      <c r="AB780" s="106"/>
      <c r="AC780" s="106"/>
      <c r="AD780" s="106"/>
      <c r="AE780" s="106"/>
      <c r="AF780" s="106"/>
      <c r="AG780" s="106"/>
      <c r="AH780" s="106"/>
      <c r="AI780" s="106"/>
      <c r="AJ780" s="106"/>
      <c r="AK780" s="106"/>
      <c r="AL780" s="106"/>
      <c r="AM780" s="106"/>
      <c r="AN780" s="106"/>
      <c r="AO780" s="106"/>
      <c r="AP780" s="106"/>
      <c r="AQ780" s="106"/>
      <c r="AR780" s="106"/>
      <c r="AS780" s="106"/>
      <c r="AT780" s="106"/>
      <c r="AU780" s="106"/>
      <c r="AV780" s="106"/>
      <c r="AW780" s="106"/>
      <c r="AX780" s="106"/>
      <c r="AY780" s="106"/>
      <c r="AZ780" s="106"/>
      <c r="BA780" s="106"/>
    </row>
    <row r="781" spans="1:53" ht="16.5" customHeight="1" x14ac:dyDescent="0.3">
      <c r="A781" s="66"/>
      <c r="B781" s="75" t="s">
        <v>1615</v>
      </c>
      <c r="C781" s="101">
        <f>D781+E781+F781</f>
        <v>3310.9</v>
      </c>
      <c r="D781" s="101">
        <f>SUMIF(N775:N780,M781,D775:D780)</f>
        <v>0</v>
      </c>
      <c r="E781" s="101">
        <f>SUMIF(N775:N780,M781,E775:E780)</f>
        <v>3310.9</v>
      </c>
      <c r="F781" s="101">
        <f>SUMIF(N775:N780,M781,F775:F780)</f>
        <v>0</v>
      </c>
      <c r="G781" s="16" t="s">
        <v>1614</v>
      </c>
      <c r="M781" s="20" t="s">
        <v>1616</v>
      </c>
      <c r="N781" s="20" t="s">
        <v>1236</v>
      </c>
      <c r="Z781" s="106"/>
      <c r="AA781" s="106"/>
      <c r="AB781" s="106"/>
      <c r="AC781" s="106"/>
      <c r="AD781" s="106"/>
      <c r="AE781" s="106"/>
      <c r="AF781" s="106"/>
      <c r="AG781" s="106"/>
      <c r="AH781" s="106"/>
      <c r="AI781" s="106"/>
      <c r="AJ781" s="106"/>
      <c r="AK781" s="106"/>
      <c r="AL781" s="106"/>
      <c r="AM781" s="106"/>
      <c r="AN781" s="106"/>
      <c r="AO781" s="106"/>
      <c r="AP781" s="106"/>
      <c r="AQ781" s="106"/>
      <c r="AR781" s="106"/>
      <c r="AS781" s="106"/>
      <c r="AT781" s="106"/>
      <c r="AU781" s="106"/>
      <c r="AV781" s="106"/>
      <c r="AW781" s="106"/>
      <c r="AX781" s="106"/>
      <c r="AY781" s="106"/>
      <c r="AZ781" s="106"/>
      <c r="BA781" s="106"/>
    </row>
    <row r="782" spans="1:53" ht="16.5" customHeight="1" x14ac:dyDescent="0.3">
      <c r="A782" s="76"/>
      <c r="B782" s="76"/>
      <c r="C782" s="99"/>
      <c r="D782" s="99"/>
      <c r="E782" s="99"/>
      <c r="F782" s="99"/>
      <c r="Z782" s="106"/>
      <c r="AA782" s="106"/>
      <c r="AB782" s="106"/>
      <c r="AC782" s="106"/>
      <c r="AD782" s="106"/>
      <c r="AE782" s="106"/>
      <c r="AF782" s="106"/>
      <c r="AG782" s="106"/>
      <c r="AH782" s="106"/>
      <c r="AI782" s="106"/>
      <c r="AJ782" s="106"/>
      <c r="AK782" s="106"/>
      <c r="AL782" s="106"/>
      <c r="AM782" s="106"/>
      <c r="AN782" s="106"/>
      <c r="AO782" s="106"/>
      <c r="AP782" s="106"/>
      <c r="AQ782" s="106"/>
      <c r="AR782" s="106"/>
      <c r="AS782" s="106"/>
      <c r="AT782" s="106"/>
      <c r="AU782" s="106"/>
      <c r="AV782" s="106"/>
      <c r="AW782" s="106"/>
      <c r="AX782" s="106"/>
      <c r="AY782" s="106"/>
      <c r="AZ782" s="106"/>
      <c r="BA782" s="106"/>
    </row>
    <row r="783" spans="1:53" ht="16.5" customHeight="1" x14ac:dyDescent="0.3">
      <c r="A783" s="76"/>
      <c r="B783" s="76"/>
      <c r="C783" s="76"/>
      <c r="D783" s="76"/>
      <c r="E783" s="76"/>
      <c r="F783" s="76"/>
      <c r="Z783" s="106"/>
      <c r="AA783" s="106"/>
      <c r="AB783" s="106"/>
      <c r="AC783" s="106"/>
      <c r="AD783" s="106"/>
      <c r="AE783" s="106"/>
      <c r="AF783" s="106"/>
      <c r="AG783" s="106"/>
      <c r="AH783" s="106"/>
      <c r="AI783" s="106"/>
      <c r="AJ783" s="106"/>
      <c r="AK783" s="106"/>
      <c r="AL783" s="106"/>
      <c r="AM783" s="106"/>
      <c r="AN783" s="106"/>
      <c r="AO783" s="106"/>
      <c r="AP783" s="106"/>
      <c r="AQ783" s="106"/>
      <c r="AR783" s="106"/>
      <c r="AS783" s="106"/>
      <c r="AT783" s="106"/>
      <c r="AU783" s="106"/>
      <c r="AV783" s="106"/>
      <c r="AW783" s="106"/>
      <c r="AX783" s="106"/>
      <c r="AY783" s="106"/>
      <c r="AZ783" s="106"/>
      <c r="BA783" s="106"/>
    </row>
    <row r="784" spans="1:53" ht="16.5" customHeight="1" x14ac:dyDescent="0.3">
      <c r="A784" s="76"/>
      <c r="B784" s="76"/>
      <c r="C784" s="76"/>
      <c r="D784" s="76"/>
      <c r="E784" s="76"/>
      <c r="F784" s="76"/>
      <c r="Z784" s="106"/>
      <c r="AA784" s="106"/>
      <c r="AB784" s="106"/>
      <c r="AC784" s="106"/>
      <c r="AD784" s="106"/>
      <c r="AE784" s="106"/>
      <c r="AF784" s="106"/>
      <c r="AG784" s="106"/>
      <c r="AH784" s="106"/>
      <c r="AI784" s="106"/>
      <c r="AJ784" s="106"/>
      <c r="AK784" s="106"/>
      <c r="AL784" s="106"/>
      <c r="AM784" s="106"/>
      <c r="AN784" s="106"/>
      <c r="AO784" s="106"/>
      <c r="AP784" s="106"/>
      <c r="AQ784" s="106"/>
      <c r="AR784" s="106"/>
      <c r="AS784" s="106"/>
      <c r="AT784" s="106"/>
      <c r="AU784" s="106"/>
      <c r="AV784" s="106"/>
      <c r="AW784" s="106"/>
      <c r="AX784" s="106"/>
      <c r="AY784" s="106"/>
      <c r="AZ784" s="106"/>
      <c r="BA784" s="106"/>
    </row>
    <row r="785" spans="1:53" ht="16.5" customHeight="1" x14ac:dyDescent="0.3">
      <c r="A785" s="76"/>
      <c r="B785" s="76"/>
      <c r="C785" s="76"/>
      <c r="D785" s="76"/>
      <c r="E785" s="76"/>
      <c r="F785" s="76"/>
      <c r="Z785" s="106"/>
      <c r="AA785" s="106"/>
      <c r="AB785" s="106"/>
      <c r="AC785" s="106"/>
      <c r="AD785" s="106"/>
      <c r="AE785" s="106"/>
      <c r="AF785" s="106"/>
      <c r="AG785" s="106"/>
      <c r="AH785" s="106"/>
      <c r="AI785" s="106"/>
      <c r="AJ785" s="106"/>
      <c r="AK785" s="106"/>
      <c r="AL785" s="106"/>
      <c r="AM785" s="106"/>
      <c r="AN785" s="106"/>
      <c r="AO785" s="106"/>
      <c r="AP785" s="106"/>
      <c r="AQ785" s="106"/>
      <c r="AR785" s="106"/>
      <c r="AS785" s="106"/>
      <c r="AT785" s="106"/>
      <c r="AU785" s="106"/>
      <c r="AV785" s="106"/>
      <c r="AW785" s="106"/>
      <c r="AX785" s="106"/>
      <c r="AY785" s="106"/>
      <c r="AZ785" s="106"/>
      <c r="BA785" s="106"/>
    </row>
    <row r="786" spans="1:53" ht="16.5" customHeight="1" x14ac:dyDescent="0.3">
      <c r="A786" s="76"/>
      <c r="B786" s="76"/>
      <c r="C786" s="76"/>
      <c r="D786" s="76"/>
      <c r="E786" s="76"/>
      <c r="F786" s="76"/>
      <c r="Z786" s="106"/>
      <c r="AA786" s="106"/>
      <c r="AB786" s="106"/>
      <c r="AC786" s="106"/>
      <c r="AD786" s="106"/>
      <c r="AE786" s="106"/>
      <c r="AF786" s="106"/>
      <c r="AG786" s="106"/>
      <c r="AH786" s="106"/>
      <c r="AI786" s="106"/>
      <c r="AJ786" s="106"/>
      <c r="AK786" s="106"/>
      <c r="AL786" s="106"/>
      <c r="AM786" s="106"/>
      <c r="AN786" s="106"/>
      <c r="AO786" s="106"/>
      <c r="AP786" s="106"/>
      <c r="AQ786" s="106"/>
      <c r="AR786" s="106"/>
      <c r="AS786" s="106"/>
      <c r="AT786" s="106"/>
      <c r="AU786" s="106"/>
      <c r="AV786" s="106"/>
      <c r="AW786" s="106"/>
      <c r="AX786" s="106"/>
      <c r="AY786" s="106"/>
      <c r="AZ786" s="106"/>
      <c r="BA786" s="106"/>
    </row>
    <row r="787" spans="1:53" ht="16.5" customHeight="1" x14ac:dyDescent="0.3">
      <c r="A787" s="76"/>
      <c r="B787" s="76"/>
      <c r="C787" s="76"/>
      <c r="D787" s="76"/>
      <c r="E787" s="76"/>
      <c r="F787" s="76"/>
      <c r="Z787" s="106"/>
      <c r="AA787" s="106"/>
      <c r="AB787" s="106"/>
      <c r="AC787" s="106"/>
      <c r="AD787" s="106"/>
      <c r="AE787" s="106"/>
      <c r="AF787" s="106"/>
      <c r="AG787" s="106"/>
      <c r="AH787" s="106"/>
      <c r="AI787" s="106"/>
      <c r="AJ787" s="106"/>
      <c r="AK787" s="106"/>
      <c r="AL787" s="106"/>
      <c r="AM787" s="106"/>
      <c r="AN787" s="106"/>
      <c r="AO787" s="106"/>
      <c r="AP787" s="106"/>
      <c r="AQ787" s="106"/>
      <c r="AR787" s="106"/>
      <c r="AS787" s="106"/>
      <c r="AT787" s="106"/>
      <c r="AU787" s="106"/>
      <c r="AV787" s="106"/>
      <c r="AW787" s="106"/>
      <c r="AX787" s="106"/>
      <c r="AY787" s="106"/>
      <c r="AZ787" s="106"/>
      <c r="BA787" s="106"/>
    </row>
    <row r="788" spans="1:53" ht="16.5" customHeight="1" x14ac:dyDescent="0.3">
      <c r="A788" s="76"/>
      <c r="B788" s="76"/>
      <c r="C788" s="76"/>
      <c r="D788" s="76"/>
      <c r="E788" s="76"/>
      <c r="F788" s="76"/>
      <c r="Z788" s="106"/>
      <c r="AA788" s="106"/>
      <c r="AB788" s="106"/>
      <c r="AC788" s="106"/>
      <c r="AD788" s="106"/>
      <c r="AE788" s="106"/>
      <c r="AF788" s="106"/>
      <c r="AG788" s="106"/>
      <c r="AH788" s="106"/>
      <c r="AI788" s="106"/>
      <c r="AJ788" s="106"/>
      <c r="AK788" s="106"/>
      <c r="AL788" s="106"/>
      <c r="AM788" s="106"/>
      <c r="AN788" s="106"/>
      <c r="AO788" s="106"/>
      <c r="AP788" s="106"/>
      <c r="AQ788" s="106"/>
      <c r="AR788" s="106"/>
      <c r="AS788" s="106"/>
      <c r="AT788" s="106"/>
      <c r="AU788" s="106"/>
      <c r="AV788" s="106"/>
      <c r="AW788" s="106"/>
      <c r="AX788" s="106"/>
      <c r="AY788" s="106"/>
      <c r="AZ788" s="106"/>
      <c r="BA788" s="106"/>
    </row>
    <row r="789" spans="1:53" ht="16.5" customHeight="1" x14ac:dyDescent="0.3">
      <c r="A789" s="76"/>
      <c r="B789" s="76"/>
      <c r="C789" s="76"/>
      <c r="D789" s="76"/>
      <c r="E789" s="76"/>
      <c r="F789" s="76"/>
      <c r="Z789" s="106"/>
      <c r="AA789" s="106"/>
      <c r="AB789" s="106"/>
      <c r="AC789" s="106"/>
      <c r="AD789" s="106"/>
      <c r="AE789" s="106"/>
      <c r="AF789" s="106"/>
      <c r="AG789" s="106"/>
      <c r="AH789" s="106"/>
      <c r="AI789" s="106"/>
      <c r="AJ789" s="106"/>
      <c r="AK789" s="106"/>
      <c r="AL789" s="106"/>
      <c r="AM789" s="106"/>
      <c r="AN789" s="106"/>
      <c r="AO789" s="106"/>
      <c r="AP789" s="106"/>
      <c r="AQ789" s="106"/>
      <c r="AR789" s="106"/>
      <c r="AS789" s="106"/>
      <c r="AT789" s="106"/>
      <c r="AU789" s="106"/>
      <c r="AV789" s="106"/>
      <c r="AW789" s="106"/>
      <c r="AX789" s="106"/>
      <c r="AY789" s="106"/>
      <c r="AZ789" s="106"/>
      <c r="BA789" s="106"/>
    </row>
    <row r="790" spans="1:53" ht="16.5" customHeight="1" x14ac:dyDescent="0.3">
      <c r="A790" s="76"/>
      <c r="B790" s="76"/>
      <c r="C790" s="76"/>
      <c r="D790" s="76"/>
      <c r="E790" s="76"/>
      <c r="F790" s="76"/>
      <c r="Z790" s="106"/>
      <c r="AA790" s="106"/>
      <c r="AB790" s="106"/>
      <c r="AC790" s="106"/>
      <c r="AD790" s="106"/>
      <c r="AE790" s="106"/>
      <c r="AF790" s="106"/>
      <c r="AG790" s="106"/>
      <c r="AH790" s="106"/>
      <c r="AI790" s="106"/>
      <c r="AJ790" s="106"/>
      <c r="AK790" s="106"/>
      <c r="AL790" s="106"/>
      <c r="AM790" s="106"/>
      <c r="AN790" s="106"/>
      <c r="AO790" s="106"/>
      <c r="AP790" s="106"/>
      <c r="AQ790" s="106"/>
      <c r="AR790" s="106"/>
      <c r="AS790" s="106"/>
      <c r="AT790" s="106"/>
      <c r="AU790" s="106"/>
      <c r="AV790" s="106"/>
      <c r="AW790" s="106"/>
      <c r="AX790" s="106"/>
      <c r="AY790" s="106"/>
      <c r="AZ790" s="106"/>
      <c r="BA790" s="106"/>
    </row>
    <row r="791" spans="1:53" ht="16.5" customHeight="1" x14ac:dyDescent="0.3">
      <c r="A791" s="76"/>
      <c r="B791" s="76"/>
      <c r="C791" s="76"/>
      <c r="D791" s="76"/>
      <c r="E791" s="76"/>
      <c r="F791" s="76"/>
      <c r="Z791" s="106"/>
      <c r="AA791" s="106"/>
      <c r="AB791" s="106"/>
      <c r="AC791" s="106"/>
      <c r="AD791" s="106"/>
      <c r="AE791" s="106"/>
      <c r="AF791" s="106"/>
      <c r="AG791" s="106"/>
      <c r="AH791" s="106"/>
      <c r="AI791" s="106"/>
      <c r="AJ791" s="106"/>
      <c r="AK791" s="106"/>
      <c r="AL791" s="106"/>
      <c r="AM791" s="106"/>
      <c r="AN791" s="106"/>
      <c r="AO791" s="106"/>
      <c r="AP791" s="106"/>
      <c r="AQ791" s="106"/>
      <c r="AR791" s="106"/>
      <c r="AS791" s="106"/>
      <c r="AT791" s="106"/>
      <c r="AU791" s="106"/>
      <c r="AV791" s="106"/>
      <c r="AW791" s="106"/>
      <c r="AX791" s="106"/>
      <c r="AY791" s="106"/>
      <c r="AZ791" s="106"/>
      <c r="BA791" s="106"/>
    </row>
    <row r="792" spans="1:53" ht="16.5" customHeight="1" x14ac:dyDescent="0.3">
      <c r="A792" s="76"/>
      <c r="B792" s="76"/>
      <c r="C792" s="76"/>
      <c r="D792" s="76"/>
      <c r="E792" s="76"/>
      <c r="F792" s="76"/>
      <c r="Z792" s="106"/>
      <c r="AA792" s="106"/>
      <c r="AB792" s="106"/>
      <c r="AC792" s="106"/>
      <c r="AD792" s="106"/>
      <c r="AE792" s="106"/>
      <c r="AF792" s="106"/>
      <c r="AG792" s="106"/>
      <c r="AH792" s="106"/>
      <c r="AI792" s="106"/>
      <c r="AJ792" s="106"/>
      <c r="AK792" s="106"/>
      <c r="AL792" s="106"/>
      <c r="AM792" s="106"/>
      <c r="AN792" s="106"/>
      <c r="AO792" s="106"/>
      <c r="AP792" s="106"/>
      <c r="AQ792" s="106"/>
      <c r="AR792" s="106"/>
      <c r="AS792" s="106"/>
      <c r="AT792" s="106"/>
      <c r="AU792" s="106"/>
      <c r="AV792" s="106"/>
      <c r="AW792" s="106"/>
      <c r="AX792" s="106"/>
      <c r="AY792" s="106"/>
      <c r="AZ792" s="106"/>
      <c r="BA792" s="106"/>
    </row>
    <row r="793" spans="1:53" ht="16.5" customHeight="1" x14ac:dyDescent="0.3">
      <c r="A793" s="76"/>
      <c r="B793" s="76"/>
      <c r="C793" s="76"/>
      <c r="D793" s="76"/>
      <c r="E793" s="76"/>
      <c r="F793" s="76"/>
      <c r="Z793" s="106"/>
      <c r="AA793" s="106"/>
      <c r="AB793" s="106"/>
      <c r="AC793" s="106"/>
      <c r="AD793" s="106"/>
      <c r="AE793" s="106"/>
      <c r="AF793" s="106"/>
      <c r="AG793" s="106"/>
      <c r="AH793" s="106"/>
      <c r="AI793" s="106"/>
      <c r="AJ793" s="106"/>
      <c r="AK793" s="106"/>
      <c r="AL793" s="106"/>
      <c r="AM793" s="106"/>
      <c r="AN793" s="106"/>
      <c r="AO793" s="106"/>
      <c r="AP793" s="106"/>
      <c r="AQ793" s="106"/>
      <c r="AR793" s="106"/>
      <c r="AS793" s="106"/>
      <c r="AT793" s="106"/>
      <c r="AU793" s="106"/>
      <c r="AV793" s="106"/>
      <c r="AW793" s="106"/>
      <c r="AX793" s="106"/>
      <c r="AY793" s="106"/>
      <c r="AZ793" s="106"/>
      <c r="BA793" s="106"/>
    </row>
    <row r="794" spans="1:53" ht="16.5" customHeight="1" x14ac:dyDescent="0.3">
      <c r="A794" s="76"/>
      <c r="B794" s="76"/>
      <c r="C794" s="76"/>
      <c r="D794" s="76"/>
      <c r="E794" s="76"/>
      <c r="F794" s="76"/>
      <c r="Z794" s="106"/>
      <c r="AA794" s="106"/>
      <c r="AB794" s="106"/>
      <c r="AC794" s="106"/>
      <c r="AD794" s="106"/>
      <c r="AE794" s="106"/>
      <c r="AF794" s="106"/>
      <c r="AG794" s="106"/>
      <c r="AH794" s="106"/>
      <c r="AI794" s="106"/>
      <c r="AJ794" s="106"/>
      <c r="AK794" s="106"/>
      <c r="AL794" s="106"/>
      <c r="AM794" s="106"/>
      <c r="AN794" s="106"/>
      <c r="AO794" s="106"/>
      <c r="AP794" s="106"/>
      <c r="AQ794" s="106"/>
      <c r="AR794" s="106"/>
      <c r="AS794" s="106"/>
      <c r="AT794" s="106"/>
      <c r="AU794" s="106"/>
      <c r="AV794" s="106"/>
      <c r="AW794" s="106"/>
      <c r="AX794" s="106"/>
      <c r="AY794" s="106"/>
      <c r="AZ794" s="106"/>
      <c r="BA794" s="106"/>
    </row>
    <row r="795" spans="1:53" ht="16.5" customHeight="1" x14ac:dyDescent="0.3">
      <c r="A795" s="76"/>
      <c r="B795" s="76"/>
      <c r="C795" s="76"/>
      <c r="D795" s="76"/>
      <c r="E795" s="76"/>
      <c r="F795" s="76"/>
      <c r="Z795" s="106"/>
      <c r="AA795" s="106"/>
      <c r="AB795" s="106"/>
      <c r="AC795" s="106"/>
      <c r="AD795" s="106"/>
      <c r="AE795" s="106"/>
      <c r="AF795" s="106"/>
      <c r="AG795" s="106"/>
      <c r="AH795" s="106"/>
      <c r="AI795" s="106"/>
      <c r="AJ795" s="106"/>
      <c r="AK795" s="106"/>
      <c r="AL795" s="106"/>
      <c r="AM795" s="106"/>
      <c r="AN795" s="106"/>
      <c r="AO795" s="106"/>
      <c r="AP795" s="106"/>
      <c r="AQ795" s="106"/>
      <c r="AR795" s="106"/>
      <c r="AS795" s="106"/>
      <c r="AT795" s="106"/>
      <c r="AU795" s="106"/>
      <c r="AV795" s="106"/>
      <c r="AW795" s="106"/>
      <c r="AX795" s="106"/>
      <c r="AY795" s="106"/>
      <c r="AZ795" s="106"/>
      <c r="BA795" s="106"/>
    </row>
    <row r="796" spans="1:53" ht="16.5" customHeight="1" x14ac:dyDescent="0.3">
      <c r="A796" s="76"/>
      <c r="B796" s="76"/>
      <c r="C796" s="76"/>
      <c r="D796" s="76"/>
      <c r="E796" s="76"/>
      <c r="F796" s="76"/>
      <c r="Z796" s="106"/>
      <c r="AA796" s="106"/>
      <c r="AB796" s="106"/>
      <c r="AC796" s="106"/>
      <c r="AD796" s="106"/>
      <c r="AE796" s="106"/>
      <c r="AF796" s="106"/>
      <c r="AG796" s="106"/>
      <c r="AH796" s="106"/>
      <c r="AI796" s="106"/>
      <c r="AJ796" s="106"/>
      <c r="AK796" s="106"/>
      <c r="AL796" s="106"/>
      <c r="AM796" s="106"/>
      <c r="AN796" s="106"/>
      <c r="AO796" s="106"/>
      <c r="AP796" s="106"/>
      <c r="AQ796" s="106"/>
      <c r="AR796" s="106"/>
      <c r="AS796" s="106"/>
      <c r="AT796" s="106"/>
      <c r="AU796" s="106"/>
      <c r="AV796" s="106"/>
      <c r="AW796" s="106"/>
      <c r="AX796" s="106"/>
      <c r="AY796" s="106"/>
      <c r="AZ796" s="106"/>
      <c r="BA796" s="106"/>
    </row>
    <row r="797" spans="1:53" ht="16.5" customHeight="1" x14ac:dyDescent="0.3">
      <c r="A797" s="76"/>
      <c r="B797" s="76"/>
      <c r="C797" s="76"/>
      <c r="D797" s="76"/>
      <c r="E797" s="76"/>
      <c r="F797" s="76"/>
      <c r="Z797" s="106"/>
      <c r="AA797" s="106"/>
      <c r="AB797" s="106"/>
      <c r="AC797" s="106"/>
      <c r="AD797" s="106"/>
      <c r="AE797" s="106"/>
      <c r="AF797" s="106"/>
      <c r="AG797" s="106"/>
      <c r="AH797" s="106"/>
      <c r="AI797" s="106"/>
      <c r="AJ797" s="106"/>
      <c r="AK797" s="106"/>
      <c r="AL797" s="106"/>
      <c r="AM797" s="106"/>
      <c r="AN797" s="106"/>
      <c r="AO797" s="106"/>
      <c r="AP797" s="106"/>
      <c r="AQ797" s="106"/>
      <c r="AR797" s="106"/>
      <c r="AS797" s="106"/>
      <c r="AT797" s="106"/>
      <c r="AU797" s="106"/>
      <c r="AV797" s="106"/>
      <c r="AW797" s="106"/>
      <c r="AX797" s="106"/>
      <c r="AY797" s="106"/>
      <c r="AZ797" s="106"/>
      <c r="BA797" s="106"/>
    </row>
    <row r="798" spans="1:53" ht="16.5" customHeight="1" x14ac:dyDescent="0.3">
      <c r="A798" s="76"/>
      <c r="B798" s="76"/>
      <c r="C798" s="76"/>
      <c r="D798" s="76"/>
      <c r="E798" s="76"/>
      <c r="F798" s="76"/>
      <c r="Z798" s="106"/>
      <c r="AA798" s="106"/>
      <c r="AB798" s="106"/>
      <c r="AC798" s="106"/>
      <c r="AD798" s="106"/>
      <c r="AE798" s="106"/>
      <c r="AF798" s="106"/>
      <c r="AG798" s="106"/>
      <c r="AH798" s="106"/>
      <c r="AI798" s="106"/>
      <c r="AJ798" s="106"/>
      <c r="AK798" s="106"/>
      <c r="AL798" s="106"/>
      <c r="AM798" s="106"/>
      <c r="AN798" s="106"/>
      <c r="AO798" s="106"/>
      <c r="AP798" s="106"/>
      <c r="AQ798" s="106"/>
      <c r="AR798" s="106"/>
      <c r="AS798" s="106"/>
      <c r="AT798" s="106"/>
      <c r="AU798" s="106"/>
      <c r="AV798" s="106"/>
      <c r="AW798" s="106"/>
      <c r="AX798" s="106"/>
      <c r="AY798" s="106"/>
      <c r="AZ798" s="106"/>
      <c r="BA798" s="106"/>
    </row>
    <row r="799" spans="1:53" ht="16.5" customHeight="1" x14ac:dyDescent="0.3">
      <c r="A799" s="76"/>
      <c r="B799" s="76"/>
      <c r="C799" s="76"/>
      <c r="D799" s="76"/>
      <c r="E799" s="76"/>
      <c r="F799" s="76"/>
      <c r="Z799" s="106"/>
      <c r="AA799" s="106"/>
      <c r="AB799" s="106"/>
      <c r="AC799" s="106"/>
      <c r="AD799" s="106"/>
      <c r="AE799" s="106"/>
      <c r="AF799" s="106"/>
      <c r="AG799" s="106"/>
      <c r="AH799" s="106"/>
      <c r="AI799" s="106"/>
      <c r="AJ799" s="106"/>
      <c r="AK799" s="106"/>
      <c r="AL799" s="106"/>
      <c r="AM799" s="106"/>
      <c r="AN799" s="106"/>
      <c r="AO799" s="106"/>
      <c r="AP799" s="106"/>
      <c r="AQ799" s="106"/>
      <c r="AR799" s="106"/>
      <c r="AS799" s="106"/>
      <c r="AT799" s="106"/>
      <c r="AU799" s="106"/>
      <c r="AV799" s="106"/>
      <c r="AW799" s="106"/>
      <c r="AX799" s="106"/>
      <c r="AY799" s="106"/>
      <c r="AZ799" s="106"/>
      <c r="BA799" s="106"/>
    </row>
    <row r="800" spans="1:53" ht="16.5" customHeight="1" x14ac:dyDescent="0.3">
      <c r="A800" s="76"/>
      <c r="B800" s="76"/>
      <c r="C800" s="76"/>
      <c r="D800" s="76"/>
      <c r="E800" s="76"/>
      <c r="F800" s="76"/>
      <c r="Z800" s="106"/>
      <c r="AA800" s="106"/>
      <c r="AB800" s="106"/>
      <c r="AC800" s="106"/>
      <c r="AD800" s="106"/>
      <c r="AE800" s="106"/>
      <c r="AF800" s="106"/>
      <c r="AG800" s="106"/>
      <c r="AH800" s="106"/>
      <c r="AI800" s="106"/>
      <c r="AJ800" s="106"/>
      <c r="AK800" s="106"/>
      <c r="AL800" s="106"/>
      <c r="AM800" s="106"/>
      <c r="AN800" s="106"/>
      <c r="AO800" s="106"/>
      <c r="AP800" s="106"/>
      <c r="AQ800" s="106"/>
      <c r="AR800" s="106"/>
      <c r="AS800" s="106"/>
      <c r="AT800" s="106"/>
      <c r="AU800" s="106"/>
      <c r="AV800" s="106"/>
      <c r="AW800" s="106"/>
      <c r="AX800" s="106"/>
      <c r="AY800" s="106"/>
      <c r="AZ800" s="106"/>
      <c r="BA800" s="106"/>
    </row>
    <row r="801" spans="1:53" ht="16.5" customHeight="1" x14ac:dyDescent="0.3">
      <c r="A801" s="76"/>
      <c r="B801" s="76"/>
      <c r="C801" s="76"/>
      <c r="D801" s="76"/>
      <c r="E801" s="76"/>
      <c r="F801" s="76"/>
      <c r="Z801" s="106"/>
      <c r="AA801" s="106"/>
      <c r="AB801" s="106"/>
      <c r="AC801" s="106"/>
      <c r="AD801" s="106"/>
      <c r="AE801" s="106"/>
      <c r="AF801" s="106"/>
      <c r="AG801" s="106"/>
      <c r="AH801" s="106"/>
      <c r="AI801" s="106"/>
      <c r="AJ801" s="106"/>
      <c r="AK801" s="106"/>
      <c r="AL801" s="106"/>
      <c r="AM801" s="106"/>
      <c r="AN801" s="106"/>
      <c r="AO801" s="106"/>
      <c r="AP801" s="106"/>
      <c r="AQ801" s="106"/>
      <c r="AR801" s="106"/>
      <c r="AS801" s="106"/>
      <c r="AT801" s="106"/>
      <c r="AU801" s="106"/>
      <c r="AV801" s="106"/>
      <c r="AW801" s="106"/>
      <c r="AX801" s="106"/>
      <c r="AY801" s="106"/>
      <c r="AZ801" s="106"/>
      <c r="BA801" s="106"/>
    </row>
    <row r="802" spans="1:53" ht="16.5" customHeight="1" x14ac:dyDescent="0.3">
      <c r="A802" s="76"/>
      <c r="B802" s="76"/>
      <c r="C802" s="76"/>
      <c r="D802" s="76"/>
      <c r="E802" s="76"/>
      <c r="F802" s="76"/>
      <c r="Z802" s="106"/>
      <c r="AA802" s="106"/>
      <c r="AB802" s="106"/>
      <c r="AC802" s="106"/>
      <c r="AD802" s="106"/>
      <c r="AE802" s="106"/>
      <c r="AF802" s="106"/>
      <c r="AG802" s="106"/>
      <c r="AH802" s="106"/>
      <c r="AI802" s="106"/>
      <c r="AJ802" s="106"/>
      <c r="AK802" s="106"/>
      <c r="AL802" s="106"/>
      <c r="AM802" s="106"/>
      <c r="AN802" s="106"/>
      <c r="AO802" s="106"/>
      <c r="AP802" s="106"/>
      <c r="AQ802" s="106"/>
      <c r="AR802" s="106"/>
      <c r="AS802" s="106"/>
      <c r="AT802" s="106"/>
      <c r="AU802" s="106"/>
      <c r="AV802" s="106"/>
      <c r="AW802" s="106"/>
      <c r="AX802" s="106"/>
      <c r="AY802" s="106"/>
      <c r="AZ802" s="106"/>
      <c r="BA802" s="106"/>
    </row>
    <row r="803" spans="1:53" ht="16.5" customHeight="1" x14ac:dyDescent="0.3">
      <c r="A803" s="82"/>
      <c r="B803" s="82"/>
      <c r="C803" s="82"/>
      <c r="D803" s="82"/>
      <c r="E803" s="82"/>
      <c r="F803" s="82"/>
      <c r="Z803" s="106"/>
      <c r="AA803" s="106"/>
      <c r="AB803" s="106"/>
      <c r="AC803" s="106"/>
      <c r="AD803" s="106"/>
      <c r="AE803" s="106"/>
      <c r="AF803" s="106"/>
      <c r="AG803" s="106"/>
      <c r="AH803" s="106"/>
      <c r="AI803" s="106"/>
      <c r="AJ803" s="106"/>
      <c r="AK803" s="106"/>
      <c r="AL803" s="106"/>
      <c r="AM803" s="106"/>
      <c r="AN803" s="106"/>
      <c r="AO803" s="106"/>
      <c r="AP803" s="106"/>
      <c r="AQ803" s="106"/>
      <c r="AR803" s="106"/>
      <c r="AS803" s="106"/>
      <c r="AT803" s="106"/>
      <c r="AU803" s="106"/>
      <c r="AV803" s="106"/>
      <c r="AW803" s="106"/>
      <c r="AX803" s="106"/>
      <c r="AY803" s="106"/>
      <c r="AZ803" s="106"/>
      <c r="BA803" s="106"/>
    </row>
    <row r="804" spans="1:53" ht="16.5" customHeight="1" x14ac:dyDescent="0.3">
      <c r="A804" s="260" t="s">
        <v>1617</v>
      </c>
      <c r="B804" s="252"/>
      <c r="C804" s="53">
        <f>D804+E804+F804</f>
        <v>4529</v>
      </c>
      <c r="D804" s="60">
        <f>ROUNDDOWN(SUMIF(N757:N781,M804,D757:D781),0)</f>
        <v>226</v>
      </c>
      <c r="E804" s="57">
        <f>ROUNDDOWN(SUMIF(N757:N781,M804,E757:E781),0)</f>
        <v>4012</v>
      </c>
      <c r="F804" s="53">
        <f>ROUNDDOWN(SUMIF(N757:N781,M804,F757:F781),0)</f>
        <v>291</v>
      </c>
      <c r="M804" s="20" t="s">
        <v>1236</v>
      </c>
      <c r="Z804" s="106"/>
      <c r="AA804" s="106"/>
      <c r="AB804" s="106"/>
      <c r="AC804" s="106"/>
      <c r="AD804" s="106"/>
      <c r="AE804" s="106"/>
      <c r="AF804" s="106"/>
      <c r="AG804" s="106"/>
      <c r="AH804" s="106"/>
      <c r="AI804" s="106"/>
      <c r="AJ804" s="106"/>
      <c r="AK804" s="106"/>
      <c r="AL804" s="106"/>
      <c r="AM804" s="106"/>
      <c r="AN804" s="106"/>
      <c r="AO804" s="106"/>
      <c r="AP804" s="106"/>
      <c r="AQ804" s="106"/>
      <c r="AR804" s="106"/>
      <c r="AS804" s="106"/>
      <c r="AT804" s="106"/>
      <c r="AU804" s="106"/>
      <c r="AV804" s="106"/>
      <c r="AW804" s="106"/>
      <c r="AX804" s="106"/>
      <c r="AY804" s="106"/>
      <c r="AZ804" s="106"/>
      <c r="BA804" s="106"/>
    </row>
    <row r="805" spans="1:53" ht="16.5" customHeight="1" x14ac:dyDescent="0.3">
      <c r="A805" s="96" t="s">
        <v>67</v>
      </c>
      <c r="B805" s="97" t="s">
        <v>67</v>
      </c>
      <c r="C805" s="261">
        <f>C854</f>
        <v>1317</v>
      </c>
      <c r="D805" s="261">
        <f>D854</f>
        <v>245</v>
      </c>
      <c r="E805" s="261">
        <f>E854</f>
        <v>758</v>
      </c>
      <c r="F805" s="261">
        <f>F854</f>
        <v>314</v>
      </c>
      <c r="G805" s="34" t="str">
        <f>HYPERLINK("#G"&amp;ROW(G822),"_x0005_`BDCOD|D00180_x0007_`POSS|"&amp;ROW(G807)&amp;"_x0007_`POSE|"&amp;ROW(G822)&amp;"_x0007_`")</f>
        <v>_x0005_`BDCOD|D00180_x0007_`POSS|807_x0007_`POSE|822_x0007_`</v>
      </c>
      <c r="Z805" s="106"/>
      <c r="AA805" s="106"/>
      <c r="AB805" s="106"/>
      <c r="AC805" s="106"/>
      <c r="AD805" s="106"/>
      <c r="AE805" s="106"/>
      <c r="AF805" s="106"/>
      <c r="AG805" s="106"/>
      <c r="AH805" s="106"/>
      <c r="AI805" s="106"/>
      <c r="AJ805" s="106"/>
      <c r="AK805" s="106"/>
      <c r="AL805" s="106"/>
      <c r="AM805" s="106"/>
      <c r="AN805" s="106"/>
      <c r="AO805" s="106"/>
      <c r="AP805" s="106"/>
      <c r="AQ805" s="106"/>
      <c r="AR805" s="106"/>
      <c r="AS805" s="106"/>
      <c r="AT805" s="106"/>
      <c r="AU805" s="106"/>
      <c r="AV805" s="106"/>
      <c r="AW805" s="106"/>
      <c r="AX805" s="106"/>
      <c r="AY805" s="106"/>
      <c r="AZ805" s="106"/>
      <c r="BA805" s="106"/>
    </row>
    <row r="806" spans="1:53" ht="16.5" customHeight="1" x14ac:dyDescent="0.3">
      <c r="A806" s="83"/>
      <c r="B806" s="97" t="s">
        <v>402</v>
      </c>
      <c r="C806" s="245"/>
      <c r="D806" s="245"/>
      <c r="E806" s="245"/>
      <c r="F806" s="245"/>
      <c r="M806" s="20" t="s">
        <v>405</v>
      </c>
      <c r="Z806" s="106"/>
      <c r="AA806" s="106"/>
      <c r="AB806" s="106"/>
      <c r="AC806" s="106"/>
      <c r="AD806" s="106"/>
      <c r="AE806" s="106"/>
      <c r="AF806" s="106"/>
      <c r="AG806" s="106"/>
      <c r="AH806" s="106"/>
      <c r="AI806" s="106"/>
      <c r="AJ806" s="106"/>
      <c r="AK806" s="106"/>
      <c r="AL806" s="106"/>
      <c r="AM806" s="106"/>
      <c r="AN806" s="106"/>
      <c r="AO806" s="106"/>
      <c r="AP806" s="106"/>
      <c r="AQ806" s="106"/>
      <c r="AR806" s="106"/>
      <c r="AS806" s="106"/>
      <c r="AT806" s="106"/>
      <c r="AU806" s="106"/>
      <c r="AV806" s="106"/>
      <c r="AW806" s="106"/>
      <c r="AX806" s="106"/>
      <c r="AY806" s="106"/>
      <c r="AZ806" s="106"/>
      <c r="BA806" s="106"/>
    </row>
    <row r="807" spans="1:53" ht="16.5" customHeight="1" x14ac:dyDescent="0.3">
      <c r="A807" s="76"/>
      <c r="B807" s="76"/>
      <c r="C807" s="99"/>
      <c r="D807" s="99"/>
      <c r="E807" s="99"/>
      <c r="F807" s="99"/>
      <c r="G807" s="16" t="s">
        <v>1585</v>
      </c>
      <c r="Z807" s="106"/>
      <c r="AA807" s="106"/>
      <c r="AB807" s="106"/>
      <c r="AC807" s="106"/>
      <c r="AD807" s="106"/>
      <c r="AE807" s="106"/>
      <c r="AF807" s="106"/>
      <c r="AG807" s="106"/>
      <c r="AH807" s="106"/>
      <c r="AI807" s="106"/>
      <c r="AJ807" s="106"/>
      <c r="AK807" s="106"/>
      <c r="AL807" s="106"/>
      <c r="AM807" s="106"/>
      <c r="AN807" s="106"/>
      <c r="AO807" s="106"/>
      <c r="AP807" s="106"/>
      <c r="AQ807" s="106"/>
      <c r="AR807" s="106"/>
      <c r="AS807" s="106"/>
      <c r="AT807" s="106"/>
      <c r="AU807" s="106"/>
      <c r="AV807" s="106"/>
      <c r="AW807" s="106"/>
      <c r="AX807" s="106"/>
      <c r="AY807" s="106"/>
      <c r="AZ807" s="106"/>
      <c r="BA807" s="106"/>
    </row>
    <row r="808" spans="1:53" ht="16.5" customHeight="1" x14ac:dyDescent="0.3">
      <c r="A808" s="66"/>
      <c r="B808" s="75" t="s">
        <v>1848</v>
      </c>
      <c r="C808" s="76"/>
      <c r="D808" s="76"/>
      <c r="E808" s="76"/>
      <c r="F808" s="76"/>
      <c r="G808" s="16" t="s">
        <v>1847</v>
      </c>
      <c r="Z808" s="106"/>
      <c r="AA808" s="106"/>
      <c r="AB808" s="106"/>
      <c r="AC808" s="106"/>
      <c r="AD808" s="106"/>
      <c r="AE808" s="106"/>
      <c r="AF808" s="106"/>
      <c r="AG808" s="106"/>
      <c r="AH808" s="106"/>
      <c r="AI808" s="106"/>
      <c r="AJ808" s="106"/>
      <c r="AK808" s="106"/>
      <c r="AL808" s="106"/>
      <c r="AM808" s="106"/>
      <c r="AN808" s="106"/>
      <c r="AO808" s="106"/>
      <c r="AP808" s="106"/>
      <c r="AQ808" s="106"/>
      <c r="AR808" s="106"/>
      <c r="AS808" s="106"/>
      <c r="AT808" s="106"/>
      <c r="AU808" s="106"/>
      <c r="AV808" s="106"/>
      <c r="AW808" s="106"/>
      <c r="AX808" s="106"/>
      <c r="AY808" s="106"/>
      <c r="AZ808" s="106"/>
      <c r="BA808" s="106"/>
    </row>
    <row r="809" spans="1:53" ht="16.5" customHeight="1" x14ac:dyDescent="0.3">
      <c r="A809" s="76"/>
      <c r="B809" s="76"/>
      <c r="C809" s="76"/>
      <c r="D809" s="76"/>
      <c r="E809" s="76"/>
      <c r="F809" s="76"/>
      <c r="G809" s="16" t="s">
        <v>1585</v>
      </c>
      <c r="Z809" s="106"/>
      <c r="AA809" s="106"/>
      <c r="AB809" s="106"/>
      <c r="AC809" s="106"/>
      <c r="AD809" s="106"/>
      <c r="AE809" s="106"/>
      <c r="AF809" s="106"/>
      <c r="AG809" s="106"/>
      <c r="AH809" s="106"/>
      <c r="AI809" s="106"/>
      <c r="AJ809" s="106"/>
      <c r="AK809" s="106"/>
      <c r="AL809" s="106"/>
      <c r="AM809" s="106"/>
      <c r="AN809" s="106"/>
      <c r="AO809" s="106"/>
      <c r="AP809" s="106"/>
      <c r="AQ809" s="106"/>
      <c r="AR809" s="106"/>
      <c r="AS809" s="106"/>
      <c r="AT809" s="106"/>
      <c r="AU809" s="106"/>
      <c r="AV809" s="106"/>
      <c r="AW809" s="106"/>
      <c r="AX809" s="106"/>
      <c r="AY809" s="106"/>
      <c r="AZ809" s="106"/>
      <c r="BA809" s="106"/>
    </row>
    <row r="810" spans="1:53" ht="16.5" customHeight="1" x14ac:dyDescent="0.3">
      <c r="A810" s="66"/>
      <c r="B810" s="98" t="str">
        <f>"    q = "&amp;Z810&amp;" ㎥ ,   f = "&amp;AD810&amp;"/ "&amp;AF810&amp;" = "&amp;AH810&amp;" ,    K = "&amp;AJ810&amp;""</f>
        <v xml:space="preserve">    q = 0.7 ㎥ ,   f = 1/ 1.24 = 0.81 ,    K = 0.9</v>
      </c>
      <c r="C810" s="76"/>
      <c r="D810" s="76"/>
      <c r="E810" s="76"/>
      <c r="F810" s="76"/>
      <c r="G810" s="16" t="s">
        <v>1849</v>
      </c>
      <c r="Z810" s="107">
        <v>0.7</v>
      </c>
      <c r="AA810" s="20" t="s">
        <v>1590</v>
      </c>
      <c r="AB810" s="109">
        <f>Z810</f>
        <v>0.7</v>
      </c>
      <c r="AC810" s="111" t="s">
        <v>1625</v>
      </c>
      <c r="AD810" s="108">
        <v>1</v>
      </c>
      <c r="AE810" s="20" t="s">
        <v>1613</v>
      </c>
      <c r="AF810" s="107">
        <v>1.24</v>
      </c>
      <c r="AG810" s="20" t="s">
        <v>1590</v>
      </c>
      <c r="AH810" s="109" t="str">
        <f>TEXT(ROUND(AD810/AF810,2),"#,0.00")</f>
        <v>0.81</v>
      </c>
      <c r="AI810" s="111" t="s">
        <v>1625</v>
      </c>
      <c r="AJ810" s="107">
        <v>0.9</v>
      </c>
      <c r="AK810" s="20" t="s">
        <v>1590</v>
      </c>
      <c r="AL810" s="109">
        <f>AJ810</f>
        <v>0.9</v>
      </c>
      <c r="AM810" s="106"/>
      <c r="AN810" s="106"/>
      <c r="AO810" s="106"/>
      <c r="AP810" s="106"/>
      <c r="AQ810" s="106"/>
      <c r="AR810" s="106"/>
      <c r="AS810" s="106"/>
      <c r="AT810" s="106"/>
      <c r="AU810" s="106"/>
      <c r="AV810" s="106"/>
      <c r="AW810" s="106"/>
      <c r="AX810" s="106"/>
      <c r="AY810" s="106"/>
      <c r="AZ810" s="106"/>
      <c r="BA810" s="106"/>
    </row>
    <row r="811" spans="1:53" ht="16.5" customHeight="1" x14ac:dyDescent="0.3">
      <c r="A811" s="76"/>
      <c r="B811" s="76"/>
      <c r="C811" s="76"/>
      <c r="D811" s="76"/>
      <c r="E811" s="76"/>
      <c r="F811" s="76"/>
      <c r="G811" s="16" t="s">
        <v>1585</v>
      </c>
      <c r="Z811" s="106"/>
      <c r="AA811" s="106"/>
      <c r="AB811" s="106"/>
      <c r="AC811" s="106"/>
      <c r="AD811" s="106"/>
      <c r="AE811" s="106"/>
      <c r="AF811" s="106"/>
      <c r="AG811" s="106"/>
      <c r="AH811" s="106"/>
      <c r="AI811" s="106"/>
      <c r="AJ811" s="106"/>
      <c r="AK811" s="106"/>
      <c r="AL811" s="106"/>
      <c r="AM811" s="106"/>
      <c r="AN811" s="106"/>
      <c r="AO811" s="106"/>
      <c r="AP811" s="106"/>
      <c r="AQ811" s="106"/>
      <c r="AR811" s="106"/>
      <c r="AS811" s="106"/>
      <c r="AT811" s="106"/>
      <c r="AU811" s="106"/>
      <c r="AV811" s="106"/>
      <c r="AW811" s="106"/>
      <c r="AX811" s="106"/>
      <c r="AY811" s="106"/>
      <c r="AZ811" s="106"/>
      <c r="BA811" s="106"/>
    </row>
    <row r="812" spans="1:53" ht="16.5" customHeight="1" x14ac:dyDescent="0.3">
      <c r="A812" s="66"/>
      <c r="B812" s="98" t="str">
        <f>"    E = "&amp;Z812&amp;"-"&amp;AB812&amp;" = "&amp;AD812&amp;" ,    Cm = "&amp;AF812&amp;" sec (135˚) "</f>
        <v xml:space="preserve">    E = 0.85-0.05 = 0.80 ,    Cm = 20 sec (135˚) </v>
      </c>
      <c r="C812" s="76"/>
      <c r="D812" s="76"/>
      <c r="E812" s="76"/>
      <c r="F812" s="76"/>
      <c r="G812" s="16" t="s">
        <v>1850</v>
      </c>
      <c r="Z812" s="107">
        <v>0.85</v>
      </c>
      <c r="AA812" s="20" t="s">
        <v>1852</v>
      </c>
      <c r="AB812" s="107">
        <v>0.05</v>
      </c>
      <c r="AC812" s="20" t="s">
        <v>1590</v>
      </c>
      <c r="AD812" s="109" t="str">
        <f>TEXT(ROUND(Z812-AB812,2),"#,0.00")</f>
        <v>0.80</v>
      </c>
      <c r="AE812" s="111" t="s">
        <v>1625</v>
      </c>
      <c r="AF812" s="108">
        <v>20</v>
      </c>
      <c r="AG812" s="20" t="s">
        <v>1590</v>
      </c>
      <c r="AH812" s="109">
        <f>AF812</f>
        <v>20</v>
      </c>
      <c r="AI812" s="106"/>
      <c r="AJ812" s="106"/>
      <c r="AK812" s="106"/>
      <c r="AL812" s="106"/>
      <c r="AM812" s="106"/>
      <c r="AN812" s="106"/>
      <c r="AO812" s="106"/>
      <c r="AP812" s="106"/>
      <c r="AQ812" s="106"/>
      <c r="AR812" s="106"/>
      <c r="AS812" s="106"/>
      <c r="AT812" s="106"/>
      <c r="AU812" s="106"/>
      <c r="AV812" s="106"/>
      <c r="AW812" s="106"/>
      <c r="AX812" s="106"/>
      <c r="AY812" s="106"/>
      <c r="AZ812" s="106"/>
      <c r="BA812" s="106"/>
    </row>
    <row r="813" spans="1:53" ht="16.5" customHeight="1" x14ac:dyDescent="0.3">
      <c r="A813" s="76"/>
      <c r="B813" s="76"/>
      <c r="C813" s="76"/>
      <c r="D813" s="76"/>
      <c r="E813" s="76"/>
      <c r="F813" s="76"/>
      <c r="G813" s="16" t="s">
        <v>1585</v>
      </c>
      <c r="Z813" s="106"/>
      <c r="AA813" s="106"/>
      <c r="AB813" s="106"/>
      <c r="AC813" s="106"/>
      <c r="AD813" s="106"/>
      <c r="AE813" s="106"/>
      <c r="AF813" s="106"/>
      <c r="AG813" s="106"/>
      <c r="AH813" s="106"/>
      <c r="AI813" s="106"/>
      <c r="AJ813" s="106"/>
      <c r="AK813" s="106"/>
      <c r="AL813" s="106"/>
      <c r="AM813" s="106"/>
      <c r="AN813" s="106"/>
      <c r="AO813" s="106"/>
      <c r="AP813" s="106"/>
      <c r="AQ813" s="106"/>
      <c r="AR813" s="106"/>
      <c r="AS813" s="106"/>
      <c r="AT813" s="106"/>
      <c r="AU813" s="106"/>
      <c r="AV813" s="106"/>
      <c r="AW813" s="106"/>
      <c r="AX813" s="106"/>
      <c r="AY813" s="106"/>
      <c r="AZ813" s="106"/>
      <c r="BA813" s="106"/>
    </row>
    <row r="814" spans="1:53" ht="16.5" customHeight="1" x14ac:dyDescent="0.3">
      <c r="A814" s="66"/>
      <c r="B814" s="98" t="str">
        <f>"    Q = "&amp;Z814&amp;"*q*K*f*E / Cm = "&amp;AL814&amp;" ㎥/hr "</f>
        <v xml:space="preserve">    Q = 3600*q*K*f*E / Cm = 73.48 ㎥/hr </v>
      </c>
      <c r="C814" s="76"/>
      <c r="D814" s="76"/>
      <c r="E814" s="76"/>
      <c r="F814" s="76"/>
      <c r="G814" s="16" t="s">
        <v>1626</v>
      </c>
      <c r="Z814" s="108">
        <v>3600</v>
      </c>
      <c r="AA814" s="20" t="s">
        <v>1606</v>
      </c>
      <c r="AB814" s="109">
        <f>AB810</f>
        <v>0.7</v>
      </c>
      <c r="AC814" s="20" t="s">
        <v>1606</v>
      </c>
      <c r="AD814" s="109">
        <f>AL810</f>
        <v>0.9</v>
      </c>
      <c r="AE814" s="20" t="s">
        <v>1606</v>
      </c>
      <c r="AF814" s="109" t="str">
        <f>AH810</f>
        <v>0.81</v>
      </c>
      <c r="AG814" s="20" t="s">
        <v>1606</v>
      </c>
      <c r="AH814" s="109" t="str">
        <f>AD812</f>
        <v>0.80</v>
      </c>
      <c r="AI814" s="20" t="s">
        <v>1613</v>
      </c>
      <c r="AJ814" s="109">
        <f>AH812</f>
        <v>20</v>
      </c>
      <c r="AK814" s="20" t="s">
        <v>1590</v>
      </c>
      <c r="AL814" s="109" t="str">
        <f>TEXT(ROUND(Z814*AB810*AL810*AH810*AD812/AH812,2),"#,0.00")</f>
        <v>73.48</v>
      </c>
      <c r="AM814" s="106"/>
      <c r="AN814" s="106"/>
      <c r="AO814" s="106"/>
      <c r="AP814" s="106"/>
      <c r="AQ814" s="106"/>
      <c r="AR814" s="106"/>
      <c r="AS814" s="106"/>
      <c r="AT814" s="106"/>
      <c r="AU814" s="106"/>
      <c r="AV814" s="106"/>
      <c r="AW814" s="106"/>
      <c r="AX814" s="106"/>
      <c r="AY814" s="106"/>
      <c r="AZ814" s="106"/>
      <c r="BA814" s="106"/>
    </row>
    <row r="815" spans="1:53" ht="16.5" customHeight="1" x14ac:dyDescent="0.3">
      <c r="A815" s="76"/>
      <c r="B815" s="76"/>
      <c r="C815" s="76"/>
      <c r="D815" s="76"/>
      <c r="E815" s="76"/>
      <c r="F815" s="76"/>
      <c r="G815" s="16" t="s">
        <v>1585</v>
      </c>
      <c r="Z815" s="106"/>
      <c r="AA815" s="106"/>
      <c r="AB815" s="106"/>
      <c r="AC815" s="106"/>
      <c r="AD815" s="106"/>
      <c r="AE815" s="106"/>
      <c r="AF815" s="106"/>
      <c r="AG815" s="106"/>
      <c r="AH815" s="106"/>
      <c r="AI815" s="106"/>
      <c r="AJ815" s="106"/>
      <c r="AK815" s="106"/>
      <c r="AL815" s="106"/>
      <c r="AM815" s="106"/>
      <c r="AN815" s="106"/>
      <c r="AO815" s="106"/>
      <c r="AP815" s="106"/>
      <c r="AQ815" s="106"/>
      <c r="AR815" s="106"/>
      <c r="AS815" s="106"/>
      <c r="AT815" s="106"/>
      <c r="AU815" s="106"/>
      <c r="AV815" s="106"/>
      <c r="AW815" s="106"/>
      <c r="AX815" s="106"/>
      <c r="AY815" s="106"/>
      <c r="AZ815" s="106"/>
      <c r="BA815" s="106"/>
    </row>
    <row r="816" spans="1:53" ht="16.5" customHeight="1" x14ac:dyDescent="0.3">
      <c r="A816" s="66" t="s">
        <v>1628</v>
      </c>
      <c r="B816" s="98" t="str">
        <f>"    노무비 : "&amp;TEXT(I816,"#,##0"&amp;IF(I816&lt;&gt;INT(I816),".###",""))&amp;" / Q = "&amp;TEXT(C816,"#,##0.0")&amp;""</f>
        <v xml:space="preserve">    노무비 : 55,700 / Q = 758.0</v>
      </c>
      <c r="C816" s="100">
        <f>D816+E816+F816</f>
        <v>758</v>
      </c>
      <c r="D816" s="100">
        <f>IF(H816=0,0,ROUNDDOWN(J816*H816,1))</f>
        <v>0</v>
      </c>
      <c r="E816" s="100">
        <f>IF(H816=0,0,ROUNDDOWN(K816*H816,1))</f>
        <v>758</v>
      </c>
      <c r="F816" s="100">
        <f>IF(H816=0,0,ROUNDDOWN(L816*H816,1))</f>
        <v>0</v>
      </c>
      <c r="G816" s="16" t="s">
        <v>1627</v>
      </c>
      <c r="H816" s="103">
        <f>AC816</f>
        <v>1.3609145345672291E-2</v>
      </c>
      <c r="I816" s="104">
        <f>J816+K816+L816</f>
        <v>55700</v>
      </c>
      <c r="K816" s="39">
        <f>중기목록표!G7</f>
        <v>55700</v>
      </c>
      <c r="M816" s="20" t="s">
        <v>1629</v>
      </c>
      <c r="N816" s="20" t="s">
        <v>1616</v>
      </c>
      <c r="X816" s="105" t="str">
        <f>중기목록표!B7&amp;" / "&amp;중기목록표!C7</f>
        <v>굴삭기(무한궤도) / 0.7㎥</v>
      </c>
      <c r="Y816" s="19" t="str">
        <f ca="1">HYPERLINK("#"&amp;중기목록표!J2&amp;"!A"&amp;ROW(중기목록표!A7),"X00047 →")</f>
        <v>X00047 →</v>
      </c>
      <c r="Z816" s="20" t="s">
        <v>1593</v>
      </c>
      <c r="AA816" s="109" t="str">
        <f>AL814</f>
        <v>73.48</v>
      </c>
      <c r="AB816" s="20" t="s">
        <v>1590</v>
      </c>
      <c r="AC816" s="110">
        <f>1/AL814</f>
        <v>1.3609145345672291E-2</v>
      </c>
      <c r="AD816" s="106"/>
      <c r="AE816" s="106"/>
      <c r="AF816" s="106"/>
      <c r="AG816" s="106"/>
      <c r="AH816" s="106"/>
      <c r="AI816" s="106"/>
      <c r="AJ816" s="106"/>
      <c r="AK816" s="106"/>
      <c r="AL816" s="106"/>
      <c r="AM816" s="106"/>
      <c r="AN816" s="106"/>
      <c r="AO816" s="106"/>
      <c r="AP816" s="106"/>
      <c r="AQ816" s="106"/>
      <c r="AR816" s="106"/>
      <c r="AS816" s="106"/>
      <c r="AT816" s="106"/>
      <c r="AU816" s="106"/>
      <c r="AV816" s="106"/>
      <c r="AW816" s="106"/>
      <c r="AX816" s="106"/>
      <c r="AY816" s="106"/>
      <c r="AZ816" s="106"/>
      <c r="BA816" s="106"/>
    </row>
    <row r="817" spans="1:53" ht="16.5" customHeight="1" x14ac:dyDescent="0.3">
      <c r="A817" s="76"/>
      <c r="B817" s="76"/>
      <c r="C817" s="76"/>
      <c r="D817" s="76"/>
      <c r="E817" s="76"/>
      <c r="F817" s="76"/>
      <c r="G817" s="16" t="s">
        <v>1585</v>
      </c>
      <c r="Z817" s="106"/>
      <c r="AA817" s="106"/>
      <c r="AB817" s="106"/>
      <c r="AC817" s="106"/>
      <c r="AD817" s="106"/>
      <c r="AE817" s="106"/>
      <c r="AF817" s="106"/>
      <c r="AG817" s="106"/>
      <c r="AH817" s="106"/>
      <c r="AI817" s="106"/>
      <c r="AJ817" s="106"/>
      <c r="AK817" s="106"/>
      <c r="AL817" s="106"/>
      <c r="AM817" s="106"/>
      <c r="AN817" s="106"/>
      <c r="AO817" s="106"/>
      <c r="AP817" s="106"/>
      <c r="AQ817" s="106"/>
      <c r="AR817" s="106"/>
      <c r="AS817" s="106"/>
      <c r="AT817" s="106"/>
      <c r="AU817" s="106"/>
      <c r="AV817" s="106"/>
      <c r="AW817" s="106"/>
      <c r="AX817" s="106"/>
      <c r="AY817" s="106"/>
      <c r="AZ817" s="106"/>
      <c r="BA817" s="106"/>
    </row>
    <row r="818" spans="1:53" ht="16.5" customHeight="1" x14ac:dyDescent="0.3">
      <c r="A818" s="66" t="s">
        <v>1631</v>
      </c>
      <c r="B818" s="98" t="str">
        <f>"    재료비 : "&amp;TEXT(I818,"#,##0"&amp;IF(I818&lt;&gt;INT(I818),".###",""))&amp;" / Q = "&amp;TEXT(C818,"#,##0.0")&amp;""</f>
        <v xml:space="preserve">    재료비 : 18,015 / Q = 245.1</v>
      </c>
      <c r="C818" s="100">
        <f>D818+E818+F818</f>
        <v>245.1</v>
      </c>
      <c r="D818" s="100">
        <f>IF(H818=0,0,ROUNDDOWN(J818*H818,1))</f>
        <v>245.1</v>
      </c>
      <c r="E818" s="100">
        <f>IF(H818=0,0,ROUNDDOWN(K818*H818,1))</f>
        <v>0</v>
      </c>
      <c r="F818" s="100">
        <f>IF(H818=0,0,ROUNDDOWN(L818*H818,1))</f>
        <v>0</v>
      </c>
      <c r="G818" s="16" t="s">
        <v>1630</v>
      </c>
      <c r="H818" s="103">
        <f>AC818</f>
        <v>1.3609145345672291E-2</v>
      </c>
      <c r="I818" s="104">
        <f>J818+K818+L818</f>
        <v>18015</v>
      </c>
      <c r="J818" s="39">
        <f>중기목록표!F7</f>
        <v>18015</v>
      </c>
      <c r="M818" s="20" t="s">
        <v>1629</v>
      </c>
      <c r="N818" s="20" t="s">
        <v>1616</v>
      </c>
      <c r="X818" s="105" t="str">
        <f>중기목록표!B7&amp;" / "&amp;중기목록표!C7</f>
        <v>굴삭기(무한궤도) / 0.7㎥</v>
      </c>
      <c r="Y818" s="19" t="str">
        <f ca="1">HYPERLINK("#"&amp;중기목록표!J2&amp;"!A"&amp;ROW(중기목록표!A7),"X00047 →")</f>
        <v>X00047 →</v>
      </c>
      <c r="Z818" s="20" t="s">
        <v>1593</v>
      </c>
      <c r="AA818" s="109" t="str">
        <f>AL814</f>
        <v>73.48</v>
      </c>
      <c r="AB818" s="20" t="s">
        <v>1590</v>
      </c>
      <c r="AC818" s="110">
        <f>1/AL814</f>
        <v>1.3609145345672291E-2</v>
      </c>
      <c r="AD818" s="106"/>
      <c r="AE818" s="106"/>
      <c r="AF818" s="106"/>
      <c r="AG818" s="106"/>
      <c r="AH818" s="106"/>
      <c r="AI818" s="106"/>
      <c r="AJ818" s="106"/>
      <c r="AK818" s="106"/>
      <c r="AL818" s="106"/>
      <c r="AM818" s="106"/>
      <c r="AN818" s="106"/>
      <c r="AO818" s="106"/>
      <c r="AP818" s="106"/>
      <c r="AQ818" s="106"/>
      <c r="AR818" s="106"/>
      <c r="AS818" s="106"/>
      <c r="AT818" s="106"/>
      <c r="AU818" s="106"/>
      <c r="AV818" s="106"/>
      <c r="AW818" s="106"/>
      <c r="AX818" s="106"/>
      <c r="AY818" s="106"/>
      <c r="AZ818" s="106"/>
      <c r="BA818" s="106"/>
    </row>
    <row r="819" spans="1:53" ht="16.5" customHeight="1" x14ac:dyDescent="0.3">
      <c r="A819" s="76"/>
      <c r="B819" s="76"/>
      <c r="C819" s="76"/>
      <c r="D819" s="76"/>
      <c r="E819" s="76"/>
      <c r="F819" s="76"/>
      <c r="G819" s="16" t="s">
        <v>1585</v>
      </c>
      <c r="Z819" s="106"/>
      <c r="AA819" s="106"/>
      <c r="AB819" s="106"/>
      <c r="AC819" s="106"/>
      <c r="AD819" s="106"/>
      <c r="AE819" s="106"/>
      <c r="AF819" s="106"/>
      <c r="AG819" s="106"/>
      <c r="AH819" s="106"/>
      <c r="AI819" s="106"/>
      <c r="AJ819" s="106"/>
      <c r="AK819" s="106"/>
      <c r="AL819" s="106"/>
      <c r="AM819" s="106"/>
      <c r="AN819" s="106"/>
      <c r="AO819" s="106"/>
      <c r="AP819" s="106"/>
      <c r="AQ819" s="106"/>
      <c r="AR819" s="106"/>
      <c r="AS819" s="106"/>
      <c r="AT819" s="106"/>
      <c r="AU819" s="106"/>
      <c r="AV819" s="106"/>
      <c r="AW819" s="106"/>
      <c r="AX819" s="106"/>
      <c r="AY819" s="106"/>
      <c r="AZ819" s="106"/>
      <c r="BA819" s="106"/>
    </row>
    <row r="820" spans="1:53" ht="16.5" customHeight="1" x14ac:dyDescent="0.3">
      <c r="A820" s="66" t="s">
        <v>1633</v>
      </c>
      <c r="B820" s="98" t="str">
        <f>"    경  비 : "&amp;TEXT(I820,"#,##0"&amp;IF(I820&lt;&gt;INT(I820),".###",""))&amp;" / Q = "&amp;TEXT(C820,"#,##0.0")&amp;""</f>
        <v xml:space="preserve">    경  비 : 23,128 / Q = 314.7</v>
      </c>
      <c r="C820" s="100">
        <f>D820+E820+F820</f>
        <v>314.7</v>
      </c>
      <c r="D820" s="100">
        <f>IF(H820=0,0,ROUNDDOWN(J820*H820,1))</f>
        <v>0</v>
      </c>
      <c r="E820" s="100">
        <f>IF(H820=0,0,ROUNDDOWN(K820*H820,1))</f>
        <v>0</v>
      </c>
      <c r="F820" s="100">
        <f>IF(H820=0,0,ROUNDDOWN(L820*H820,1))</f>
        <v>314.7</v>
      </c>
      <c r="G820" s="16" t="s">
        <v>1632</v>
      </c>
      <c r="H820" s="103">
        <f>AC820</f>
        <v>1.3609145345672291E-2</v>
      </c>
      <c r="I820" s="104">
        <f>J820+K820+L820</f>
        <v>23128</v>
      </c>
      <c r="L820" s="39">
        <f>중기목록표!H7</f>
        <v>23128</v>
      </c>
      <c r="M820" s="20" t="s">
        <v>1629</v>
      </c>
      <c r="N820" s="20" t="s">
        <v>1616</v>
      </c>
      <c r="X820" s="105" t="str">
        <f>중기목록표!B7&amp;" / "&amp;중기목록표!C7</f>
        <v>굴삭기(무한궤도) / 0.7㎥</v>
      </c>
      <c r="Y820" s="19" t="str">
        <f ca="1">HYPERLINK("#"&amp;중기목록표!J2&amp;"!A"&amp;ROW(중기목록표!A7),"X00047 →")</f>
        <v>X00047 →</v>
      </c>
      <c r="Z820" s="20" t="s">
        <v>1593</v>
      </c>
      <c r="AA820" s="109" t="str">
        <f>AL814</f>
        <v>73.48</v>
      </c>
      <c r="AB820" s="20" t="s">
        <v>1590</v>
      </c>
      <c r="AC820" s="110">
        <f>1/AL814</f>
        <v>1.3609145345672291E-2</v>
      </c>
      <c r="AD820" s="106"/>
      <c r="AE820" s="106"/>
      <c r="AF820" s="106"/>
      <c r="AG820" s="106"/>
      <c r="AH820" s="106"/>
      <c r="AI820" s="106"/>
      <c r="AJ820" s="106"/>
      <c r="AK820" s="106"/>
      <c r="AL820" s="106"/>
      <c r="AM820" s="106"/>
      <c r="AN820" s="106"/>
      <c r="AO820" s="106"/>
      <c r="AP820" s="106"/>
      <c r="AQ820" s="106"/>
      <c r="AR820" s="106"/>
      <c r="AS820" s="106"/>
      <c r="AT820" s="106"/>
      <c r="AU820" s="106"/>
      <c r="AV820" s="106"/>
      <c r="AW820" s="106"/>
      <c r="AX820" s="106"/>
      <c r="AY820" s="106"/>
      <c r="AZ820" s="106"/>
      <c r="BA820" s="106"/>
    </row>
    <row r="821" spans="1:53" ht="16.5" customHeight="1" x14ac:dyDescent="0.3">
      <c r="A821" s="76"/>
      <c r="B821" s="76"/>
      <c r="C821" s="76"/>
      <c r="D821" s="76"/>
      <c r="E821" s="76"/>
      <c r="F821" s="76"/>
      <c r="G821" s="16" t="s">
        <v>1585</v>
      </c>
      <c r="Z821" s="106"/>
      <c r="AA821" s="106"/>
      <c r="AB821" s="106"/>
      <c r="AC821" s="106"/>
      <c r="AD821" s="106"/>
      <c r="AE821" s="106"/>
      <c r="AF821" s="106"/>
      <c r="AG821" s="106"/>
      <c r="AH821" s="106"/>
      <c r="AI821" s="106"/>
      <c r="AJ821" s="106"/>
      <c r="AK821" s="106"/>
      <c r="AL821" s="106"/>
      <c r="AM821" s="106"/>
      <c r="AN821" s="106"/>
      <c r="AO821" s="106"/>
      <c r="AP821" s="106"/>
      <c r="AQ821" s="106"/>
      <c r="AR821" s="106"/>
      <c r="AS821" s="106"/>
      <c r="AT821" s="106"/>
      <c r="AU821" s="106"/>
      <c r="AV821" s="106"/>
      <c r="AW821" s="106"/>
      <c r="AX821" s="106"/>
      <c r="AY821" s="106"/>
      <c r="AZ821" s="106"/>
      <c r="BA821" s="106"/>
    </row>
    <row r="822" spans="1:53" ht="16.5" customHeight="1" x14ac:dyDescent="0.3">
      <c r="A822" s="66"/>
      <c r="B822" s="75" t="s">
        <v>1615</v>
      </c>
      <c r="C822" s="101">
        <f>D822+E822+F822</f>
        <v>1317.8</v>
      </c>
      <c r="D822" s="101">
        <f>SUMIF(N807:N821,M822,D807:D821)</f>
        <v>245.1</v>
      </c>
      <c r="E822" s="101">
        <f>SUMIF(N807:N821,M822,E807:E821)</f>
        <v>758</v>
      </c>
      <c r="F822" s="101">
        <f>SUMIF(N807:N821,M822,F807:F821)</f>
        <v>314.7</v>
      </c>
      <c r="G822" s="16" t="s">
        <v>1614</v>
      </c>
      <c r="M822" s="20" t="s">
        <v>1616</v>
      </c>
      <c r="N822" s="20" t="s">
        <v>1236</v>
      </c>
      <c r="Z822" s="106"/>
      <c r="AA822" s="106"/>
      <c r="AB822" s="106"/>
      <c r="AC822" s="106"/>
      <c r="AD822" s="106"/>
      <c r="AE822" s="106"/>
      <c r="AF822" s="106"/>
      <c r="AG822" s="106"/>
      <c r="AH822" s="106"/>
      <c r="AI822" s="106"/>
      <c r="AJ822" s="106"/>
      <c r="AK822" s="106"/>
      <c r="AL822" s="106"/>
      <c r="AM822" s="106"/>
      <c r="AN822" s="106"/>
      <c r="AO822" s="106"/>
      <c r="AP822" s="106"/>
      <c r="AQ822" s="106"/>
      <c r="AR822" s="106"/>
      <c r="AS822" s="106"/>
      <c r="AT822" s="106"/>
      <c r="AU822" s="106"/>
      <c r="AV822" s="106"/>
      <c r="AW822" s="106"/>
      <c r="AX822" s="106"/>
      <c r="AY822" s="106"/>
      <c r="AZ822" s="106"/>
      <c r="BA822" s="106"/>
    </row>
    <row r="823" spans="1:53" ht="16.5" customHeight="1" x14ac:dyDescent="0.3">
      <c r="A823" s="76"/>
      <c r="B823" s="76"/>
      <c r="C823" s="99"/>
      <c r="D823" s="99"/>
      <c r="E823" s="99"/>
      <c r="F823" s="99"/>
      <c r="Z823" s="106"/>
      <c r="AA823" s="106"/>
      <c r="AB823" s="106"/>
      <c r="AC823" s="106"/>
      <c r="AD823" s="106"/>
      <c r="AE823" s="106"/>
      <c r="AF823" s="106"/>
      <c r="AG823" s="106"/>
      <c r="AH823" s="106"/>
      <c r="AI823" s="106"/>
      <c r="AJ823" s="106"/>
      <c r="AK823" s="106"/>
      <c r="AL823" s="106"/>
      <c r="AM823" s="106"/>
      <c r="AN823" s="106"/>
      <c r="AO823" s="106"/>
      <c r="AP823" s="106"/>
      <c r="AQ823" s="106"/>
      <c r="AR823" s="106"/>
      <c r="AS823" s="106"/>
      <c r="AT823" s="106"/>
      <c r="AU823" s="106"/>
      <c r="AV823" s="106"/>
      <c r="AW823" s="106"/>
      <c r="AX823" s="106"/>
      <c r="AY823" s="106"/>
      <c r="AZ823" s="106"/>
      <c r="BA823" s="106"/>
    </row>
    <row r="824" spans="1:53" ht="16.5" customHeight="1" x14ac:dyDescent="0.3">
      <c r="A824" s="76"/>
      <c r="B824" s="76"/>
      <c r="C824" s="76"/>
      <c r="D824" s="76"/>
      <c r="E824" s="76"/>
      <c r="F824" s="76"/>
      <c r="Z824" s="106"/>
      <c r="AA824" s="106"/>
      <c r="AB824" s="106"/>
      <c r="AC824" s="106"/>
      <c r="AD824" s="106"/>
      <c r="AE824" s="106"/>
      <c r="AF824" s="106"/>
      <c r="AG824" s="106"/>
      <c r="AH824" s="106"/>
      <c r="AI824" s="106"/>
      <c r="AJ824" s="106"/>
      <c r="AK824" s="106"/>
      <c r="AL824" s="106"/>
      <c r="AM824" s="106"/>
      <c r="AN824" s="106"/>
      <c r="AO824" s="106"/>
      <c r="AP824" s="106"/>
      <c r="AQ824" s="106"/>
      <c r="AR824" s="106"/>
      <c r="AS824" s="106"/>
      <c r="AT824" s="106"/>
      <c r="AU824" s="106"/>
      <c r="AV824" s="106"/>
      <c r="AW824" s="106"/>
      <c r="AX824" s="106"/>
      <c r="AY824" s="106"/>
      <c r="AZ824" s="106"/>
      <c r="BA824" s="106"/>
    </row>
    <row r="825" spans="1:53" ht="16.5" customHeight="1" x14ac:dyDescent="0.3">
      <c r="A825" s="76"/>
      <c r="B825" s="76"/>
      <c r="C825" s="76"/>
      <c r="D825" s="76"/>
      <c r="E825" s="76"/>
      <c r="F825" s="76"/>
      <c r="Z825" s="106"/>
      <c r="AA825" s="106"/>
      <c r="AB825" s="106"/>
      <c r="AC825" s="106"/>
      <c r="AD825" s="106"/>
      <c r="AE825" s="106"/>
      <c r="AF825" s="106"/>
      <c r="AG825" s="106"/>
      <c r="AH825" s="106"/>
      <c r="AI825" s="106"/>
      <c r="AJ825" s="106"/>
      <c r="AK825" s="106"/>
      <c r="AL825" s="106"/>
      <c r="AM825" s="106"/>
      <c r="AN825" s="106"/>
      <c r="AO825" s="106"/>
      <c r="AP825" s="106"/>
      <c r="AQ825" s="106"/>
      <c r="AR825" s="106"/>
      <c r="AS825" s="106"/>
      <c r="AT825" s="106"/>
      <c r="AU825" s="106"/>
      <c r="AV825" s="106"/>
      <c r="AW825" s="106"/>
      <c r="AX825" s="106"/>
      <c r="AY825" s="106"/>
      <c r="AZ825" s="106"/>
      <c r="BA825" s="106"/>
    </row>
    <row r="826" spans="1:53" ht="16.5" customHeight="1" x14ac:dyDescent="0.3">
      <c r="A826" s="76"/>
      <c r="B826" s="76"/>
      <c r="C826" s="76"/>
      <c r="D826" s="76"/>
      <c r="E826" s="76"/>
      <c r="F826" s="76"/>
      <c r="Z826" s="106"/>
      <c r="AA826" s="106"/>
      <c r="AB826" s="106"/>
      <c r="AC826" s="106"/>
      <c r="AD826" s="106"/>
      <c r="AE826" s="106"/>
      <c r="AF826" s="106"/>
      <c r="AG826" s="106"/>
      <c r="AH826" s="106"/>
      <c r="AI826" s="106"/>
      <c r="AJ826" s="106"/>
      <c r="AK826" s="106"/>
      <c r="AL826" s="106"/>
      <c r="AM826" s="106"/>
      <c r="AN826" s="106"/>
      <c r="AO826" s="106"/>
      <c r="AP826" s="106"/>
      <c r="AQ826" s="106"/>
      <c r="AR826" s="106"/>
      <c r="AS826" s="106"/>
      <c r="AT826" s="106"/>
      <c r="AU826" s="106"/>
      <c r="AV826" s="106"/>
      <c r="AW826" s="106"/>
      <c r="AX826" s="106"/>
      <c r="AY826" s="106"/>
      <c r="AZ826" s="106"/>
      <c r="BA826" s="106"/>
    </row>
    <row r="827" spans="1:53" ht="16.5" customHeight="1" x14ac:dyDescent="0.3">
      <c r="A827" s="76"/>
      <c r="B827" s="76"/>
      <c r="C827" s="76"/>
      <c r="D827" s="76"/>
      <c r="E827" s="76"/>
      <c r="F827" s="76"/>
      <c r="Z827" s="106"/>
      <c r="AA827" s="106"/>
      <c r="AB827" s="106"/>
      <c r="AC827" s="106"/>
      <c r="AD827" s="106"/>
      <c r="AE827" s="106"/>
      <c r="AF827" s="106"/>
      <c r="AG827" s="106"/>
      <c r="AH827" s="106"/>
      <c r="AI827" s="106"/>
      <c r="AJ827" s="106"/>
      <c r="AK827" s="106"/>
      <c r="AL827" s="106"/>
      <c r="AM827" s="106"/>
      <c r="AN827" s="106"/>
      <c r="AO827" s="106"/>
      <c r="AP827" s="106"/>
      <c r="AQ827" s="106"/>
      <c r="AR827" s="106"/>
      <c r="AS827" s="106"/>
      <c r="AT827" s="106"/>
      <c r="AU827" s="106"/>
      <c r="AV827" s="106"/>
      <c r="AW827" s="106"/>
      <c r="AX827" s="106"/>
      <c r="AY827" s="106"/>
      <c r="AZ827" s="106"/>
      <c r="BA827" s="106"/>
    </row>
    <row r="828" spans="1:53" ht="16.5" customHeight="1" x14ac:dyDescent="0.3">
      <c r="A828" s="76"/>
      <c r="B828" s="76"/>
      <c r="C828" s="76"/>
      <c r="D828" s="76"/>
      <c r="E828" s="76"/>
      <c r="F828" s="76"/>
      <c r="Z828" s="106"/>
      <c r="AA828" s="106"/>
      <c r="AB828" s="106"/>
      <c r="AC828" s="106"/>
      <c r="AD828" s="106"/>
      <c r="AE828" s="106"/>
      <c r="AF828" s="106"/>
      <c r="AG828" s="106"/>
      <c r="AH828" s="106"/>
      <c r="AI828" s="106"/>
      <c r="AJ828" s="106"/>
      <c r="AK828" s="106"/>
      <c r="AL828" s="106"/>
      <c r="AM828" s="106"/>
      <c r="AN828" s="106"/>
      <c r="AO828" s="106"/>
      <c r="AP828" s="106"/>
      <c r="AQ828" s="106"/>
      <c r="AR828" s="106"/>
      <c r="AS828" s="106"/>
      <c r="AT828" s="106"/>
      <c r="AU828" s="106"/>
      <c r="AV828" s="106"/>
      <c r="AW828" s="106"/>
      <c r="AX828" s="106"/>
      <c r="AY828" s="106"/>
      <c r="AZ828" s="106"/>
      <c r="BA828" s="106"/>
    </row>
    <row r="829" spans="1:53" ht="16.5" customHeight="1" x14ac:dyDescent="0.3">
      <c r="A829" s="76"/>
      <c r="B829" s="76"/>
      <c r="C829" s="76"/>
      <c r="D829" s="76"/>
      <c r="E829" s="76"/>
      <c r="F829" s="76"/>
      <c r="Z829" s="106"/>
      <c r="AA829" s="106"/>
      <c r="AB829" s="106"/>
      <c r="AC829" s="106"/>
      <c r="AD829" s="106"/>
      <c r="AE829" s="106"/>
      <c r="AF829" s="106"/>
      <c r="AG829" s="106"/>
      <c r="AH829" s="106"/>
      <c r="AI829" s="106"/>
      <c r="AJ829" s="106"/>
      <c r="AK829" s="106"/>
      <c r="AL829" s="106"/>
      <c r="AM829" s="106"/>
      <c r="AN829" s="106"/>
      <c r="AO829" s="106"/>
      <c r="AP829" s="106"/>
      <c r="AQ829" s="106"/>
      <c r="AR829" s="106"/>
      <c r="AS829" s="106"/>
      <c r="AT829" s="106"/>
      <c r="AU829" s="106"/>
      <c r="AV829" s="106"/>
      <c r="AW829" s="106"/>
      <c r="AX829" s="106"/>
      <c r="AY829" s="106"/>
      <c r="AZ829" s="106"/>
      <c r="BA829" s="106"/>
    </row>
    <row r="830" spans="1:53" ht="16.5" customHeight="1" x14ac:dyDescent="0.3">
      <c r="A830" s="76"/>
      <c r="B830" s="76"/>
      <c r="C830" s="76"/>
      <c r="D830" s="76"/>
      <c r="E830" s="76"/>
      <c r="F830" s="76"/>
      <c r="Z830" s="106"/>
      <c r="AA830" s="106"/>
      <c r="AB830" s="106"/>
      <c r="AC830" s="106"/>
      <c r="AD830" s="106"/>
      <c r="AE830" s="106"/>
      <c r="AF830" s="106"/>
      <c r="AG830" s="106"/>
      <c r="AH830" s="106"/>
      <c r="AI830" s="106"/>
      <c r="AJ830" s="106"/>
      <c r="AK830" s="106"/>
      <c r="AL830" s="106"/>
      <c r="AM830" s="106"/>
      <c r="AN830" s="106"/>
      <c r="AO830" s="106"/>
      <c r="AP830" s="106"/>
      <c r="AQ830" s="106"/>
      <c r="AR830" s="106"/>
      <c r="AS830" s="106"/>
      <c r="AT830" s="106"/>
      <c r="AU830" s="106"/>
      <c r="AV830" s="106"/>
      <c r="AW830" s="106"/>
      <c r="AX830" s="106"/>
      <c r="AY830" s="106"/>
      <c r="AZ830" s="106"/>
      <c r="BA830" s="106"/>
    </row>
    <row r="831" spans="1:53" ht="16.5" customHeight="1" x14ac:dyDescent="0.3">
      <c r="A831" s="76"/>
      <c r="B831" s="76"/>
      <c r="C831" s="76"/>
      <c r="D831" s="76"/>
      <c r="E831" s="76"/>
      <c r="F831" s="76"/>
      <c r="Z831" s="106"/>
      <c r="AA831" s="106"/>
      <c r="AB831" s="106"/>
      <c r="AC831" s="106"/>
      <c r="AD831" s="106"/>
      <c r="AE831" s="106"/>
      <c r="AF831" s="106"/>
      <c r="AG831" s="106"/>
      <c r="AH831" s="106"/>
      <c r="AI831" s="106"/>
      <c r="AJ831" s="106"/>
      <c r="AK831" s="106"/>
      <c r="AL831" s="106"/>
      <c r="AM831" s="106"/>
      <c r="AN831" s="106"/>
      <c r="AO831" s="106"/>
      <c r="AP831" s="106"/>
      <c r="AQ831" s="106"/>
      <c r="AR831" s="106"/>
      <c r="AS831" s="106"/>
      <c r="AT831" s="106"/>
      <c r="AU831" s="106"/>
      <c r="AV831" s="106"/>
      <c r="AW831" s="106"/>
      <c r="AX831" s="106"/>
      <c r="AY831" s="106"/>
      <c r="AZ831" s="106"/>
      <c r="BA831" s="106"/>
    </row>
    <row r="832" spans="1:53" ht="16.5" customHeight="1" x14ac:dyDescent="0.3">
      <c r="A832" s="76"/>
      <c r="B832" s="76"/>
      <c r="C832" s="76"/>
      <c r="D832" s="76"/>
      <c r="E832" s="76"/>
      <c r="F832" s="76"/>
      <c r="Z832" s="106"/>
      <c r="AA832" s="106"/>
      <c r="AB832" s="106"/>
      <c r="AC832" s="106"/>
      <c r="AD832" s="106"/>
      <c r="AE832" s="106"/>
      <c r="AF832" s="106"/>
      <c r="AG832" s="106"/>
      <c r="AH832" s="106"/>
      <c r="AI832" s="106"/>
      <c r="AJ832" s="106"/>
      <c r="AK832" s="106"/>
      <c r="AL832" s="106"/>
      <c r="AM832" s="106"/>
      <c r="AN832" s="106"/>
      <c r="AO832" s="106"/>
      <c r="AP832" s="106"/>
      <c r="AQ832" s="106"/>
      <c r="AR832" s="106"/>
      <c r="AS832" s="106"/>
      <c r="AT832" s="106"/>
      <c r="AU832" s="106"/>
      <c r="AV832" s="106"/>
      <c r="AW832" s="106"/>
      <c r="AX832" s="106"/>
      <c r="AY832" s="106"/>
      <c r="AZ832" s="106"/>
      <c r="BA832" s="106"/>
    </row>
    <row r="833" spans="1:53" ht="16.5" customHeight="1" x14ac:dyDescent="0.3">
      <c r="A833" s="76"/>
      <c r="B833" s="76"/>
      <c r="C833" s="76"/>
      <c r="D833" s="76"/>
      <c r="E833" s="76"/>
      <c r="F833" s="76"/>
      <c r="Z833" s="106"/>
      <c r="AA833" s="106"/>
      <c r="AB833" s="106"/>
      <c r="AC833" s="106"/>
      <c r="AD833" s="106"/>
      <c r="AE833" s="106"/>
      <c r="AF833" s="106"/>
      <c r="AG833" s="106"/>
      <c r="AH833" s="106"/>
      <c r="AI833" s="106"/>
      <c r="AJ833" s="106"/>
      <c r="AK833" s="106"/>
      <c r="AL833" s="106"/>
      <c r="AM833" s="106"/>
      <c r="AN833" s="106"/>
      <c r="AO833" s="106"/>
      <c r="AP833" s="106"/>
      <c r="AQ833" s="106"/>
      <c r="AR833" s="106"/>
      <c r="AS833" s="106"/>
      <c r="AT833" s="106"/>
      <c r="AU833" s="106"/>
      <c r="AV833" s="106"/>
      <c r="AW833" s="106"/>
      <c r="AX833" s="106"/>
      <c r="AY833" s="106"/>
      <c r="AZ833" s="106"/>
      <c r="BA833" s="106"/>
    </row>
    <row r="834" spans="1:53" ht="16.5" customHeight="1" x14ac:dyDescent="0.3">
      <c r="A834" s="76"/>
      <c r="B834" s="76"/>
      <c r="C834" s="76"/>
      <c r="D834" s="76"/>
      <c r="E834" s="76"/>
      <c r="F834" s="76"/>
      <c r="Z834" s="106"/>
      <c r="AA834" s="106"/>
      <c r="AB834" s="106"/>
      <c r="AC834" s="106"/>
      <c r="AD834" s="106"/>
      <c r="AE834" s="106"/>
      <c r="AF834" s="106"/>
      <c r="AG834" s="106"/>
      <c r="AH834" s="106"/>
      <c r="AI834" s="106"/>
      <c r="AJ834" s="106"/>
      <c r="AK834" s="106"/>
      <c r="AL834" s="106"/>
      <c r="AM834" s="106"/>
      <c r="AN834" s="106"/>
      <c r="AO834" s="106"/>
      <c r="AP834" s="106"/>
      <c r="AQ834" s="106"/>
      <c r="AR834" s="106"/>
      <c r="AS834" s="106"/>
      <c r="AT834" s="106"/>
      <c r="AU834" s="106"/>
      <c r="AV834" s="106"/>
      <c r="AW834" s="106"/>
      <c r="AX834" s="106"/>
      <c r="AY834" s="106"/>
      <c r="AZ834" s="106"/>
      <c r="BA834" s="106"/>
    </row>
    <row r="835" spans="1:53" ht="16.5" customHeight="1" x14ac:dyDescent="0.3">
      <c r="A835" s="76"/>
      <c r="B835" s="76"/>
      <c r="C835" s="76"/>
      <c r="D835" s="76"/>
      <c r="E835" s="76"/>
      <c r="F835" s="76"/>
      <c r="Z835" s="106"/>
      <c r="AA835" s="106"/>
      <c r="AB835" s="106"/>
      <c r="AC835" s="106"/>
      <c r="AD835" s="106"/>
      <c r="AE835" s="106"/>
      <c r="AF835" s="106"/>
      <c r="AG835" s="106"/>
      <c r="AH835" s="106"/>
      <c r="AI835" s="106"/>
      <c r="AJ835" s="106"/>
      <c r="AK835" s="106"/>
      <c r="AL835" s="106"/>
      <c r="AM835" s="106"/>
      <c r="AN835" s="106"/>
      <c r="AO835" s="106"/>
      <c r="AP835" s="106"/>
      <c r="AQ835" s="106"/>
      <c r="AR835" s="106"/>
      <c r="AS835" s="106"/>
      <c r="AT835" s="106"/>
      <c r="AU835" s="106"/>
      <c r="AV835" s="106"/>
      <c r="AW835" s="106"/>
      <c r="AX835" s="106"/>
      <c r="AY835" s="106"/>
      <c r="AZ835" s="106"/>
      <c r="BA835" s="106"/>
    </row>
    <row r="836" spans="1:53" ht="16.5" customHeight="1" x14ac:dyDescent="0.3">
      <c r="A836" s="76"/>
      <c r="B836" s="76"/>
      <c r="C836" s="76"/>
      <c r="D836" s="76"/>
      <c r="E836" s="76"/>
      <c r="F836" s="76"/>
      <c r="Z836" s="106"/>
      <c r="AA836" s="106"/>
      <c r="AB836" s="106"/>
      <c r="AC836" s="106"/>
      <c r="AD836" s="106"/>
      <c r="AE836" s="106"/>
      <c r="AF836" s="106"/>
      <c r="AG836" s="106"/>
      <c r="AH836" s="106"/>
      <c r="AI836" s="106"/>
      <c r="AJ836" s="106"/>
      <c r="AK836" s="106"/>
      <c r="AL836" s="106"/>
      <c r="AM836" s="106"/>
      <c r="AN836" s="106"/>
      <c r="AO836" s="106"/>
      <c r="AP836" s="106"/>
      <c r="AQ836" s="106"/>
      <c r="AR836" s="106"/>
      <c r="AS836" s="106"/>
      <c r="AT836" s="106"/>
      <c r="AU836" s="106"/>
      <c r="AV836" s="106"/>
      <c r="AW836" s="106"/>
      <c r="AX836" s="106"/>
      <c r="AY836" s="106"/>
      <c r="AZ836" s="106"/>
      <c r="BA836" s="106"/>
    </row>
    <row r="837" spans="1:53" ht="16.5" customHeight="1" x14ac:dyDescent="0.3">
      <c r="A837" s="76"/>
      <c r="B837" s="76"/>
      <c r="C837" s="76"/>
      <c r="D837" s="76"/>
      <c r="E837" s="76"/>
      <c r="F837" s="76"/>
      <c r="Z837" s="106"/>
      <c r="AA837" s="106"/>
      <c r="AB837" s="106"/>
      <c r="AC837" s="106"/>
      <c r="AD837" s="106"/>
      <c r="AE837" s="106"/>
      <c r="AF837" s="106"/>
      <c r="AG837" s="106"/>
      <c r="AH837" s="106"/>
      <c r="AI837" s="106"/>
      <c r="AJ837" s="106"/>
      <c r="AK837" s="106"/>
      <c r="AL837" s="106"/>
      <c r="AM837" s="106"/>
      <c r="AN837" s="106"/>
      <c r="AO837" s="106"/>
      <c r="AP837" s="106"/>
      <c r="AQ837" s="106"/>
      <c r="AR837" s="106"/>
      <c r="AS837" s="106"/>
      <c r="AT837" s="106"/>
      <c r="AU837" s="106"/>
      <c r="AV837" s="106"/>
      <c r="AW837" s="106"/>
      <c r="AX837" s="106"/>
      <c r="AY837" s="106"/>
      <c r="AZ837" s="106"/>
      <c r="BA837" s="106"/>
    </row>
    <row r="838" spans="1:53" ht="16.5" customHeight="1" x14ac:dyDescent="0.3">
      <c r="A838" s="76"/>
      <c r="B838" s="76"/>
      <c r="C838" s="76"/>
      <c r="D838" s="76"/>
      <c r="E838" s="76"/>
      <c r="F838" s="76"/>
      <c r="Z838" s="106"/>
      <c r="AA838" s="106"/>
      <c r="AB838" s="106"/>
      <c r="AC838" s="106"/>
      <c r="AD838" s="106"/>
      <c r="AE838" s="106"/>
      <c r="AF838" s="106"/>
      <c r="AG838" s="106"/>
      <c r="AH838" s="106"/>
      <c r="AI838" s="106"/>
      <c r="AJ838" s="106"/>
      <c r="AK838" s="106"/>
      <c r="AL838" s="106"/>
      <c r="AM838" s="106"/>
      <c r="AN838" s="106"/>
      <c r="AO838" s="106"/>
      <c r="AP838" s="106"/>
      <c r="AQ838" s="106"/>
      <c r="AR838" s="106"/>
      <c r="AS838" s="106"/>
      <c r="AT838" s="106"/>
      <c r="AU838" s="106"/>
      <c r="AV838" s="106"/>
      <c r="AW838" s="106"/>
      <c r="AX838" s="106"/>
      <c r="AY838" s="106"/>
      <c r="AZ838" s="106"/>
      <c r="BA838" s="106"/>
    </row>
    <row r="839" spans="1:53" ht="16.5" customHeight="1" x14ac:dyDescent="0.3">
      <c r="A839" s="76"/>
      <c r="B839" s="76"/>
      <c r="C839" s="76"/>
      <c r="D839" s="76"/>
      <c r="E839" s="76"/>
      <c r="F839" s="76"/>
      <c r="Z839" s="106"/>
      <c r="AA839" s="106"/>
      <c r="AB839" s="106"/>
      <c r="AC839" s="106"/>
      <c r="AD839" s="106"/>
      <c r="AE839" s="106"/>
      <c r="AF839" s="106"/>
      <c r="AG839" s="106"/>
      <c r="AH839" s="106"/>
      <c r="AI839" s="106"/>
      <c r="AJ839" s="106"/>
      <c r="AK839" s="106"/>
      <c r="AL839" s="106"/>
      <c r="AM839" s="106"/>
      <c r="AN839" s="106"/>
      <c r="AO839" s="106"/>
      <c r="AP839" s="106"/>
      <c r="AQ839" s="106"/>
      <c r="AR839" s="106"/>
      <c r="AS839" s="106"/>
      <c r="AT839" s="106"/>
      <c r="AU839" s="106"/>
      <c r="AV839" s="106"/>
      <c r="AW839" s="106"/>
      <c r="AX839" s="106"/>
      <c r="AY839" s="106"/>
      <c r="AZ839" s="106"/>
      <c r="BA839" s="106"/>
    </row>
    <row r="840" spans="1:53" ht="16.5" customHeight="1" x14ac:dyDescent="0.3">
      <c r="A840" s="76"/>
      <c r="B840" s="76"/>
      <c r="C840" s="76"/>
      <c r="D840" s="76"/>
      <c r="E840" s="76"/>
      <c r="F840" s="76"/>
      <c r="Z840" s="106"/>
      <c r="AA840" s="106"/>
      <c r="AB840" s="106"/>
      <c r="AC840" s="106"/>
      <c r="AD840" s="106"/>
      <c r="AE840" s="106"/>
      <c r="AF840" s="106"/>
      <c r="AG840" s="106"/>
      <c r="AH840" s="106"/>
      <c r="AI840" s="106"/>
      <c r="AJ840" s="106"/>
      <c r="AK840" s="106"/>
      <c r="AL840" s="106"/>
      <c r="AM840" s="106"/>
      <c r="AN840" s="106"/>
      <c r="AO840" s="106"/>
      <c r="AP840" s="106"/>
      <c r="AQ840" s="106"/>
      <c r="AR840" s="106"/>
      <c r="AS840" s="106"/>
      <c r="AT840" s="106"/>
      <c r="AU840" s="106"/>
      <c r="AV840" s="106"/>
      <c r="AW840" s="106"/>
      <c r="AX840" s="106"/>
      <c r="AY840" s="106"/>
      <c r="AZ840" s="106"/>
      <c r="BA840" s="106"/>
    </row>
    <row r="841" spans="1:53" ht="16.5" customHeight="1" x14ac:dyDescent="0.3">
      <c r="A841" s="76"/>
      <c r="B841" s="76"/>
      <c r="C841" s="76"/>
      <c r="D841" s="76"/>
      <c r="E841" s="76"/>
      <c r="F841" s="76"/>
      <c r="Z841" s="106"/>
      <c r="AA841" s="106"/>
      <c r="AB841" s="106"/>
      <c r="AC841" s="106"/>
      <c r="AD841" s="106"/>
      <c r="AE841" s="106"/>
      <c r="AF841" s="106"/>
      <c r="AG841" s="106"/>
      <c r="AH841" s="106"/>
      <c r="AI841" s="106"/>
      <c r="AJ841" s="106"/>
      <c r="AK841" s="106"/>
      <c r="AL841" s="106"/>
      <c r="AM841" s="106"/>
      <c r="AN841" s="106"/>
      <c r="AO841" s="106"/>
      <c r="AP841" s="106"/>
      <c r="AQ841" s="106"/>
      <c r="AR841" s="106"/>
      <c r="AS841" s="106"/>
      <c r="AT841" s="106"/>
      <c r="AU841" s="106"/>
      <c r="AV841" s="106"/>
      <c r="AW841" s="106"/>
      <c r="AX841" s="106"/>
      <c r="AY841" s="106"/>
      <c r="AZ841" s="106"/>
      <c r="BA841" s="106"/>
    </row>
    <row r="842" spans="1:53" ht="16.5" customHeight="1" x14ac:dyDescent="0.3">
      <c r="A842" s="76"/>
      <c r="B842" s="76"/>
      <c r="C842" s="76"/>
      <c r="D842" s="76"/>
      <c r="E842" s="76"/>
      <c r="F842" s="76"/>
      <c r="Z842" s="106"/>
      <c r="AA842" s="106"/>
      <c r="AB842" s="106"/>
      <c r="AC842" s="106"/>
      <c r="AD842" s="106"/>
      <c r="AE842" s="106"/>
      <c r="AF842" s="106"/>
      <c r="AG842" s="106"/>
      <c r="AH842" s="106"/>
      <c r="AI842" s="106"/>
      <c r="AJ842" s="106"/>
      <c r="AK842" s="106"/>
      <c r="AL842" s="106"/>
      <c r="AM842" s="106"/>
      <c r="AN842" s="106"/>
      <c r="AO842" s="106"/>
      <c r="AP842" s="106"/>
      <c r="AQ842" s="106"/>
      <c r="AR842" s="106"/>
      <c r="AS842" s="106"/>
      <c r="AT842" s="106"/>
      <c r="AU842" s="106"/>
      <c r="AV842" s="106"/>
      <c r="AW842" s="106"/>
      <c r="AX842" s="106"/>
      <c r="AY842" s="106"/>
      <c r="AZ842" s="106"/>
      <c r="BA842" s="106"/>
    </row>
    <row r="843" spans="1:53" ht="16.5" customHeight="1" x14ac:dyDescent="0.3">
      <c r="A843" s="76"/>
      <c r="B843" s="76"/>
      <c r="C843" s="76"/>
      <c r="D843" s="76"/>
      <c r="E843" s="76"/>
      <c r="F843" s="76"/>
      <c r="Z843" s="106"/>
      <c r="AA843" s="106"/>
      <c r="AB843" s="106"/>
      <c r="AC843" s="106"/>
      <c r="AD843" s="106"/>
      <c r="AE843" s="106"/>
      <c r="AF843" s="106"/>
      <c r="AG843" s="106"/>
      <c r="AH843" s="106"/>
      <c r="AI843" s="106"/>
      <c r="AJ843" s="106"/>
      <c r="AK843" s="106"/>
      <c r="AL843" s="106"/>
      <c r="AM843" s="106"/>
      <c r="AN843" s="106"/>
      <c r="AO843" s="106"/>
      <c r="AP843" s="106"/>
      <c r="AQ843" s="106"/>
      <c r="AR843" s="106"/>
      <c r="AS843" s="106"/>
      <c r="AT843" s="106"/>
      <c r="AU843" s="106"/>
      <c r="AV843" s="106"/>
      <c r="AW843" s="106"/>
      <c r="AX843" s="106"/>
      <c r="AY843" s="106"/>
      <c r="AZ843" s="106"/>
      <c r="BA843" s="106"/>
    </row>
    <row r="844" spans="1:53" ht="16.5" customHeight="1" x14ac:dyDescent="0.3">
      <c r="A844" s="76"/>
      <c r="B844" s="76"/>
      <c r="C844" s="76"/>
      <c r="D844" s="76"/>
      <c r="E844" s="76"/>
      <c r="F844" s="76"/>
      <c r="Z844" s="106"/>
      <c r="AA844" s="106"/>
      <c r="AB844" s="106"/>
      <c r="AC844" s="106"/>
      <c r="AD844" s="106"/>
      <c r="AE844" s="106"/>
      <c r="AF844" s="106"/>
      <c r="AG844" s="106"/>
      <c r="AH844" s="106"/>
      <c r="AI844" s="106"/>
      <c r="AJ844" s="106"/>
      <c r="AK844" s="106"/>
      <c r="AL844" s="106"/>
      <c r="AM844" s="106"/>
      <c r="AN844" s="106"/>
      <c r="AO844" s="106"/>
      <c r="AP844" s="106"/>
      <c r="AQ844" s="106"/>
      <c r="AR844" s="106"/>
      <c r="AS844" s="106"/>
      <c r="AT844" s="106"/>
      <c r="AU844" s="106"/>
      <c r="AV844" s="106"/>
      <c r="AW844" s="106"/>
      <c r="AX844" s="106"/>
      <c r="AY844" s="106"/>
      <c r="AZ844" s="106"/>
      <c r="BA844" s="106"/>
    </row>
    <row r="845" spans="1:53" ht="16.5" customHeight="1" x14ac:dyDescent="0.3">
      <c r="A845" s="76"/>
      <c r="B845" s="76"/>
      <c r="C845" s="76"/>
      <c r="D845" s="76"/>
      <c r="E845" s="76"/>
      <c r="F845" s="76"/>
      <c r="Z845" s="106"/>
      <c r="AA845" s="106"/>
      <c r="AB845" s="106"/>
      <c r="AC845" s="106"/>
      <c r="AD845" s="106"/>
      <c r="AE845" s="106"/>
      <c r="AF845" s="106"/>
      <c r="AG845" s="106"/>
      <c r="AH845" s="106"/>
      <c r="AI845" s="106"/>
      <c r="AJ845" s="106"/>
      <c r="AK845" s="106"/>
      <c r="AL845" s="106"/>
      <c r="AM845" s="106"/>
      <c r="AN845" s="106"/>
      <c r="AO845" s="106"/>
      <c r="AP845" s="106"/>
      <c r="AQ845" s="106"/>
      <c r="AR845" s="106"/>
      <c r="AS845" s="106"/>
      <c r="AT845" s="106"/>
      <c r="AU845" s="106"/>
      <c r="AV845" s="106"/>
      <c r="AW845" s="106"/>
      <c r="AX845" s="106"/>
      <c r="AY845" s="106"/>
      <c r="AZ845" s="106"/>
      <c r="BA845" s="106"/>
    </row>
    <row r="846" spans="1:53" ht="16.5" customHeight="1" x14ac:dyDescent="0.3">
      <c r="A846" s="76"/>
      <c r="B846" s="76"/>
      <c r="C846" s="76"/>
      <c r="D846" s="76"/>
      <c r="E846" s="76"/>
      <c r="F846" s="76"/>
      <c r="Z846" s="106"/>
      <c r="AA846" s="106"/>
      <c r="AB846" s="106"/>
      <c r="AC846" s="106"/>
      <c r="AD846" s="106"/>
      <c r="AE846" s="106"/>
      <c r="AF846" s="106"/>
      <c r="AG846" s="106"/>
      <c r="AH846" s="106"/>
      <c r="AI846" s="106"/>
      <c r="AJ846" s="106"/>
      <c r="AK846" s="106"/>
      <c r="AL846" s="106"/>
      <c r="AM846" s="106"/>
      <c r="AN846" s="106"/>
      <c r="AO846" s="106"/>
      <c r="AP846" s="106"/>
      <c r="AQ846" s="106"/>
      <c r="AR846" s="106"/>
      <c r="AS846" s="106"/>
      <c r="AT846" s="106"/>
      <c r="AU846" s="106"/>
      <c r="AV846" s="106"/>
      <c r="AW846" s="106"/>
      <c r="AX846" s="106"/>
      <c r="AY846" s="106"/>
      <c r="AZ846" s="106"/>
      <c r="BA846" s="106"/>
    </row>
    <row r="847" spans="1:53" ht="16.5" customHeight="1" x14ac:dyDescent="0.3">
      <c r="A847" s="76"/>
      <c r="B847" s="76"/>
      <c r="C847" s="76"/>
      <c r="D847" s="76"/>
      <c r="E847" s="76"/>
      <c r="F847" s="76"/>
      <c r="Z847" s="106"/>
      <c r="AA847" s="106"/>
      <c r="AB847" s="106"/>
      <c r="AC847" s="106"/>
      <c r="AD847" s="106"/>
      <c r="AE847" s="106"/>
      <c r="AF847" s="106"/>
      <c r="AG847" s="106"/>
      <c r="AH847" s="106"/>
      <c r="AI847" s="106"/>
      <c r="AJ847" s="106"/>
      <c r="AK847" s="106"/>
      <c r="AL847" s="106"/>
      <c r="AM847" s="106"/>
      <c r="AN847" s="106"/>
      <c r="AO847" s="106"/>
      <c r="AP847" s="106"/>
      <c r="AQ847" s="106"/>
      <c r="AR847" s="106"/>
      <c r="AS847" s="106"/>
      <c r="AT847" s="106"/>
      <c r="AU847" s="106"/>
      <c r="AV847" s="106"/>
      <c r="AW847" s="106"/>
      <c r="AX847" s="106"/>
      <c r="AY847" s="106"/>
      <c r="AZ847" s="106"/>
      <c r="BA847" s="106"/>
    </row>
    <row r="848" spans="1:53" ht="16.5" customHeight="1" x14ac:dyDescent="0.3">
      <c r="A848" s="76"/>
      <c r="B848" s="76"/>
      <c r="C848" s="76"/>
      <c r="D848" s="76"/>
      <c r="E848" s="76"/>
      <c r="F848" s="76"/>
      <c r="Z848" s="106"/>
      <c r="AA848" s="106"/>
      <c r="AB848" s="106"/>
      <c r="AC848" s="106"/>
      <c r="AD848" s="106"/>
      <c r="AE848" s="106"/>
      <c r="AF848" s="106"/>
      <c r="AG848" s="106"/>
      <c r="AH848" s="106"/>
      <c r="AI848" s="106"/>
      <c r="AJ848" s="106"/>
      <c r="AK848" s="106"/>
      <c r="AL848" s="106"/>
      <c r="AM848" s="106"/>
      <c r="AN848" s="106"/>
      <c r="AO848" s="106"/>
      <c r="AP848" s="106"/>
      <c r="AQ848" s="106"/>
      <c r="AR848" s="106"/>
      <c r="AS848" s="106"/>
      <c r="AT848" s="106"/>
      <c r="AU848" s="106"/>
      <c r="AV848" s="106"/>
      <c r="AW848" s="106"/>
      <c r="AX848" s="106"/>
      <c r="AY848" s="106"/>
      <c r="AZ848" s="106"/>
      <c r="BA848" s="106"/>
    </row>
    <row r="849" spans="1:53" ht="16.5" customHeight="1" x14ac:dyDescent="0.3">
      <c r="A849" s="76"/>
      <c r="B849" s="76"/>
      <c r="C849" s="76"/>
      <c r="D849" s="76"/>
      <c r="E849" s="76"/>
      <c r="F849" s="76"/>
      <c r="Z849" s="106"/>
      <c r="AA849" s="106"/>
      <c r="AB849" s="106"/>
      <c r="AC849" s="106"/>
      <c r="AD849" s="106"/>
      <c r="AE849" s="106"/>
      <c r="AF849" s="106"/>
      <c r="AG849" s="106"/>
      <c r="AH849" s="106"/>
      <c r="AI849" s="106"/>
      <c r="AJ849" s="106"/>
      <c r="AK849" s="106"/>
      <c r="AL849" s="106"/>
      <c r="AM849" s="106"/>
      <c r="AN849" s="106"/>
      <c r="AO849" s="106"/>
      <c r="AP849" s="106"/>
      <c r="AQ849" s="106"/>
      <c r="AR849" s="106"/>
      <c r="AS849" s="106"/>
      <c r="AT849" s="106"/>
      <c r="AU849" s="106"/>
      <c r="AV849" s="106"/>
      <c r="AW849" s="106"/>
      <c r="AX849" s="106"/>
      <c r="AY849" s="106"/>
      <c r="AZ849" s="106"/>
      <c r="BA849" s="106"/>
    </row>
    <row r="850" spans="1:53" ht="16.5" customHeight="1" x14ac:dyDescent="0.3">
      <c r="A850" s="76"/>
      <c r="B850" s="76"/>
      <c r="C850" s="76"/>
      <c r="D850" s="76"/>
      <c r="E850" s="76"/>
      <c r="F850" s="76"/>
      <c r="Z850" s="106"/>
      <c r="AA850" s="106"/>
      <c r="AB850" s="106"/>
      <c r="AC850" s="106"/>
      <c r="AD850" s="106"/>
      <c r="AE850" s="106"/>
      <c r="AF850" s="106"/>
      <c r="AG850" s="106"/>
      <c r="AH850" s="106"/>
      <c r="AI850" s="106"/>
      <c r="AJ850" s="106"/>
      <c r="AK850" s="106"/>
      <c r="AL850" s="106"/>
      <c r="AM850" s="106"/>
      <c r="AN850" s="106"/>
      <c r="AO850" s="106"/>
      <c r="AP850" s="106"/>
      <c r="AQ850" s="106"/>
      <c r="AR850" s="106"/>
      <c r="AS850" s="106"/>
      <c r="AT850" s="106"/>
      <c r="AU850" s="106"/>
      <c r="AV850" s="106"/>
      <c r="AW850" s="106"/>
      <c r="AX850" s="106"/>
      <c r="AY850" s="106"/>
      <c r="AZ850" s="106"/>
      <c r="BA850" s="106"/>
    </row>
    <row r="851" spans="1:53" ht="16.5" customHeight="1" x14ac:dyDescent="0.3">
      <c r="A851" s="76"/>
      <c r="B851" s="76"/>
      <c r="C851" s="76"/>
      <c r="D851" s="76"/>
      <c r="E851" s="76"/>
      <c r="F851" s="76"/>
      <c r="Z851" s="106"/>
      <c r="AA851" s="106"/>
      <c r="AB851" s="106"/>
      <c r="AC851" s="106"/>
      <c r="AD851" s="106"/>
      <c r="AE851" s="106"/>
      <c r="AF851" s="106"/>
      <c r="AG851" s="106"/>
      <c r="AH851" s="106"/>
      <c r="AI851" s="106"/>
      <c r="AJ851" s="106"/>
      <c r="AK851" s="106"/>
      <c r="AL851" s="106"/>
      <c r="AM851" s="106"/>
      <c r="AN851" s="106"/>
      <c r="AO851" s="106"/>
      <c r="AP851" s="106"/>
      <c r="AQ851" s="106"/>
      <c r="AR851" s="106"/>
      <c r="AS851" s="106"/>
      <c r="AT851" s="106"/>
      <c r="AU851" s="106"/>
      <c r="AV851" s="106"/>
      <c r="AW851" s="106"/>
      <c r="AX851" s="106"/>
      <c r="AY851" s="106"/>
      <c r="AZ851" s="106"/>
      <c r="BA851" s="106"/>
    </row>
    <row r="852" spans="1:53" ht="16.5" customHeight="1" x14ac:dyDescent="0.3">
      <c r="A852" s="76"/>
      <c r="B852" s="76"/>
      <c r="C852" s="76"/>
      <c r="D852" s="76"/>
      <c r="E852" s="76"/>
      <c r="F852" s="76"/>
      <c r="Z852" s="106"/>
      <c r="AA852" s="106"/>
      <c r="AB852" s="106"/>
      <c r="AC852" s="106"/>
      <c r="AD852" s="106"/>
      <c r="AE852" s="106"/>
      <c r="AF852" s="106"/>
      <c r="AG852" s="106"/>
      <c r="AH852" s="106"/>
      <c r="AI852" s="106"/>
      <c r="AJ852" s="106"/>
      <c r="AK852" s="106"/>
      <c r="AL852" s="106"/>
      <c r="AM852" s="106"/>
      <c r="AN852" s="106"/>
      <c r="AO852" s="106"/>
      <c r="AP852" s="106"/>
      <c r="AQ852" s="106"/>
      <c r="AR852" s="106"/>
      <c r="AS852" s="106"/>
      <c r="AT852" s="106"/>
      <c r="AU852" s="106"/>
      <c r="AV852" s="106"/>
      <c r="AW852" s="106"/>
      <c r="AX852" s="106"/>
      <c r="AY852" s="106"/>
      <c r="AZ852" s="106"/>
      <c r="BA852" s="106"/>
    </row>
    <row r="853" spans="1:53" ht="16.5" customHeight="1" x14ac:dyDescent="0.3">
      <c r="A853" s="82"/>
      <c r="B853" s="82"/>
      <c r="C853" s="82"/>
      <c r="D853" s="82"/>
      <c r="E853" s="82"/>
      <c r="F853" s="82"/>
      <c r="Z853" s="106"/>
      <c r="AA853" s="106"/>
      <c r="AB853" s="106"/>
      <c r="AC853" s="106"/>
      <c r="AD853" s="106"/>
      <c r="AE853" s="106"/>
      <c r="AF853" s="106"/>
      <c r="AG853" s="106"/>
      <c r="AH853" s="106"/>
      <c r="AI853" s="106"/>
      <c r="AJ853" s="106"/>
      <c r="AK853" s="106"/>
      <c r="AL853" s="106"/>
      <c r="AM853" s="106"/>
      <c r="AN853" s="106"/>
      <c r="AO853" s="106"/>
      <c r="AP853" s="106"/>
      <c r="AQ853" s="106"/>
      <c r="AR853" s="106"/>
      <c r="AS853" s="106"/>
      <c r="AT853" s="106"/>
      <c r="AU853" s="106"/>
      <c r="AV853" s="106"/>
      <c r="AW853" s="106"/>
      <c r="AX853" s="106"/>
      <c r="AY853" s="106"/>
      <c r="AZ853" s="106"/>
      <c r="BA853" s="106"/>
    </row>
    <row r="854" spans="1:53" ht="16.5" customHeight="1" x14ac:dyDescent="0.3">
      <c r="A854" s="260" t="s">
        <v>1617</v>
      </c>
      <c r="B854" s="252"/>
      <c r="C854" s="53">
        <f>D854+E854+F854</f>
        <v>1317</v>
      </c>
      <c r="D854" s="60">
        <f>ROUNDDOWN(SUMIF(N807:N822,M854,D807:D822),0)</f>
        <v>245</v>
      </c>
      <c r="E854" s="57">
        <f>ROUNDDOWN(SUMIF(N807:N822,M854,E807:E822),0)</f>
        <v>758</v>
      </c>
      <c r="F854" s="53">
        <f>ROUNDDOWN(SUMIF(N807:N822,M854,F807:F822),0)</f>
        <v>314</v>
      </c>
      <c r="M854" s="20" t="s">
        <v>1236</v>
      </c>
      <c r="Z854" s="106"/>
      <c r="AA854" s="106"/>
      <c r="AB854" s="106"/>
      <c r="AC854" s="106"/>
      <c r="AD854" s="106"/>
      <c r="AE854" s="106"/>
      <c r="AF854" s="106"/>
      <c r="AG854" s="106"/>
      <c r="AH854" s="106"/>
      <c r="AI854" s="106"/>
      <c r="AJ854" s="106"/>
      <c r="AK854" s="106"/>
      <c r="AL854" s="106"/>
      <c r="AM854" s="106"/>
      <c r="AN854" s="106"/>
      <c r="AO854" s="106"/>
      <c r="AP854" s="106"/>
      <c r="AQ854" s="106"/>
      <c r="AR854" s="106"/>
      <c r="AS854" s="106"/>
      <c r="AT854" s="106"/>
      <c r="AU854" s="106"/>
      <c r="AV854" s="106"/>
      <c r="AW854" s="106"/>
      <c r="AX854" s="106"/>
      <c r="AY854" s="106"/>
      <c r="AZ854" s="106"/>
      <c r="BA854" s="106"/>
    </row>
    <row r="855" spans="1:53" ht="16.5" customHeight="1" x14ac:dyDescent="0.3">
      <c r="A855" s="96" t="s">
        <v>73</v>
      </c>
      <c r="B855" s="97" t="s">
        <v>73</v>
      </c>
      <c r="C855" s="261">
        <f>C904</f>
        <v>4805</v>
      </c>
      <c r="D855" s="261">
        <f>D904</f>
        <v>0</v>
      </c>
      <c r="E855" s="261">
        <f>E904</f>
        <v>0</v>
      </c>
      <c r="F855" s="261">
        <f>F904</f>
        <v>4805</v>
      </c>
      <c r="G855" s="34" t="str">
        <f>HYPERLINK("#G"&amp;ROW(G872),"_x0005_`BDCOD|D00034_x0007_`POSS|"&amp;ROW(G857)&amp;"_x0007_`POSE|"&amp;ROW(G872)&amp;"_x0007_`")</f>
        <v>_x0005_`BDCOD|D00034_x0007_`POSS|857_x0007_`POSE|872_x0007_`</v>
      </c>
      <c r="Z855" s="106"/>
      <c r="AA855" s="106"/>
      <c r="AB855" s="106"/>
      <c r="AC855" s="106"/>
      <c r="AD855" s="106"/>
      <c r="AE855" s="106"/>
      <c r="AF855" s="106"/>
      <c r="AG855" s="106"/>
      <c r="AH855" s="106"/>
      <c r="AI855" s="106"/>
      <c r="AJ855" s="106"/>
      <c r="AK855" s="106"/>
      <c r="AL855" s="106"/>
      <c r="AM855" s="106"/>
      <c r="AN855" s="106"/>
      <c r="AO855" s="106"/>
      <c r="AP855" s="106"/>
      <c r="AQ855" s="106"/>
      <c r="AR855" s="106"/>
      <c r="AS855" s="106"/>
      <c r="AT855" s="106"/>
      <c r="AU855" s="106"/>
      <c r="AV855" s="106"/>
      <c r="AW855" s="106"/>
      <c r="AX855" s="106"/>
      <c r="AY855" s="106"/>
      <c r="AZ855" s="106"/>
      <c r="BA855" s="106"/>
    </row>
    <row r="856" spans="1:53" ht="16.5" customHeight="1" x14ac:dyDescent="0.3">
      <c r="A856" s="83"/>
      <c r="B856" s="97" t="s">
        <v>406</v>
      </c>
      <c r="C856" s="245"/>
      <c r="D856" s="245"/>
      <c r="E856" s="245"/>
      <c r="F856" s="245"/>
      <c r="M856" s="20" t="s">
        <v>409</v>
      </c>
      <c r="Z856" s="106"/>
      <c r="AA856" s="106"/>
      <c r="AB856" s="106"/>
      <c r="AC856" s="106"/>
      <c r="AD856" s="106"/>
      <c r="AE856" s="106"/>
      <c r="AF856" s="106"/>
      <c r="AG856" s="106"/>
      <c r="AH856" s="106"/>
      <c r="AI856" s="106"/>
      <c r="AJ856" s="106"/>
      <c r="AK856" s="106"/>
      <c r="AL856" s="106"/>
      <c r="AM856" s="106"/>
      <c r="AN856" s="106"/>
      <c r="AO856" s="106"/>
      <c r="AP856" s="106"/>
      <c r="AQ856" s="106"/>
      <c r="AR856" s="106"/>
      <c r="AS856" s="106"/>
      <c r="AT856" s="106"/>
      <c r="AU856" s="106"/>
      <c r="AV856" s="106"/>
      <c r="AW856" s="106"/>
      <c r="AX856" s="106"/>
      <c r="AY856" s="106"/>
      <c r="AZ856" s="106"/>
      <c r="BA856" s="106"/>
    </row>
    <row r="857" spans="1:53" ht="16.5" customHeight="1" x14ac:dyDescent="0.3">
      <c r="A857" s="76"/>
      <c r="B857" s="76"/>
      <c r="C857" s="99"/>
      <c r="D857" s="99"/>
      <c r="E857" s="99"/>
      <c r="F857" s="99"/>
      <c r="G857" s="16" t="s">
        <v>1585</v>
      </c>
      <c r="Z857" s="106"/>
      <c r="AA857" s="106"/>
      <c r="AB857" s="106"/>
      <c r="AC857" s="106"/>
      <c r="AD857" s="106"/>
      <c r="AE857" s="106"/>
      <c r="AF857" s="106"/>
      <c r="AG857" s="106"/>
      <c r="AH857" s="106"/>
      <c r="AI857" s="106"/>
      <c r="AJ857" s="106"/>
      <c r="AK857" s="106"/>
      <c r="AL857" s="106"/>
      <c r="AM857" s="106"/>
      <c r="AN857" s="106"/>
      <c r="AO857" s="106"/>
      <c r="AP857" s="106"/>
      <c r="AQ857" s="106"/>
      <c r="AR857" s="106"/>
      <c r="AS857" s="106"/>
      <c r="AT857" s="106"/>
      <c r="AU857" s="106"/>
      <c r="AV857" s="106"/>
      <c r="AW857" s="106"/>
      <c r="AX857" s="106"/>
      <c r="AY857" s="106"/>
      <c r="AZ857" s="106"/>
      <c r="BA857" s="106"/>
    </row>
    <row r="858" spans="1:53" ht="16.5" customHeight="1" x14ac:dyDescent="0.3">
      <c r="A858" s="66"/>
      <c r="B858" s="75" t="s">
        <v>1848</v>
      </c>
      <c r="C858" s="76"/>
      <c r="D858" s="76"/>
      <c r="E858" s="76"/>
      <c r="F858" s="76"/>
      <c r="G858" s="16" t="s">
        <v>1847</v>
      </c>
      <c r="Z858" s="106"/>
      <c r="AA858" s="106"/>
      <c r="AB858" s="106"/>
      <c r="AC858" s="106"/>
      <c r="AD858" s="106"/>
      <c r="AE858" s="106"/>
      <c r="AF858" s="106"/>
      <c r="AG858" s="106"/>
      <c r="AH858" s="106"/>
      <c r="AI858" s="106"/>
      <c r="AJ858" s="106"/>
      <c r="AK858" s="106"/>
      <c r="AL858" s="106"/>
      <c r="AM858" s="106"/>
      <c r="AN858" s="106"/>
      <c r="AO858" s="106"/>
      <c r="AP858" s="106"/>
      <c r="AQ858" s="106"/>
      <c r="AR858" s="106"/>
      <c r="AS858" s="106"/>
      <c r="AT858" s="106"/>
      <c r="AU858" s="106"/>
      <c r="AV858" s="106"/>
      <c r="AW858" s="106"/>
      <c r="AX858" s="106"/>
      <c r="AY858" s="106"/>
      <c r="AZ858" s="106"/>
      <c r="BA858" s="106"/>
    </row>
    <row r="859" spans="1:53" ht="16.5" customHeight="1" x14ac:dyDescent="0.3">
      <c r="A859" s="76"/>
      <c r="B859" s="76"/>
      <c r="C859" s="76"/>
      <c r="D859" s="76"/>
      <c r="E859" s="76"/>
      <c r="F859" s="76"/>
      <c r="G859" s="16" t="s">
        <v>1585</v>
      </c>
      <c r="Z859" s="106"/>
      <c r="AA859" s="106"/>
      <c r="AB859" s="106"/>
      <c r="AC859" s="106"/>
      <c r="AD859" s="106"/>
      <c r="AE859" s="106"/>
      <c r="AF859" s="106"/>
      <c r="AG859" s="106"/>
      <c r="AH859" s="106"/>
      <c r="AI859" s="106"/>
      <c r="AJ859" s="106"/>
      <c r="AK859" s="106"/>
      <c r="AL859" s="106"/>
      <c r="AM859" s="106"/>
      <c r="AN859" s="106"/>
      <c r="AO859" s="106"/>
      <c r="AP859" s="106"/>
      <c r="AQ859" s="106"/>
      <c r="AR859" s="106"/>
      <c r="AS859" s="106"/>
      <c r="AT859" s="106"/>
      <c r="AU859" s="106"/>
      <c r="AV859" s="106"/>
      <c r="AW859" s="106"/>
      <c r="AX859" s="106"/>
      <c r="AY859" s="106"/>
      <c r="AZ859" s="106"/>
      <c r="BA859" s="106"/>
    </row>
    <row r="860" spans="1:53" ht="16.5" customHeight="1" x14ac:dyDescent="0.3">
      <c r="A860" s="66"/>
      <c r="B860" s="98" t="str">
        <f>"    q = "&amp;Z860&amp;" ,    f = "&amp;AD860&amp;"/ "&amp;AF860&amp;" = "&amp;AH860&amp;" ,     K = "&amp;AJ860&amp;""</f>
        <v xml:space="preserve">    q = 0.7 ,    f = 1/ 1.5 = 0.67 ,     K = 0.55</v>
      </c>
      <c r="C860" s="76"/>
      <c r="D860" s="76"/>
      <c r="E860" s="76"/>
      <c r="F860" s="76"/>
      <c r="G860" s="16" t="s">
        <v>1851</v>
      </c>
      <c r="Z860" s="107">
        <v>0.7</v>
      </c>
      <c r="AA860" s="20" t="s">
        <v>1590</v>
      </c>
      <c r="AB860" s="109">
        <f>Z860</f>
        <v>0.7</v>
      </c>
      <c r="AC860" s="111" t="s">
        <v>1625</v>
      </c>
      <c r="AD860" s="108">
        <v>1</v>
      </c>
      <c r="AE860" s="20" t="s">
        <v>1613</v>
      </c>
      <c r="AF860" s="107">
        <v>1.5</v>
      </c>
      <c r="AG860" s="20" t="s">
        <v>1590</v>
      </c>
      <c r="AH860" s="109" t="str">
        <f>TEXT(ROUND(AD860/AF860,2),"#,0.00")</f>
        <v>0.67</v>
      </c>
      <c r="AI860" s="111" t="s">
        <v>1625</v>
      </c>
      <c r="AJ860" s="107">
        <v>0.55000000000000004</v>
      </c>
      <c r="AK860" s="20" t="s">
        <v>1590</v>
      </c>
      <c r="AL860" s="109">
        <f>AJ860</f>
        <v>0.55000000000000004</v>
      </c>
      <c r="AM860" s="106"/>
      <c r="AN860" s="106"/>
      <c r="AO860" s="106"/>
      <c r="AP860" s="106"/>
      <c r="AQ860" s="106"/>
      <c r="AR860" s="106"/>
      <c r="AS860" s="106"/>
      <c r="AT860" s="106"/>
      <c r="AU860" s="106"/>
      <c r="AV860" s="106"/>
      <c r="AW860" s="106"/>
      <c r="AX860" s="106"/>
      <c r="AY860" s="106"/>
      <c r="AZ860" s="106"/>
      <c r="BA860" s="106"/>
    </row>
    <row r="861" spans="1:53" ht="16.5" customHeight="1" x14ac:dyDescent="0.3">
      <c r="A861" s="76"/>
      <c r="B861" s="76"/>
      <c r="C861" s="76"/>
      <c r="D861" s="76"/>
      <c r="E861" s="76"/>
      <c r="F861" s="76"/>
      <c r="G861" s="16" t="s">
        <v>1585</v>
      </c>
      <c r="Z861" s="106"/>
      <c r="AA861" s="106"/>
      <c r="AB861" s="106"/>
      <c r="AC861" s="106"/>
      <c r="AD861" s="106"/>
      <c r="AE861" s="106"/>
      <c r="AF861" s="106"/>
      <c r="AG861" s="106"/>
      <c r="AH861" s="106"/>
      <c r="AI861" s="106"/>
      <c r="AJ861" s="106"/>
      <c r="AK861" s="106"/>
      <c r="AL861" s="106"/>
      <c r="AM861" s="106"/>
      <c r="AN861" s="106"/>
      <c r="AO861" s="106"/>
      <c r="AP861" s="106"/>
      <c r="AQ861" s="106"/>
      <c r="AR861" s="106"/>
      <c r="AS861" s="106"/>
      <c r="AT861" s="106"/>
      <c r="AU861" s="106"/>
      <c r="AV861" s="106"/>
      <c r="AW861" s="106"/>
      <c r="AX861" s="106"/>
      <c r="AY861" s="106"/>
      <c r="AZ861" s="106"/>
      <c r="BA861" s="106"/>
    </row>
    <row r="862" spans="1:53" ht="16.5" customHeight="1" x14ac:dyDescent="0.3">
      <c r="A862" s="66"/>
      <c r="B862" s="98" t="str">
        <f>"    E = "&amp;Z862&amp;",    Cm = "&amp;AD862&amp;" sec (135˚) "</f>
        <v xml:space="preserve">    E = 0.45,    Cm = 20 sec (135˚) </v>
      </c>
      <c r="C862" s="76"/>
      <c r="D862" s="76"/>
      <c r="E862" s="76"/>
      <c r="F862" s="76"/>
      <c r="G862" s="16" t="s">
        <v>1853</v>
      </c>
      <c r="Z862" s="107">
        <v>0.45</v>
      </c>
      <c r="AA862" s="20" t="s">
        <v>1590</v>
      </c>
      <c r="AB862" s="109">
        <f>Z862</f>
        <v>0.45</v>
      </c>
      <c r="AC862" s="111" t="s">
        <v>1625</v>
      </c>
      <c r="AD862" s="108">
        <v>20</v>
      </c>
      <c r="AE862" s="20" t="s">
        <v>1590</v>
      </c>
      <c r="AF862" s="109">
        <f>AD862</f>
        <v>20</v>
      </c>
      <c r="AG862" s="106"/>
      <c r="AH862" s="106"/>
      <c r="AI862" s="106"/>
      <c r="AJ862" s="106"/>
      <c r="AK862" s="106"/>
      <c r="AL862" s="106"/>
      <c r="AM862" s="106"/>
      <c r="AN862" s="106"/>
      <c r="AO862" s="106"/>
      <c r="AP862" s="106"/>
      <c r="AQ862" s="106"/>
      <c r="AR862" s="106"/>
      <c r="AS862" s="106"/>
      <c r="AT862" s="106"/>
      <c r="AU862" s="106"/>
      <c r="AV862" s="106"/>
      <c r="AW862" s="106"/>
      <c r="AX862" s="106"/>
      <c r="AY862" s="106"/>
      <c r="AZ862" s="106"/>
      <c r="BA862" s="106"/>
    </row>
    <row r="863" spans="1:53" ht="16.5" customHeight="1" x14ac:dyDescent="0.3">
      <c r="A863" s="76"/>
      <c r="B863" s="76"/>
      <c r="C863" s="76"/>
      <c r="D863" s="76"/>
      <c r="E863" s="76"/>
      <c r="F863" s="76"/>
      <c r="G863" s="16" t="s">
        <v>1585</v>
      </c>
      <c r="Z863" s="106"/>
      <c r="AA863" s="106"/>
      <c r="AB863" s="106"/>
      <c r="AC863" s="106"/>
      <c r="AD863" s="106"/>
      <c r="AE863" s="106"/>
      <c r="AF863" s="106"/>
      <c r="AG863" s="106"/>
      <c r="AH863" s="106"/>
      <c r="AI863" s="106"/>
      <c r="AJ863" s="106"/>
      <c r="AK863" s="106"/>
      <c r="AL863" s="106"/>
      <c r="AM863" s="106"/>
      <c r="AN863" s="106"/>
      <c r="AO863" s="106"/>
      <c r="AP863" s="106"/>
      <c r="AQ863" s="106"/>
      <c r="AR863" s="106"/>
      <c r="AS863" s="106"/>
      <c r="AT863" s="106"/>
      <c r="AU863" s="106"/>
      <c r="AV863" s="106"/>
      <c r="AW863" s="106"/>
      <c r="AX863" s="106"/>
      <c r="AY863" s="106"/>
      <c r="AZ863" s="106"/>
      <c r="BA863" s="106"/>
    </row>
    <row r="864" spans="1:53" ht="16.5" customHeight="1" x14ac:dyDescent="0.3">
      <c r="A864" s="66"/>
      <c r="B864" s="98" t="str">
        <f>"    Q = "&amp;Z864&amp;"*q*K*f*E / Cm = "&amp;AL864&amp;" ㎥/hr "</f>
        <v xml:space="preserve">    Q = 3600*q*K*f*E / Cm = 20.89 ㎥/hr </v>
      </c>
      <c r="C864" s="76"/>
      <c r="D864" s="76"/>
      <c r="E864" s="76"/>
      <c r="F864" s="76"/>
      <c r="G864" s="16" t="s">
        <v>1626</v>
      </c>
      <c r="Z864" s="108">
        <v>3600</v>
      </c>
      <c r="AA864" s="20" t="s">
        <v>1606</v>
      </c>
      <c r="AB864" s="109">
        <f>AB860</f>
        <v>0.7</v>
      </c>
      <c r="AC864" s="20" t="s">
        <v>1606</v>
      </c>
      <c r="AD864" s="109">
        <f>AL860</f>
        <v>0.55000000000000004</v>
      </c>
      <c r="AE864" s="20" t="s">
        <v>1606</v>
      </c>
      <c r="AF864" s="109" t="str">
        <f>AH860</f>
        <v>0.67</v>
      </c>
      <c r="AG864" s="20" t="s">
        <v>1606</v>
      </c>
      <c r="AH864" s="109">
        <f>AB862</f>
        <v>0.45</v>
      </c>
      <c r="AI864" s="20" t="s">
        <v>1613</v>
      </c>
      <c r="AJ864" s="109">
        <f>AF862</f>
        <v>20</v>
      </c>
      <c r="AK864" s="20" t="s">
        <v>1590</v>
      </c>
      <c r="AL864" s="109" t="str">
        <f>TEXT(ROUND(Z864*AB860*AL860*AH860*AB862/AF862,2),"#,0.00")</f>
        <v>20.89</v>
      </c>
      <c r="AM864" s="106"/>
      <c r="AN864" s="106"/>
      <c r="AO864" s="106"/>
      <c r="AP864" s="106"/>
      <c r="AQ864" s="106"/>
      <c r="AR864" s="106"/>
      <c r="AS864" s="106"/>
      <c r="AT864" s="106"/>
      <c r="AU864" s="106"/>
      <c r="AV864" s="106"/>
      <c r="AW864" s="106"/>
      <c r="AX864" s="106"/>
      <c r="AY864" s="106"/>
      <c r="AZ864" s="106"/>
      <c r="BA864" s="106"/>
    </row>
    <row r="865" spans="1:53" ht="16.5" customHeight="1" x14ac:dyDescent="0.3">
      <c r="A865" s="76"/>
      <c r="B865" s="76"/>
      <c r="C865" s="76"/>
      <c r="D865" s="76"/>
      <c r="E865" s="76"/>
      <c r="F865" s="76"/>
      <c r="G865" s="16" t="s">
        <v>1585</v>
      </c>
      <c r="Z865" s="106"/>
      <c r="AA865" s="106"/>
      <c r="AB865" s="106"/>
      <c r="AC865" s="106"/>
      <c r="AD865" s="106"/>
      <c r="AE865" s="106"/>
      <c r="AF865" s="106"/>
      <c r="AG865" s="106"/>
      <c r="AH865" s="106"/>
      <c r="AI865" s="106"/>
      <c r="AJ865" s="106"/>
      <c r="AK865" s="106"/>
      <c r="AL865" s="106"/>
      <c r="AM865" s="106"/>
      <c r="AN865" s="106"/>
      <c r="AO865" s="106"/>
      <c r="AP865" s="106"/>
      <c r="AQ865" s="106"/>
      <c r="AR865" s="106"/>
      <c r="AS865" s="106"/>
      <c r="AT865" s="106"/>
      <c r="AU865" s="106"/>
      <c r="AV865" s="106"/>
      <c r="AW865" s="106"/>
      <c r="AX865" s="106"/>
      <c r="AY865" s="106"/>
      <c r="AZ865" s="106"/>
      <c r="BA865" s="106"/>
    </row>
    <row r="866" spans="1:53" ht="16.5" customHeight="1" x14ac:dyDescent="0.3">
      <c r="A866" s="66" t="s">
        <v>1855</v>
      </c>
      <c r="B866" s="98" t="str">
        <f>"    노무비 : "&amp;TEXT(I866,"#,##0"&amp;IF(I866&lt;&gt;INT(I866),".###",""))&amp;" / Q = "&amp;TEXT(C866,"#,##0.0")&amp;""</f>
        <v xml:space="preserve">    노무비 : 55,700 / Q = 2,666.3</v>
      </c>
      <c r="C866" s="100">
        <f>D866+E866+F866</f>
        <v>2666.3</v>
      </c>
      <c r="D866" s="100">
        <f>IF(H866=0,0,ROUNDDOWN(J866*H866,1))</f>
        <v>0</v>
      </c>
      <c r="E866" s="100">
        <f>IF(H866=0,0,ROUNDDOWN(K866*H866,1))</f>
        <v>0</v>
      </c>
      <c r="F866" s="100">
        <f>IF(H866=0,0,ROUNDDOWN(L866*H866,1))</f>
        <v>2666.3</v>
      </c>
      <c r="G866" s="16" t="s">
        <v>1854</v>
      </c>
      <c r="H866" s="103">
        <f>AC866</f>
        <v>4.7869794159885112E-2</v>
      </c>
      <c r="I866" s="104">
        <f>J866+K866+L866</f>
        <v>55700</v>
      </c>
      <c r="L866" s="39">
        <f>중기목록표!G9</f>
        <v>55700</v>
      </c>
      <c r="M866" s="20" t="s">
        <v>1856</v>
      </c>
      <c r="N866" s="20" t="s">
        <v>1616</v>
      </c>
      <c r="X866" s="105" t="str">
        <f>중기목록표!B9&amp;" / "&amp;중기목록표!C9</f>
        <v>굴삭기(무한궤도) / 0.7㎥,(암석)</v>
      </c>
      <c r="Y866" s="19" t="str">
        <f ca="1">HYPERLINK("#"&amp;중기목록표!J2&amp;"!A"&amp;ROW(중기목록표!A9),"X00048 →")</f>
        <v>X00048 →</v>
      </c>
      <c r="Z866" s="20" t="s">
        <v>1593</v>
      </c>
      <c r="AA866" s="109" t="str">
        <f>AL864</f>
        <v>20.89</v>
      </c>
      <c r="AB866" s="20" t="s">
        <v>1590</v>
      </c>
      <c r="AC866" s="110">
        <f>1/AL864</f>
        <v>4.7869794159885112E-2</v>
      </c>
      <c r="AD866" s="106"/>
      <c r="AE866" s="106"/>
      <c r="AF866" s="106"/>
      <c r="AG866" s="106"/>
      <c r="AH866" s="106"/>
      <c r="AI866" s="106"/>
      <c r="AJ866" s="106"/>
      <c r="AK866" s="106"/>
      <c r="AL866" s="106"/>
      <c r="AM866" s="106"/>
      <c r="AN866" s="106"/>
      <c r="AO866" s="106"/>
      <c r="AP866" s="106"/>
      <c r="AQ866" s="106"/>
      <c r="AR866" s="106"/>
      <c r="AS866" s="106"/>
      <c r="AT866" s="106"/>
      <c r="AU866" s="106"/>
      <c r="AV866" s="106"/>
      <c r="AW866" s="106"/>
      <c r="AX866" s="106"/>
      <c r="AY866" s="106"/>
      <c r="AZ866" s="106"/>
      <c r="BA866" s="106"/>
    </row>
    <row r="867" spans="1:53" ht="16.5" customHeight="1" x14ac:dyDescent="0.3">
      <c r="A867" s="76"/>
      <c r="B867" s="76"/>
      <c r="C867" s="76"/>
      <c r="D867" s="76"/>
      <c r="E867" s="76"/>
      <c r="F867" s="76"/>
      <c r="G867" s="16" t="s">
        <v>1585</v>
      </c>
      <c r="Z867" s="106"/>
      <c r="AA867" s="106"/>
      <c r="AB867" s="106"/>
      <c r="AC867" s="106"/>
      <c r="AD867" s="106"/>
      <c r="AE867" s="106"/>
      <c r="AF867" s="106"/>
      <c r="AG867" s="106"/>
      <c r="AH867" s="106"/>
      <c r="AI867" s="106"/>
      <c r="AJ867" s="106"/>
      <c r="AK867" s="106"/>
      <c r="AL867" s="106"/>
      <c r="AM867" s="106"/>
      <c r="AN867" s="106"/>
      <c r="AO867" s="106"/>
      <c r="AP867" s="106"/>
      <c r="AQ867" s="106"/>
      <c r="AR867" s="106"/>
      <c r="AS867" s="106"/>
      <c r="AT867" s="106"/>
      <c r="AU867" s="106"/>
      <c r="AV867" s="106"/>
      <c r="AW867" s="106"/>
      <c r="AX867" s="106"/>
      <c r="AY867" s="106"/>
      <c r="AZ867" s="106"/>
      <c r="BA867" s="106"/>
    </row>
    <row r="868" spans="1:53" ht="16.5" customHeight="1" x14ac:dyDescent="0.3">
      <c r="A868" s="66" t="s">
        <v>1858</v>
      </c>
      <c r="B868" s="98" t="str">
        <f>"    재료비 : "&amp;TEXT(I868,"#,##0"&amp;IF(I868&lt;&gt;INT(I868),".###",""))&amp;" / Q = "&amp;TEXT(C868,"#,##0.0")&amp;""</f>
        <v xml:space="preserve">    재료비 : 18,015 / Q = 862.3</v>
      </c>
      <c r="C868" s="100">
        <f>D868+E868+F868</f>
        <v>862.3</v>
      </c>
      <c r="D868" s="100">
        <f>IF(H868=0,0,ROUNDDOWN(J868*H868,1))</f>
        <v>0</v>
      </c>
      <c r="E868" s="100">
        <f>IF(H868=0,0,ROUNDDOWN(K868*H868,1))</f>
        <v>0</v>
      </c>
      <c r="F868" s="100">
        <f>IF(H868=0,0,ROUNDDOWN(L868*H868,1))</f>
        <v>862.3</v>
      </c>
      <c r="G868" s="16" t="s">
        <v>1857</v>
      </c>
      <c r="H868" s="103">
        <f>AC868</f>
        <v>4.7869794159885112E-2</v>
      </c>
      <c r="I868" s="104">
        <f>J868+K868+L868</f>
        <v>18015</v>
      </c>
      <c r="L868" s="39">
        <f>중기목록표!F9</f>
        <v>18015</v>
      </c>
      <c r="M868" s="20" t="s">
        <v>1856</v>
      </c>
      <c r="N868" s="20" t="s">
        <v>1616</v>
      </c>
      <c r="X868" s="105" t="str">
        <f>중기목록표!B9&amp;" / "&amp;중기목록표!C9</f>
        <v>굴삭기(무한궤도) / 0.7㎥,(암석)</v>
      </c>
      <c r="Y868" s="19" t="str">
        <f ca="1">HYPERLINK("#"&amp;중기목록표!J2&amp;"!A"&amp;ROW(중기목록표!A9),"X00048 →")</f>
        <v>X00048 →</v>
      </c>
      <c r="Z868" s="20" t="s">
        <v>1593</v>
      </c>
      <c r="AA868" s="109" t="str">
        <f>AL864</f>
        <v>20.89</v>
      </c>
      <c r="AB868" s="20" t="s">
        <v>1590</v>
      </c>
      <c r="AC868" s="110">
        <f>1/AL864</f>
        <v>4.7869794159885112E-2</v>
      </c>
      <c r="AD868" s="106"/>
      <c r="AE868" s="106"/>
      <c r="AF868" s="106"/>
      <c r="AG868" s="106"/>
      <c r="AH868" s="106"/>
      <c r="AI868" s="106"/>
      <c r="AJ868" s="106"/>
      <c r="AK868" s="106"/>
      <c r="AL868" s="106"/>
      <c r="AM868" s="106"/>
      <c r="AN868" s="106"/>
      <c r="AO868" s="106"/>
      <c r="AP868" s="106"/>
      <c r="AQ868" s="106"/>
      <c r="AR868" s="106"/>
      <c r="AS868" s="106"/>
      <c r="AT868" s="106"/>
      <c r="AU868" s="106"/>
      <c r="AV868" s="106"/>
      <c r="AW868" s="106"/>
      <c r="AX868" s="106"/>
      <c r="AY868" s="106"/>
      <c r="AZ868" s="106"/>
      <c r="BA868" s="106"/>
    </row>
    <row r="869" spans="1:53" ht="16.5" customHeight="1" x14ac:dyDescent="0.3">
      <c r="A869" s="76"/>
      <c r="B869" s="76"/>
      <c r="C869" s="76"/>
      <c r="D869" s="76"/>
      <c r="E869" s="76"/>
      <c r="F869" s="76"/>
      <c r="G869" s="16" t="s">
        <v>1585</v>
      </c>
      <c r="Z869" s="106"/>
      <c r="AA869" s="106"/>
      <c r="AB869" s="106"/>
      <c r="AC869" s="106"/>
      <c r="AD869" s="106"/>
      <c r="AE869" s="106"/>
      <c r="AF869" s="106"/>
      <c r="AG869" s="106"/>
      <c r="AH869" s="106"/>
      <c r="AI869" s="106"/>
      <c r="AJ869" s="106"/>
      <c r="AK869" s="106"/>
      <c r="AL869" s="106"/>
      <c r="AM869" s="106"/>
      <c r="AN869" s="106"/>
      <c r="AO869" s="106"/>
      <c r="AP869" s="106"/>
      <c r="AQ869" s="106"/>
      <c r="AR869" s="106"/>
      <c r="AS869" s="106"/>
      <c r="AT869" s="106"/>
      <c r="AU869" s="106"/>
      <c r="AV869" s="106"/>
      <c r="AW869" s="106"/>
      <c r="AX869" s="106"/>
      <c r="AY869" s="106"/>
      <c r="AZ869" s="106"/>
      <c r="BA869" s="106"/>
    </row>
    <row r="870" spans="1:53" ht="16.5" customHeight="1" x14ac:dyDescent="0.3">
      <c r="A870" s="66" t="s">
        <v>1860</v>
      </c>
      <c r="B870" s="98" t="str">
        <f>"    경  비 : "&amp;TEXT(I870,"#,##0"&amp;IF(I870&lt;&gt;INT(I870),".###",""))&amp;" / Q = "&amp;TEXT(C870,"#,##0.0")&amp;""</f>
        <v xml:space="preserve">    경  비 : 26,677 / Q = 1,277.0</v>
      </c>
      <c r="C870" s="100">
        <f>D870+E870+F870</f>
        <v>1277</v>
      </c>
      <c r="D870" s="100">
        <f>IF(H870=0,0,ROUNDDOWN(J870*H870,1))</f>
        <v>0</v>
      </c>
      <c r="E870" s="100">
        <f>IF(H870=0,0,ROUNDDOWN(K870*H870,1))</f>
        <v>0</v>
      </c>
      <c r="F870" s="100">
        <f>IF(H870=0,0,ROUNDDOWN(L870*H870,1))</f>
        <v>1277</v>
      </c>
      <c r="G870" s="16" t="s">
        <v>1859</v>
      </c>
      <c r="H870" s="103">
        <f>AC870</f>
        <v>4.7869794159885112E-2</v>
      </c>
      <c r="I870" s="104">
        <f>J870+K870+L870</f>
        <v>26677</v>
      </c>
      <c r="L870" s="39">
        <f>중기목록표!H9</f>
        <v>26677</v>
      </c>
      <c r="M870" s="20" t="s">
        <v>1856</v>
      </c>
      <c r="N870" s="20" t="s">
        <v>1616</v>
      </c>
      <c r="X870" s="105" t="str">
        <f>중기목록표!B9&amp;" / "&amp;중기목록표!C9</f>
        <v>굴삭기(무한궤도) / 0.7㎥,(암석)</v>
      </c>
      <c r="Y870" s="19" t="str">
        <f ca="1">HYPERLINK("#"&amp;중기목록표!J2&amp;"!A"&amp;ROW(중기목록표!A9),"X00048 →")</f>
        <v>X00048 →</v>
      </c>
      <c r="Z870" s="20" t="s">
        <v>1593</v>
      </c>
      <c r="AA870" s="109" t="str">
        <f>AL864</f>
        <v>20.89</v>
      </c>
      <c r="AB870" s="20" t="s">
        <v>1590</v>
      </c>
      <c r="AC870" s="110">
        <f>1/AL864</f>
        <v>4.7869794159885112E-2</v>
      </c>
      <c r="AD870" s="106"/>
      <c r="AE870" s="106"/>
      <c r="AF870" s="106"/>
      <c r="AG870" s="106"/>
      <c r="AH870" s="106"/>
      <c r="AI870" s="106"/>
      <c r="AJ870" s="106"/>
      <c r="AK870" s="106"/>
      <c r="AL870" s="106"/>
      <c r="AM870" s="106"/>
      <c r="AN870" s="106"/>
      <c r="AO870" s="106"/>
      <c r="AP870" s="106"/>
      <c r="AQ870" s="106"/>
      <c r="AR870" s="106"/>
      <c r="AS870" s="106"/>
      <c r="AT870" s="106"/>
      <c r="AU870" s="106"/>
      <c r="AV870" s="106"/>
      <c r="AW870" s="106"/>
      <c r="AX870" s="106"/>
      <c r="AY870" s="106"/>
      <c r="AZ870" s="106"/>
      <c r="BA870" s="106"/>
    </row>
    <row r="871" spans="1:53" ht="16.5" customHeight="1" x14ac:dyDescent="0.3">
      <c r="A871" s="76"/>
      <c r="B871" s="76"/>
      <c r="C871" s="76"/>
      <c r="D871" s="76"/>
      <c r="E871" s="76"/>
      <c r="F871" s="76"/>
      <c r="G871" s="16" t="s">
        <v>1585</v>
      </c>
      <c r="Z871" s="106"/>
      <c r="AA871" s="106"/>
      <c r="AB871" s="106"/>
      <c r="AC871" s="106"/>
      <c r="AD871" s="106"/>
      <c r="AE871" s="106"/>
      <c r="AF871" s="106"/>
      <c r="AG871" s="106"/>
      <c r="AH871" s="106"/>
      <c r="AI871" s="106"/>
      <c r="AJ871" s="106"/>
      <c r="AK871" s="106"/>
      <c r="AL871" s="106"/>
      <c r="AM871" s="106"/>
      <c r="AN871" s="106"/>
      <c r="AO871" s="106"/>
      <c r="AP871" s="106"/>
      <c r="AQ871" s="106"/>
      <c r="AR871" s="106"/>
      <c r="AS871" s="106"/>
      <c r="AT871" s="106"/>
      <c r="AU871" s="106"/>
      <c r="AV871" s="106"/>
      <c r="AW871" s="106"/>
      <c r="AX871" s="106"/>
      <c r="AY871" s="106"/>
      <c r="AZ871" s="106"/>
      <c r="BA871" s="106"/>
    </row>
    <row r="872" spans="1:53" ht="16.5" customHeight="1" x14ac:dyDescent="0.3">
      <c r="A872" s="66"/>
      <c r="B872" s="75" t="s">
        <v>1615</v>
      </c>
      <c r="C872" s="101">
        <f>D872+E872+F872</f>
        <v>4805.6000000000004</v>
      </c>
      <c r="D872" s="101">
        <f>SUMIF(N857:N871,M872,D857:D871)</f>
        <v>0</v>
      </c>
      <c r="E872" s="101">
        <f>SUMIF(N857:N871,M872,E857:E871)</f>
        <v>0</v>
      </c>
      <c r="F872" s="101">
        <f>SUMIF(N857:N871,M872,F857:F871)</f>
        <v>4805.6000000000004</v>
      </c>
      <c r="G872" s="16" t="s">
        <v>1614</v>
      </c>
      <c r="M872" s="20" t="s">
        <v>1616</v>
      </c>
      <c r="N872" s="20" t="s">
        <v>1236</v>
      </c>
      <c r="Z872" s="106"/>
      <c r="AA872" s="106"/>
      <c r="AB872" s="106"/>
      <c r="AC872" s="106"/>
      <c r="AD872" s="106"/>
      <c r="AE872" s="106"/>
      <c r="AF872" s="106"/>
      <c r="AG872" s="106"/>
      <c r="AH872" s="106"/>
      <c r="AI872" s="106"/>
      <c r="AJ872" s="106"/>
      <c r="AK872" s="106"/>
      <c r="AL872" s="106"/>
      <c r="AM872" s="106"/>
      <c r="AN872" s="106"/>
      <c r="AO872" s="106"/>
      <c r="AP872" s="106"/>
      <c r="AQ872" s="106"/>
      <c r="AR872" s="106"/>
      <c r="AS872" s="106"/>
      <c r="AT872" s="106"/>
      <c r="AU872" s="106"/>
      <c r="AV872" s="106"/>
      <c r="AW872" s="106"/>
      <c r="AX872" s="106"/>
      <c r="AY872" s="106"/>
      <c r="AZ872" s="106"/>
      <c r="BA872" s="106"/>
    </row>
    <row r="873" spans="1:53" ht="16.5" customHeight="1" x14ac:dyDescent="0.3">
      <c r="A873" s="76"/>
      <c r="B873" s="76"/>
      <c r="C873" s="99"/>
      <c r="D873" s="99"/>
      <c r="E873" s="99"/>
      <c r="F873" s="99"/>
      <c r="Z873" s="106"/>
      <c r="AA873" s="106"/>
      <c r="AB873" s="106"/>
      <c r="AC873" s="106"/>
      <c r="AD873" s="106"/>
      <c r="AE873" s="106"/>
      <c r="AF873" s="106"/>
      <c r="AG873" s="106"/>
      <c r="AH873" s="106"/>
      <c r="AI873" s="106"/>
      <c r="AJ873" s="106"/>
      <c r="AK873" s="106"/>
      <c r="AL873" s="106"/>
      <c r="AM873" s="106"/>
      <c r="AN873" s="106"/>
      <c r="AO873" s="106"/>
      <c r="AP873" s="106"/>
      <c r="AQ873" s="106"/>
      <c r="AR873" s="106"/>
      <c r="AS873" s="106"/>
      <c r="AT873" s="106"/>
      <c r="AU873" s="106"/>
      <c r="AV873" s="106"/>
      <c r="AW873" s="106"/>
      <c r="AX873" s="106"/>
      <c r="AY873" s="106"/>
      <c r="AZ873" s="106"/>
      <c r="BA873" s="106"/>
    </row>
    <row r="874" spans="1:53" ht="16.5" customHeight="1" x14ac:dyDescent="0.3">
      <c r="A874" s="76"/>
      <c r="B874" s="76"/>
      <c r="C874" s="76"/>
      <c r="D874" s="76"/>
      <c r="E874" s="76"/>
      <c r="F874" s="76"/>
      <c r="Z874" s="106"/>
      <c r="AA874" s="106"/>
      <c r="AB874" s="106"/>
      <c r="AC874" s="106"/>
      <c r="AD874" s="106"/>
      <c r="AE874" s="106"/>
      <c r="AF874" s="106"/>
      <c r="AG874" s="106"/>
      <c r="AH874" s="106"/>
      <c r="AI874" s="106"/>
      <c r="AJ874" s="106"/>
      <c r="AK874" s="106"/>
      <c r="AL874" s="106"/>
      <c r="AM874" s="106"/>
      <c r="AN874" s="106"/>
      <c r="AO874" s="106"/>
      <c r="AP874" s="106"/>
      <c r="AQ874" s="106"/>
      <c r="AR874" s="106"/>
      <c r="AS874" s="106"/>
      <c r="AT874" s="106"/>
      <c r="AU874" s="106"/>
      <c r="AV874" s="106"/>
      <c r="AW874" s="106"/>
      <c r="AX874" s="106"/>
      <c r="AY874" s="106"/>
      <c r="AZ874" s="106"/>
      <c r="BA874" s="106"/>
    </row>
    <row r="875" spans="1:53" ht="16.5" customHeight="1" x14ac:dyDescent="0.3">
      <c r="A875" s="76"/>
      <c r="B875" s="76"/>
      <c r="C875" s="76"/>
      <c r="D875" s="76"/>
      <c r="E875" s="76"/>
      <c r="F875" s="76"/>
      <c r="Z875" s="106"/>
      <c r="AA875" s="106"/>
      <c r="AB875" s="106"/>
      <c r="AC875" s="106"/>
      <c r="AD875" s="106"/>
      <c r="AE875" s="106"/>
      <c r="AF875" s="106"/>
      <c r="AG875" s="106"/>
      <c r="AH875" s="106"/>
      <c r="AI875" s="106"/>
      <c r="AJ875" s="106"/>
      <c r="AK875" s="106"/>
      <c r="AL875" s="106"/>
      <c r="AM875" s="106"/>
      <c r="AN875" s="106"/>
      <c r="AO875" s="106"/>
      <c r="AP875" s="106"/>
      <c r="AQ875" s="106"/>
      <c r="AR875" s="106"/>
      <c r="AS875" s="106"/>
      <c r="AT875" s="106"/>
      <c r="AU875" s="106"/>
      <c r="AV875" s="106"/>
      <c r="AW875" s="106"/>
      <c r="AX875" s="106"/>
      <c r="AY875" s="106"/>
      <c r="AZ875" s="106"/>
      <c r="BA875" s="106"/>
    </row>
    <row r="876" spans="1:53" ht="16.5" customHeight="1" x14ac:dyDescent="0.3">
      <c r="A876" s="76"/>
      <c r="B876" s="76"/>
      <c r="C876" s="76"/>
      <c r="D876" s="76"/>
      <c r="E876" s="76"/>
      <c r="F876" s="76"/>
      <c r="Z876" s="106"/>
      <c r="AA876" s="106"/>
      <c r="AB876" s="106"/>
      <c r="AC876" s="106"/>
      <c r="AD876" s="106"/>
      <c r="AE876" s="106"/>
      <c r="AF876" s="106"/>
      <c r="AG876" s="106"/>
      <c r="AH876" s="106"/>
      <c r="AI876" s="106"/>
      <c r="AJ876" s="106"/>
      <c r="AK876" s="106"/>
      <c r="AL876" s="106"/>
      <c r="AM876" s="106"/>
      <c r="AN876" s="106"/>
      <c r="AO876" s="106"/>
      <c r="AP876" s="106"/>
      <c r="AQ876" s="106"/>
      <c r="AR876" s="106"/>
      <c r="AS876" s="106"/>
      <c r="AT876" s="106"/>
      <c r="AU876" s="106"/>
      <c r="AV876" s="106"/>
      <c r="AW876" s="106"/>
      <c r="AX876" s="106"/>
      <c r="AY876" s="106"/>
      <c r="AZ876" s="106"/>
      <c r="BA876" s="106"/>
    </row>
    <row r="877" spans="1:53" ht="16.5" customHeight="1" x14ac:dyDescent="0.3">
      <c r="A877" s="76"/>
      <c r="B877" s="76"/>
      <c r="C877" s="76"/>
      <c r="D877" s="76"/>
      <c r="E877" s="76"/>
      <c r="F877" s="76"/>
      <c r="Z877" s="106"/>
      <c r="AA877" s="106"/>
      <c r="AB877" s="106"/>
      <c r="AC877" s="106"/>
      <c r="AD877" s="106"/>
      <c r="AE877" s="106"/>
      <c r="AF877" s="106"/>
      <c r="AG877" s="106"/>
      <c r="AH877" s="106"/>
      <c r="AI877" s="106"/>
      <c r="AJ877" s="106"/>
      <c r="AK877" s="106"/>
      <c r="AL877" s="106"/>
      <c r="AM877" s="106"/>
      <c r="AN877" s="106"/>
      <c r="AO877" s="106"/>
      <c r="AP877" s="106"/>
      <c r="AQ877" s="106"/>
      <c r="AR877" s="106"/>
      <c r="AS877" s="106"/>
      <c r="AT877" s="106"/>
      <c r="AU877" s="106"/>
      <c r="AV877" s="106"/>
      <c r="AW877" s="106"/>
      <c r="AX877" s="106"/>
      <c r="AY877" s="106"/>
      <c r="AZ877" s="106"/>
      <c r="BA877" s="106"/>
    </row>
    <row r="878" spans="1:53" ht="16.5" customHeight="1" x14ac:dyDescent="0.3">
      <c r="A878" s="76"/>
      <c r="B878" s="76"/>
      <c r="C878" s="76"/>
      <c r="D878" s="76"/>
      <c r="E878" s="76"/>
      <c r="F878" s="76"/>
      <c r="Z878" s="106"/>
      <c r="AA878" s="106"/>
      <c r="AB878" s="106"/>
      <c r="AC878" s="106"/>
      <c r="AD878" s="106"/>
      <c r="AE878" s="106"/>
      <c r="AF878" s="106"/>
      <c r="AG878" s="106"/>
      <c r="AH878" s="106"/>
      <c r="AI878" s="106"/>
      <c r="AJ878" s="106"/>
      <c r="AK878" s="106"/>
      <c r="AL878" s="106"/>
      <c r="AM878" s="106"/>
      <c r="AN878" s="106"/>
      <c r="AO878" s="106"/>
      <c r="AP878" s="106"/>
      <c r="AQ878" s="106"/>
      <c r="AR878" s="106"/>
      <c r="AS878" s="106"/>
      <c r="AT878" s="106"/>
      <c r="AU878" s="106"/>
      <c r="AV878" s="106"/>
      <c r="AW878" s="106"/>
      <c r="AX878" s="106"/>
      <c r="AY878" s="106"/>
      <c r="AZ878" s="106"/>
      <c r="BA878" s="106"/>
    </row>
    <row r="879" spans="1:53" ht="16.5" customHeight="1" x14ac:dyDescent="0.3">
      <c r="A879" s="76"/>
      <c r="B879" s="76"/>
      <c r="C879" s="76"/>
      <c r="D879" s="76"/>
      <c r="E879" s="76"/>
      <c r="F879" s="76"/>
      <c r="Z879" s="106"/>
      <c r="AA879" s="106"/>
      <c r="AB879" s="106"/>
      <c r="AC879" s="106"/>
      <c r="AD879" s="106"/>
      <c r="AE879" s="106"/>
      <c r="AF879" s="106"/>
      <c r="AG879" s="106"/>
      <c r="AH879" s="106"/>
      <c r="AI879" s="106"/>
      <c r="AJ879" s="106"/>
      <c r="AK879" s="106"/>
      <c r="AL879" s="106"/>
      <c r="AM879" s="106"/>
      <c r="AN879" s="106"/>
      <c r="AO879" s="106"/>
      <c r="AP879" s="106"/>
      <c r="AQ879" s="106"/>
      <c r="AR879" s="106"/>
      <c r="AS879" s="106"/>
      <c r="AT879" s="106"/>
      <c r="AU879" s="106"/>
      <c r="AV879" s="106"/>
      <c r="AW879" s="106"/>
      <c r="AX879" s="106"/>
      <c r="AY879" s="106"/>
      <c r="AZ879" s="106"/>
      <c r="BA879" s="106"/>
    </row>
    <row r="880" spans="1:53" ht="16.5" customHeight="1" x14ac:dyDescent="0.3">
      <c r="A880" s="76"/>
      <c r="B880" s="76"/>
      <c r="C880" s="76"/>
      <c r="D880" s="76"/>
      <c r="E880" s="76"/>
      <c r="F880" s="76"/>
      <c r="Z880" s="106"/>
      <c r="AA880" s="106"/>
      <c r="AB880" s="106"/>
      <c r="AC880" s="106"/>
      <c r="AD880" s="106"/>
      <c r="AE880" s="106"/>
      <c r="AF880" s="106"/>
      <c r="AG880" s="106"/>
      <c r="AH880" s="106"/>
      <c r="AI880" s="106"/>
      <c r="AJ880" s="106"/>
      <c r="AK880" s="106"/>
      <c r="AL880" s="106"/>
      <c r="AM880" s="106"/>
      <c r="AN880" s="106"/>
      <c r="AO880" s="106"/>
      <c r="AP880" s="106"/>
      <c r="AQ880" s="106"/>
      <c r="AR880" s="106"/>
      <c r="AS880" s="106"/>
      <c r="AT880" s="106"/>
      <c r="AU880" s="106"/>
      <c r="AV880" s="106"/>
      <c r="AW880" s="106"/>
      <c r="AX880" s="106"/>
      <c r="AY880" s="106"/>
      <c r="AZ880" s="106"/>
      <c r="BA880" s="106"/>
    </row>
    <row r="881" spans="1:53" ht="16.5" customHeight="1" x14ac:dyDescent="0.3">
      <c r="A881" s="76"/>
      <c r="B881" s="76"/>
      <c r="C881" s="76"/>
      <c r="D881" s="76"/>
      <c r="E881" s="76"/>
      <c r="F881" s="76"/>
      <c r="Z881" s="106"/>
      <c r="AA881" s="106"/>
      <c r="AB881" s="106"/>
      <c r="AC881" s="106"/>
      <c r="AD881" s="106"/>
      <c r="AE881" s="106"/>
      <c r="AF881" s="106"/>
      <c r="AG881" s="106"/>
      <c r="AH881" s="106"/>
      <c r="AI881" s="106"/>
      <c r="AJ881" s="106"/>
      <c r="AK881" s="106"/>
      <c r="AL881" s="106"/>
      <c r="AM881" s="106"/>
      <c r="AN881" s="106"/>
      <c r="AO881" s="106"/>
      <c r="AP881" s="106"/>
      <c r="AQ881" s="106"/>
      <c r="AR881" s="106"/>
      <c r="AS881" s="106"/>
      <c r="AT881" s="106"/>
      <c r="AU881" s="106"/>
      <c r="AV881" s="106"/>
      <c r="AW881" s="106"/>
      <c r="AX881" s="106"/>
      <c r="AY881" s="106"/>
      <c r="AZ881" s="106"/>
      <c r="BA881" s="106"/>
    </row>
    <row r="882" spans="1:53" ht="16.5" customHeight="1" x14ac:dyDescent="0.3">
      <c r="A882" s="76"/>
      <c r="B882" s="76"/>
      <c r="C882" s="76"/>
      <c r="D882" s="76"/>
      <c r="E882" s="76"/>
      <c r="F882" s="76"/>
      <c r="Z882" s="106"/>
      <c r="AA882" s="106"/>
      <c r="AB882" s="106"/>
      <c r="AC882" s="106"/>
      <c r="AD882" s="106"/>
      <c r="AE882" s="106"/>
      <c r="AF882" s="106"/>
      <c r="AG882" s="106"/>
      <c r="AH882" s="106"/>
      <c r="AI882" s="106"/>
      <c r="AJ882" s="106"/>
      <c r="AK882" s="106"/>
      <c r="AL882" s="106"/>
      <c r="AM882" s="106"/>
      <c r="AN882" s="106"/>
      <c r="AO882" s="106"/>
      <c r="AP882" s="106"/>
      <c r="AQ882" s="106"/>
      <c r="AR882" s="106"/>
      <c r="AS882" s="106"/>
      <c r="AT882" s="106"/>
      <c r="AU882" s="106"/>
      <c r="AV882" s="106"/>
      <c r="AW882" s="106"/>
      <c r="AX882" s="106"/>
      <c r="AY882" s="106"/>
      <c r="AZ882" s="106"/>
      <c r="BA882" s="106"/>
    </row>
    <row r="883" spans="1:53" ht="16.5" customHeight="1" x14ac:dyDescent="0.3">
      <c r="A883" s="76"/>
      <c r="B883" s="76"/>
      <c r="C883" s="76"/>
      <c r="D883" s="76"/>
      <c r="E883" s="76"/>
      <c r="F883" s="76"/>
      <c r="Z883" s="106"/>
      <c r="AA883" s="106"/>
      <c r="AB883" s="106"/>
      <c r="AC883" s="106"/>
      <c r="AD883" s="106"/>
      <c r="AE883" s="106"/>
      <c r="AF883" s="106"/>
      <c r="AG883" s="106"/>
      <c r="AH883" s="106"/>
      <c r="AI883" s="106"/>
      <c r="AJ883" s="106"/>
      <c r="AK883" s="106"/>
      <c r="AL883" s="106"/>
      <c r="AM883" s="106"/>
      <c r="AN883" s="106"/>
      <c r="AO883" s="106"/>
      <c r="AP883" s="106"/>
      <c r="AQ883" s="106"/>
      <c r="AR883" s="106"/>
      <c r="AS883" s="106"/>
      <c r="AT883" s="106"/>
      <c r="AU883" s="106"/>
      <c r="AV883" s="106"/>
      <c r="AW883" s="106"/>
      <c r="AX883" s="106"/>
      <c r="AY883" s="106"/>
      <c r="AZ883" s="106"/>
      <c r="BA883" s="106"/>
    </row>
    <row r="884" spans="1:53" ht="16.5" customHeight="1" x14ac:dyDescent="0.3">
      <c r="A884" s="76"/>
      <c r="B884" s="76"/>
      <c r="C884" s="76"/>
      <c r="D884" s="76"/>
      <c r="E884" s="76"/>
      <c r="F884" s="76"/>
      <c r="Z884" s="106"/>
      <c r="AA884" s="106"/>
      <c r="AB884" s="106"/>
      <c r="AC884" s="106"/>
      <c r="AD884" s="106"/>
      <c r="AE884" s="106"/>
      <c r="AF884" s="106"/>
      <c r="AG884" s="106"/>
      <c r="AH884" s="106"/>
      <c r="AI884" s="106"/>
      <c r="AJ884" s="106"/>
      <c r="AK884" s="106"/>
      <c r="AL884" s="106"/>
      <c r="AM884" s="106"/>
      <c r="AN884" s="106"/>
      <c r="AO884" s="106"/>
      <c r="AP884" s="106"/>
      <c r="AQ884" s="106"/>
      <c r="AR884" s="106"/>
      <c r="AS884" s="106"/>
      <c r="AT884" s="106"/>
      <c r="AU884" s="106"/>
      <c r="AV884" s="106"/>
      <c r="AW884" s="106"/>
      <c r="AX884" s="106"/>
      <c r="AY884" s="106"/>
      <c r="AZ884" s="106"/>
      <c r="BA884" s="106"/>
    </row>
    <row r="885" spans="1:53" ht="16.5" customHeight="1" x14ac:dyDescent="0.3">
      <c r="A885" s="76"/>
      <c r="B885" s="76"/>
      <c r="C885" s="76"/>
      <c r="D885" s="76"/>
      <c r="E885" s="76"/>
      <c r="F885" s="76"/>
      <c r="Z885" s="106"/>
      <c r="AA885" s="106"/>
      <c r="AB885" s="106"/>
      <c r="AC885" s="106"/>
      <c r="AD885" s="106"/>
      <c r="AE885" s="106"/>
      <c r="AF885" s="106"/>
      <c r="AG885" s="106"/>
      <c r="AH885" s="106"/>
      <c r="AI885" s="106"/>
      <c r="AJ885" s="106"/>
      <c r="AK885" s="106"/>
      <c r="AL885" s="106"/>
      <c r="AM885" s="106"/>
      <c r="AN885" s="106"/>
      <c r="AO885" s="106"/>
      <c r="AP885" s="106"/>
      <c r="AQ885" s="106"/>
      <c r="AR885" s="106"/>
      <c r="AS885" s="106"/>
      <c r="AT885" s="106"/>
      <c r="AU885" s="106"/>
      <c r="AV885" s="106"/>
      <c r="AW885" s="106"/>
      <c r="AX885" s="106"/>
      <c r="AY885" s="106"/>
      <c r="AZ885" s="106"/>
      <c r="BA885" s="106"/>
    </row>
    <row r="886" spans="1:53" ht="16.5" customHeight="1" x14ac:dyDescent="0.3">
      <c r="A886" s="76"/>
      <c r="B886" s="76"/>
      <c r="C886" s="76"/>
      <c r="D886" s="76"/>
      <c r="E886" s="76"/>
      <c r="F886" s="76"/>
      <c r="Z886" s="106"/>
      <c r="AA886" s="106"/>
      <c r="AB886" s="106"/>
      <c r="AC886" s="106"/>
      <c r="AD886" s="106"/>
      <c r="AE886" s="106"/>
      <c r="AF886" s="106"/>
      <c r="AG886" s="106"/>
      <c r="AH886" s="106"/>
      <c r="AI886" s="106"/>
      <c r="AJ886" s="106"/>
      <c r="AK886" s="106"/>
      <c r="AL886" s="106"/>
      <c r="AM886" s="106"/>
      <c r="AN886" s="106"/>
      <c r="AO886" s="106"/>
      <c r="AP886" s="106"/>
      <c r="AQ886" s="106"/>
      <c r="AR886" s="106"/>
      <c r="AS886" s="106"/>
      <c r="AT886" s="106"/>
      <c r="AU886" s="106"/>
      <c r="AV886" s="106"/>
      <c r="AW886" s="106"/>
      <c r="AX886" s="106"/>
      <c r="AY886" s="106"/>
      <c r="AZ886" s="106"/>
      <c r="BA886" s="106"/>
    </row>
    <row r="887" spans="1:53" ht="16.5" customHeight="1" x14ac:dyDescent="0.3">
      <c r="A887" s="76"/>
      <c r="B887" s="76"/>
      <c r="C887" s="76"/>
      <c r="D887" s="76"/>
      <c r="E887" s="76"/>
      <c r="F887" s="76"/>
      <c r="Z887" s="106"/>
      <c r="AA887" s="106"/>
      <c r="AB887" s="106"/>
      <c r="AC887" s="106"/>
      <c r="AD887" s="106"/>
      <c r="AE887" s="106"/>
      <c r="AF887" s="106"/>
      <c r="AG887" s="106"/>
      <c r="AH887" s="106"/>
      <c r="AI887" s="106"/>
      <c r="AJ887" s="106"/>
      <c r="AK887" s="106"/>
      <c r="AL887" s="106"/>
      <c r="AM887" s="106"/>
      <c r="AN887" s="106"/>
      <c r="AO887" s="106"/>
      <c r="AP887" s="106"/>
      <c r="AQ887" s="106"/>
      <c r="AR887" s="106"/>
      <c r="AS887" s="106"/>
      <c r="AT887" s="106"/>
      <c r="AU887" s="106"/>
      <c r="AV887" s="106"/>
      <c r="AW887" s="106"/>
      <c r="AX887" s="106"/>
      <c r="AY887" s="106"/>
      <c r="AZ887" s="106"/>
      <c r="BA887" s="106"/>
    </row>
    <row r="888" spans="1:53" ht="16.5" customHeight="1" x14ac:dyDescent="0.3">
      <c r="A888" s="76"/>
      <c r="B888" s="76"/>
      <c r="C888" s="76"/>
      <c r="D888" s="76"/>
      <c r="E888" s="76"/>
      <c r="F888" s="76"/>
      <c r="Z888" s="106"/>
      <c r="AA888" s="106"/>
      <c r="AB888" s="106"/>
      <c r="AC888" s="106"/>
      <c r="AD888" s="106"/>
      <c r="AE888" s="106"/>
      <c r="AF888" s="106"/>
      <c r="AG888" s="106"/>
      <c r="AH888" s="106"/>
      <c r="AI888" s="106"/>
      <c r="AJ888" s="106"/>
      <c r="AK888" s="106"/>
      <c r="AL888" s="106"/>
      <c r="AM888" s="106"/>
      <c r="AN888" s="106"/>
      <c r="AO888" s="106"/>
      <c r="AP888" s="106"/>
      <c r="AQ888" s="106"/>
      <c r="AR888" s="106"/>
      <c r="AS888" s="106"/>
      <c r="AT888" s="106"/>
      <c r="AU888" s="106"/>
      <c r="AV888" s="106"/>
      <c r="AW888" s="106"/>
      <c r="AX888" s="106"/>
      <c r="AY888" s="106"/>
      <c r="AZ888" s="106"/>
      <c r="BA888" s="106"/>
    </row>
    <row r="889" spans="1:53" ht="16.5" customHeight="1" x14ac:dyDescent="0.3">
      <c r="A889" s="76"/>
      <c r="B889" s="76"/>
      <c r="C889" s="76"/>
      <c r="D889" s="76"/>
      <c r="E889" s="76"/>
      <c r="F889" s="76"/>
      <c r="Z889" s="106"/>
      <c r="AA889" s="106"/>
      <c r="AB889" s="106"/>
      <c r="AC889" s="106"/>
      <c r="AD889" s="106"/>
      <c r="AE889" s="106"/>
      <c r="AF889" s="106"/>
      <c r="AG889" s="106"/>
      <c r="AH889" s="106"/>
      <c r="AI889" s="106"/>
      <c r="AJ889" s="106"/>
      <c r="AK889" s="106"/>
      <c r="AL889" s="106"/>
      <c r="AM889" s="106"/>
      <c r="AN889" s="106"/>
      <c r="AO889" s="106"/>
      <c r="AP889" s="106"/>
      <c r="AQ889" s="106"/>
      <c r="AR889" s="106"/>
      <c r="AS889" s="106"/>
      <c r="AT889" s="106"/>
      <c r="AU889" s="106"/>
      <c r="AV889" s="106"/>
      <c r="AW889" s="106"/>
      <c r="AX889" s="106"/>
      <c r="AY889" s="106"/>
      <c r="AZ889" s="106"/>
      <c r="BA889" s="106"/>
    </row>
    <row r="890" spans="1:53" ht="16.5" customHeight="1" x14ac:dyDescent="0.3">
      <c r="A890" s="76"/>
      <c r="B890" s="76"/>
      <c r="C890" s="76"/>
      <c r="D890" s="76"/>
      <c r="E890" s="76"/>
      <c r="F890" s="76"/>
      <c r="Z890" s="106"/>
      <c r="AA890" s="106"/>
      <c r="AB890" s="106"/>
      <c r="AC890" s="106"/>
      <c r="AD890" s="106"/>
      <c r="AE890" s="106"/>
      <c r="AF890" s="106"/>
      <c r="AG890" s="106"/>
      <c r="AH890" s="106"/>
      <c r="AI890" s="106"/>
      <c r="AJ890" s="106"/>
      <c r="AK890" s="106"/>
      <c r="AL890" s="106"/>
      <c r="AM890" s="106"/>
      <c r="AN890" s="106"/>
      <c r="AO890" s="106"/>
      <c r="AP890" s="106"/>
      <c r="AQ890" s="106"/>
      <c r="AR890" s="106"/>
      <c r="AS890" s="106"/>
      <c r="AT890" s="106"/>
      <c r="AU890" s="106"/>
      <c r="AV890" s="106"/>
      <c r="AW890" s="106"/>
      <c r="AX890" s="106"/>
      <c r="AY890" s="106"/>
      <c r="AZ890" s="106"/>
      <c r="BA890" s="106"/>
    </row>
    <row r="891" spans="1:53" ht="16.5" customHeight="1" x14ac:dyDescent="0.3">
      <c r="A891" s="76"/>
      <c r="B891" s="76"/>
      <c r="C891" s="76"/>
      <c r="D891" s="76"/>
      <c r="E891" s="76"/>
      <c r="F891" s="76"/>
      <c r="Z891" s="106"/>
      <c r="AA891" s="106"/>
      <c r="AB891" s="106"/>
      <c r="AC891" s="106"/>
      <c r="AD891" s="106"/>
      <c r="AE891" s="106"/>
      <c r="AF891" s="106"/>
      <c r="AG891" s="106"/>
      <c r="AH891" s="106"/>
      <c r="AI891" s="106"/>
      <c r="AJ891" s="106"/>
      <c r="AK891" s="106"/>
      <c r="AL891" s="106"/>
      <c r="AM891" s="106"/>
      <c r="AN891" s="106"/>
      <c r="AO891" s="106"/>
      <c r="AP891" s="106"/>
      <c r="AQ891" s="106"/>
      <c r="AR891" s="106"/>
      <c r="AS891" s="106"/>
      <c r="AT891" s="106"/>
      <c r="AU891" s="106"/>
      <c r="AV891" s="106"/>
      <c r="AW891" s="106"/>
      <c r="AX891" s="106"/>
      <c r="AY891" s="106"/>
      <c r="AZ891" s="106"/>
      <c r="BA891" s="106"/>
    </row>
    <row r="892" spans="1:53" ht="16.5" customHeight="1" x14ac:dyDescent="0.3">
      <c r="A892" s="76"/>
      <c r="B892" s="76"/>
      <c r="C892" s="76"/>
      <c r="D892" s="76"/>
      <c r="E892" s="76"/>
      <c r="F892" s="76"/>
      <c r="Z892" s="106"/>
      <c r="AA892" s="106"/>
      <c r="AB892" s="106"/>
      <c r="AC892" s="106"/>
      <c r="AD892" s="106"/>
      <c r="AE892" s="106"/>
      <c r="AF892" s="106"/>
      <c r="AG892" s="106"/>
      <c r="AH892" s="106"/>
      <c r="AI892" s="106"/>
      <c r="AJ892" s="106"/>
      <c r="AK892" s="106"/>
      <c r="AL892" s="106"/>
      <c r="AM892" s="106"/>
      <c r="AN892" s="106"/>
      <c r="AO892" s="106"/>
      <c r="AP892" s="106"/>
      <c r="AQ892" s="106"/>
      <c r="AR892" s="106"/>
      <c r="AS892" s="106"/>
      <c r="AT892" s="106"/>
      <c r="AU892" s="106"/>
      <c r="AV892" s="106"/>
      <c r="AW892" s="106"/>
      <c r="AX892" s="106"/>
      <c r="AY892" s="106"/>
      <c r="AZ892" s="106"/>
      <c r="BA892" s="106"/>
    </row>
    <row r="893" spans="1:53" ht="16.5" customHeight="1" x14ac:dyDescent="0.3">
      <c r="A893" s="76"/>
      <c r="B893" s="76"/>
      <c r="C893" s="76"/>
      <c r="D893" s="76"/>
      <c r="E893" s="76"/>
      <c r="F893" s="76"/>
      <c r="Z893" s="106"/>
      <c r="AA893" s="106"/>
      <c r="AB893" s="106"/>
      <c r="AC893" s="106"/>
      <c r="AD893" s="106"/>
      <c r="AE893" s="106"/>
      <c r="AF893" s="106"/>
      <c r="AG893" s="106"/>
      <c r="AH893" s="106"/>
      <c r="AI893" s="106"/>
      <c r="AJ893" s="106"/>
      <c r="AK893" s="106"/>
      <c r="AL893" s="106"/>
      <c r="AM893" s="106"/>
      <c r="AN893" s="106"/>
      <c r="AO893" s="106"/>
      <c r="AP893" s="106"/>
      <c r="AQ893" s="106"/>
      <c r="AR893" s="106"/>
      <c r="AS893" s="106"/>
      <c r="AT893" s="106"/>
      <c r="AU893" s="106"/>
      <c r="AV893" s="106"/>
      <c r="AW893" s="106"/>
      <c r="AX893" s="106"/>
      <c r="AY893" s="106"/>
      <c r="AZ893" s="106"/>
      <c r="BA893" s="106"/>
    </row>
    <row r="894" spans="1:53" ht="16.5" customHeight="1" x14ac:dyDescent="0.3">
      <c r="A894" s="76"/>
      <c r="B894" s="76"/>
      <c r="C894" s="76"/>
      <c r="D894" s="76"/>
      <c r="E894" s="76"/>
      <c r="F894" s="76"/>
      <c r="Z894" s="106"/>
      <c r="AA894" s="106"/>
      <c r="AB894" s="106"/>
      <c r="AC894" s="106"/>
      <c r="AD894" s="106"/>
      <c r="AE894" s="106"/>
      <c r="AF894" s="106"/>
      <c r="AG894" s="106"/>
      <c r="AH894" s="106"/>
      <c r="AI894" s="106"/>
      <c r="AJ894" s="106"/>
      <c r="AK894" s="106"/>
      <c r="AL894" s="106"/>
      <c r="AM894" s="106"/>
      <c r="AN894" s="106"/>
      <c r="AO894" s="106"/>
      <c r="AP894" s="106"/>
      <c r="AQ894" s="106"/>
      <c r="AR894" s="106"/>
      <c r="AS894" s="106"/>
      <c r="AT894" s="106"/>
      <c r="AU894" s="106"/>
      <c r="AV894" s="106"/>
      <c r="AW894" s="106"/>
      <c r="AX894" s="106"/>
      <c r="AY894" s="106"/>
      <c r="AZ894" s="106"/>
      <c r="BA894" s="106"/>
    </row>
    <row r="895" spans="1:53" ht="16.5" customHeight="1" x14ac:dyDescent="0.3">
      <c r="A895" s="76"/>
      <c r="B895" s="76"/>
      <c r="C895" s="76"/>
      <c r="D895" s="76"/>
      <c r="E895" s="76"/>
      <c r="F895" s="76"/>
      <c r="Z895" s="106"/>
      <c r="AA895" s="106"/>
      <c r="AB895" s="106"/>
      <c r="AC895" s="106"/>
      <c r="AD895" s="106"/>
      <c r="AE895" s="106"/>
      <c r="AF895" s="106"/>
      <c r="AG895" s="106"/>
      <c r="AH895" s="106"/>
      <c r="AI895" s="106"/>
      <c r="AJ895" s="106"/>
      <c r="AK895" s="106"/>
      <c r="AL895" s="106"/>
      <c r="AM895" s="106"/>
      <c r="AN895" s="106"/>
      <c r="AO895" s="106"/>
      <c r="AP895" s="106"/>
      <c r="AQ895" s="106"/>
      <c r="AR895" s="106"/>
      <c r="AS895" s="106"/>
      <c r="AT895" s="106"/>
      <c r="AU895" s="106"/>
      <c r="AV895" s="106"/>
      <c r="AW895" s="106"/>
      <c r="AX895" s="106"/>
      <c r="AY895" s="106"/>
      <c r="AZ895" s="106"/>
      <c r="BA895" s="106"/>
    </row>
    <row r="896" spans="1:53" ht="16.5" customHeight="1" x14ac:dyDescent="0.3">
      <c r="A896" s="76"/>
      <c r="B896" s="76"/>
      <c r="C896" s="76"/>
      <c r="D896" s="76"/>
      <c r="E896" s="76"/>
      <c r="F896" s="76"/>
      <c r="Z896" s="106"/>
      <c r="AA896" s="106"/>
      <c r="AB896" s="106"/>
      <c r="AC896" s="106"/>
      <c r="AD896" s="106"/>
      <c r="AE896" s="106"/>
      <c r="AF896" s="106"/>
      <c r="AG896" s="106"/>
      <c r="AH896" s="106"/>
      <c r="AI896" s="106"/>
      <c r="AJ896" s="106"/>
      <c r="AK896" s="106"/>
      <c r="AL896" s="106"/>
      <c r="AM896" s="106"/>
      <c r="AN896" s="106"/>
      <c r="AO896" s="106"/>
      <c r="AP896" s="106"/>
      <c r="AQ896" s="106"/>
      <c r="AR896" s="106"/>
      <c r="AS896" s="106"/>
      <c r="AT896" s="106"/>
      <c r="AU896" s="106"/>
      <c r="AV896" s="106"/>
      <c r="AW896" s="106"/>
      <c r="AX896" s="106"/>
      <c r="AY896" s="106"/>
      <c r="AZ896" s="106"/>
      <c r="BA896" s="106"/>
    </row>
    <row r="897" spans="1:53" ht="16.5" customHeight="1" x14ac:dyDescent="0.3">
      <c r="A897" s="76"/>
      <c r="B897" s="76"/>
      <c r="C897" s="76"/>
      <c r="D897" s="76"/>
      <c r="E897" s="76"/>
      <c r="F897" s="76"/>
      <c r="Z897" s="106"/>
      <c r="AA897" s="106"/>
      <c r="AB897" s="106"/>
      <c r="AC897" s="106"/>
      <c r="AD897" s="106"/>
      <c r="AE897" s="106"/>
      <c r="AF897" s="106"/>
      <c r="AG897" s="106"/>
      <c r="AH897" s="106"/>
      <c r="AI897" s="106"/>
      <c r="AJ897" s="106"/>
      <c r="AK897" s="106"/>
      <c r="AL897" s="106"/>
      <c r="AM897" s="106"/>
      <c r="AN897" s="106"/>
      <c r="AO897" s="106"/>
      <c r="AP897" s="106"/>
      <c r="AQ897" s="106"/>
      <c r="AR897" s="106"/>
      <c r="AS897" s="106"/>
      <c r="AT897" s="106"/>
      <c r="AU897" s="106"/>
      <c r="AV897" s="106"/>
      <c r="AW897" s="106"/>
      <c r="AX897" s="106"/>
      <c r="AY897" s="106"/>
      <c r="AZ897" s="106"/>
      <c r="BA897" s="106"/>
    </row>
    <row r="898" spans="1:53" ht="16.5" customHeight="1" x14ac:dyDescent="0.3">
      <c r="A898" s="76"/>
      <c r="B898" s="76"/>
      <c r="C898" s="76"/>
      <c r="D898" s="76"/>
      <c r="E898" s="76"/>
      <c r="F898" s="76"/>
      <c r="Z898" s="106"/>
      <c r="AA898" s="106"/>
      <c r="AB898" s="106"/>
      <c r="AC898" s="106"/>
      <c r="AD898" s="106"/>
      <c r="AE898" s="106"/>
      <c r="AF898" s="106"/>
      <c r="AG898" s="106"/>
      <c r="AH898" s="106"/>
      <c r="AI898" s="106"/>
      <c r="AJ898" s="106"/>
      <c r="AK898" s="106"/>
      <c r="AL898" s="106"/>
      <c r="AM898" s="106"/>
      <c r="AN898" s="106"/>
      <c r="AO898" s="106"/>
      <c r="AP898" s="106"/>
      <c r="AQ898" s="106"/>
      <c r="AR898" s="106"/>
      <c r="AS898" s="106"/>
      <c r="AT898" s="106"/>
      <c r="AU898" s="106"/>
      <c r="AV898" s="106"/>
      <c r="AW898" s="106"/>
      <c r="AX898" s="106"/>
      <c r="AY898" s="106"/>
      <c r="AZ898" s="106"/>
      <c r="BA898" s="106"/>
    </row>
    <row r="899" spans="1:53" ht="16.5" customHeight="1" x14ac:dyDescent="0.3">
      <c r="A899" s="76"/>
      <c r="B899" s="76"/>
      <c r="C899" s="76"/>
      <c r="D899" s="76"/>
      <c r="E899" s="76"/>
      <c r="F899" s="76"/>
      <c r="Z899" s="106"/>
      <c r="AA899" s="106"/>
      <c r="AB899" s="106"/>
      <c r="AC899" s="106"/>
      <c r="AD899" s="106"/>
      <c r="AE899" s="106"/>
      <c r="AF899" s="106"/>
      <c r="AG899" s="106"/>
      <c r="AH899" s="106"/>
      <c r="AI899" s="106"/>
      <c r="AJ899" s="106"/>
      <c r="AK899" s="106"/>
      <c r="AL899" s="106"/>
      <c r="AM899" s="106"/>
      <c r="AN899" s="106"/>
      <c r="AO899" s="106"/>
      <c r="AP899" s="106"/>
      <c r="AQ899" s="106"/>
      <c r="AR899" s="106"/>
      <c r="AS899" s="106"/>
      <c r="AT899" s="106"/>
      <c r="AU899" s="106"/>
      <c r="AV899" s="106"/>
      <c r="AW899" s="106"/>
      <c r="AX899" s="106"/>
      <c r="AY899" s="106"/>
      <c r="AZ899" s="106"/>
      <c r="BA899" s="106"/>
    </row>
    <row r="900" spans="1:53" ht="16.5" customHeight="1" x14ac:dyDescent="0.3">
      <c r="A900" s="76"/>
      <c r="B900" s="76"/>
      <c r="C900" s="76"/>
      <c r="D900" s="76"/>
      <c r="E900" s="76"/>
      <c r="F900" s="76"/>
      <c r="Z900" s="106"/>
      <c r="AA900" s="106"/>
      <c r="AB900" s="106"/>
      <c r="AC900" s="106"/>
      <c r="AD900" s="106"/>
      <c r="AE900" s="106"/>
      <c r="AF900" s="106"/>
      <c r="AG900" s="106"/>
      <c r="AH900" s="106"/>
      <c r="AI900" s="106"/>
      <c r="AJ900" s="106"/>
      <c r="AK900" s="106"/>
      <c r="AL900" s="106"/>
      <c r="AM900" s="106"/>
      <c r="AN900" s="106"/>
      <c r="AO900" s="106"/>
      <c r="AP900" s="106"/>
      <c r="AQ900" s="106"/>
      <c r="AR900" s="106"/>
      <c r="AS900" s="106"/>
      <c r="AT900" s="106"/>
      <c r="AU900" s="106"/>
      <c r="AV900" s="106"/>
      <c r="AW900" s="106"/>
      <c r="AX900" s="106"/>
      <c r="AY900" s="106"/>
      <c r="AZ900" s="106"/>
      <c r="BA900" s="106"/>
    </row>
    <row r="901" spans="1:53" ht="16.5" customHeight="1" x14ac:dyDescent="0.3">
      <c r="A901" s="76"/>
      <c r="B901" s="76"/>
      <c r="C901" s="76"/>
      <c r="D901" s="76"/>
      <c r="E901" s="76"/>
      <c r="F901" s="76"/>
      <c r="Z901" s="106"/>
      <c r="AA901" s="106"/>
      <c r="AB901" s="106"/>
      <c r="AC901" s="106"/>
      <c r="AD901" s="106"/>
      <c r="AE901" s="106"/>
      <c r="AF901" s="106"/>
      <c r="AG901" s="106"/>
      <c r="AH901" s="106"/>
      <c r="AI901" s="106"/>
      <c r="AJ901" s="106"/>
      <c r="AK901" s="106"/>
      <c r="AL901" s="106"/>
      <c r="AM901" s="106"/>
      <c r="AN901" s="106"/>
      <c r="AO901" s="106"/>
      <c r="AP901" s="106"/>
      <c r="AQ901" s="106"/>
      <c r="AR901" s="106"/>
      <c r="AS901" s="106"/>
      <c r="AT901" s="106"/>
      <c r="AU901" s="106"/>
      <c r="AV901" s="106"/>
      <c r="AW901" s="106"/>
      <c r="AX901" s="106"/>
      <c r="AY901" s="106"/>
      <c r="AZ901" s="106"/>
      <c r="BA901" s="106"/>
    </row>
    <row r="902" spans="1:53" ht="16.5" customHeight="1" x14ac:dyDescent="0.3">
      <c r="A902" s="76"/>
      <c r="B902" s="76"/>
      <c r="C902" s="76"/>
      <c r="D902" s="76"/>
      <c r="E902" s="76"/>
      <c r="F902" s="76"/>
      <c r="Z902" s="106"/>
      <c r="AA902" s="106"/>
      <c r="AB902" s="106"/>
      <c r="AC902" s="106"/>
      <c r="AD902" s="106"/>
      <c r="AE902" s="106"/>
      <c r="AF902" s="106"/>
      <c r="AG902" s="106"/>
      <c r="AH902" s="106"/>
      <c r="AI902" s="106"/>
      <c r="AJ902" s="106"/>
      <c r="AK902" s="106"/>
      <c r="AL902" s="106"/>
      <c r="AM902" s="106"/>
      <c r="AN902" s="106"/>
      <c r="AO902" s="106"/>
      <c r="AP902" s="106"/>
      <c r="AQ902" s="106"/>
      <c r="AR902" s="106"/>
      <c r="AS902" s="106"/>
      <c r="AT902" s="106"/>
      <c r="AU902" s="106"/>
      <c r="AV902" s="106"/>
      <c r="AW902" s="106"/>
      <c r="AX902" s="106"/>
      <c r="AY902" s="106"/>
      <c r="AZ902" s="106"/>
      <c r="BA902" s="106"/>
    </row>
    <row r="903" spans="1:53" ht="16.5" customHeight="1" x14ac:dyDescent="0.3">
      <c r="A903" s="82"/>
      <c r="B903" s="82"/>
      <c r="C903" s="82"/>
      <c r="D903" s="82"/>
      <c r="E903" s="82"/>
      <c r="F903" s="82"/>
      <c r="Z903" s="106"/>
      <c r="AA903" s="106"/>
      <c r="AB903" s="106"/>
      <c r="AC903" s="106"/>
      <c r="AD903" s="106"/>
      <c r="AE903" s="106"/>
      <c r="AF903" s="106"/>
      <c r="AG903" s="106"/>
      <c r="AH903" s="106"/>
      <c r="AI903" s="106"/>
      <c r="AJ903" s="106"/>
      <c r="AK903" s="106"/>
      <c r="AL903" s="106"/>
      <c r="AM903" s="106"/>
      <c r="AN903" s="106"/>
      <c r="AO903" s="106"/>
      <c r="AP903" s="106"/>
      <c r="AQ903" s="106"/>
      <c r="AR903" s="106"/>
      <c r="AS903" s="106"/>
      <c r="AT903" s="106"/>
      <c r="AU903" s="106"/>
      <c r="AV903" s="106"/>
      <c r="AW903" s="106"/>
      <c r="AX903" s="106"/>
      <c r="AY903" s="106"/>
      <c r="AZ903" s="106"/>
      <c r="BA903" s="106"/>
    </row>
    <row r="904" spans="1:53" ht="16.5" customHeight="1" x14ac:dyDescent="0.3">
      <c r="A904" s="260" t="s">
        <v>1617</v>
      </c>
      <c r="B904" s="252"/>
      <c r="C904" s="53">
        <f>D904+E904+F904</f>
        <v>4805</v>
      </c>
      <c r="D904" s="60">
        <f>ROUNDDOWN(SUMIF(N857:N872,M904,D857:D872),0)</f>
        <v>0</v>
      </c>
      <c r="E904" s="57">
        <f>ROUNDDOWN(SUMIF(N857:N872,M904,E857:E872),0)</f>
        <v>0</v>
      </c>
      <c r="F904" s="53">
        <f>ROUNDDOWN(SUMIF(N857:N872,M904,F857:F872),0)</f>
        <v>4805</v>
      </c>
      <c r="M904" s="20" t="s">
        <v>1236</v>
      </c>
      <c r="Z904" s="106"/>
      <c r="AA904" s="106"/>
      <c r="AB904" s="106"/>
      <c r="AC904" s="106"/>
      <c r="AD904" s="106"/>
      <c r="AE904" s="106"/>
      <c r="AF904" s="106"/>
      <c r="AG904" s="106"/>
      <c r="AH904" s="106"/>
      <c r="AI904" s="106"/>
      <c r="AJ904" s="106"/>
      <c r="AK904" s="106"/>
      <c r="AL904" s="106"/>
      <c r="AM904" s="106"/>
      <c r="AN904" s="106"/>
      <c r="AO904" s="106"/>
      <c r="AP904" s="106"/>
      <c r="AQ904" s="106"/>
      <c r="AR904" s="106"/>
      <c r="AS904" s="106"/>
      <c r="AT904" s="106"/>
      <c r="AU904" s="106"/>
      <c r="AV904" s="106"/>
      <c r="AW904" s="106"/>
      <c r="AX904" s="106"/>
      <c r="AY904" s="106"/>
      <c r="AZ904" s="106"/>
      <c r="BA904" s="106"/>
    </row>
    <row r="905" spans="1:53" ht="16.5" customHeight="1" x14ac:dyDescent="0.3">
      <c r="A905" s="96" t="s">
        <v>77</v>
      </c>
      <c r="B905" s="97" t="s">
        <v>77</v>
      </c>
      <c r="C905" s="261">
        <f>C1004</f>
        <v>2456</v>
      </c>
      <c r="D905" s="261">
        <f>D1004</f>
        <v>806</v>
      </c>
      <c r="E905" s="261">
        <f>E1004</f>
        <v>1586</v>
      </c>
      <c r="F905" s="261">
        <f>F1004</f>
        <v>64</v>
      </c>
      <c r="G905" s="34" t="str">
        <f>HYPERLINK("#G"&amp;ROW(G974),"_x0005_`BDCOD|D01154_x0007_`POSS|"&amp;ROW(G907)&amp;"_x0007_`POSE|"&amp;ROW(G974)&amp;"_x0007_`")</f>
        <v>_x0005_`BDCOD|D01154_x0007_`POSS|907_x0007_`POSE|974_x0007_`</v>
      </c>
      <c r="Z905" s="106"/>
      <c r="AA905" s="106"/>
      <c r="AB905" s="106"/>
      <c r="AC905" s="106"/>
      <c r="AD905" s="106"/>
      <c r="AE905" s="106"/>
      <c r="AF905" s="106"/>
      <c r="AG905" s="106"/>
      <c r="AH905" s="106"/>
      <c r="AI905" s="106"/>
      <c r="AJ905" s="106"/>
      <c r="AK905" s="106"/>
      <c r="AL905" s="106"/>
      <c r="AM905" s="106"/>
      <c r="AN905" s="106"/>
      <c r="AO905" s="106"/>
      <c r="AP905" s="106"/>
      <c r="AQ905" s="106"/>
      <c r="AR905" s="106"/>
      <c r="AS905" s="106"/>
      <c r="AT905" s="106"/>
      <c r="AU905" s="106"/>
      <c r="AV905" s="106"/>
      <c r="AW905" s="106"/>
      <c r="AX905" s="106"/>
      <c r="AY905" s="106"/>
      <c r="AZ905" s="106"/>
      <c r="BA905" s="106"/>
    </row>
    <row r="906" spans="1:53" ht="16.5" customHeight="1" x14ac:dyDescent="0.3">
      <c r="A906" s="83"/>
      <c r="B906" s="97" t="s">
        <v>410</v>
      </c>
      <c r="C906" s="245"/>
      <c r="D906" s="245"/>
      <c r="E906" s="245"/>
      <c r="F906" s="245"/>
      <c r="M906" s="20" t="s">
        <v>413</v>
      </c>
      <c r="Z906" s="106"/>
      <c r="AA906" s="106"/>
      <c r="AB906" s="106"/>
      <c r="AC906" s="106"/>
      <c r="AD906" s="106"/>
      <c r="AE906" s="106"/>
      <c r="AF906" s="106"/>
      <c r="AG906" s="106"/>
      <c r="AH906" s="106"/>
      <c r="AI906" s="106"/>
      <c r="AJ906" s="106"/>
      <c r="AK906" s="106"/>
      <c r="AL906" s="106"/>
      <c r="AM906" s="106"/>
      <c r="AN906" s="106"/>
      <c r="AO906" s="106"/>
      <c r="AP906" s="106"/>
      <c r="AQ906" s="106"/>
      <c r="AR906" s="106"/>
      <c r="AS906" s="106"/>
      <c r="AT906" s="106"/>
      <c r="AU906" s="106"/>
      <c r="AV906" s="106"/>
      <c r="AW906" s="106"/>
      <c r="AX906" s="106"/>
      <c r="AY906" s="106"/>
      <c r="AZ906" s="106"/>
      <c r="BA906" s="106"/>
    </row>
    <row r="907" spans="1:53" ht="16.5" customHeight="1" x14ac:dyDescent="0.3">
      <c r="A907" s="76"/>
      <c r="B907" s="76"/>
      <c r="C907" s="99"/>
      <c r="D907" s="99"/>
      <c r="E907" s="99"/>
      <c r="F907" s="99"/>
      <c r="G907" s="16" t="s">
        <v>1585</v>
      </c>
      <c r="Z907" s="106"/>
      <c r="AA907" s="106"/>
      <c r="AB907" s="106"/>
      <c r="AC907" s="106"/>
      <c r="AD907" s="106"/>
      <c r="AE907" s="106"/>
      <c r="AF907" s="106"/>
      <c r="AG907" s="106"/>
      <c r="AH907" s="106"/>
      <c r="AI907" s="106"/>
      <c r="AJ907" s="106"/>
      <c r="AK907" s="106"/>
      <c r="AL907" s="106"/>
      <c r="AM907" s="106"/>
      <c r="AN907" s="106"/>
      <c r="AO907" s="106"/>
      <c r="AP907" s="106"/>
      <c r="AQ907" s="106"/>
      <c r="AR907" s="106"/>
      <c r="AS907" s="106"/>
      <c r="AT907" s="106"/>
      <c r="AU907" s="106"/>
      <c r="AV907" s="106"/>
      <c r="AW907" s="106"/>
      <c r="AX907" s="106"/>
      <c r="AY907" s="106"/>
      <c r="AZ907" s="106"/>
      <c r="BA907" s="106"/>
    </row>
    <row r="908" spans="1:53" ht="16.5" customHeight="1" x14ac:dyDescent="0.3">
      <c r="A908" s="66"/>
      <c r="B908" s="98" t="str">
        <f>" ※ 일당 시공량 : Qd = "&amp;Z908&amp;" m/일&lt;&lt;2-1-2&gt;&gt; "</f>
        <v xml:space="preserve"> ※ 일당 시공량 : Qd = 450 m/일&lt;&lt;2-1-2&gt;&gt; </v>
      </c>
      <c r="C908" s="76"/>
      <c r="D908" s="76"/>
      <c r="E908" s="76"/>
      <c r="F908" s="76"/>
      <c r="G908" s="16" t="s">
        <v>1861</v>
      </c>
      <c r="Z908" s="108">
        <v>450</v>
      </c>
      <c r="AA908" s="20" t="s">
        <v>1590</v>
      </c>
      <c r="AB908" s="109">
        <f>Z908</f>
        <v>450</v>
      </c>
      <c r="AC908" s="106"/>
      <c r="AD908" s="106"/>
      <c r="AE908" s="106"/>
      <c r="AF908" s="106"/>
      <c r="AG908" s="106"/>
      <c r="AH908" s="106"/>
      <c r="AI908" s="106"/>
      <c r="AJ908" s="106"/>
      <c r="AK908" s="106"/>
      <c r="AL908" s="106"/>
      <c r="AM908" s="106"/>
      <c r="AN908" s="106"/>
      <c r="AO908" s="106"/>
      <c r="AP908" s="106"/>
      <c r="AQ908" s="106"/>
      <c r="AR908" s="106"/>
      <c r="AS908" s="106"/>
      <c r="AT908" s="106"/>
      <c r="AU908" s="106"/>
      <c r="AV908" s="106"/>
      <c r="AW908" s="106"/>
      <c r="AX908" s="106"/>
      <c r="AY908" s="106"/>
      <c r="AZ908" s="106"/>
      <c r="BA908" s="106"/>
    </row>
    <row r="909" spans="1:53" ht="16.5" customHeight="1" x14ac:dyDescent="0.3">
      <c r="A909" s="76"/>
      <c r="B909" s="76"/>
      <c r="C909" s="76"/>
      <c r="D909" s="76"/>
      <c r="E909" s="76"/>
      <c r="F909" s="76"/>
      <c r="G909" s="16" t="s">
        <v>1585</v>
      </c>
      <c r="Z909" s="106"/>
      <c r="AA909" s="106"/>
      <c r="AB909" s="106"/>
      <c r="AC909" s="106"/>
      <c r="AD909" s="106"/>
      <c r="AE909" s="106"/>
      <c r="AF909" s="106"/>
      <c r="AG909" s="106"/>
      <c r="AH909" s="106"/>
      <c r="AI909" s="106"/>
      <c r="AJ909" s="106"/>
      <c r="AK909" s="106"/>
      <c r="AL909" s="106"/>
      <c r="AM909" s="106"/>
      <c r="AN909" s="106"/>
      <c r="AO909" s="106"/>
      <c r="AP909" s="106"/>
      <c r="AQ909" s="106"/>
      <c r="AR909" s="106"/>
      <c r="AS909" s="106"/>
      <c r="AT909" s="106"/>
      <c r="AU909" s="106"/>
      <c r="AV909" s="106"/>
      <c r="AW909" s="106"/>
      <c r="AX909" s="106"/>
      <c r="AY909" s="106"/>
      <c r="AZ909" s="106"/>
      <c r="BA909" s="106"/>
    </row>
    <row r="910" spans="1:53" ht="16.5" customHeight="1" x14ac:dyDescent="0.3">
      <c r="A910" s="66"/>
      <c r="B910" s="98" t="str">
        <f>"    시간당 시공량 : Q = Qd / "&amp;AB910&amp;" hr = "&amp;AD910&amp;" m/일 "</f>
        <v xml:space="preserve">    시간당 시공량 : Q = Qd / 8 hr = 56.25 m/일 </v>
      </c>
      <c r="C910" s="76"/>
      <c r="D910" s="76"/>
      <c r="E910" s="76"/>
      <c r="F910" s="76"/>
      <c r="G910" s="16" t="s">
        <v>1862</v>
      </c>
      <c r="Z910" s="109">
        <f>AB908</f>
        <v>450</v>
      </c>
      <c r="AA910" s="20" t="s">
        <v>1613</v>
      </c>
      <c r="AB910" s="108">
        <v>8</v>
      </c>
      <c r="AC910" s="20" t="s">
        <v>1590</v>
      </c>
      <c r="AD910" s="109" t="str">
        <f>TEXT(ROUND(AB908/AB910,2),"#,0.00")</f>
        <v>56.25</v>
      </c>
      <c r="AE910" s="106"/>
      <c r="AF910" s="106"/>
      <c r="AG910" s="106"/>
      <c r="AH910" s="106"/>
      <c r="AI910" s="106"/>
      <c r="AJ910" s="106"/>
      <c r="AK910" s="106"/>
      <c r="AL910" s="106"/>
      <c r="AM910" s="106"/>
      <c r="AN910" s="106"/>
      <c r="AO910" s="106"/>
      <c r="AP910" s="106"/>
      <c r="AQ910" s="106"/>
      <c r="AR910" s="106"/>
      <c r="AS910" s="106"/>
      <c r="AT910" s="106"/>
      <c r="AU910" s="106"/>
      <c r="AV910" s="106"/>
      <c r="AW910" s="106"/>
      <c r="AX910" s="106"/>
      <c r="AY910" s="106"/>
      <c r="AZ910" s="106"/>
      <c r="BA910" s="106"/>
    </row>
    <row r="911" spans="1:53" ht="16.5" customHeight="1" x14ac:dyDescent="0.3">
      <c r="A911" s="76"/>
      <c r="B911" s="76"/>
      <c r="C911" s="76"/>
      <c r="D911" s="76"/>
      <c r="E911" s="76"/>
      <c r="F911" s="76"/>
      <c r="G911" s="16" t="s">
        <v>1585</v>
      </c>
      <c r="Z911" s="106"/>
      <c r="AA911" s="106"/>
      <c r="AB911" s="106"/>
      <c r="AC911" s="106"/>
      <c r="AD911" s="106"/>
      <c r="AE911" s="106"/>
      <c r="AF911" s="106"/>
      <c r="AG911" s="106"/>
      <c r="AH911" s="106"/>
      <c r="AI911" s="106"/>
      <c r="AJ911" s="106"/>
      <c r="AK911" s="106"/>
      <c r="AL911" s="106"/>
      <c r="AM911" s="106"/>
      <c r="AN911" s="106"/>
      <c r="AO911" s="106"/>
      <c r="AP911" s="106"/>
      <c r="AQ911" s="106"/>
      <c r="AR911" s="106"/>
      <c r="AS911" s="106"/>
      <c r="AT911" s="106"/>
      <c r="AU911" s="106"/>
      <c r="AV911" s="106"/>
      <c r="AW911" s="106"/>
      <c r="AX911" s="106"/>
      <c r="AY911" s="106"/>
      <c r="AZ911" s="106"/>
      <c r="BA911" s="106"/>
    </row>
    <row r="912" spans="1:53" ht="16.5" customHeight="1" x14ac:dyDescent="0.3">
      <c r="A912" s="66"/>
      <c r="B912" s="75" t="s">
        <v>1864</v>
      </c>
      <c r="C912" s="76"/>
      <c r="D912" s="76"/>
      <c r="E912" s="76"/>
      <c r="F912" s="76"/>
      <c r="G912" s="16" t="s">
        <v>1863</v>
      </c>
      <c r="Z912" s="106"/>
      <c r="AA912" s="106"/>
      <c r="AB912" s="106"/>
      <c r="AC912" s="106"/>
      <c r="AD912" s="106"/>
      <c r="AE912" s="106"/>
      <c r="AF912" s="106"/>
      <c r="AG912" s="106"/>
      <c r="AH912" s="106"/>
      <c r="AI912" s="106"/>
      <c r="AJ912" s="106"/>
      <c r="AK912" s="106"/>
      <c r="AL912" s="106"/>
      <c r="AM912" s="106"/>
      <c r="AN912" s="106"/>
      <c r="AO912" s="106"/>
      <c r="AP912" s="106"/>
      <c r="AQ912" s="106"/>
      <c r="AR912" s="106"/>
      <c r="AS912" s="106"/>
      <c r="AT912" s="106"/>
      <c r="AU912" s="106"/>
      <c r="AV912" s="106"/>
      <c r="AW912" s="106"/>
      <c r="AX912" s="106"/>
      <c r="AY912" s="106"/>
      <c r="AZ912" s="106"/>
      <c r="BA912" s="106"/>
    </row>
    <row r="913" spans="1:53" ht="16.5" customHeight="1" x14ac:dyDescent="0.3">
      <c r="A913" s="76"/>
      <c r="B913" s="76"/>
      <c r="C913" s="76"/>
      <c r="D913" s="76"/>
      <c r="E913" s="76"/>
      <c r="F913" s="76"/>
      <c r="G913" s="16" t="s">
        <v>1585</v>
      </c>
      <c r="Z913" s="106"/>
      <c r="AA913" s="106"/>
      <c r="AB913" s="106"/>
      <c r="AC913" s="106"/>
      <c r="AD913" s="106"/>
      <c r="AE913" s="106"/>
      <c r="AF913" s="106"/>
      <c r="AG913" s="106"/>
      <c r="AH913" s="106"/>
      <c r="AI913" s="106"/>
      <c r="AJ913" s="106"/>
      <c r="AK913" s="106"/>
      <c r="AL913" s="106"/>
      <c r="AM913" s="106"/>
      <c r="AN913" s="106"/>
      <c r="AO913" s="106"/>
      <c r="AP913" s="106"/>
      <c r="AQ913" s="106"/>
      <c r="AR913" s="106"/>
      <c r="AS913" s="106"/>
      <c r="AT913" s="106"/>
      <c r="AU913" s="106"/>
      <c r="AV913" s="106"/>
      <c r="AW913" s="106"/>
      <c r="AX913" s="106"/>
      <c r="AY913" s="106"/>
      <c r="AZ913" s="106"/>
      <c r="BA913" s="106"/>
    </row>
    <row r="914" spans="1:53" ht="16.5" customHeight="1" x14ac:dyDescent="0.3">
      <c r="A914" s="66"/>
      <c r="B914" s="75" t="s">
        <v>1866</v>
      </c>
      <c r="C914" s="76"/>
      <c r="D914" s="76"/>
      <c r="E914" s="76"/>
      <c r="F914" s="76"/>
      <c r="G914" s="16" t="s">
        <v>1865</v>
      </c>
      <c r="Z914" s="106"/>
      <c r="AA914" s="106"/>
      <c r="AB914" s="106"/>
      <c r="AC914" s="106"/>
      <c r="AD914" s="106"/>
      <c r="AE914" s="106"/>
      <c r="AF914" s="106"/>
      <c r="AG914" s="106"/>
      <c r="AH914" s="106"/>
      <c r="AI914" s="106"/>
      <c r="AJ914" s="106"/>
      <c r="AK914" s="106"/>
      <c r="AL914" s="106"/>
      <c r="AM914" s="106"/>
      <c r="AN914" s="106"/>
      <c r="AO914" s="106"/>
      <c r="AP914" s="106"/>
      <c r="AQ914" s="106"/>
      <c r="AR914" s="106"/>
      <c r="AS914" s="106"/>
      <c r="AT914" s="106"/>
      <c r="AU914" s="106"/>
      <c r="AV914" s="106"/>
      <c r="AW914" s="106"/>
      <c r="AX914" s="106"/>
      <c r="AY914" s="106"/>
      <c r="AZ914" s="106"/>
      <c r="BA914" s="106"/>
    </row>
    <row r="915" spans="1:53" ht="16.5" customHeight="1" x14ac:dyDescent="0.3">
      <c r="A915" s="76"/>
      <c r="B915" s="76"/>
      <c r="C915" s="76"/>
      <c r="D915" s="76"/>
      <c r="E915" s="76"/>
      <c r="F915" s="76"/>
      <c r="G915" s="16" t="s">
        <v>1585</v>
      </c>
      <c r="Z915" s="106"/>
      <c r="AA915" s="106"/>
      <c r="AB915" s="106"/>
      <c r="AC915" s="106"/>
      <c r="AD915" s="106"/>
      <c r="AE915" s="106"/>
      <c r="AF915" s="106"/>
      <c r="AG915" s="106"/>
      <c r="AH915" s="106"/>
      <c r="AI915" s="106"/>
      <c r="AJ915" s="106"/>
      <c r="AK915" s="106"/>
      <c r="AL915" s="106"/>
      <c r="AM915" s="106"/>
      <c r="AN915" s="106"/>
      <c r="AO915" s="106"/>
      <c r="AP915" s="106"/>
      <c r="AQ915" s="106"/>
      <c r="AR915" s="106"/>
      <c r="AS915" s="106"/>
      <c r="AT915" s="106"/>
      <c r="AU915" s="106"/>
      <c r="AV915" s="106"/>
      <c r="AW915" s="106"/>
      <c r="AX915" s="106"/>
      <c r="AY915" s="106"/>
      <c r="AZ915" s="106"/>
      <c r="BA915" s="106"/>
    </row>
    <row r="916" spans="1:53" ht="16.5" customHeight="1" x14ac:dyDescent="0.3">
      <c r="A916" s="66" t="s">
        <v>822</v>
      </c>
      <c r="B916" s="98" t="str">
        <f>"    특별인부 : "&amp;TEXT(I916,"#,##0"&amp;IF(I916&lt;&gt;INT(I916),".###",""))&amp;" * "&amp;AA916&amp;" 인 / Qd = "&amp;TEXT(C916,"#,##0.0")&amp;""</f>
        <v xml:space="preserve">    특별인부 : 214,222 * 1 인 / Qd = 476.0</v>
      </c>
      <c r="C916" s="100">
        <f>D916+E916+F916</f>
        <v>476</v>
      </c>
      <c r="D916" s="100">
        <f>IF(H916=0,0,ROUNDDOWN(J916*H916,1))</f>
        <v>0</v>
      </c>
      <c r="E916" s="100">
        <f>IF(H916=0,0,ROUNDDOWN(K916*H916,1))</f>
        <v>476</v>
      </c>
      <c r="F916" s="100">
        <f>IF(H916=0,0,ROUNDDOWN(L916*H916,1))</f>
        <v>0</v>
      </c>
      <c r="G916" s="16" t="s">
        <v>1867</v>
      </c>
      <c r="H916" s="103">
        <f>AE916</f>
        <v>2.2222222222222222E-3</v>
      </c>
      <c r="I916" s="104">
        <f>J916+K916+L916</f>
        <v>214222</v>
      </c>
      <c r="K916" s="39">
        <f>노무비목록표!E14</f>
        <v>214222</v>
      </c>
      <c r="M916" s="20" t="s">
        <v>1363</v>
      </c>
      <c r="N916" s="20" t="s">
        <v>1600</v>
      </c>
      <c r="X916" s="105" t="str">
        <f>노무비목록표!B14&amp;" / "&amp;노무비목록표!C14</f>
        <v xml:space="preserve">특별인부 / </v>
      </c>
      <c r="Y916" s="19" t="str">
        <f ca="1">HYPERLINK("#"&amp;노무비목록표!G2&amp;"!A"&amp;ROW(노무비목록표!A14),"L00003 →")</f>
        <v>L00003 →</v>
      </c>
      <c r="Z916" s="20" t="s">
        <v>1604</v>
      </c>
      <c r="AA916" s="108">
        <v>1</v>
      </c>
      <c r="AB916" s="20" t="s">
        <v>1613</v>
      </c>
      <c r="AC916" s="109">
        <f>AB908</f>
        <v>450</v>
      </c>
      <c r="AD916" s="20" t="s">
        <v>1590</v>
      </c>
      <c r="AE916" s="110">
        <f>1*AA916/AB908</f>
        <v>2.2222222222222222E-3</v>
      </c>
      <c r="AF916" s="106"/>
      <c r="AG916" s="106"/>
      <c r="AH916" s="106"/>
      <c r="AI916" s="106"/>
      <c r="AJ916" s="106"/>
      <c r="AK916" s="106"/>
      <c r="AL916" s="106"/>
      <c r="AM916" s="106"/>
      <c r="AN916" s="106"/>
      <c r="AO916" s="106"/>
      <c r="AP916" s="106"/>
      <c r="AQ916" s="106"/>
      <c r="AR916" s="106"/>
      <c r="AS916" s="106"/>
      <c r="AT916" s="106"/>
      <c r="AU916" s="106"/>
      <c r="AV916" s="106"/>
      <c r="AW916" s="106"/>
      <c r="AX916" s="106"/>
      <c r="AY916" s="106"/>
      <c r="AZ916" s="106"/>
      <c r="BA916" s="106"/>
    </row>
    <row r="917" spans="1:53" ht="16.5" customHeight="1" x14ac:dyDescent="0.3">
      <c r="A917" s="76"/>
      <c r="B917" s="76"/>
      <c r="C917" s="76"/>
      <c r="D917" s="76"/>
      <c r="E917" s="76"/>
      <c r="F917" s="76"/>
      <c r="G917" s="16" t="s">
        <v>1585</v>
      </c>
      <c r="Z917" s="106"/>
      <c r="AA917" s="106"/>
      <c r="AB917" s="106"/>
      <c r="AC917" s="106"/>
      <c r="AD917" s="106"/>
      <c r="AE917" s="106"/>
      <c r="AF917" s="106"/>
      <c r="AG917" s="106"/>
      <c r="AH917" s="106"/>
      <c r="AI917" s="106"/>
      <c r="AJ917" s="106"/>
      <c r="AK917" s="106"/>
      <c r="AL917" s="106"/>
      <c r="AM917" s="106"/>
      <c r="AN917" s="106"/>
      <c r="AO917" s="106"/>
      <c r="AP917" s="106"/>
      <c r="AQ917" s="106"/>
      <c r="AR917" s="106"/>
      <c r="AS917" s="106"/>
      <c r="AT917" s="106"/>
      <c r="AU917" s="106"/>
      <c r="AV917" s="106"/>
      <c r="AW917" s="106"/>
      <c r="AX917" s="106"/>
      <c r="AY917" s="106"/>
      <c r="AZ917" s="106"/>
      <c r="BA917" s="106"/>
    </row>
    <row r="918" spans="1:53" ht="16.5" customHeight="1" x14ac:dyDescent="0.3">
      <c r="A918" s="66" t="s">
        <v>798</v>
      </c>
      <c r="B918" s="98" t="str">
        <f>"    보통인부 : "&amp;TEXT(I918,"#,##0"&amp;IF(I918&lt;&gt;INT(I918),".###",""))&amp;" * "&amp;AA918&amp;" 인 / Qd = "&amp;TEXT(C918,"#,##0.0")&amp;""</f>
        <v xml:space="preserve">    보통인부 : 165,545 * 1 인 / Qd = 367.8</v>
      </c>
      <c r="C918" s="100">
        <f>D918+E918+F918</f>
        <v>367.8</v>
      </c>
      <c r="D918" s="100">
        <f>IF(H918=0,0,ROUNDDOWN(J918*H918,1))</f>
        <v>0</v>
      </c>
      <c r="E918" s="100">
        <f>IF(H918=0,0,ROUNDDOWN(K918*H918,1))</f>
        <v>367.8</v>
      </c>
      <c r="F918" s="100">
        <f>IF(H918=0,0,ROUNDDOWN(L918*H918,1))</f>
        <v>0</v>
      </c>
      <c r="G918" s="16" t="s">
        <v>1868</v>
      </c>
      <c r="H918" s="103">
        <f>AE918</f>
        <v>2.2222222222222222E-3</v>
      </c>
      <c r="I918" s="104">
        <f>J918+K918+L918</f>
        <v>165545</v>
      </c>
      <c r="K918" s="39">
        <f>노무비목록표!E6</f>
        <v>165545</v>
      </c>
      <c r="M918" s="20" t="s">
        <v>1227</v>
      </c>
      <c r="N918" s="20" t="s">
        <v>1600</v>
      </c>
      <c r="X918" s="105" t="str">
        <f>노무비목록표!B6&amp;" / "&amp;노무비목록표!C6</f>
        <v xml:space="preserve">보통인부 / </v>
      </c>
      <c r="Y918" s="19" t="str">
        <f ca="1">HYPERLINK("#"&amp;노무비목록표!G2&amp;"!A"&amp;ROW(노무비목록표!A6),"L00002 →")</f>
        <v>L00002 →</v>
      </c>
      <c r="Z918" s="20" t="s">
        <v>1604</v>
      </c>
      <c r="AA918" s="108">
        <v>1</v>
      </c>
      <c r="AB918" s="20" t="s">
        <v>1613</v>
      </c>
      <c r="AC918" s="109">
        <f>AB908</f>
        <v>450</v>
      </c>
      <c r="AD918" s="20" t="s">
        <v>1590</v>
      </c>
      <c r="AE918" s="110">
        <f>1*AA918/AB908</f>
        <v>2.2222222222222222E-3</v>
      </c>
      <c r="AF918" s="106"/>
      <c r="AG918" s="106"/>
      <c r="AH918" s="106"/>
      <c r="AI918" s="106"/>
      <c r="AJ918" s="106"/>
      <c r="AK918" s="106"/>
      <c r="AL918" s="106"/>
      <c r="AM918" s="106"/>
      <c r="AN918" s="106"/>
      <c r="AO918" s="106"/>
      <c r="AP918" s="106"/>
      <c r="AQ918" s="106"/>
      <c r="AR918" s="106"/>
      <c r="AS918" s="106"/>
      <c r="AT918" s="106"/>
      <c r="AU918" s="106"/>
      <c r="AV918" s="106"/>
      <c r="AW918" s="106"/>
      <c r="AX918" s="106"/>
      <c r="AY918" s="106"/>
      <c r="AZ918" s="106"/>
      <c r="BA918" s="106"/>
    </row>
    <row r="919" spans="1:53" ht="16.5" customHeight="1" x14ac:dyDescent="0.3">
      <c r="A919" s="76"/>
      <c r="B919" s="76"/>
      <c r="C919" s="76"/>
      <c r="D919" s="76"/>
      <c r="E919" s="76"/>
      <c r="F919" s="76"/>
      <c r="G919" s="16" t="s">
        <v>1585</v>
      </c>
      <c r="Z919" s="106"/>
      <c r="AA919" s="106"/>
      <c r="AB919" s="106"/>
      <c r="AC919" s="106"/>
      <c r="AD919" s="106"/>
      <c r="AE919" s="106"/>
      <c r="AF919" s="106"/>
      <c r="AG919" s="106"/>
      <c r="AH919" s="106"/>
      <c r="AI919" s="106"/>
      <c r="AJ919" s="106"/>
      <c r="AK919" s="106"/>
      <c r="AL919" s="106"/>
      <c r="AM919" s="106"/>
      <c r="AN919" s="106"/>
      <c r="AO919" s="106"/>
      <c r="AP919" s="106"/>
      <c r="AQ919" s="106"/>
      <c r="AR919" s="106"/>
      <c r="AS919" s="106"/>
      <c r="AT919" s="106"/>
      <c r="AU919" s="106"/>
      <c r="AV919" s="106"/>
      <c r="AW919" s="106"/>
      <c r="AX919" s="106"/>
      <c r="AY919" s="106"/>
      <c r="AZ919" s="106"/>
      <c r="BA919" s="106"/>
    </row>
    <row r="920" spans="1:53" ht="16.5" customHeight="1" x14ac:dyDescent="0.3">
      <c r="A920" s="66"/>
      <c r="B920" s="75" t="s">
        <v>1599</v>
      </c>
      <c r="C920" s="101">
        <f>D920+E920+F920</f>
        <v>843.8</v>
      </c>
      <c r="D920" s="101">
        <f>SUMIF(N907:N919,M920,D907:D919)</f>
        <v>0</v>
      </c>
      <c r="E920" s="101">
        <f>SUMIF(N907:N919,M920,E907:E919)</f>
        <v>843.8</v>
      </c>
      <c r="F920" s="101">
        <f>SUMIF(N907:N919,M920,F907:F919)</f>
        <v>0</v>
      </c>
      <c r="G920" s="16" t="s">
        <v>1598</v>
      </c>
      <c r="M920" s="20" t="s">
        <v>1600</v>
      </c>
      <c r="N920" s="20" t="s">
        <v>1616</v>
      </c>
      <c r="Z920" s="106"/>
      <c r="AA920" s="106"/>
      <c r="AB920" s="106"/>
      <c r="AC920" s="106"/>
      <c r="AD920" s="106"/>
      <c r="AE920" s="106"/>
      <c r="AF920" s="106"/>
      <c r="AG920" s="106"/>
      <c r="AH920" s="106"/>
      <c r="AI920" s="106"/>
      <c r="AJ920" s="106"/>
      <c r="AK920" s="106"/>
      <c r="AL920" s="106"/>
      <c r="AM920" s="106"/>
      <c r="AN920" s="106"/>
      <c r="AO920" s="106"/>
      <c r="AP920" s="106"/>
      <c r="AQ920" s="106"/>
      <c r="AR920" s="106"/>
      <c r="AS920" s="106"/>
      <c r="AT920" s="106"/>
      <c r="AU920" s="106"/>
      <c r="AV920" s="106"/>
      <c r="AW920" s="106"/>
      <c r="AX920" s="106"/>
      <c r="AY920" s="106"/>
      <c r="AZ920" s="106"/>
      <c r="BA920" s="106"/>
    </row>
    <row r="921" spans="1:53" ht="16.5" customHeight="1" x14ac:dyDescent="0.3">
      <c r="A921" s="76"/>
      <c r="B921" s="76"/>
      <c r="C921" s="99"/>
      <c r="D921" s="99"/>
      <c r="E921" s="99"/>
      <c r="F921" s="99"/>
      <c r="G921" s="16" t="s">
        <v>1585</v>
      </c>
      <c r="Z921" s="106"/>
      <c r="AA921" s="106"/>
      <c r="AB921" s="106"/>
      <c r="AC921" s="106"/>
      <c r="AD921" s="106"/>
      <c r="AE921" s="106"/>
      <c r="AF921" s="106"/>
      <c r="AG921" s="106"/>
      <c r="AH921" s="106"/>
      <c r="AI921" s="106"/>
      <c r="AJ921" s="106"/>
      <c r="AK921" s="106"/>
      <c r="AL921" s="106"/>
      <c r="AM921" s="106"/>
      <c r="AN921" s="106"/>
      <c r="AO921" s="106"/>
      <c r="AP921" s="106"/>
      <c r="AQ921" s="106"/>
      <c r="AR921" s="106"/>
      <c r="AS921" s="106"/>
      <c r="AT921" s="106"/>
      <c r="AU921" s="106"/>
      <c r="AV921" s="106"/>
      <c r="AW921" s="106"/>
      <c r="AX921" s="106"/>
      <c r="AY921" s="106"/>
      <c r="AZ921" s="106"/>
      <c r="BA921" s="106"/>
    </row>
    <row r="922" spans="1:53" ht="16.5" customHeight="1" x14ac:dyDescent="0.3">
      <c r="A922" s="66"/>
      <c r="B922" s="75" t="s">
        <v>1870</v>
      </c>
      <c r="C922" s="76"/>
      <c r="D922" s="76"/>
      <c r="E922" s="76"/>
      <c r="F922" s="76"/>
      <c r="G922" s="16" t="s">
        <v>1869</v>
      </c>
      <c r="Z922" s="106"/>
      <c r="AA922" s="106"/>
      <c r="AB922" s="106"/>
      <c r="AC922" s="106"/>
      <c r="AD922" s="106"/>
      <c r="AE922" s="106"/>
      <c r="AF922" s="106"/>
      <c r="AG922" s="106"/>
      <c r="AH922" s="106"/>
      <c r="AI922" s="106"/>
      <c r="AJ922" s="106"/>
      <c r="AK922" s="106"/>
      <c r="AL922" s="106"/>
      <c r="AM922" s="106"/>
      <c r="AN922" s="106"/>
      <c r="AO922" s="106"/>
      <c r="AP922" s="106"/>
      <c r="AQ922" s="106"/>
      <c r="AR922" s="106"/>
      <c r="AS922" s="106"/>
      <c r="AT922" s="106"/>
      <c r="AU922" s="106"/>
      <c r="AV922" s="106"/>
      <c r="AW922" s="106"/>
      <c r="AX922" s="106"/>
      <c r="AY922" s="106"/>
      <c r="AZ922" s="106"/>
      <c r="BA922" s="106"/>
    </row>
    <row r="923" spans="1:53" ht="16.5" customHeight="1" x14ac:dyDescent="0.3">
      <c r="A923" s="76"/>
      <c r="B923" s="76"/>
      <c r="C923" s="76"/>
      <c r="D923" s="76"/>
      <c r="E923" s="76"/>
      <c r="F923" s="76"/>
      <c r="G923" s="16" t="s">
        <v>1585</v>
      </c>
      <c r="Z923" s="106"/>
      <c r="AA923" s="106"/>
      <c r="AB923" s="106"/>
      <c r="AC923" s="106"/>
      <c r="AD923" s="106"/>
      <c r="AE923" s="106"/>
      <c r="AF923" s="106"/>
      <c r="AG923" s="106"/>
      <c r="AH923" s="106"/>
      <c r="AI923" s="106"/>
      <c r="AJ923" s="106"/>
      <c r="AK923" s="106"/>
      <c r="AL923" s="106"/>
      <c r="AM923" s="106"/>
      <c r="AN923" s="106"/>
      <c r="AO923" s="106"/>
      <c r="AP923" s="106"/>
      <c r="AQ923" s="106"/>
      <c r="AR923" s="106"/>
      <c r="AS923" s="106"/>
      <c r="AT923" s="106"/>
      <c r="AU923" s="106"/>
      <c r="AV923" s="106"/>
      <c r="AW923" s="106"/>
      <c r="AX923" s="106"/>
      <c r="AY923" s="106"/>
      <c r="AZ923" s="106"/>
      <c r="BA923" s="106"/>
    </row>
    <row r="924" spans="1:53" ht="16.5" customHeight="1" x14ac:dyDescent="0.3">
      <c r="A924" s="66" t="s">
        <v>1872</v>
      </c>
      <c r="B924" s="98" t="str">
        <f>"    노무비 : "&amp;TEXT(I924,"#,##0"&amp;IF(I924&lt;&gt;INT(I924),".###",""))&amp;" / Q = "&amp;TEXT(C924,"#,##0.0")&amp;""</f>
        <v xml:space="preserve">    노무비 : 33,571 / Q = 596.8</v>
      </c>
      <c r="C924" s="100">
        <f>D924+E924+F924</f>
        <v>596.79999999999995</v>
      </c>
      <c r="D924" s="100">
        <f>IF(H924=0,0,ROUNDDOWN(J924*H924,1))</f>
        <v>0</v>
      </c>
      <c r="E924" s="100">
        <f>IF(H924=0,0,ROUNDDOWN(K924*H924,1))</f>
        <v>596.79999999999995</v>
      </c>
      <c r="F924" s="100">
        <f>IF(H924=0,0,ROUNDDOWN(L924*H924,1))</f>
        <v>0</v>
      </c>
      <c r="G924" s="16" t="s">
        <v>1871</v>
      </c>
      <c r="H924" s="103">
        <f>AC924</f>
        <v>1.7777777777777778E-2</v>
      </c>
      <c r="I924" s="104">
        <f>J924+K924+L924</f>
        <v>33571</v>
      </c>
      <c r="K924" s="39">
        <f>중기목록표!G18</f>
        <v>33571</v>
      </c>
      <c r="M924" s="20" t="s">
        <v>1873</v>
      </c>
      <c r="N924" s="20" t="s">
        <v>1600</v>
      </c>
      <c r="X924" s="105" t="str">
        <f>중기목록표!B18&amp;" / "&amp;중기목록표!C18</f>
        <v>커터(콘크리트 및 아스팔트용) / 320-440mm</v>
      </c>
      <c r="Y924" s="19" t="str">
        <f ca="1">HYPERLINK("#"&amp;중기목록표!J2&amp;"!A"&amp;ROW(중기목록표!A18),"X00387 →")</f>
        <v>X00387 →</v>
      </c>
      <c r="Z924" s="20" t="s">
        <v>1593</v>
      </c>
      <c r="AA924" s="109" t="str">
        <f>AD910</f>
        <v>56.25</v>
      </c>
      <c r="AB924" s="20" t="s">
        <v>1590</v>
      </c>
      <c r="AC924" s="110">
        <f>1/AD910</f>
        <v>1.7777777777777778E-2</v>
      </c>
      <c r="AD924" s="106"/>
      <c r="AE924" s="106"/>
      <c r="AF924" s="106"/>
      <c r="AG924" s="106"/>
      <c r="AH924" s="106"/>
      <c r="AI924" s="106"/>
      <c r="AJ924" s="106"/>
      <c r="AK924" s="106"/>
      <c r="AL924" s="106"/>
      <c r="AM924" s="106"/>
      <c r="AN924" s="106"/>
      <c r="AO924" s="106"/>
      <c r="AP924" s="106"/>
      <c r="AQ924" s="106"/>
      <c r="AR924" s="106"/>
      <c r="AS924" s="106"/>
      <c r="AT924" s="106"/>
      <c r="AU924" s="106"/>
      <c r="AV924" s="106"/>
      <c r="AW924" s="106"/>
      <c r="AX924" s="106"/>
      <c r="AY924" s="106"/>
      <c r="AZ924" s="106"/>
      <c r="BA924" s="106"/>
    </row>
    <row r="925" spans="1:53" ht="16.5" customHeight="1" x14ac:dyDescent="0.3">
      <c r="A925" s="66" t="s">
        <v>1875</v>
      </c>
      <c r="B925" s="98" t="str">
        <f>"    재료비 : "&amp;TEXT(I925,"#,##0"&amp;IF(I925&lt;&gt;INT(I925),".###",""))&amp;" / Q = "&amp;TEXT(C925,"#,##0.0")&amp;""</f>
        <v xml:space="preserve">    재료비 : 8,863 / Q = 157.5</v>
      </c>
      <c r="C925" s="100">
        <f>D925+E925+F925</f>
        <v>157.5</v>
      </c>
      <c r="D925" s="100">
        <f>IF(H925=0,0,ROUNDDOWN(J925*H925,1))</f>
        <v>157.5</v>
      </c>
      <c r="E925" s="100">
        <f>IF(H925=0,0,ROUNDDOWN(K925*H925,1))</f>
        <v>0</v>
      </c>
      <c r="F925" s="100">
        <f>IF(H925=0,0,ROUNDDOWN(L925*H925,1))</f>
        <v>0</v>
      </c>
      <c r="G925" s="16" t="s">
        <v>1874</v>
      </c>
      <c r="H925" s="103">
        <f>AC925</f>
        <v>1.7777777777777778E-2</v>
      </c>
      <c r="I925" s="104">
        <f>J925+K925+L925</f>
        <v>8863</v>
      </c>
      <c r="J925" s="39">
        <f>중기목록표!F18</f>
        <v>8863</v>
      </c>
      <c r="M925" s="20" t="s">
        <v>1873</v>
      </c>
      <c r="N925" s="20" t="s">
        <v>1600</v>
      </c>
      <c r="X925" s="105" t="str">
        <f>중기목록표!B18&amp;" / "&amp;중기목록표!C18</f>
        <v>커터(콘크리트 및 아스팔트용) / 320-440mm</v>
      </c>
      <c r="Y925" s="19" t="str">
        <f ca="1">HYPERLINK("#"&amp;중기목록표!J2&amp;"!A"&amp;ROW(중기목록표!A18),"X00387 →")</f>
        <v>X00387 →</v>
      </c>
      <c r="Z925" s="20" t="s">
        <v>1593</v>
      </c>
      <c r="AA925" s="109" t="str">
        <f>AD910</f>
        <v>56.25</v>
      </c>
      <c r="AB925" s="20" t="s">
        <v>1590</v>
      </c>
      <c r="AC925" s="110">
        <f>1/AD910</f>
        <v>1.7777777777777778E-2</v>
      </c>
      <c r="AD925" s="106"/>
      <c r="AE925" s="106"/>
      <c r="AF925" s="106"/>
      <c r="AG925" s="106"/>
      <c r="AH925" s="106"/>
      <c r="AI925" s="106"/>
      <c r="AJ925" s="106"/>
      <c r="AK925" s="106"/>
      <c r="AL925" s="106"/>
      <c r="AM925" s="106"/>
      <c r="AN925" s="106"/>
      <c r="AO925" s="106"/>
      <c r="AP925" s="106"/>
      <c r="AQ925" s="106"/>
      <c r="AR925" s="106"/>
      <c r="AS925" s="106"/>
      <c r="AT925" s="106"/>
      <c r="AU925" s="106"/>
      <c r="AV925" s="106"/>
      <c r="AW925" s="106"/>
      <c r="AX925" s="106"/>
      <c r="AY925" s="106"/>
      <c r="AZ925" s="106"/>
      <c r="BA925" s="106"/>
    </row>
    <row r="926" spans="1:53" ht="16.5" customHeight="1" x14ac:dyDescent="0.3">
      <c r="A926" s="66" t="s">
        <v>1877</v>
      </c>
      <c r="B926" s="98" t="str">
        <f>"    경  비 : "&amp;TEXT(I926,"#,##0"&amp;IF(I926&lt;&gt;INT(I926),".###",""))&amp;" / Q = "&amp;TEXT(C926,"#,##0.0")&amp;""</f>
        <v xml:space="preserve">    경  비 : 1,876 / Q = 33.3</v>
      </c>
      <c r="C926" s="100">
        <f>D926+E926+F926</f>
        <v>33.299999999999997</v>
      </c>
      <c r="D926" s="100">
        <f>IF(H926=0,0,ROUNDDOWN(J926*H926,1))</f>
        <v>0</v>
      </c>
      <c r="E926" s="100">
        <f>IF(H926=0,0,ROUNDDOWN(K926*H926,1))</f>
        <v>0</v>
      </c>
      <c r="F926" s="100">
        <f>IF(H926=0,0,ROUNDDOWN(L926*H926,1))</f>
        <v>33.299999999999997</v>
      </c>
      <c r="G926" s="16" t="s">
        <v>1876</v>
      </c>
      <c r="H926" s="103">
        <f>AC926</f>
        <v>1.7777777777777778E-2</v>
      </c>
      <c r="I926" s="104">
        <f>J926+K926+L926</f>
        <v>1876</v>
      </c>
      <c r="L926" s="39">
        <f>중기목록표!H18</f>
        <v>1876</v>
      </c>
      <c r="M926" s="20" t="s">
        <v>1873</v>
      </c>
      <c r="N926" s="20" t="s">
        <v>1600</v>
      </c>
      <c r="X926" s="105" t="str">
        <f>중기목록표!B18&amp;" / "&amp;중기목록표!C18</f>
        <v>커터(콘크리트 및 아스팔트용) / 320-440mm</v>
      </c>
      <c r="Y926" s="19" t="str">
        <f ca="1">HYPERLINK("#"&amp;중기목록표!J2&amp;"!A"&amp;ROW(중기목록표!A18),"X00387 →")</f>
        <v>X00387 →</v>
      </c>
      <c r="Z926" s="20" t="s">
        <v>1593</v>
      </c>
      <c r="AA926" s="109" t="str">
        <f>AD910</f>
        <v>56.25</v>
      </c>
      <c r="AB926" s="20" t="s">
        <v>1590</v>
      </c>
      <c r="AC926" s="110">
        <f>1/AD910</f>
        <v>1.7777777777777778E-2</v>
      </c>
      <c r="AD926" s="106"/>
      <c r="AE926" s="106"/>
      <c r="AF926" s="106"/>
      <c r="AG926" s="106"/>
      <c r="AH926" s="106"/>
      <c r="AI926" s="106"/>
      <c r="AJ926" s="106"/>
      <c r="AK926" s="106"/>
      <c r="AL926" s="106"/>
      <c r="AM926" s="106"/>
      <c r="AN926" s="106"/>
      <c r="AO926" s="106"/>
      <c r="AP926" s="106"/>
      <c r="AQ926" s="106"/>
      <c r="AR926" s="106"/>
      <c r="AS926" s="106"/>
      <c r="AT926" s="106"/>
      <c r="AU926" s="106"/>
      <c r="AV926" s="106"/>
      <c r="AW926" s="106"/>
      <c r="AX926" s="106"/>
      <c r="AY926" s="106"/>
      <c r="AZ926" s="106"/>
      <c r="BA926" s="106"/>
    </row>
    <row r="927" spans="1:53" ht="16.5" customHeight="1" x14ac:dyDescent="0.3">
      <c r="A927" s="76"/>
      <c r="B927" s="76"/>
      <c r="C927" s="76"/>
      <c r="D927" s="76"/>
      <c r="E927" s="76"/>
      <c r="F927" s="76"/>
      <c r="G927" s="16" t="s">
        <v>1585</v>
      </c>
      <c r="Z927" s="106"/>
      <c r="AA927" s="106"/>
      <c r="AB927" s="106"/>
      <c r="AC927" s="106"/>
      <c r="AD927" s="106"/>
      <c r="AE927" s="106"/>
      <c r="AF927" s="106"/>
      <c r="AG927" s="106"/>
      <c r="AH927" s="106"/>
      <c r="AI927" s="106"/>
      <c r="AJ927" s="106"/>
      <c r="AK927" s="106"/>
      <c r="AL927" s="106"/>
      <c r="AM927" s="106"/>
      <c r="AN927" s="106"/>
      <c r="AO927" s="106"/>
      <c r="AP927" s="106"/>
      <c r="AQ927" s="106"/>
      <c r="AR927" s="106"/>
      <c r="AS927" s="106"/>
      <c r="AT927" s="106"/>
      <c r="AU927" s="106"/>
      <c r="AV927" s="106"/>
      <c r="AW927" s="106"/>
      <c r="AX927" s="106"/>
      <c r="AY927" s="106"/>
      <c r="AZ927" s="106"/>
      <c r="BA927" s="106"/>
    </row>
    <row r="928" spans="1:53" ht="16.5" customHeight="1" x14ac:dyDescent="0.3">
      <c r="A928" s="66"/>
      <c r="B928" s="75" t="s">
        <v>1599</v>
      </c>
      <c r="C928" s="101">
        <f>D928+E928+F928</f>
        <v>787.59999999999991</v>
      </c>
      <c r="D928" s="101">
        <f>SUMIF(N921:N927,M928,D921:D927)</f>
        <v>157.5</v>
      </c>
      <c r="E928" s="101">
        <f>SUMIF(N921:N927,M928,E921:E927)</f>
        <v>596.79999999999995</v>
      </c>
      <c r="F928" s="101">
        <f>SUMIF(N921:N927,M928,F921:F927)</f>
        <v>33.299999999999997</v>
      </c>
      <c r="G928" s="16" t="s">
        <v>1598</v>
      </c>
      <c r="M928" s="20" t="s">
        <v>1600</v>
      </c>
      <c r="N928" s="20" t="s">
        <v>1616</v>
      </c>
      <c r="Z928" s="106"/>
      <c r="AA928" s="106"/>
      <c r="AB928" s="106"/>
      <c r="AC928" s="106"/>
      <c r="AD928" s="106"/>
      <c r="AE928" s="106"/>
      <c r="AF928" s="106"/>
      <c r="AG928" s="106"/>
      <c r="AH928" s="106"/>
      <c r="AI928" s="106"/>
      <c r="AJ928" s="106"/>
      <c r="AK928" s="106"/>
      <c r="AL928" s="106"/>
      <c r="AM928" s="106"/>
      <c r="AN928" s="106"/>
      <c r="AO928" s="106"/>
      <c r="AP928" s="106"/>
      <c r="AQ928" s="106"/>
      <c r="AR928" s="106"/>
      <c r="AS928" s="106"/>
      <c r="AT928" s="106"/>
      <c r="AU928" s="106"/>
      <c r="AV928" s="106"/>
      <c r="AW928" s="106"/>
      <c r="AX928" s="106"/>
      <c r="AY928" s="106"/>
      <c r="AZ928" s="106"/>
      <c r="BA928" s="106"/>
    </row>
    <row r="929" spans="1:53" ht="16.5" customHeight="1" x14ac:dyDescent="0.3">
      <c r="A929" s="76"/>
      <c r="B929" s="76"/>
      <c r="C929" s="99"/>
      <c r="D929" s="99"/>
      <c r="E929" s="99"/>
      <c r="F929" s="99"/>
      <c r="G929" s="16" t="s">
        <v>1585</v>
      </c>
      <c r="Z929" s="106"/>
      <c r="AA929" s="106"/>
      <c r="AB929" s="106"/>
      <c r="AC929" s="106"/>
      <c r="AD929" s="106"/>
      <c r="AE929" s="106"/>
      <c r="AF929" s="106"/>
      <c r="AG929" s="106"/>
      <c r="AH929" s="106"/>
      <c r="AI929" s="106"/>
      <c r="AJ929" s="106"/>
      <c r="AK929" s="106"/>
      <c r="AL929" s="106"/>
      <c r="AM929" s="106"/>
      <c r="AN929" s="106"/>
      <c r="AO929" s="106"/>
      <c r="AP929" s="106"/>
      <c r="AQ929" s="106"/>
      <c r="AR929" s="106"/>
      <c r="AS929" s="106"/>
      <c r="AT929" s="106"/>
      <c r="AU929" s="106"/>
      <c r="AV929" s="106"/>
      <c r="AW929" s="106"/>
      <c r="AX929" s="106"/>
      <c r="AY929" s="106"/>
      <c r="AZ929" s="106"/>
      <c r="BA929" s="106"/>
    </row>
    <row r="930" spans="1:53" ht="16.5" customHeight="1" x14ac:dyDescent="0.3">
      <c r="A930" s="66"/>
      <c r="B930" s="75" t="s">
        <v>1879</v>
      </c>
      <c r="C930" s="76"/>
      <c r="D930" s="76"/>
      <c r="E930" s="76"/>
      <c r="F930" s="76"/>
      <c r="G930" s="16" t="s">
        <v>1878</v>
      </c>
      <c r="Z930" s="106"/>
      <c r="AA930" s="106"/>
      <c r="AB930" s="106"/>
      <c r="AC930" s="106"/>
      <c r="AD930" s="106"/>
      <c r="AE930" s="106"/>
      <c r="AF930" s="106"/>
      <c r="AG930" s="106"/>
      <c r="AH930" s="106"/>
      <c r="AI930" s="106"/>
      <c r="AJ930" s="106"/>
      <c r="AK930" s="106"/>
      <c r="AL930" s="106"/>
      <c r="AM930" s="106"/>
      <c r="AN930" s="106"/>
      <c r="AO930" s="106"/>
      <c r="AP930" s="106"/>
      <c r="AQ930" s="106"/>
      <c r="AR930" s="106"/>
      <c r="AS930" s="106"/>
      <c r="AT930" s="106"/>
      <c r="AU930" s="106"/>
      <c r="AV930" s="106"/>
      <c r="AW930" s="106"/>
      <c r="AX930" s="106"/>
      <c r="AY930" s="106"/>
      <c r="AZ930" s="106"/>
      <c r="BA930" s="106"/>
    </row>
    <row r="931" spans="1:53" ht="16.5" customHeight="1" x14ac:dyDescent="0.3">
      <c r="A931" s="76"/>
      <c r="B931" s="76"/>
      <c r="C931" s="76"/>
      <c r="D931" s="76"/>
      <c r="E931" s="76"/>
      <c r="F931" s="76"/>
      <c r="G931" s="16" t="s">
        <v>1585</v>
      </c>
      <c r="Z931" s="106"/>
      <c r="AA931" s="106"/>
      <c r="AB931" s="106"/>
      <c r="AC931" s="106"/>
      <c r="AD931" s="106"/>
      <c r="AE931" s="106"/>
      <c r="AF931" s="106"/>
      <c r="AG931" s="106"/>
      <c r="AH931" s="106"/>
      <c r="AI931" s="106"/>
      <c r="AJ931" s="106"/>
      <c r="AK931" s="106"/>
      <c r="AL931" s="106"/>
      <c r="AM931" s="106"/>
      <c r="AN931" s="106"/>
      <c r="AO931" s="106"/>
      <c r="AP931" s="106"/>
      <c r="AQ931" s="106"/>
      <c r="AR931" s="106"/>
      <c r="AS931" s="106"/>
      <c r="AT931" s="106"/>
      <c r="AU931" s="106"/>
      <c r="AV931" s="106"/>
      <c r="AW931" s="106"/>
      <c r="AX931" s="106"/>
      <c r="AY931" s="106"/>
      <c r="AZ931" s="106"/>
      <c r="BA931" s="106"/>
    </row>
    <row r="932" spans="1:53" ht="16.5" customHeight="1" x14ac:dyDescent="0.3">
      <c r="A932" s="66" t="s">
        <v>1881</v>
      </c>
      <c r="B932" s="98" t="str">
        <f>"    노무비 : "&amp;TEXT(I932,"#,##0"&amp;IF(I932&lt;&gt;INT(I932),".###",""))&amp;" / Q * "&amp;AC932&amp;" 대 = "&amp;TEXT(C932,"#,##0.0")&amp;""</f>
        <v xml:space="preserve">    노무비 : 0 / Q * 0.5 대 = 0.0</v>
      </c>
      <c r="C932" s="100">
        <f>D932+E932+F932</f>
        <v>0</v>
      </c>
      <c r="D932" s="100">
        <f>IF(H932=0,0,ROUNDDOWN(J932*H932,1))</f>
        <v>0</v>
      </c>
      <c r="E932" s="100">
        <f>IF(H932=0,0,ROUNDDOWN(K932*H932,1))</f>
        <v>0</v>
      </c>
      <c r="F932" s="100">
        <f>IF(H932=0,0,ROUNDDOWN(L932*H932,1))</f>
        <v>0</v>
      </c>
      <c r="G932" s="16" t="s">
        <v>1880</v>
      </c>
      <c r="H932" s="103">
        <f>AE932</f>
        <v>8.8888888888888889E-3</v>
      </c>
      <c r="I932" s="104">
        <f>J932+K932+L932</f>
        <v>0</v>
      </c>
      <c r="K932" s="39">
        <f>중기목록표!G14</f>
        <v>0</v>
      </c>
      <c r="M932" s="20" t="s">
        <v>1882</v>
      </c>
      <c r="N932" s="20" t="s">
        <v>1600</v>
      </c>
      <c r="X932" s="105" t="str">
        <f>중기목록표!B14&amp;" / "&amp;중기목록표!C14</f>
        <v>동력분무기 / 4.85㎾</v>
      </c>
      <c r="Y932" s="19" t="str">
        <f ca="1">HYPERLINK("#"&amp;중기목록표!J2&amp;"!A"&amp;ROW(중기목록표!A14),"X00603 →")</f>
        <v>X00603 →</v>
      </c>
      <c r="Z932" s="20" t="s">
        <v>1593</v>
      </c>
      <c r="AA932" s="109" t="str">
        <f>AD910</f>
        <v>56.25</v>
      </c>
      <c r="AB932" s="20" t="s">
        <v>1606</v>
      </c>
      <c r="AC932" s="107">
        <v>0.5</v>
      </c>
      <c r="AD932" s="20" t="s">
        <v>1590</v>
      </c>
      <c r="AE932" s="110">
        <f>1/AD910*AC932</f>
        <v>8.8888888888888889E-3</v>
      </c>
      <c r="AF932" s="106"/>
      <c r="AG932" s="106"/>
      <c r="AH932" s="106"/>
      <c r="AI932" s="106"/>
      <c r="AJ932" s="106"/>
      <c r="AK932" s="106"/>
      <c r="AL932" s="106"/>
      <c r="AM932" s="106"/>
      <c r="AN932" s="106"/>
      <c r="AO932" s="106"/>
      <c r="AP932" s="106"/>
      <c r="AQ932" s="106"/>
      <c r="AR932" s="106"/>
      <c r="AS932" s="106"/>
      <c r="AT932" s="106"/>
      <c r="AU932" s="106"/>
      <c r="AV932" s="106"/>
      <c r="AW932" s="106"/>
      <c r="AX932" s="106"/>
      <c r="AY932" s="106"/>
      <c r="AZ932" s="106"/>
      <c r="BA932" s="106"/>
    </row>
    <row r="933" spans="1:53" ht="16.5" customHeight="1" x14ac:dyDescent="0.3">
      <c r="A933" s="66" t="s">
        <v>1884</v>
      </c>
      <c r="B933" s="98" t="str">
        <f>"    재료비 : "&amp;TEXT(I933,"#,##0"&amp;IF(I933&lt;&gt;INT(I933),".###",""))&amp;" / Q * "&amp;AC933&amp;" 대 = "&amp;TEXT(C933,"#,##0.0")&amp;""</f>
        <v xml:space="preserve">    재료비 : 2,057 / Q * 0.5 대 = 18.2</v>
      </c>
      <c r="C933" s="100">
        <f>D933+E933+F933</f>
        <v>18.2</v>
      </c>
      <c r="D933" s="100">
        <f>IF(H933=0,0,ROUNDDOWN(J933*H933,1))</f>
        <v>18.2</v>
      </c>
      <c r="E933" s="100">
        <f>IF(H933=0,0,ROUNDDOWN(K933*H933,1))</f>
        <v>0</v>
      </c>
      <c r="F933" s="100">
        <f>IF(H933=0,0,ROUNDDOWN(L933*H933,1))</f>
        <v>0</v>
      </c>
      <c r="G933" s="16" t="s">
        <v>1883</v>
      </c>
      <c r="H933" s="103">
        <f>AE933</f>
        <v>8.8888888888888889E-3</v>
      </c>
      <c r="I933" s="104">
        <f>J933+K933+L933</f>
        <v>2057</v>
      </c>
      <c r="J933" s="39">
        <f>중기목록표!F14</f>
        <v>2057</v>
      </c>
      <c r="M933" s="20" t="s">
        <v>1882</v>
      </c>
      <c r="N933" s="20" t="s">
        <v>1600</v>
      </c>
      <c r="X933" s="105" t="str">
        <f>중기목록표!B14&amp;" / "&amp;중기목록표!C14</f>
        <v>동력분무기 / 4.85㎾</v>
      </c>
      <c r="Y933" s="19" t="str">
        <f ca="1">HYPERLINK("#"&amp;중기목록표!J2&amp;"!A"&amp;ROW(중기목록표!A14),"X00603 →")</f>
        <v>X00603 →</v>
      </c>
      <c r="Z933" s="20" t="s">
        <v>1593</v>
      </c>
      <c r="AA933" s="109" t="str">
        <f>AD910</f>
        <v>56.25</v>
      </c>
      <c r="AB933" s="20" t="s">
        <v>1606</v>
      </c>
      <c r="AC933" s="107">
        <v>0.5</v>
      </c>
      <c r="AD933" s="20" t="s">
        <v>1590</v>
      </c>
      <c r="AE933" s="110">
        <f>1/AD910*AC933</f>
        <v>8.8888888888888889E-3</v>
      </c>
      <c r="AF933" s="106"/>
      <c r="AG933" s="106"/>
      <c r="AH933" s="106"/>
      <c r="AI933" s="106"/>
      <c r="AJ933" s="106"/>
      <c r="AK933" s="106"/>
      <c r="AL933" s="106"/>
      <c r="AM933" s="106"/>
      <c r="AN933" s="106"/>
      <c r="AO933" s="106"/>
      <c r="AP933" s="106"/>
      <c r="AQ933" s="106"/>
      <c r="AR933" s="106"/>
      <c r="AS933" s="106"/>
      <c r="AT933" s="106"/>
      <c r="AU933" s="106"/>
      <c r="AV933" s="106"/>
      <c r="AW933" s="106"/>
      <c r="AX933" s="106"/>
      <c r="AY933" s="106"/>
      <c r="AZ933" s="106"/>
      <c r="BA933" s="106"/>
    </row>
    <row r="934" spans="1:53" ht="16.5" customHeight="1" x14ac:dyDescent="0.3">
      <c r="A934" s="66" t="s">
        <v>1886</v>
      </c>
      <c r="B934" s="98" t="str">
        <f>"    경  비 : "&amp;TEXT(I934,"#,##0"&amp;IF(I934&lt;&gt;INT(I934),".###",""))&amp;" / Q * "&amp;AC934&amp;" 대 = "&amp;TEXT(C934,"#,##0.0")&amp;""</f>
        <v xml:space="preserve">    경  비 : 244 / Q * 0.5 대 = 2.1</v>
      </c>
      <c r="C934" s="100">
        <f>D934+E934+F934</f>
        <v>2.1</v>
      </c>
      <c r="D934" s="100">
        <f>IF(H934=0,0,ROUNDDOWN(J934*H934,1))</f>
        <v>0</v>
      </c>
      <c r="E934" s="100">
        <f>IF(H934=0,0,ROUNDDOWN(K934*H934,1))</f>
        <v>0</v>
      </c>
      <c r="F934" s="100">
        <f>IF(H934=0,0,ROUNDDOWN(L934*H934,1))</f>
        <v>2.1</v>
      </c>
      <c r="G934" s="16" t="s">
        <v>1885</v>
      </c>
      <c r="H934" s="103">
        <f>AE934</f>
        <v>8.8888888888888889E-3</v>
      </c>
      <c r="I934" s="104">
        <f>J934+K934+L934</f>
        <v>244</v>
      </c>
      <c r="L934" s="39">
        <f>중기목록표!H14</f>
        <v>244</v>
      </c>
      <c r="M934" s="20" t="s">
        <v>1882</v>
      </c>
      <c r="N934" s="20" t="s">
        <v>1600</v>
      </c>
      <c r="X934" s="105" t="str">
        <f>중기목록표!B14&amp;" / "&amp;중기목록표!C14</f>
        <v>동력분무기 / 4.85㎾</v>
      </c>
      <c r="Y934" s="19" t="str">
        <f ca="1">HYPERLINK("#"&amp;중기목록표!J2&amp;"!A"&amp;ROW(중기목록표!A14),"X00603 →")</f>
        <v>X00603 →</v>
      </c>
      <c r="Z934" s="20" t="s">
        <v>1593</v>
      </c>
      <c r="AA934" s="109" t="str">
        <f>AD910</f>
        <v>56.25</v>
      </c>
      <c r="AB934" s="20" t="s">
        <v>1606</v>
      </c>
      <c r="AC934" s="107">
        <v>0.5</v>
      </c>
      <c r="AD934" s="20" t="s">
        <v>1590</v>
      </c>
      <c r="AE934" s="110">
        <f>1/AD910*AC934</f>
        <v>8.8888888888888889E-3</v>
      </c>
      <c r="AF934" s="106"/>
      <c r="AG934" s="106"/>
      <c r="AH934" s="106"/>
      <c r="AI934" s="106"/>
      <c r="AJ934" s="106"/>
      <c r="AK934" s="106"/>
      <c r="AL934" s="106"/>
      <c r="AM934" s="106"/>
      <c r="AN934" s="106"/>
      <c r="AO934" s="106"/>
      <c r="AP934" s="106"/>
      <c r="AQ934" s="106"/>
      <c r="AR934" s="106"/>
      <c r="AS934" s="106"/>
      <c r="AT934" s="106"/>
      <c r="AU934" s="106"/>
      <c r="AV934" s="106"/>
      <c r="AW934" s="106"/>
      <c r="AX934" s="106"/>
      <c r="AY934" s="106"/>
      <c r="AZ934" s="106"/>
      <c r="BA934" s="106"/>
    </row>
    <row r="935" spans="1:53" ht="16.5" customHeight="1" x14ac:dyDescent="0.3">
      <c r="A935" s="76"/>
      <c r="B935" s="76"/>
      <c r="C935" s="76"/>
      <c r="D935" s="76"/>
      <c r="E935" s="76"/>
      <c r="F935" s="76"/>
      <c r="G935" s="16" t="s">
        <v>1585</v>
      </c>
      <c r="Z935" s="106"/>
      <c r="AA935" s="106"/>
      <c r="AB935" s="106"/>
      <c r="AC935" s="106"/>
      <c r="AD935" s="106"/>
      <c r="AE935" s="106"/>
      <c r="AF935" s="106"/>
      <c r="AG935" s="106"/>
      <c r="AH935" s="106"/>
      <c r="AI935" s="106"/>
      <c r="AJ935" s="106"/>
      <c r="AK935" s="106"/>
      <c r="AL935" s="106"/>
      <c r="AM935" s="106"/>
      <c r="AN935" s="106"/>
      <c r="AO935" s="106"/>
      <c r="AP935" s="106"/>
      <c r="AQ935" s="106"/>
      <c r="AR935" s="106"/>
      <c r="AS935" s="106"/>
      <c r="AT935" s="106"/>
      <c r="AU935" s="106"/>
      <c r="AV935" s="106"/>
      <c r="AW935" s="106"/>
      <c r="AX935" s="106"/>
      <c r="AY935" s="106"/>
      <c r="AZ935" s="106"/>
      <c r="BA935" s="106"/>
    </row>
    <row r="936" spans="1:53" ht="16.5" customHeight="1" x14ac:dyDescent="0.3">
      <c r="A936" s="66"/>
      <c r="B936" s="75" t="s">
        <v>1599</v>
      </c>
      <c r="C936" s="101">
        <f>D936+E936+F936</f>
        <v>20.3</v>
      </c>
      <c r="D936" s="101">
        <f>SUMIF(N929:N935,M936,D929:D935)</f>
        <v>18.2</v>
      </c>
      <c r="E936" s="101">
        <f>SUMIF(N929:N935,M936,E929:E935)</f>
        <v>0</v>
      </c>
      <c r="F936" s="101">
        <f>SUMIF(N929:N935,M936,F929:F935)</f>
        <v>2.1</v>
      </c>
      <c r="G936" s="16" t="s">
        <v>1598</v>
      </c>
      <c r="M936" s="20" t="s">
        <v>1600</v>
      </c>
      <c r="N936" s="20" t="s">
        <v>1616</v>
      </c>
      <c r="Z936" s="106"/>
      <c r="AA936" s="106"/>
      <c r="AB936" s="106"/>
      <c r="AC936" s="106"/>
      <c r="AD936" s="106"/>
      <c r="AE936" s="106"/>
      <c r="AF936" s="106"/>
      <c r="AG936" s="106"/>
      <c r="AH936" s="106"/>
      <c r="AI936" s="106"/>
      <c r="AJ936" s="106"/>
      <c r="AK936" s="106"/>
      <c r="AL936" s="106"/>
      <c r="AM936" s="106"/>
      <c r="AN936" s="106"/>
      <c r="AO936" s="106"/>
      <c r="AP936" s="106"/>
      <c r="AQ936" s="106"/>
      <c r="AR936" s="106"/>
      <c r="AS936" s="106"/>
      <c r="AT936" s="106"/>
      <c r="AU936" s="106"/>
      <c r="AV936" s="106"/>
      <c r="AW936" s="106"/>
      <c r="AX936" s="106"/>
      <c r="AY936" s="106"/>
      <c r="AZ936" s="106"/>
      <c r="BA936" s="106"/>
    </row>
    <row r="937" spans="1:53" ht="16.5" customHeight="1" x14ac:dyDescent="0.3">
      <c r="A937" s="76"/>
      <c r="B937" s="76"/>
      <c r="C937" s="99"/>
      <c r="D937" s="99"/>
      <c r="E937" s="99"/>
      <c r="F937" s="99"/>
      <c r="G937" s="16" t="s">
        <v>1585</v>
      </c>
      <c r="Z937" s="106"/>
      <c r="AA937" s="106"/>
      <c r="AB937" s="106"/>
      <c r="AC937" s="106"/>
      <c r="AD937" s="106"/>
      <c r="AE937" s="106"/>
      <c r="AF937" s="106"/>
      <c r="AG937" s="106"/>
      <c r="AH937" s="106"/>
      <c r="AI937" s="106"/>
      <c r="AJ937" s="106"/>
      <c r="AK937" s="106"/>
      <c r="AL937" s="106"/>
      <c r="AM937" s="106"/>
      <c r="AN937" s="106"/>
      <c r="AO937" s="106"/>
      <c r="AP937" s="106"/>
      <c r="AQ937" s="106"/>
      <c r="AR937" s="106"/>
      <c r="AS937" s="106"/>
      <c r="AT937" s="106"/>
      <c r="AU937" s="106"/>
      <c r="AV937" s="106"/>
      <c r="AW937" s="106"/>
      <c r="AX937" s="106"/>
      <c r="AY937" s="106"/>
      <c r="AZ937" s="106"/>
      <c r="BA937" s="106"/>
    </row>
    <row r="938" spans="1:53" ht="16.5" customHeight="1" x14ac:dyDescent="0.3">
      <c r="A938" s="66"/>
      <c r="B938" s="75" t="s">
        <v>1888</v>
      </c>
      <c r="C938" s="76"/>
      <c r="D938" s="76"/>
      <c r="E938" s="76"/>
      <c r="F938" s="76"/>
      <c r="G938" s="16" t="s">
        <v>1887</v>
      </c>
      <c r="Z938" s="106"/>
      <c r="AA938" s="106"/>
      <c r="AB938" s="106"/>
      <c r="AC938" s="106"/>
      <c r="AD938" s="106"/>
      <c r="AE938" s="106"/>
      <c r="AF938" s="106"/>
      <c r="AG938" s="106"/>
      <c r="AH938" s="106"/>
      <c r="AI938" s="106"/>
      <c r="AJ938" s="106"/>
      <c r="AK938" s="106"/>
      <c r="AL938" s="106"/>
      <c r="AM938" s="106"/>
      <c r="AN938" s="106"/>
      <c r="AO938" s="106"/>
      <c r="AP938" s="106"/>
      <c r="AQ938" s="106"/>
      <c r="AR938" s="106"/>
      <c r="AS938" s="106"/>
      <c r="AT938" s="106"/>
      <c r="AU938" s="106"/>
      <c r="AV938" s="106"/>
      <c r="AW938" s="106"/>
      <c r="AX938" s="106"/>
      <c r="AY938" s="106"/>
      <c r="AZ938" s="106"/>
      <c r="BA938" s="106"/>
    </row>
    <row r="939" spans="1:53" ht="16.5" customHeight="1" x14ac:dyDescent="0.3">
      <c r="A939" s="76"/>
      <c r="B939" s="76"/>
      <c r="C939" s="76"/>
      <c r="D939" s="76"/>
      <c r="E939" s="76"/>
      <c r="F939" s="76"/>
      <c r="G939" s="16" t="s">
        <v>1585</v>
      </c>
      <c r="Z939" s="106"/>
      <c r="AA939" s="106"/>
      <c r="AB939" s="106"/>
      <c r="AC939" s="106"/>
      <c r="AD939" s="106"/>
      <c r="AE939" s="106"/>
      <c r="AF939" s="106"/>
      <c r="AG939" s="106"/>
      <c r="AH939" s="106"/>
      <c r="AI939" s="106"/>
      <c r="AJ939" s="106"/>
      <c r="AK939" s="106"/>
      <c r="AL939" s="106"/>
      <c r="AM939" s="106"/>
      <c r="AN939" s="106"/>
      <c r="AO939" s="106"/>
      <c r="AP939" s="106"/>
      <c r="AQ939" s="106"/>
      <c r="AR939" s="106"/>
      <c r="AS939" s="106"/>
      <c r="AT939" s="106"/>
      <c r="AU939" s="106"/>
      <c r="AV939" s="106"/>
      <c r="AW939" s="106"/>
      <c r="AX939" s="106"/>
      <c r="AY939" s="106"/>
      <c r="AZ939" s="106"/>
      <c r="BA939" s="106"/>
    </row>
    <row r="940" spans="1:53" ht="16.5" customHeight="1" x14ac:dyDescent="0.3">
      <c r="A940" s="66" t="s">
        <v>1890</v>
      </c>
      <c r="B940" s="98" t="str">
        <f>"    블레이드  (14˝×3.2mm)   "&amp;TEXT(I940,"#,##0"&amp;IF(I940&lt;&gt;INT(I940),".###",""))&amp;" * "&amp;AA940&amp;" EA / "&amp;AC940&amp;" m = "&amp;TEXT(C940,"#,##0.0")&amp;""</f>
        <v xml:space="preserve">    블레이드  (14˝×3.2mm)   210,000 * 0.27 EA / 100 m = 567.0</v>
      </c>
      <c r="C940" s="100">
        <f>D940+E940+F940</f>
        <v>567</v>
      </c>
      <c r="D940" s="100">
        <f>IF(H940=0,0,ROUNDDOWN(J940*H940,1))</f>
        <v>567</v>
      </c>
      <c r="E940" s="100">
        <f>IF(H940=0,0,ROUNDDOWN(K940*H940,1))</f>
        <v>0</v>
      </c>
      <c r="F940" s="100">
        <f>IF(H940=0,0,ROUNDDOWN(L940*H940,1))</f>
        <v>0</v>
      </c>
      <c r="G940" s="16" t="s">
        <v>1889</v>
      </c>
      <c r="H940" s="103">
        <f>AE940</f>
        <v>2.7000000000000001E-3</v>
      </c>
      <c r="I940" s="104">
        <f>J940+K940+L940</f>
        <v>210000</v>
      </c>
      <c r="J940" s="39">
        <f>재료비목록표!E31</f>
        <v>210000</v>
      </c>
      <c r="M940" s="20" t="s">
        <v>1891</v>
      </c>
      <c r="N940" s="20" t="s">
        <v>1600</v>
      </c>
      <c r="X940" s="105" t="str">
        <f>재료비목록표!B31&amp;" / "&amp;재료비목록표!C31</f>
        <v>블레이드 / 14"×3.2mm</v>
      </c>
      <c r="Y940" s="19" t="str">
        <f ca="1">HYPERLINK("#"&amp;재료비목록표!G2&amp;"!A"&amp;ROW(재료비목록표!A31),"M04983 →")</f>
        <v>M04983 →</v>
      </c>
      <c r="Z940" s="20" t="s">
        <v>1604</v>
      </c>
      <c r="AA940" s="107">
        <v>0.27</v>
      </c>
      <c r="AB940" s="20" t="s">
        <v>1613</v>
      </c>
      <c r="AC940" s="108">
        <v>100</v>
      </c>
      <c r="AD940" s="20" t="s">
        <v>1590</v>
      </c>
      <c r="AE940" s="110">
        <f>1*AA940/AC940</f>
        <v>2.7000000000000001E-3</v>
      </c>
      <c r="AF940" s="106"/>
      <c r="AG940" s="106"/>
      <c r="AH940" s="106"/>
      <c r="AI940" s="106"/>
      <c r="AJ940" s="106"/>
      <c r="AK940" s="106"/>
      <c r="AL940" s="106"/>
      <c r="AM940" s="106"/>
      <c r="AN940" s="106"/>
      <c r="AO940" s="106"/>
      <c r="AP940" s="106"/>
      <c r="AQ940" s="106"/>
      <c r="AR940" s="106"/>
      <c r="AS940" s="106"/>
      <c r="AT940" s="106"/>
      <c r="AU940" s="106"/>
      <c r="AV940" s="106"/>
      <c r="AW940" s="106"/>
      <c r="AX940" s="106"/>
      <c r="AY940" s="106"/>
      <c r="AZ940" s="106"/>
      <c r="BA940" s="106"/>
    </row>
    <row r="941" spans="1:53" ht="16.5" customHeight="1" x14ac:dyDescent="0.3">
      <c r="A941" s="76"/>
      <c r="B941" s="76"/>
      <c r="C941" s="76"/>
      <c r="D941" s="76"/>
      <c r="E941" s="76"/>
      <c r="F941" s="76"/>
      <c r="G941" s="16" t="s">
        <v>1585</v>
      </c>
      <c r="Z941" s="106"/>
      <c r="AA941" s="106"/>
      <c r="AB941" s="106"/>
      <c r="AC941" s="106"/>
      <c r="AD941" s="106"/>
      <c r="AE941" s="106"/>
      <c r="AF941" s="106"/>
      <c r="AG941" s="106"/>
      <c r="AH941" s="106"/>
      <c r="AI941" s="106"/>
      <c r="AJ941" s="106"/>
      <c r="AK941" s="106"/>
      <c r="AL941" s="106"/>
      <c r="AM941" s="106"/>
      <c r="AN941" s="106"/>
      <c r="AO941" s="106"/>
      <c r="AP941" s="106"/>
      <c r="AQ941" s="106"/>
      <c r="AR941" s="106"/>
      <c r="AS941" s="106"/>
      <c r="AT941" s="106"/>
      <c r="AU941" s="106"/>
      <c r="AV941" s="106"/>
      <c r="AW941" s="106"/>
      <c r="AX941" s="106"/>
      <c r="AY941" s="106"/>
      <c r="AZ941" s="106"/>
      <c r="BA941" s="106"/>
    </row>
    <row r="942" spans="1:53" ht="16.5" customHeight="1" x14ac:dyDescent="0.3">
      <c r="A942" s="66" t="s">
        <v>1893</v>
      </c>
      <c r="B942" s="98" t="str">
        <f>"    물   "&amp;TEXT(I942,"#,##0"&amp;IF(I942&lt;&gt;INT(I942),".###",""))&amp;" * "&amp;AA942&amp;" ℓ / "&amp;AC942&amp;" m = "&amp;TEXT(C942,"#,##0.0")&amp;""</f>
        <v xml:space="preserve">    물   1.33 * 2000 ℓ / 100 m = 26.6</v>
      </c>
      <c r="C942" s="100">
        <f>D942+E942+F942</f>
        <v>26.6</v>
      </c>
      <c r="D942" s="100">
        <f>IF(H942=0,0,ROUNDDOWN(J942*H942,1))</f>
        <v>26.6</v>
      </c>
      <c r="E942" s="100">
        <f>IF(H942=0,0,ROUNDDOWN(K942*H942,1))</f>
        <v>0</v>
      </c>
      <c r="F942" s="100">
        <f>IF(H942=0,0,ROUNDDOWN(L942*H942,1))</f>
        <v>0</v>
      </c>
      <c r="G942" s="16" t="s">
        <v>1892</v>
      </c>
      <c r="H942" s="103">
        <f>AE942</f>
        <v>20</v>
      </c>
      <c r="I942" s="104">
        <f>J942+K942+L942</f>
        <v>1.33</v>
      </c>
      <c r="J942" s="39">
        <f>재료비목록표!E24</f>
        <v>1.33</v>
      </c>
      <c r="M942" s="20" t="s">
        <v>1894</v>
      </c>
      <c r="N942" s="20" t="s">
        <v>1600</v>
      </c>
      <c r="X942" s="105" t="str">
        <f>재료비목록표!B24&amp;" / "&amp;재료비목록표!C24</f>
        <v xml:space="preserve">물 / </v>
      </c>
      <c r="Y942" s="19" t="str">
        <f ca="1">HYPERLINK("#"&amp;재료비목록표!G2&amp;"!A"&amp;ROW(재료비목록표!A24),"M04987 →")</f>
        <v>M04987 →</v>
      </c>
      <c r="Z942" s="20" t="s">
        <v>1604</v>
      </c>
      <c r="AA942" s="108">
        <v>2000</v>
      </c>
      <c r="AB942" s="20" t="s">
        <v>1613</v>
      </c>
      <c r="AC942" s="108">
        <v>100</v>
      </c>
      <c r="AD942" s="20" t="s">
        <v>1590</v>
      </c>
      <c r="AE942" s="110">
        <f>1*AA942/AC942</f>
        <v>20</v>
      </c>
      <c r="AF942" s="106"/>
      <c r="AG942" s="106"/>
      <c r="AH942" s="106"/>
      <c r="AI942" s="106"/>
      <c r="AJ942" s="106"/>
      <c r="AK942" s="106"/>
      <c r="AL942" s="106"/>
      <c r="AM942" s="106"/>
      <c r="AN942" s="106"/>
      <c r="AO942" s="106"/>
      <c r="AP942" s="106"/>
      <c r="AQ942" s="106"/>
      <c r="AR942" s="106"/>
      <c r="AS942" s="106"/>
      <c r="AT942" s="106"/>
      <c r="AU942" s="106"/>
      <c r="AV942" s="106"/>
      <c r="AW942" s="106"/>
      <c r="AX942" s="106"/>
      <c r="AY942" s="106"/>
      <c r="AZ942" s="106"/>
      <c r="BA942" s="106"/>
    </row>
    <row r="943" spans="1:53" ht="16.5" customHeight="1" x14ac:dyDescent="0.3">
      <c r="A943" s="76"/>
      <c r="B943" s="76"/>
      <c r="C943" s="76"/>
      <c r="D943" s="76"/>
      <c r="E943" s="76"/>
      <c r="F943" s="76"/>
      <c r="G943" s="16" t="s">
        <v>1585</v>
      </c>
      <c r="Z943" s="106"/>
      <c r="AA943" s="106"/>
      <c r="AB943" s="106"/>
      <c r="AC943" s="106"/>
      <c r="AD943" s="106"/>
      <c r="AE943" s="106"/>
      <c r="AF943" s="106"/>
      <c r="AG943" s="106"/>
      <c r="AH943" s="106"/>
      <c r="AI943" s="106"/>
      <c r="AJ943" s="106"/>
      <c r="AK943" s="106"/>
      <c r="AL943" s="106"/>
      <c r="AM943" s="106"/>
      <c r="AN943" s="106"/>
      <c r="AO943" s="106"/>
      <c r="AP943" s="106"/>
      <c r="AQ943" s="106"/>
      <c r="AR943" s="106"/>
      <c r="AS943" s="106"/>
      <c r="AT943" s="106"/>
      <c r="AU943" s="106"/>
      <c r="AV943" s="106"/>
      <c r="AW943" s="106"/>
      <c r="AX943" s="106"/>
      <c r="AY943" s="106"/>
      <c r="AZ943" s="106"/>
      <c r="BA943" s="106"/>
    </row>
    <row r="944" spans="1:53" ht="16.5" customHeight="1" x14ac:dyDescent="0.3">
      <c r="A944" s="66"/>
      <c r="B944" s="75" t="s">
        <v>1599</v>
      </c>
      <c r="C944" s="101">
        <f>D944+E944+F944</f>
        <v>593.6</v>
      </c>
      <c r="D944" s="101">
        <f>SUMIF(N937:N943,M944,D937:D943)</f>
        <v>593.6</v>
      </c>
      <c r="E944" s="101">
        <f>SUMIF(N937:N943,M944,E937:E943)</f>
        <v>0</v>
      </c>
      <c r="F944" s="101">
        <f>SUMIF(N937:N943,M944,F937:F943)</f>
        <v>0</v>
      </c>
      <c r="G944" s="16" t="s">
        <v>1598</v>
      </c>
      <c r="M944" s="20" t="s">
        <v>1600</v>
      </c>
      <c r="N944" s="20" t="s">
        <v>1616</v>
      </c>
      <c r="Z944" s="106"/>
      <c r="AA944" s="106"/>
      <c r="AB944" s="106"/>
      <c r="AC944" s="106"/>
      <c r="AD944" s="106"/>
      <c r="AE944" s="106"/>
      <c r="AF944" s="106"/>
      <c r="AG944" s="106"/>
      <c r="AH944" s="106"/>
      <c r="AI944" s="106"/>
      <c r="AJ944" s="106"/>
      <c r="AK944" s="106"/>
      <c r="AL944" s="106"/>
      <c r="AM944" s="106"/>
      <c r="AN944" s="106"/>
      <c r="AO944" s="106"/>
      <c r="AP944" s="106"/>
      <c r="AQ944" s="106"/>
      <c r="AR944" s="106"/>
      <c r="AS944" s="106"/>
      <c r="AT944" s="106"/>
      <c r="AU944" s="106"/>
      <c r="AV944" s="106"/>
      <c r="AW944" s="106"/>
      <c r="AX944" s="106"/>
      <c r="AY944" s="106"/>
      <c r="AZ944" s="106"/>
      <c r="BA944" s="106"/>
    </row>
    <row r="945" spans="1:53" ht="16.5" customHeight="1" x14ac:dyDescent="0.3">
      <c r="A945" s="76"/>
      <c r="B945" s="76"/>
      <c r="C945" s="99"/>
      <c r="D945" s="99"/>
      <c r="E945" s="99"/>
      <c r="F945" s="99"/>
      <c r="G945" s="16" t="s">
        <v>1585</v>
      </c>
      <c r="Z945" s="106"/>
      <c r="AA945" s="106"/>
      <c r="AB945" s="106"/>
      <c r="AC945" s="106"/>
      <c r="AD945" s="106"/>
      <c r="AE945" s="106"/>
      <c r="AF945" s="106"/>
      <c r="AG945" s="106"/>
      <c r="AH945" s="106"/>
      <c r="AI945" s="106"/>
      <c r="AJ945" s="106"/>
      <c r="AK945" s="106"/>
      <c r="AL945" s="106"/>
      <c r="AM945" s="106"/>
      <c r="AN945" s="106"/>
      <c r="AO945" s="106"/>
      <c r="AP945" s="106"/>
      <c r="AQ945" s="106"/>
      <c r="AR945" s="106"/>
      <c r="AS945" s="106"/>
      <c r="AT945" s="106"/>
      <c r="AU945" s="106"/>
      <c r="AV945" s="106"/>
      <c r="AW945" s="106"/>
      <c r="AX945" s="106"/>
      <c r="AY945" s="106"/>
      <c r="AZ945" s="106"/>
      <c r="BA945" s="106"/>
    </row>
    <row r="946" spans="1:53" ht="16.5" customHeight="1" x14ac:dyDescent="0.3">
      <c r="A946" s="66"/>
      <c r="B946" s="75" t="s">
        <v>1615</v>
      </c>
      <c r="C946" s="101">
        <f>D946+E946+F946</f>
        <v>2245.2999999999997</v>
      </c>
      <c r="D946" s="101">
        <f>SUMIF(N907:N945,M946,D907:D945)</f>
        <v>769.3</v>
      </c>
      <c r="E946" s="101">
        <f>SUMIF(N907:N945,M946,E907:E945)</f>
        <v>1440.6</v>
      </c>
      <c r="F946" s="101">
        <f>SUMIF(N907:N945,M946,F907:F945)</f>
        <v>35.4</v>
      </c>
      <c r="G946" s="16" t="s">
        <v>1614</v>
      </c>
      <c r="M946" s="20" t="s">
        <v>1616</v>
      </c>
      <c r="N946" s="20" t="s">
        <v>1636</v>
      </c>
      <c r="Z946" s="106"/>
      <c r="AA946" s="106"/>
      <c r="AB946" s="106"/>
      <c r="AC946" s="106"/>
      <c r="AD946" s="106"/>
      <c r="AE946" s="106"/>
      <c r="AF946" s="106"/>
      <c r="AG946" s="106"/>
      <c r="AH946" s="106"/>
      <c r="AI946" s="106"/>
      <c r="AJ946" s="106"/>
      <c r="AK946" s="106"/>
      <c r="AL946" s="106"/>
      <c r="AM946" s="106"/>
      <c r="AN946" s="106"/>
      <c r="AO946" s="106"/>
      <c r="AP946" s="106"/>
      <c r="AQ946" s="106"/>
      <c r="AR946" s="106"/>
      <c r="AS946" s="106"/>
      <c r="AT946" s="106"/>
      <c r="AU946" s="106"/>
      <c r="AV946" s="106"/>
      <c r="AW946" s="106"/>
      <c r="AX946" s="106"/>
      <c r="AY946" s="106"/>
      <c r="AZ946" s="106"/>
      <c r="BA946" s="106"/>
    </row>
    <row r="947" spans="1:53" ht="16.5" customHeight="1" x14ac:dyDescent="0.3">
      <c r="A947" s="76"/>
      <c r="B947" s="76"/>
      <c r="C947" s="99"/>
      <c r="D947" s="99"/>
      <c r="E947" s="99"/>
      <c r="F947" s="99"/>
      <c r="G947" s="16" t="s">
        <v>1585</v>
      </c>
      <c r="Z947" s="106"/>
      <c r="AA947" s="106"/>
      <c r="AB947" s="106"/>
      <c r="AC947" s="106"/>
      <c r="AD947" s="106"/>
      <c r="AE947" s="106"/>
      <c r="AF947" s="106"/>
      <c r="AG947" s="106"/>
      <c r="AH947" s="106"/>
      <c r="AI947" s="106"/>
      <c r="AJ947" s="106"/>
      <c r="AK947" s="106"/>
      <c r="AL947" s="106"/>
      <c r="AM947" s="106"/>
      <c r="AN947" s="106"/>
      <c r="AO947" s="106"/>
      <c r="AP947" s="106"/>
      <c r="AQ947" s="106"/>
      <c r="AR947" s="106"/>
      <c r="AS947" s="106"/>
      <c r="AT947" s="106"/>
      <c r="AU947" s="106"/>
      <c r="AV947" s="106"/>
      <c r="AW947" s="106"/>
      <c r="AX947" s="106"/>
      <c r="AY947" s="106"/>
      <c r="AZ947" s="106"/>
      <c r="BA947" s="106"/>
    </row>
    <row r="948" spans="1:53" ht="16.5" customHeight="1" x14ac:dyDescent="0.3">
      <c r="A948" s="76"/>
      <c r="B948" s="76"/>
      <c r="C948" s="76"/>
      <c r="D948" s="76"/>
      <c r="E948" s="76"/>
      <c r="F948" s="76"/>
      <c r="G948" s="16" t="s">
        <v>1585</v>
      </c>
      <c r="Z948" s="106"/>
      <c r="AA948" s="106"/>
      <c r="AB948" s="106"/>
      <c r="AC948" s="106"/>
      <c r="AD948" s="106"/>
      <c r="AE948" s="106"/>
      <c r="AF948" s="106"/>
      <c r="AG948" s="106"/>
      <c r="AH948" s="106"/>
      <c r="AI948" s="106"/>
      <c r="AJ948" s="106"/>
      <c r="AK948" s="106"/>
      <c r="AL948" s="106"/>
      <c r="AM948" s="106"/>
      <c r="AN948" s="106"/>
      <c r="AO948" s="106"/>
      <c r="AP948" s="106"/>
      <c r="AQ948" s="106"/>
      <c r="AR948" s="106"/>
      <c r="AS948" s="106"/>
      <c r="AT948" s="106"/>
      <c r="AU948" s="106"/>
      <c r="AV948" s="106"/>
      <c r="AW948" s="106"/>
      <c r="AX948" s="106"/>
      <c r="AY948" s="106"/>
      <c r="AZ948" s="106"/>
      <c r="BA948" s="106"/>
    </row>
    <row r="949" spans="1:53" ht="16.5" customHeight="1" x14ac:dyDescent="0.3">
      <c r="A949" s="66"/>
      <c r="B949" s="75" t="s">
        <v>1896</v>
      </c>
      <c r="C949" s="76"/>
      <c r="D949" s="76"/>
      <c r="E949" s="76"/>
      <c r="F949" s="76"/>
      <c r="G949" s="16" t="s">
        <v>1895</v>
      </c>
      <c r="Z949" s="106"/>
      <c r="AA949" s="106"/>
      <c r="AB949" s="106"/>
      <c r="AC949" s="106"/>
      <c r="AD949" s="106"/>
      <c r="AE949" s="106"/>
      <c r="AF949" s="106"/>
      <c r="AG949" s="106"/>
      <c r="AH949" s="106"/>
      <c r="AI949" s="106"/>
      <c r="AJ949" s="106"/>
      <c r="AK949" s="106"/>
      <c r="AL949" s="106"/>
      <c r="AM949" s="106"/>
      <c r="AN949" s="106"/>
      <c r="AO949" s="106"/>
      <c r="AP949" s="106"/>
      <c r="AQ949" s="106"/>
      <c r="AR949" s="106"/>
      <c r="AS949" s="106"/>
      <c r="AT949" s="106"/>
      <c r="AU949" s="106"/>
      <c r="AV949" s="106"/>
      <c r="AW949" s="106"/>
      <c r="AX949" s="106"/>
      <c r="AY949" s="106"/>
      <c r="AZ949" s="106"/>
      <c r="BA949" s="106"/>
    </row>
    <row r="950" spans="1:53" ht="16.5" customHeight="1" x14ac:dyDescent="0.3">
      <c r="A950" s="76"/>
      <c r="B950" s="76"/>
      <c r="C950" s="76"/>
      <c r="D950" s="76"/>
      <c r="E950" s="76"/>
      <c r="F950" s="76"/>
      <c r="G950" s="16" t="s">
        <v>1585</v>
      </c>
      <c r="Z950" s="106"/>
      <c r="AA950" s="106"/>
      <c r="AB950" s="106"/>
      <c r="AC950" s="106"/>
      <c r="AD950" s="106"/>
      <c r="AE950" s="106"/>
      <c r="AF950" s="106"/>
      <c r="AG950" s="106"/>
      <c r="AH950" s="106"/>
      <c r="AI950" s="106"/>
      <c r="AJ950" s="106"/>
      <c r="AK950" s="106"/>
      <c r="AL950" s="106"/>
      <c r="AM950" s="106"/>
      <c r="AN950" s="106"/>
      <c r="AO950" s="106"/>
      <c r="AP950" s="106"/>
      <c r="AQ950" s="106"/>
      <c r="AR950" s="106"/>
      <c r="AS950" s="106"/>
      <c r="AT950" s="106"/>
      <c r="AU950" s="106"/>
      <c r="AV950" s="106"/>
      <c r="AW950" s="106"/>
      <c r="AX950" s="106"/>
      <c r="AY950" s="106"/>
      <c r="AZ950" s="106"/>
      <c r="BA950" s="106"/>
    </row>
    <row r="951" spans="1:53" ht="16.5" customHeight="1" x14ac:dyDescent="0.3">
      <c r="A951" s="66"/>
      <c r="B951" s="98" t="str">
        <f>"    L = "&amp;Z951&amp;" km ,   V = "&amp;AD951&amp;" km/hr ,    E = "&amp;AH951&amp;""</f>
        <v xml:space="preserve">    L = 1 km ,   V = 20 km/hr ,    E = 0.9</v>
      </c>
      <c r="C951" s="76"/>
      <c r="D951" s="76"/>
      <c r="E951" s="76"/>
      <c r="F951" s="76"/>
      <c r="G951" s="16" t="s">
        <v>1897</v>
      </c>
      <c r="Z951" s="108">
        <v>1</v>
      </c>
      <c r="AA951" s="20" t="s">
        <v>1590</v>
      </c>
      <c r="AB951" s="109">
        <f>Z951</f>
        <v>1</v>
      </c>
      <c r="AC951" s="111" t="s">
        <v>1625</v>
      </c>
      <c r="AD951" s="108">
        <v>20</v>
      </c>
      <c r="AE951" s="20" t="s">
        <v>1590</v>
      </c>
      <c r="AF951" s="109">
        <f>AD951</f>
        <v>20</v>
      </c>
      <c r="AG951" s="111" t="s">
        <v>1625</v>
      </c>
      <c r="AH951" s="107">
        <v>0.9</v>
      </c>
      <c r="AI951" s="20" t="s">
        <v>1590</v>
      </c>
      <c r="AJ951" s="109">
        <f>AH951</f>
        <v>0.9</v>
      </c>
      <c r="AK951" s="106"/>
      <c r="AL951" s="106"/>
      <c r="AM951" s="106"/>
      <c r="AN951" s="106"/>
      <c r="AO951" s="106"/>
      <c r="AP951" s="106"/>
      <c r="AQ951" s="106"/>
      <c r="AR951" s="106"/>
      <c r="AS951" s="106"/>
      <c r="AT951" s="106"/>
      <c r="AU951" s="106"/>
      <c r="AV951" s="106"/>
      <c r="AW951" s="106"/>
      <c r="AX951" s="106"/>
      <c r="AY951" s="106"/>
      <c r="AZ951" s="106"/>
      <c r="BA951" s="106"/>
    </row>
    <row r="952" spans="1:53" ht="16.5" customHeight="1" x14ac:dyDescent="0.3">
      <c r="A952" s="76"/>
      <c r="B952" s="76"/>
      <c r="C952" s="76"/>
      <c r="D952" s="76"/>
      <c r="E952" s="76"/>
      <c r="F952" s="76"/>
      <c r="G952" s="16" t="s">
        <v>1585</v>
      </c>
      <c r="Z952" s="106"/>
      <c r="AA952" s="106"/>
      <c r="AB952" s="106"/>
      <c r="AC952" s="106"/>
      <c r="AD952" s="106"/>
      <c r="AE952" s="106"/>
      <c r="AF952" s="106"/>
      <c r="AG952" s="106"/>
      <c r="AH952" s="106"/>
      <c r="AI952" s="106"/>
      <c r="AJ952" s="106"/>
      <c r="AK952" s="106"/>
      <c r="AL952" s="106"/>
      <c r="AM952" s="106"/>
      <c r="AN952" s="106"/>
      <c r="AO952" s="106"/>
      <c r="AP952" s="106"/>
      <c r="AQ952" s="106"/>
      <c r="AR952" s="106"/>
      <c r="AS952" s="106"/>
      <c r="AT952" s="106"/>
      <c r="AU952" s="106"/>
      <c r="AV952" s="106"/>
      <c r="AW952" s="106"/>
      <c r="AX952" s="106"/>
      <c r="AY952" s="106"/>
      <c r="AZ952" s="106"/>
      <c r="BA952" s="106"/>
    </row>
    <row r="953" spans="1:53" ht="16.5" customHeight="1" x14ac:dyDescent="0.3">
      <c r="A953" s="66"/>
      <c r="B953" s="98" t="str">
        <f>"    t1 = "&amp;Z953&amp;" 분(준비) ,  t3 = "&amp;AD953&amp;" 분(흡입) "</f>
        <v xml:space="preserve">    t1 = 5 분(준비) ,  t3 = 10 분(흡입) </v>
      </c>
      <c r="C953" s="76"/>
      <c r="D953" s="76"/>
      <c r="E953" s="76"/>
      <c r="F953" s="76"/>
      <c r="G953" s="16" t="s">
        <v>1898</v>
      </c>
      <c r="Z953" s="108">
        <v>5</v>
      </c>
      <c r="AA953" s="20" t="s">
        <v>1590</v>
      </c>
      <c r="AB953" s="109">
        <f>Z953</f>
        <v>5</v>
      </c>
      <c r="AC953" s="111" t="s">
        <v>1625</v>
      </c>
      <c r="AD953" s="108">
        <v>10</v>
      </c>
      <c r="AE953" s="20" t="s">
        <v>1590</v>
      </c>
      <c r="AF953" s="109">
        <f>AD953</f>
        <v>10</v>
      </c>
      <c r="AG953" s="106"/>
      <c r="AH953" s="106"/>
      <c r="AI953" s="106"/>
      <c r="AJ953" s="106"/>
      <c r="AK953" s="106"/>
      <c r="AL953" s="106"/>
      <c r="AM953" s="106"/>
      <c r="AN953" s="106"/>
      <c r="AO953" s="106"/>
      <c r="AP953" s="106"/>
      <c r="AQ953" s="106"/>
      <c r="AR953" s="106"/>
      <c r="AS953" s="106"/>
      <c r="AT953" s="106"/>
      <c r="AU953" s="106"/>
      <c r="AV953" s="106"/>
      <c r="AW953" s="106"/>
      <c r="AX953" s="106"/>
      <c r="AY953" s="106"/>
      <c r="AZ953" s="106"/>
      <c r="BA953" s="106"/>
    </row>
    <row r="954" spans="1:53" ht="16.5" customHeight="1" x14ac:dyDescent="0.3">
      <c r="A954" s="76"/>
      <c r="B954" s="76"/>
      <c r="C954" s="76"/>
      <c r="D954" s="76"/>
      <c r="E954" s="76"/>
      <c r="F954" s="76"/>
      <c r="G954" s="16" t="s">
        <v>1585</v>
      </c>
      <c r="Z954" s="106"/>
      <c r="AA954" s="106"/>
      <c r="AB954" s="106"/>
      <c r="AC954" s="106"/>
      <c r="AD954" s="106"/>
      <c r="AE954" s="106"/>
      <c r="AF954" s="106"/>
      <c r="AG954" s="106"/>
      <c r="AH954" s="106"/>
      <c r="AI954" s="106"/>
      <c r="AJ954" s="106"/>
      <c r="AK954" s="106"/>
      <c r="AL954" s="106"/>
      <c r="AM954" s="106"/>
      <c r="AN954" s="106"/>
      <c r="AO954" s="106"/>
      <c r="AP954" s="106"/>
      <c r="AQ954" s="106"/>
      <c r="AR954" s="106"/>
      <c r="AS954" s="106"/>
      <c r="AT954" s="106"/>
      <c r="AU954" s="106"/>
      <c r="AV954" s="106"/>
      <c r="AW954" s="106"/>
      <c r="AX954" s="106"/>
      <c r="AY954" s="106"/>
      <c r="AZ954" s="106"/>
      <c r="BA954" s="106"/>
    </row>
    <row r="955" spans="1:53" ht="16.5" customHeight="1" x14ac:dyDescent="0.3">
      <c r="A955" s="66"/>
      <c r="B955" s="98" t="str">
        <f>"    t4 = "&amp;Z955&amp;" 분(대기) ,  t5 = "&amp;AD955&amp;" 분(살수) "</f>
        <v xml:space="preserve">    t4 = 5 분(대기) ,  t5 = 20 분(살수) </v>
      </c>
      <c r="C955" s="76"/>
      <c r="D955" s="76"/>
      <c r="E955" s="76"/>
      <c r="F955" s="76"/>
      <c r="G955" s="16" t="s">
        <v>1899</v>
      </c>
      <c r="Z955" s="108">
        <v>5</v>
      </c>
      <c r="AA955" s="20" t="s">
        <v>1590</v>
      </c>
      <c r="AB955" s="109">
        <f>Z955</f>
        <v>5</v>
      </c>
      <c r="AC955" s="111" t="s">
        <v>1625</v>
      </c>
      <c r="AD955" s="108">
        <v>20</v>
      </c>
      <c r="AE955" s="20" t="s">
        <v>1590</v>
      </c>
      <c r="AF955" s="109">
        <f>AD955</f>
        <v>20</v>
      </c>
      <c r="AG955" s="106"/>
      <c r="AH955" s="106"/>
      <c r="AI955" s="106"/>
      <c r="AJ955" s="106"/>
      <c r="AK955" s="106"/>
      <c r="AL955" s="106"/>
      <c r="AM955" s="106"/>
      <c r="AN955" s="106"/>
      <c r="AO955" s="106"/>
      <c r="AP955" s="106"/>
      <c r="AQ955" s="106"/>
      <c r="AR955" s="106"/>
      <c r="AS955" s="106"/>
      <c r="AT955" s="106"/>
      <c r="AU955" s="106"/>
      <c r="AV955" s="106"/>
      <c r="AW955" s="106"/>
      <c r="AX955" s="106"/>
      <c r="AY955" s="106"/>
      <c r="AZ955" s="106"/>
      <c r="BA955" s="106"/>
    </row>
    <row r="956" spans="1:53" ht="16.5" customHeight="1" x14ac:dyDescent="0.3">
      <c r="A956" s="76"/>
      <c r="B956" s="76"/>
      <c r="C956" s="76"/>
      <c r="D956" s="76"/>
      <c r="E956" s="76"/>
      <c r="F956" s="76"/>
      <c r="G956" s="16" t="s">
        <v>1585</v>
      </c>
      <c r="Z956" s="106"/>
      <c r="AA956" s="106"/>
      <c r="AB956" s="106"/>
      <c r="AC956" s="106"/>
      <c r="AD956" s="106"/>
      <c r="AE956" s="106"/>
      <c r="AF956" s="106"/>
      <c r="AG956" s="106"/>
      <c r="AH956" s="106"/>
      <c r="AI956" s="106"/>
      <c r="AJ956" s="106"/>
      <c r="AK956" s="106"/>
      <c r="AL956" s="106"/>
      <c r="AM956" s="106"/>
      <c r="AN956" s="106"/>
      <c r="AO956" s="106"/>
      <c r="AP956" s="106"/>
      <c r="AQ956" s="106"/>
      <c r="AR956" s="106"/>
      <c r="AS956" s="106"/>
      <c r="AT956" s="106"/>
      <c r="AU956" s="106"/>
      <c r="AV956" s="106"/>
      <c r="AW956" s="106"/>
      <c r="AX956" s="106"/>
      <c r="AY956" s="106"/>
      <c r="AZ956" s="106"/>
      <c r="BA956" s="106"/>
    </row>
    <row r="957" spans="1:53" ht="16.5" customHeight="1" x14ac:dyDescent="0.3">
      <c r="A957" s="66"/>
      <c r="B957" s="98" t="str">
        <f>"    t2 = (L / V)*"&amp;AE957&amp;"*"&amp;AG957&amp;"= "&amp;AI957&amp;" 분 (운반) "</f>
        <v xml:space="preserve">    t2 = (L / V)*2*60= 6.00 분 (운반) </v>
      </c>
      <c r="C957" s="76"/>
      <c r="D957" s="76"/>
      <c r="E957" s="76"/>
      <c r="F957" s="76"/>
      <c r="G957" s="16" t="s">
        <v>1900</v>
      </c>
      <c r="Z957" s="20" t="s">
        <v>1723</v>
      </c>
      <c r="AA957" s="109">
        <f>AB951</f>
        <v>1</v>
      </c>
      <c r="AB957" s="20" t="s">
        <v>1613</v>
      </c>
      <c r="AC957" s="109">
        <f>AF951</f>
        <v>20</v>
      </c>
      <c r="AD957" s="20" t="s">
        <v>1785</v>
      </c>
      <c r="AE957" s="108">
        <v>2</v>
      </c>
      <c r="AF957" s="20" t="s">
        <v>1606</v>
      </c>
      <c r="AG957" s="108">
        <v>60</v>
      </c>
      <c r="AH957" s="20" t="s">
        <v>1590</v>
      </c>
      <c r="AI957" s="109" t="str">
        <f>TEXT(ROUND((AB951/AF951)*AE957*AG957,2),"#,0.00")</f>
        <v>6.00</v>
      </c>
      <c r="AJ957" s="106"/>
      <c r="AK957" s="106"/>
      <c r="AL957" s="106"/>
      <c r="AM957" s="106"/>
      <c r="AN957" s="106"/>
      <c r="AO957" s="106"/>
      <c r="AP957" s="106"/>
      <c r="AQ957" s="106"/>
      <c r="AR957" s="106"/>
      <c r="AS957" s="106"/>
      <c r="AT957" s="106"/>
      <c r="AU957" s="106"/>
      <c r="AV957" s="106"/>
      <c r="AW957" s="106"/>
      <c r="AX957" s="106"/>
      <c r="AY957" s="106"/>
      <c r="AZ957" s="106"/>
      <c r="BA957" s="106"/>
    </row>
    <row r="958" spans="1:53" ht="16.5" customHeight="1" x14ac:dyDescent="0.3">
      <c r="A958" s="76"/>
      <c r="B958" s="76"/>
      <c r="C958" s="76"/>
      <c r="D958" s="76"/>
      <c r="E958" s="76"/>
      <c r="F958" s="76"/>
      <c r="G958" s="16" t="s">
        <v>1585</v>
      </c>
      <c r="Z958" s="106"/>
      <c r="AA958" s="106"/>
      <c r="AB958" s="106"/>
      <c r="AC958" s="106"/>
      <c r="AD958" s="106"/>
      <c r="AE958" s="106"/>
      <c r="AF958" s="106"/>
      <c r="AG958" s="106"/>
      <c r="AH958" s="106"/>
      <c r="AI958" s="106"/>
      <c r="AJ958" s="106"/>
      <c r="AK958" s="106"/>
      <c r="AL958" s="106"/>
      <c r="AM958" s="106"/>
      <c r="AN958" s="106"/>
      <c r="AO958" s="106"/>
      <c r="AP958" s="106"/>
      <c r="AQ958" s="106"/>
      <c r="AR958" s="106"/>
      <c r="AS958" s="106"/>
      <c r="AT958" s="106"/>
      <c r="AU958" s="106"/>
      <c r="AV958" s="106"/>
      <c r="AW958" s="106"/>
      <c r="AX958" s="106"/>
      <c r="AY958" s="106"/>
      <c r="AZ958" s="106"/>
      <c r="BA958" s="106"/>
    </row>
    <row r="959" spans="1:53" ht="16.5" customHeight="1" x14ac:dyDescent="0.3">
      <c r="A959" s="66"/>
      <c r="B959" s="98" t="str">
        <f>"    Cm = t1 + t2 + t3 + t4 + t5 = "&amp;AJ959&amp;""</f>
        <v xml:space="preserve">    Cm = t1 + t2 + t3 + t4 + t5 = 46.00</v>
      </c>
      <c r="C959" s="76"/>
      <c r="D959" s="76"/>
      <c r="E959" s="76"/>
      <c r="F959" s="76"/>
      <c r="G959" s="16" t="s">
        <v>1786</v>
      </c>
      <c r="Z959" s="109">
        <f>AB953</f>
        <v>5</v>
      </c>
      <c r="AA959" s="20" t="s">
        <v>1724</v>
      </c>
      <c r="AB959" s="109" t="str">
        <f>AI957</f>
        <v>6.00</v>
      </c>
      <c r="AC959" s="20" t="s">
        <v>1724</v>
      </c>
      <c r="AD959" s="109">
        <f>AF953</f>
        <v>10</v>
      </c>
      <c r="AE959" s="20" t="s">
        <v>1724</v>
      </c>
      <c r="AF959" s="109">
        <f>AB955</f>
        <v>5</v>
      </c>
      <c r="AG959" s="20" t="s">
        <v>1724</v>
      </c>
      <c r="AH959" s="109">
        <f>AF955</f>
        <v>20</v>
      </c>
      <c r="AI959" s="20" t="s">
        <v>1590</v>
      </c>
      <c r="AJ959" s="109" t="str">
        <f>TEXT(ROUND(AB953+AI957+AF953+AB955+AF955,2),"#,0.00")</f>
        <v>46.00</v>
      </c>
      <c r="AK959" s="106"/>
      <c r="AL959" s="106"/>
      <c r="AM959" s="106"/>
      <c r="AN959" s="106"/>
      <c r="AO959" s="106"/>
      <c r="AP959" s="106"/>
      <c r="AQ959" s="106"/>
      <c r="AR959" s="106"/>
      <c r="AS959" s="106"/>
      <c r="AT959" s="106"/>
      <c r="AU959" s="106"/>
      <c r="AV959" s="106"/>
      <c r="AW959" s="106"/>
      <c r="AX959" s="106"/>
      <c r="AY959" s="106"/>
      <c r="AZ959" s="106"/>
      <c r="BA959" s="106"/>
    </row>
    <row r="960" spans="1:53" ht="16.5" customHeight="1" x14ac:dyDescent="0.3">
      <c r="A960" s="76"/>
      <c r="B960" s="76"/>
      <c r="C960" s="76"/>
      <c r="D960" s="76"/>
      <c r="E960" s="76"/>
      <c r="F960" s="76"/>
      <c r="G960" s="16" t="s">
        <v>1585</v>
      </c>
      <c r="Z960" s="106"/>
      <c r="AA960" s="106"/>
      <c r="AB960" s="106"/>
      <c r="AC960" s="106"/>
      <c r="AD960" s="106"/>
      <c r="AE960" s="106"/>
      <c r="AF960" s="106"/>
      <c r="AG960" s="106"/>
      <c r="AH960" s="106"/>
      <c r="AI960" s="106"/>
      <c r="AJ960" s="106"/>
      <c r="AK960" s="106"/>
      <c r="AL960" s="106"/>
      <c r="AM960" s="106"/>
      <c r="AN960" s="106"/>
      <c r="AO960" s="106"/>
      <c r="AP960" s="106"/>
      <c r="AQ960" s="106"/>
      <c r="AR960" s="106"/>
      <c r="AS960" s="106"/>
      <c r="AT960" s="106"/>
      <c r="AU960" s="106"/>
      <c r="AV960" s="106"/>
      <c r="AW960" s="106"/>
      <c r="AX960" s="106"/>
      <c r="AY960" s="106"/>
      <c r="AZ960" s="106"/>
      <c r="BA960" s="106"/>
    </row>
    <row r="961" spans="1:53" ht="16.5" customHeight="1" x14ac:dyDescent="0.3">
      <c r="A961" s="66"/>
      <c r="B961" s="98" t="str">
        <f>"    To = (Cm-t3) / Cm = "&amp;AG961&amp;""</f>
        <v xml:space="preserve">    To = (Cm-t3) / Cm = 0.78</v>
      </c>
      <c r="C961" s="76"/>
      <c r="D961" s="76"/>
      <c r="E961" s="76"/>
      <c r="F961" s="76"/>
      <c r="G961" s="16" t="s">
        <v>1901</v>
      </c>
      <c r="Z961" s="20" t="s">
        <v>1723</v>
      </c>
      <c r="AA961" s="109" t="str">
        <f>AJ959</f>
        <v>46.00</v>
      </c>
      <c r="AB961" s="20" t="s">
        <v>1852</v>
      </c>
      <c r="AC961" s="109">
        <f>AF953</f>
        <v>10</v>
      </c>
      <c r="AD961" s="20" t="s">
        <v>1725</v>
      </c>
      <c r="AE961" s="109" t="str">
        <f>AJ959</f>
        <v>46.00</v>
      </c>
      <c r="AF961" s="20" t="s">
        <v>1590</v>
      </c>
      <c r="AG961" s="109" t="str">
        <f>TEXT(ROUND((AJ959-AF953)/AJ959,2),"#,0.00")</f>
        <v>0.78</v>
      </c>
      <c r="AH961" s="106"/>
      <c r="AI961" s="106"/>
      <c r="AJ961" s="106"/>
      <c r="AK961" s="106"/>
      <c r="AL961" s="106"/>
      <c r="AM961" s="106"/>
      <c r="AN961" s="106"/>
      <c r="AO961" s="106"/>
      <c r="AP961" s="106"/>
      <c r="AQ961" s="106"/>
      <c r="AR961" s="106"/>
      <c r="AS961" s="106"/>
      <c r="AT961" s="106"/>
      <c r="AU961" s="106"/>
      <c r="AV961" s="106"/>
      <c r="AW961" s="106"/>
      <c r="AX961" s="106"/>
      <c r="AY961" s="106"/>
      <c r="AZ961" s="106"/>
      <c r="BA961" s="106"/>
    </row>
    <row r="962" spans="1:53" ht="16.5" customHeight="1" x14ac:dyDescent="0.3">
      <c r="A962" s="76"/>
      <c r="B962" s="76"/>
      <c r="C962" s="76"/>
      <c r="D962" s="76"/>
      <c r="E962" s="76"/>
      <c r="F962" s="76"/>
      <c r="G962" s="16" t="s">
        <v>1585</v>
      </c>
      <c r="Z962" s="106"/>
      <c r="AA962" s="106"/>
      <c r="AB962" s="106"/>
      <c r="AC962" s="106"/>
      <c r="AD962" s="106"/>
      <c r="AE962" s="106"/>
      <c r="AF962" s="106"/>
      <c r="AG962" s="106"/>
      <c r="AH962" s="106"/>
      <c r="AI962" s="106"/>
      <c r="AJ962" s="106"/>
      <c r="AK962" s="106"/>
      <c r="AL962" s="106"/>
      <c r="AM962" s="106"/>
      <c r="AN962" s="106"/>
      <c r="AO962" s="106"/>
      <c r="AP962" s="106"/>
      <c r="AQ962" s="106"/>
      <c r="AR962" s="106"/>
      <c r="AS962" s="106"/>
      <c r="AT962" s="106"/>
      <c r="AU962" s="106"/>
      <c r="AV962" s="106"/>
      <c r="AW962" s="106"/>
      <c r="AX962" s="106"/>
      <c r="AY962" s="106"/>
      <c r="AZ962" s="106"/>
      <c r="BA962" s="106"/>
    </row>
    <row r="963" spans="1:53" ht="16.5" customHeight="1" x14ac:dyDescent="0.3">
      <c r="A963" s="66"/>
      <c r="B963" s="98" t="str">
        <f>"    Q = "&amp;Z963&amp;"* "&amp;AB963&amp;"* E / Cm = "&amp;AH963&amp;" ℓ/hr "</f>
        <v xml:space="preserve">    Q = 60* 5500* E / Cm = 6,456.52 ℓ/hr </v>
      </c>
      <c r="C963" s="76"/>
      <c r="D963" s="76"/>
      <c r="E963" s="76"/>
      <c r="F963" s="76"/>
      <c r="G963" s="16" t="s">
        <v>1902</v>
      </c>
      <c r="Z963" s="108">
        <v>60</v>
      </c>
      <c r="AA963" s="20" t="s">
        <v>1606</v>
      </c>
      <c r="AB963" s="108">
        <v>5500</v>
      </c>
      <c r="AC963" s="20" t="s">
        <v>1606</v>
      </c>
      <c r="AD963" s="109">
        <f>AJ951</f>
        <v>0.9</v>
      </c>
      <c r="AE963" s="20" t="s">
        <v>1613</v>
      </c>
      <c r="AF963" s="109" t="str">
        <f>AJ959</f>
        <v>46.00</v>
      </c>
      <c r="AG963" s="20" t="s">
        <v>1590</v>
      </c>
      <c r="AH963" s="109" t="str">
        <f>TEXT(ROUND(Z963*AB963*AJ951/AJ959,2),"#,0.00")</f>
        <v>6,456.52</v>
      </c>
      <c r="AI963" s="106"/>
      <c r="AJ963" s="106"/>
      <c r="AK963" s="106"/>
      <c r="AL963" s="106"/>
      <c r="AM963" s="106"/>
      <c r="AN963" s="106"/>
      <c r="AO963" s="106"/>
      <c r="AP963" s="106"/>
      <c r="AQ963" s="106"/>
      <c r="AR963" s="106"/>
      <c r="AS963" s="106"/>
      <c r="AT963" s="106"/>
      <c r="AU963" s="106"/>
      <c r="AV963" s="106"/>
      <c r="AW963" s="106"/>
      <c r="AX963" s="106"/>
      <c r="AY963" s="106"/>
      <c r="AZ963" s="106"/>
      <c r="BA963" s="106"/>
    </row>
    <row r="964" spans="1:53" ht="16.5" customHeight="1" x14ac:dyDescent="0.3">
      <c r="A964" s="76"/>
      <c r="B964" s="76"/>
      <c r="C964" s="76"/>
      <c r="D964" s="76"/>
      <c r="E964" s="76"/>
      <c r="F964" s="76"/>
      <c r="G964" s="16" t="s">
        <v>1585</v>
      </c>
      <c r="Z964" s="106"/>
      <c r="AA964" s="106"/>
      <c r="AB964" s="106"/>
      <c r="AC964" s="106"/>
      <c r="AD964" s="106"/>
      <c r="AE964" s="106"/>
      <c r="AF964" s="106"/>
      <c r="AG964" s="106"/>
      <c r="AH964" s="106"/>
      <c r="AI964" s="106"/>
      <c r="AJ964" s="106"/>
      <c r="AK964" s="106"/>
      <c r="AL964" s="106"/>
      <c r="AM964" s="106"/>
      <c r="AN964" s="106"/>
      <c r="AO964" s="106"/>
      <c r="AP964" s="106"/>
      <c r="AQ964" s="106"/>
      <c r="AR964" s="106"/>
      <c r="AS964" s="106"/>
      <c r="AT964" s="106"/>
      <c r="AU964" s="106"/>
      <c r="AV964" s="106"/>
      <c r="AW964" s="106"/>
      <c r="AX964" s="106"/>
      <c r="AY964" s="106"/>
      <c r="AZ964" s="106"/>
      <c r="BA964" s="106"/>
    </row>
    <row r="965" spans="1:53" ht="16.5" customHeight="1" x14ac:dyDescent="0.3">
      <c r="A965" s="66" t="s">
        <v>1682</v>
      </c>
      <c r="B965" s="98" t="str">
        <f>"    노무비 : "&amp;TEXT(I965,"#,##0"&amp;IF(I965&lt;&gt;INT(I965),".###",""))&amp;" / Q *"&amp;AC965&amp;" ℓ = "&amp;TEXT(C965,"#,##0.0")&amp;""</f>
        <v xml:space="preserve">    노무비 : 47,231 / Q *20 ℓ = 146.3</v>
      </c>
      <c r="C965" s="100">
        <f>D965+E965+F965</f>
        <v>146.30000000000001</v>
      </c>
      <c r="D965" s="100">
        <f>IF(H965=0,0,ROUNDDOWN(J965*H965,1))</f>
        <v>0</v>
      </c>
      <c r="E965" s="100">
        <f>IF(H965=0,0,ROUNDDOWN(K965*H965,1))</f>
        <v>146.30000000000001</v>
      </c>
      <c r="F965" s="100">
        <f>IF(H965=0,0,ROUNDDOWN(L965*H965,1))</f>
        <v>0</v>
      </c>
      <c r="G965" s="16" t="s">
        <v>1903</v>
      </c>
      <c r="H965" s="103">
        <f>AE965</f>
        <v>3.0976439320253013E-3</v>
      </c>
      <c r="I965" s="104">
        <f>J965+K965+L965</f>
        <v>47231</v>
      </c>
      <c r="K965" s="39">
        <f>중기목록표!G15</f>
        <v>47231</v>
      </c>
      <c r="M965" s="20" t="s">
        <v>1683</v>
      </c>
      <c r="N965" s="20" t="s">
        <v>1616</v>
      </c>
      <c r="X965" s="105" t="str">
        <f>중기목록표!B15&amp;" / "&amp;중기목록표!C15</f>
        <v>물탱크(살수차) / 5500ℓ</v>
      </c>
      <c r="Y965" s="19" t="str">
        <f ca="1">HYPERLINK("#"&amp;중기목록표!J2&amp;"!A"&amp;ROW(중기목록표!A15),"X00595 →")</f>
        <v>X00595 →</v>
      </c>
      <c r="Z965" s="20" t="s">
        <v>1593</v>
      </c>
      <c r="AA965" s="109" t="str">
        <f>AH963</f>
        <v>6,456.52</v>
      </c>
      <c r="AB965" s="20" t="s">
        <v>1606</v>
      </c>
      <c r="AC965" s="108">
        <v>20</v>
      </c>
      <c r="AD965" s="20" t="s">
        <v>1590</v>
      </c>
      <c r="AE965" s="110">
        <f>1/AH963*AC965</f>
        <v>3.0976439320253013E-3</v>
      </c>
      <c r="AF965" s="106"/>
      <c r="AG965" s="106"/>
      <c r="AH965" s="106"/>
      <c r="AI965" s="106"/>
      <c r="AJ965" s="106"/>
      <c r="AK965" s="106"/>
      <c r="AL965" s="106"/>
      <c r="AM965" s="106"/>
      <c r="AN965" s="106"/>
      <c r="AO965" s="106"/>
      <c r="AP965" s="106"/>
      <c r="AQ965" s="106"/>
      <c r="AR965" s="106"/>
      <c r="AS965" s="106"/>
      <c r="AT965" s="106"/>
      <c r="AU965" s="106"/>
      <c r="AV965" s="106"/>
      <c r="AW965" s="106"/>
      <c r="AX965" s="106"/>
      <c r="AY965" s="106"/>
      <c r="AZ965" s="106"/>
      <c r="BA965" s="106"/>
    </row>
    <row r="966" spans="1:53" ht="16.5" customHeight="1" x14ac:dyDescent="0.3">
      <c r="A966" s="76"/>
      <c r="B966" s="76"/>
      <c r="C966" s="76"/>
      <c r="D966" s="76"/>
      <c r="E966" s="76"/>
      <c r="F966" s="76"/>
      <c r="G966" s="16" t="s">
        <v>1585</v>
      </c>
      <c r="Z966" s="106"/>
      <c r="AA966" s="106"/>
      <c r="AB966" s="106"/>
      <c r="AC966" s="106"/>
      <c r="AD966" s="106"/>
      <c r="AE966" s="106"/>
      <c r="AF966" s="106"/>
      <c r="AG966" s="106"/>
      <c r="AH966" s="106"/>
      <c r="AI966" s="106"/>
      <c r="AJ966" s="106"/>
      <c r="AK966" s="106"/>
      <c r="AL966" s="106"/>
      <c r="AM966" s="106"/>
      <c r="AN966" s="106"/>
      <c r="AO966" s="106"/>
      <c r="AP966" s="106"/>
      <c r="AQ966" s="106"/>
      <c r="AR966" s="106"/>
      <c r="AS966" s="106"/>
      <c r="AT966" s="106"/>
      <c r="AU966" s="106"/>
      <c r="AV966" s="106"/>
      <c r="AW966" s="106"/>
      <c r="AX966" s="106"/>
      <c r="AY966" s="106"/>
      <c r="AZ966" s="106"/>
      <c r="BA966" s="106"/>
    </row>
    <row r="967" spans="1:53" ht="16.5" customHeight="1" x14ac:dyDescent="0.3">
      <c r="A967" s="66" t="s">
        <v>1685</v>
      </c>
      <c r="B967" s="98" t="str">
        <f>"    재료비 : "&amp;TEXT(I967,"#,##0"&amp;IF(I967&lt;&gt;INT(I967),".###",""))&amp;" / Q *"&amp;AC967&amp;" ℓ *To = "&amp;TEXT(C967,"#,##0.0")&amp;""</f>
        <v xml:space="preserve">    재료비 : 15,390 / Q *20 ℓ *To = 37.1</v>
      </c>
      <c r="C967" s="100">
        <f>D967+E967+F967</f>
        <v>37.1</v>
      </c>
      <c r="D967" s="100">
        <f>IF(H967=0,0,ROUNDDOWN(J967*H967,1))</f>
        <v>37.1</v>
      </c>
      <c r="E967" s="100">
        <f>IF(H967=0,0,ROUNDDOWN(K967*H967,1))</f>
        <v>0</v>
      </c>
      <c r="F967" s="100">
        <f>IF(H967=0,0,ROUNDDOWN(L967*H967,1))</f>
        <v>0</v>
      </c>
      <c r="G967" s="16" t="s">
        <v>1904</v>
      </c>
      <c r="H967" s="103">
        <f>AG967</f>
        <v>2.4161622669797351E-3</v>
      </c>
      <c r="I967" s="104">
        <f>J967+K967+L967</f>
        <v>15390</v>
      </c>
      <c r="J967" s="39">
        <f>중기목록표!F15</f>
        <v>15390</v>
      </c>
      <c r="M967" s="20" t="s">
        <v>1683</v>
      </c>
      <c r="N967" s="20" t="s">
        <v>1616</v>
      </c>
      <c r="X967" s="105" t="str">
        <f>중기목록표!B15&amp;" / "&amp;중기목록표!C15</f>
        <v>물탱크(살수차) / 5500ℓ</v>
      </c>
      <c r="Y967" s="19" t="str">
        <f ca="1">HYPERLINK("#"&amp;중기목록표!J2&amp;"!A"&amp;ROW(중기목록표!A15),"X00595 →")</f>
        <v>X00595 →</v>
      </c>
      <c r="Z967" s="20" t="s">
        <v>1593</v>
      </c>
      <c r="AA967" s="109" t="str">
        <f>AH963</f>
        <v>6,456.52</v>
      </c>
      <c r="AB967" s="20" t="s">
        <v>1606</v>
      </c>
      <c r="AC967" s="108">
        <v>20</v>
      </c>
      <c r="AD967" s="20" t="s">
        <v>1606</v>
      </c>
      <c r="AE967" s="109" t="str">
        <f>AG961</f>
        <v>0.78</v>
      </c>
      <c r="AF967" s="20" t="s">
        <v>1590</v>
      </c>
      <c r="AG967" s="110">
        <f>1/AH963*AC967*AG961</f>
        <v>2.4161622669797351E-3</v>
      </c>
      <c r="AH967" s="106"/>
      <c r="AI967" s="106"/>
      <c r="AJ967" s="106"/>
      <c r="AK967" s="106"/>
      <c r="AL967" s="106"/>
      <c r="AM967" s="106"/>
      <c r="AN967" s="106"/>
      <c r="AO967" s="106"/>
      <c r="AP967" s="106"/>
      <c r="AQ967" s="106"/>
      <c r="AR967" s="106"/>
      <c r="AS967" s="106"/>
      <c r="AT967" s="106"/>
      <c r="AU967" s="106"/>
      <c r="AV967" s="106"/>
      <c r="AW967" s="106"/>
      <c r="AX967" s="106"/>
      <c r="AY967" s="106"/>
      <c r="AZ967" s="106"/>
      <c r="BA967" s="106"/>
    </row>
    <row r="968" spans="1:53" ht="16.5" customHeight="1" x14ac:dyDescent="0.3">
      <c r="A968" s="76"/>
      <c r="B968" s="76"/>
      <c r="C968" s="76"/>
      <c r="D968" s="76"/>
      <c r="E968" s="76"/>
      <c r="F968" s="76"/>
      <c r="G968" s="16" t="s">
        <v>1585</v>
      </c>
      <c r="Z968" s="106"/>
      <c r="AA968" s="106"/>
      <c r="AB968" s="106"/>
      <c r="AC968" s="106"/>
      <c r="AD968" s="106"/>
      <c r="AE968" s="106"/>
      <c r="AF968" s="106"/>
      <c r="AG968" s="106"/>
      <c r="AH968" s="106"/>
      <c r="AI968" s="106"/>
      <c r="AJ968" s="106"/>
      <c r="AK968" s="106"/>
      <c r="AL968" s="106"/>
      <c r="AM968" s="106"/>
      <c r="AN968" s="106"/>
      <c r="AO968" s="106"/>
      <c r="AP968" s="106"/>
      <c r="AQ968" s="106"/>
      <c r="AR968" s="106"/>
      <c r="AS968" s="106"/>
      <c r="AT968" s="106"/>
      <c r="AU968" s="106"/>
      <c r="AV968" s="106"/>
      <c r="AW968" s="106"/>
      <c r="AX968" s="106"/>
      <c r="AY968" s="106"/>
      <c r="AZ968" s="106"/>
      <c r="BA968" s="106"/>
    </row>
    <row r="969" spans="1:53" ht="16.5" customHeight="1" x14ac:dyDescent="0.3">
      <c r="A969" s="66" t="s">
        <v>1687</v>
      </c>
      <c r="B969" s="98" t="str">
        <f>"    경  비 : "&amp;TEXT(I969,"#,##0"&amp;IF(I969&lt;&gt;INT(I969),".###",""))&amp;" / Q *"&amp;AC969&amp;" ℓ = "&amp;TEXT(C969,"#,##0.0")&amp;""</f>
        <v xml:space="preserve">    경  비 : 9,470 / Q *20 ℓ = 29.3</v>
      </c>
      <c r="C969" s="100">
        <f>D969+E969+F969</f>
        <v>29.3</v>
      </c>
      <c r="D969" s="100">
        <f>IF(H969=0,0,ROUNDDOWN(J969*H969,1))</f>
        <v>0</v>
      </c>
      <c r="E969" s="100">
        <f>IF(H969=0,0,ROUNDDOWN(K969*H969,1))</f>
        <v>0</v>
      </c>
      <c r="F969" s="100">
        <f>IF(H969=0,0,ROUNDDOWN(L969*H969,1))</f>
        <v>29.3</v>
      </c>
      <c r="G969" s="16" t="s">
        <v>1905</v>
      </c>
      <c r="H969" s="103">
        <f>AE969</f>
        <v>3.0976439320253013E-3</v>
      </c>
      <c r="I969" s="104">
        <f>J969+K969+L969</f>
        <v>9470</v>
      </c>
      <c r="L969" s="39">
        <f>중기목록표!H15</f>
        <v>9470</v>
      </c>
      <c r="M969" s="20" t="s">
        <v>1683</v>
      </c>
      <c r="N969" s="20" t="s">
        <v>1616</v>
      </c>
      <c r="X969" s="105" t="str">
        <f>중기목록표!B15&amp;" / "&amp;중기목록표!C15</f>
        <v>물탱크(살수차) / 5500ℓ</v>
      </c>
      <c r="Y969" s="19" t="str">
        <f ca="1">HYPERLINK("#"&amp;중기목록표!J2&amp;"!A"&amp;ROW(중기목록표!A15),"X00595 →")</f>
        <v>X00595 →</v>
      </c>
      <c r="Z969" s="20" t="s">
        <v>1593</v>
      </c>
      <c r="AA969" s="109" t="str">
        <f>AH963</f>
        <v>6,456.52</v>
      </c>
      <c r="AB969" s="20" t="s">
        <v>1606</v>
      </c>
      <c r="AC969" s="108">
        <v>20</v>
      </c>
      <c r="AD969" s="20" t="s">
        <v>1590</v>
      </c>
      <c r="AE969" s="110">
        <f>1/AH963*AC969</f>
        <v>3.0976439320253013E-3</v>
      </c>
      <c r="AF969" s="106"/>
      <c r="AG969" s="106"/>
      <c r="AH969" s="106"/>
      <c r="AI969" s="106"/>
      <c r="AJ969" s="106"/>
      <c r="AK969" s="106"/>
      <c r="AL969" s="106"/>
      <c r="AM969" s="106"/>
      <c r="AN969" s="106"/>
      <c r="AO969" s="106"/>
      <c r="AP969" s="106"/>
      <c r="AQ969" s="106"/>
      <c r="AR969" s="106"/>
      <c r="AS969" s="106"/>
      <c r="AT969" s="106"/>
      <c r="AU969" s="106"/>
      <c r="AV969" s="106"/>
      <c r="AW969" s="106"/>
      <c r="AX969" s="106"/>
      <c r="AY969" s="106"/>
      <c r="AZ969" s="106"/>
      <c r="BA969" s="106"/>
    </row>
    <row r="970" spans="1:53" ht="16.5" customHeight="1" x14ac:dyDescent="0.3">
      <c r="A970" s="76"/>
      <c r="B970" s="76"/>
      <c r="C970" s="76"/>
      <c r="D970" s="76"/>
      <c r="E970" s="76"/>
      <c r="F970" s="76"/>
      <c r="G970" s="16" t="s">
        <v>1585</v>
      </c>
      <c r="Z970" s="106"/>
      <c r="AA970" s="106"/>
      <c r="AB970" s="106"/>
      <c r="AC970" s="106"/>
      <c r="AD970" s="106"/>
      <c r="AE970" s="106"/>
      <c r="AF970" s="106"/>
      <c r="AG970" s="106"/>
      <c r="AH970" s="106"/>
      <c r="AI970" s="106"/>
      <c r="AJ970" s="106"/>
      <c r="AK970" s="106"/>
      <c r="AL970" s="106"/>
      <c r="AM970" s="106"/>
      <c r="AN970" s="106"/>
      <c r="AO970" s="106"/>
      <c r="AP970" s="106"/>
      <c r="AQ970" s="106"/>
      <c r="AR970" s="106"/>
      <c r="AS970" s="106"/>
      <c r="AT970" s="106"/>
      <c r="AU970" s="106"/>
      <c r="AV970" s="106"/>
      <c r="AW970" s="106"/>
      <c r="AX970" s="106"/>
      <c r="AY970" s="106"/>
      <c r="AZ970" s="106"/>
      <c r="BA970" s="106"/>
    </row>
    <row r="971" spans="1:53" ht="16.5" customHeight="1" x14ac:dyDescent="0.3">
      <c r="A971" s="66"/>
      <c r="B971" s="75" t="s">
        <v>1615</v>
      </c>
      <c r="C971" s="101">
        <f>D971+E971+F971</f>
        <v>212.70000000000002</v>
      </c>
      <c r="D971" s="101">
        <f>SUMIF(N947:N970,M971,D947:D970)</f>
        <v>37.1</v>
      </c>
      <c r="E971" s="101">
        <f>SUMIF(N947:N970,M971,E947:E970)</f>
        <v>146.30000000000001</v>
      </c>
      <c r="F971" s="101">
        <f>SUMIF(N947:N970,M971,F947:F970)</f>
        <v>29.3</v>
      </c>
      <c r="G971" s="16" t="s">
        <v>1614</v>
      </c>
      <c r="M971" s="20" t="s">
        <v>1616</v>
      </c>
      <c r="N971" s="20" t="s">
        <v>1636</v>
      </c>
      <c r="Z971" s="106"/>
      <c r="AA971" s="106"/>
      <c r="AB971" s="106"/>
      <c r="AC971" s="106"/>
      <c r="AD971" s="106"/>
      <c r="AE971" s="106"/>
      <c r="AF971" s="106"/>
      <c r="AG971" s="106"/>
      <c r="AH971" s="106"/>
      <c r="AI971" s="106"/>
      <c r="AJ971" s="106"/>
      <c r="AK971" s="106"/>
      <c r="AL971" s="106"/>
      <c r="AM971" s="106"/>
      <c r="AN971" s="106"/>
      <c r="AO971" s="106"/>
      <c r="AP971" s="106"/>
      <c r="AQ971" s="106"/>
      <c r="AR971" s="106"/>
      <c r="AS971" s="106"/>
      <c r="AT971" s="106"/>
      <c r="AU971" s="106"/>
      <c r="AV971" s="106"/>
      <c r="AW971" s="106"/>
      <c r="AX971" s="106"/>
      <c r="AY971" s="106"/>
      <c r="AZ971" s="106"/>
      <c r="BA971" s="106"/>
    </row>
    <row r="972" spans="1:53" ht="16.5" customHeight="1" x14ac:dyDescent="0.3">
      <c r="A972" s="76"/>
      <c r="B972" s="76"/>
      <c r="C972" s="99"/>
      <c r="D972" s="99"/>
      <c r="E972" s="99"/>
      <c r="F972" s="99"/>
      <c r="G972" s="16" t="s">
        <v>1585</v>
      </c>
      <c r="Z972" s="106"/>
      <c r="AA972" s="106"/>
      <c r="AB972" s="106"/>
      <c r="AC972" s="106"/>
      <c r="AD972" s="106"/>
      <c r="AE972" s="106"/>
      <c r="AF972" s="106"/>
      <c r="AG972" s="106"/>
      <c r="AH972" s="106"/>
      <c r="AI972" s="106"/>
      <c r="AJ972" s="106"/>
      <c r="AK972" s="106"/>
      <c r="AL972" s="106"/>
      <c r="AM972" s="106"/>
      <c r="AN972" s="106"/>
      <c r="AO972" s="106"/>
      <c r="AP972" s="106"/>
      <c r="AQ972" s="106"/>
      <c r="AR972" s="106"/>
      <c r="AS972" s="106"/>
      <c r="AT972" s="106"/>
      <c r="AU972" s="106"/>
      <c r="AV972" s="106"/>
      <c r="AW972" s="106"/>
      <c r="AX972" s="106"/>
      <c r="AY972" s="106"/>
      <c r="AZ972" s="106"/>
      <c r="BA972" s="106"/>
    </row>
    <row r="973" spans="1:53" ht="16.5" customHeight="1" x14ac:dyDescent="0.3">
      <c r="A973" s="76"/>
      <c r="B973" s="76"/>
      <c r="C973" s="76"/>
      <c r="D973" s="76"/>
      <c r="E973" s="76"/>
      <c r="F973" s="76"/>
      <c r="G973" s="16" t="s">
        <v>1585</v>
      </c>
      <c r="Z973" s="106"/>
      <c r="AA973" s="106"/>
      <c r="AB973" s="106"/>
      <c r="AC973" s="106"/>
      <c r="AD973" s="106"/>
      <c r="AE973" s="106"/>
      <c r="AF973" s="106"/>
      <c r="AG973" s="106"/>
      <c r="AH973" s="106"/>
      <c r="AI973" s="106"/>
      <c r="AJ973" s="106"/>
      <c r="AK973" s="106"/>
      <c r="AL973" s="106"/>
      <c r="AM973" s="106"/>
      <c r="AN973" s="106"/>
      <c r="AO973" s="106"/>
      <c r="AP973" s="106"/>
      <c r="AQ973" s="106"/>
      <c r="AR973" s="106"/>
      <c r="AS973" s="106"/>
      <c r="AT973" s="106"/>
      <c r="AU973" s="106"/>
      <c r="AV973" s="106"/>
      <c r="AW973" s="106"/>
      <c r="AX973" s="106"/>
      <c r="AY973" s="106"/>
      <c r="AZ973" s="106"/>
      <c r="BA973" s="106"/>
    </row>
    <row r="974" spans="1:53" ht="16.5" customHeight="1" x14ac:dyDescent="0.3">
      <c r="A974" s="66"/>
      <c r="B974" s="75" t="s">
        <v>1635</v>
      </c>
      <c r="C974" s="101">
        <f>D974+E974+F974</f>
        <v>2457.9999999999995</v>
      </c>
      <c r="D974" s="101">
        <f>SUMIF(N907:N973,M974,D907:D973)</f>
        <v>806.4</v>
      </c>
      <c r="E974" s="101">
        <f>SUMIF(N907:N973,M974,E907:E973)</f>
        <v>1586.8999999999999</v>
      </c>
      <c r="F974" s="101">
        <f>SUMIF(N907:N973,M974,F907:F973)</f>
        <v>64.7</v>
      </c>
      <c r="G974" s="16" t="s">
        <v>1634</v>
      </c>
      <c r="M974" s="20" t="s">
        <v>1636</v>
      </c>
      <c r="N974" s="20" t="s">
        <v>1236</v>
      </c>
      <c r="Z974" s="106"/>
      <c r="AA974" s="106"/>
      <c r="AB974" s="106"/>
      <c r="AC974" s="106"/>
      <c r="AD974" s="106"/>
      <c r="AE974" s="106"/>
      <c r="AF974" s="106"/>
      <c r="AG974" s="106"/>
      <c r="AH974" s="106"/>
      <c r="AI974" s="106"/>
      <c r="AJ974" s="106"/>
      <c r="AK974" s="106"/>
      <c r="AL974" s="106"/>
      <c r="AM974" s="106"/>
      <c r="AN974" s="106"/>
      <c r="AO974" s="106"/>
      <c r="AP974" s="106"/>
      <c r="AQ974" s="106"/>
      <c r="AR974" s="106"/>
      <c r="AS974" s="106"/>
      <c r="AT974" s="106"/>
      <c r="AU974" s="106"/>
      <c r="AV974" s="106"/>
      <c r="AW974" s="106"/>
      <c r="AX974" s="106"/>
      <c r="AY974" s="106"/>
      <c r="AZ974" s="106"/>
      <c r="BA974" s="106"/>
    </row>
    <row r="975" spans="1:53" ht="16.5" customHeight="1" x14ac:dyDescent="0.3">
      <c r="A975" s="76"/>
      <c r="B975" s="76"/>
      <c r="C975" s="99"/>
      <c r="D975" s="99"/>
      <c r="E975" s="99"/>
      <c r="F975" s="99"/>
      <c r="Z975" s="106"/>
      <c r="AA975" s="106"/>
      <c r="AB975" s="106"/>
      <c r="AC975" s="106"/>
      <c r="AD975" s="106"/>
      <c r="AE975" s="106"/>
      <c r="AF975" s="106"/>
      <c r="AG975" s="106"/>
      <c r="AH975" s="106"/>
      <c r="AI975" s="106"/>
      <c r="AJ975" s="106"/>
      <c r="AK975" s="106"/>
      <c r="AL975" s="106"/>
      <c r="AM975" s="106"/>
      <c r="AN975" s="106"/>
      <c r="AO975" s="106"/>
      <c r="AP975" s="106"/>
      <c r="AQ975" s="106"/>
      <c r="AR975" s="106"/>
      <c r="AS975" s="106"/>
      <c r="AT975" s="106"/>
      <c r="AU975" s="106"/>
      <c r="AV975" s="106"/>
      <c r="AW975" s="106"/>
      <c r="AX975" s="106"/>
      <c r="AY975" s="106"/>
      <c r="AZ975" s="106"/>
      <c r="BA975" s="106"/>
    </row>
    <row r="976" spans="1:53" ht="16.5" customHeight="1" x14ac:dyDescent="0.3">
      <c r="A976" s="76"/>
      <c r="B976" s="76"/>
      <c r="C976" s="76"/>
      <c r="D976" s="76"/>
      <c r="E976" s="76"/>
      <c r="F976" s="76"/>
      <c r="Z976" s="106"/>
      <c r="AA976" s="106"/>
      <c r="AB976" s="106"/>
      <c r="AC976" s="106"/>
      <c r="AD976" s="106"/>
      <c r="AE976" s="106"/>
      <c r="AF976" s="106"/>
      <c r="AG976" s="106"/>
      <c r="AH976" s="106"/>
      <c r="AI976" s="106"/>
      <c r="AJ976" s="106"/>
      <c r="AK976" s="106"/>
      <c r="AL976" s="106"/>
      <c r="AM976" s="106"/>
      <c r="AN976" s="106"/>
      <c r="AO976" s="106"/>
      <c r="AP976" s="106"/>
      <c r="AQ976" s="106"/>
      <c r="AR976" s="106"/>
      <c r="AS976" s="106"/>
      <c r="AT976" s="106"/>
      <c r="AU976" s="106"/>
      <c r="AV976" s="106"/>
      <c r="AW976" s="106"/>
      <c r="AX976" s="106"/>
      <c r="AY976" s="106"/>
      <c r="AZ976" s="106"/>
      <c r="BA976" s="106"/>
    </row>
    <row r="977" spans="1:53" ht="16.5" customHeight="1" x14ac:dyDescent="0.3">
      <c r="A977" s="76"/>
      <c r="B977" s="76"/>
      <c r="C977" s="76"/>
      <c r="D977" s="76"/>
      <c r="E977" s="76"/>
      <c r="F977" s="76"/>
      <c r="Z977" s="106"/>
      <c r="AA977" s="106"/>
      <c r="AB977" s="106"/>
      <c r="AC977" s="106"/>
      <c r="AD977" s="106"/>
      <c r="AE977" s="106"/>
      <c r="AF977" s="106"/>
      <c r="AG977" s="106"/>
      <c r="AH977" s="106"/>
      <c r="AI977" s="106"/>
      <c r="AJ977" s="106"/>
      <c r="AK977" s="106"/>
      <c r="AL977" s="106"/>
      <c r="AM977" s="106"/>
      <c r="AN977" s="106"/>
      <c r="AO977" s="106"/>
      <c r="AP977" s="106"/>
      <c r="AQ977" s="106"/>
      <c r="AR977" s="106"/>
      <c r="AS977" s="106"/>
      <c r="AT977" s="106"/>
      <c r="AU977" s="106"/>
      <c r="AV977" s="106"/>
      <c r="AW977" s="106"/>
      <c r="AX977" s="106"/>
      <c r="AY977" s="106"/>
      <c r="AZ977" s="106"/>
      <c r="BA977" s="106"/>
    </row>
    <row r="978" spans="1:53" ht="16.5" customHeight="1" x14ac:dyDescent="0.3">
      <c r="A978" s="76"/>
      <c r="B978" s="76"/>
      <c r="C978" s="76"/>
      <c r="D978" s="76"/>
      <c r="E978" s="76"/>
      <c r="F978" s="76"/>
      <c r="Z978" s="106"/>
      <c r="AA978" s="106"/>
      <c r="AB978" s="106"/>
      <c r="AC978" s="106"/>
      <c r="AD978" s="106"/>
      <c r="AE978" s="106"/>
      <c r="AF978" s="106"/>
      <c r="AG978" s="106"/>
      <c r="AH978" s="106"/>
      <c r="AI978" s="106"/>
      <c r="AJ978" s="106"/>
      <c r="AK978" s="106"/>
      <c r="AL978" s="106"/>
      <c r="AM978" s="106"/>
      <c r="AN978" s="106"/>
      <c r="AO978" s="106"/>
      <c r="AP978" s="106"/>
      <c r="AQ978" s="106"/>
      <c r="AR978" s="106"/>
      <c r="AS978" s="106"/>
      <c r="AT978" s="106"/>
      <c r="AU978" s="106"/>
      <c r="AV978" s="106"/>
      <c r="AW978" s="106"/>
      <c r="AX978" s="106"/>
      <c r="AY978" s="106"/>
      <c r="AZ978" s="106"/>
      <c r="BA978" s="106"/>
    </row>
    <row r="979" spans="1:53" ht="16.5" customHeight="1" x14ac:dyDescent="0.3">
      <c r="A979" s="76"/>
      <c r="B979" s="76"/>
      <c r="C979" s="76"/>
      <c r="D979" s="76"/>
      <c r="E979" s="76"/>
      <c r="F979" s="76"/>
      <c r="Z979" s="106"/>
      <c r="AA979" s="106"/>
      <c r="AB979" s="106"/>
      <c r="AC979" s="106"/>
      <c r="AD979" s="106"/>
      <c r="AE979" s="106"/>
      <c r="AF979" s="106"/>
      <c r="AG979" s="106"/>
      <c r="AH979" s="106"/>
      <c r="AI979" s="106"/>
      <c r="AJ979" s="106"/>
      <c r="AK979" s="106"/>
      <c r="AL979" s="106"/>
      <c r="AM979" s="106"/>
      <c r="AN979" s="106"/>
      <c r="AO979" s="106"/>
      <c r="AP979" s="106"/>
      <c r="AQ979" s="106"/>
      <c r="AR979" s="106"/>
      <c r="AS979" s="106"/>
      <c r="AT979" s="106"/>
      <c r="AU979" s="106"/>
      <c r="AV979" s="106"/>
      <c r="AW979" s="106"/>
      <c r="AX979" s="106"/>
      <c r="AY979" s="106"/>
      <c r="AZ979" s="106"/>
      <c r="BA979" s="106"/>
    </row>
    <row r="980" spans="1:53" ht="16.5" customHeight="1" x14ac:dyDescent="0.3">
      <c r="A980" s="76"/>
      <c r="B980" s="76"/>
      <c r="C980" s="76"/>
      <c r="D980" s="76"/>
      <c r="E980" s="76"/>
      <c r="F980" s="76"/>
      <c r="Z980" s="106"/>
      <c r="AA980" s="106"/>
      <c r="AB980" s="106"/>
      <c r="AC980" s="106"/>
      <c r="AD980" s="106"/>
      <c r="AE980" s="106"/>
      <c r="AF980" s="106"/>
      <c r="AG980" s="106"/>
      <c r="AH980" s="106"/>
      <c r="AI980" s="106"/>
      <c r="AJ980" s="106"/>
      <c r="AK980" s="106"/>
      <c r="AL980" s="106"/>
      <c r="AM980" s="106"/>
      <c r="AN980" s="106"/>
      <c r="AO980" s="106"/>
      <c r="AP980" s="106"/>
      <c r="AQ980" s="106"/>
      <c r="AR980" s="106"/>
      <c r="AS980" s="106"/>
      <c r="AT980" s="106"/>
      <c r="AU980" s="106"/>
      <c r="AV980" s="106"/>
      <c r="AW980" s="106"/>
      <c r="AX980" s="106"/>
      <c r="AY980" s="106"/>
      <c r="AZ980" s="106"/>
      <c r="BA980" s="106"/>
    </row>
    <row r="981" spans="1:53" ht="16.5" customHeight="1" x14ac:dyDescent="0.3">
      <c r="A981" s="76"/>
      <c r="B981" s="76"/>
      <c r="C981" s="76"/>
      <c r="D981" s="76"/>
      <c r="E981" s="76"/>
      <c r="F981" s="76"/>
      <c r="Z981" s="106"/>
      <c r="AA981" s="106"/>
      <c r="AB981" s="106"/>
      <c r="AC981" s="106"/>
      <c r="AD981" s="106"/>
      <c r="AE981" s="106"/>
      <c r="AF981" s="106"/>
      <c r="AG981" s="106"/>
      <c r="AH981" s="106"/>
      <c r="AI981" s="106"/>
      <c r="AJ981" s="106"/>
      <c r="AK981" s="106"/>
      <c r="AL981" s="106"/>
      <c r="AM981" s="106"/>
      <c r="AN981" s="106"/>
      <c r="AO981" s="106"/>
      <c r="AP981" s="106"/>
      <c r="AQ981" s="106"/>
      <c r="AR981" s="106"/>
      <c r="AS981" s="106"/>
      <c r="AT981" s="106"/>
      <c r="AU981" s="106"/>
      <c r="AV981" s="106"/>
      <c r="AW981" s="106"/>
      <c r="AX981" s="106"/>
      <c r="AY981" s="106"/>
      <c r="AZ981" s="106"/>
      <c r="BA981" s="106"/>
    </row>
    <row r="982" spans="1:53" ht="16.5" customHeight="1" x14ac:dyDescent="0.3">
      <c r="A982" s="76"/>
      <c r="B982" s="76"/>
      <c r="C982" s="76"/>
      <c r="D982" s="76"/>
      <c r="E982" s="76"/>
      <c r="F982" s="76"/>
      <c r="Z982" s="106"/>
      <c r="AA982" s="106"/>
      <c r="AB982" s="106"/>
      <c r="AC982" s="106"/>
      <c r="AD982" s="106"/>
      <c r="AE982" s="106"/>
      <c r="AF982" s="106"/>
      <c r="AG982" s="106"/>
      <c r="AH982" s="106"/>
      <c r="AI982" s="106"/>
      <c r="AJ982" s="106"/>
      <c r="AK982" s="106"/>
      <c r="AL982" s="106"/>
      <c r="AM982" s="106"/>
      <c r="AN982" s="106"/>
      <c r="AO982" s="106"/>
      <c r="AP982" s="106"/>
      <c r="AQ982" s="106"/>
      <c r="AR982" s="106"/>
      <c r="AS982" s="106"/>
      <c r="AT982" s="106"/>
      <c r="AU982" s="106"/>
      <c r="AV982" s="106"/>
      <c r="AW982" s="106"/>
      <c r="AX982" s="106"/>
      <c r="AY982" s="106"/>
      <c r="AZ982" s="106"/>
      <c r="BA982" s="106"/>
    </row>
    <row r="983" spans="1:53" ht="16.5" customHeight="1" x14ac:dyDescent="0.3">
      <c r="A983" s="76"/>
      <c r="B983" s="76"/>
      <c r="C983" s="76"/>
      <c r="D983" s="76"/>
      <c r="E983" s="76"/>
      <c r="F983" s="76"/>
      <c r="Z983" s="106"/>
      <c r="AA983" s="106"/>
      <c r="AB983" s="106"/>
      <c r="AC983" s="106"/>
      <c r="AD983" s="106"/>
      <c r="AE983" s="106"/>
      <c r="AF983" s="106"/>
      <c r="AG983" s="106"/>
      <c r="AH983" s="106"/>
      <c r="AI983" s="106"/>
      <c r="AJ983" s="106"/>
      <c r="AK983" s="106"/>
      <c r="AL983" s="106"/>
      <c r="AM983" s="106"/>
      <c r="AN983" s="106"/>
      <c r="AO983" s="106"/>
      <c r="AP983" s="106"/>
      <c r="AQ983" s="106"/>
      <c r="AR983" s="106"/>
      <c r="AS983" s="106"/>
      <c r="AT983" s="106"/>
      <c r="AU983" s="106"/>
      <c r="AV983" s="106"/>
      <c r="AW983" s="106"/>
      <c r="AX983" s="106"/>
      <c r="AY983" s="106"/>
      <c r="AZ983" s="106"/>
      <c r="BA983" s="106"/>
    </row>
    <row r="984" spans="1:53" ht="16.5" customHeight="1" x14ac:dyDescent="0.3">
      <c r="A984" s="76"/>
      <c r="B984" s="76"/>
      <c r="C984" s="76"/>
      <c r="D984" s="76"/>
      <c r="E984" s="76"/>
      <c r="F984" s="76"/>
      <c r="Z984" s="106"/>
      <c r="AA984" s="106"/>
      <c r="AB984" s="106"/>
      <c r="AC984" s="106"/>
      <c r="AD984" s="106"/>
      <c r="AE984" s="106"/>
      <c r="AF984" s="106"/>
      <c r="AG984" s="106"/>
      <c r="AH984" s="106"/>
      <c r="AI984" s="106"/>
      <c r="AJ984" s="106"/>
      <c r="AK984" s="106"/>
      <c r="AL984" s="106"/>
      <c r="AM984" s="106"/>
      <c r="AN984" s="106"/>
      <c r="AO984" s="106"/>
      <c r="AP984" s="106"/>
      <c r="AQ984" s="106"/>
      <c r="AR984" s="106"/>
      <c r="AS984" s="106"/>
      <c r="AT984" s="106"/>
      <c r="AU984" s="106"/>
      <c r="AV984" s="106"/>
      <c r="AW984" s="106"/>
      <c r="AX984" s="106"/>
      <c r="AY984" s="106"/>
      <c r="AZ984" s="106"/>
      <c r="BA984" s="106"/>
    </row>
    <row r="985" spans="1:53" ht="16.5" customHeight="1" x14ac:dyDescent="0.3">
      <c r="A985" s="76"/>
      <c r="B985" s="76"/>
      <c r="C985" s="76"/>
      <c r="D985" s="76"/>
      <c r="E985" s="76"/>
      <c r="F985" s="76"/>
      <c r="Z985" s="106"/>
      <c r="AA985" s="106"/>
      <c r="AB985" s="106"/>
      <c r="AC985" s="106"/>
      <c r="AD985" s="106"/>
      <c r="AE985" s="106"/>
      <c r="AF985" s="106"/>
      <c r="AG985" s="106"/>
      <c r="AH985" s="106"/>
      <c r="AI985" s="106"/>
      <c r="AJ985" s="106"/>
      <c r="AK985" s="106"/>
      <c r="AL985" s="106"/>
      <c r="AM985" s="106"/>
      <c r="AN985" s="106"/>
      <c r="AO985" s="106"/>
      <c r="AP985" s="106"/>
      <c r="AQ985" s="106"/>
      <c r="AR985" s="106"/>
      <c r="AS985" s="106"/>
      <c r="AT985" s="106"/>
      <c r="AU985" s="106"/>
      <c r="AV985" s="106"/>
      <c r="AW985" s="106"/>
      <c r="AX985" s="106"/>
      <c r="AY985" s="106"/>
      <c r="AZ985" s="106"/>
      <c r="BA985" s="106"/>
    </row>
    <row r="986" spans="1:53" ht="16.5" customHeight="1" x14ac:dyDescent="0.3">
      <c r="A986" s="76"/>
      <c r="B986" s="76"/>
      <c r="C986" s="76"/>
      <c r="D986" s="76"/>
      <c r="E986" s="76"/>
      <c r="F986" s="76"/>
      <c r="Z986" s="106"/>
      <c r="AA986" s="106"/>
      <c r="AB986" s="106"/>
      <c r="AC986" s="106"/>
      <c r="AD986" s="106"/>
      <c r="AE986" s="106"/>
      <c r="AF986" s="106"/>
      <c r="AG986" s="106"/>
      <c r="AH986" s="106"/>
      <c r="AI986" s="106"/>
      <c r="AJ986" s="106"/>
      <c r="AK986" s="106"/>
      <c r="AL986" s="106"/>
      <c r="AM986" s="106"/>
      <c r="AN986" s="106"/>
      <c r="AO986" s="106"/>
      <c r="AP986" s="106"/>
      <c r="AQ986" s="106"/>
      <c r="AR986" s="106"/>
      <c r="AS986" s="106"/>
      <c r="AT986" s="106"/>
      <c r="AU986" s="106"/>
      <c r="AV986" s="106"/>
      <c r="AW986" s="106"/>
      <c r="AX986" s="106"/>
      <c r="AY986" s="106"/>
      <c r="AZ986" s="106"/>
      <c r="BA986" s="106"/>
    </row>
    <row r="987" spans="1:53" ht="16.5" customHeight="1" x14ac:dyDescent="0.3">
      <c r="A987" s="76"/>
      <c r="B987" s="76"/>
      <c r="C987" s="76"/>
      <c r="D987" s="76"/>
      <c r="E987" s="76"/>
      <c r="F987" s="76"/>
      <c r="Z987" s="106"/>
      <c r="AA987" s="106"/>
      <c r="AB987" s="106"/>
      <c r="AC987" s="106"/>
      <c r="AD987" s="106"/>
      <c r="AE987" s="106"/>
      <c r="AF987" s="106"/>
      <c r="AG987" s="106"/>
      <c r="AH987" s="106"/>
      <c r="AI987" s="106"/>
      <c r="AJ987" s="106"/>
      <c r="AK987" s="106"/>
      <c r="AL987" s="106"/>
      <c r="AM987" s="106"/>
      <c r="AN987" s="106"/>
      <c r="AO987" s="106"/>
      <c r="AP987" s="106"/>
      <c r="AQ987" s="106"/>
      <c r="AR987" s="106"/>
      <c r="AS987" s="106"/>
      <c r="AT987" s="106"/>
      <c r="AU987" s="106"/>
      <c r="AV987" s="106"/>
      <c r="AW987" s="106"/>
      <c r="AX987" s="106"/>
      <c r="AY987" s="106"/>
      <c r="AZ987" s="106"/>
      <c r="BA987" s="106"/>
    </row>
    <row r="988" spans="1:53" ht="16.5" customHeight="1" x14ac:dyDescent="0.3">
      <c r="A988" s="76"/>
      <c r="B988" s="76"/>
      <c r="C988" s="76"/>
      <c r="D988" s="76"/>
      <c r="E988" s="76"/>
      <c r="F988" s="76"/>
      <c r="Z988" s="106"/>
      <c r="AA988" s="106"/>
      <c r="AB988" s="106"/>
      <c r="AC988" s="106"/>
      <c r="AD988" s="106"/>
      <c r="AE988" s="106"/>
      <c r="AF988" s="106"/>
      <c r="AG988" s="106"/>
      <c r="AH988" s="106"/>
      <c r="AI988" s="106"/>
      <c r="AJ988" s="106"/>
      <c r="AK988" s="106"/>
      <c r="AL988" s="106"/>
      <c r="AM988" s="106"/>
      <c r="AN988" s="106"/>
      <c r="AO988" s="106"/>
      <c r="AP988" s="106"/>
      <c r="AQ988" s="106"/>
      <c r="AR988" s="106"/>
      <c r="AS988" s="106"/>
      <c r="AT988" s="106"/>
      <c r="AU988" s="106"/>
      <c r="AV988" s="106"/>
      <c r="AW988" s="106"/>
      <c r="AX988" s="106"/>
      <c r="AY988" s="106"/>
      <c r="AZ988" s="106"/>
      <c r="BA988" s="106"/>
    </row>
    <row r="989" spans="1:53" ht="16.5" customHeight="1" x14ac:dyDescent="0.3">
      <c r="A989" s="76"/>
      <c r="B989" s="76"/>
      <c r="C989" s="76"/>
      <c r="D989" s="76"/>
      <c r="E989" s="76"/>
      <c r="F989" s="76"/>
      <c r="Z989" s="106"/>
      <c r="AA989" s="106"/>
      <c r="AB989" s="106"/>
      <c r="AC989" s="106"/>
      <c r="AD989" s="106"/>
      <c r="AE989" s="106"/>
      <c r="AF989" s="106"/>
      <c r="AG989" s="106"/>
      <c r="AH989" s="106"/>
      <c r="AI989" s="106"/>
      <c r="AJ989" s="106"/>
      <c r="AK989" s="106"/>
      <c r="AL989" s="106"/>
      <c r="AM989" s="106"/>
      <c r="AN989" s="106"/>
      <c r="AO989" s="106"/>
      <c r="AP989" s="106"/>
      <c r="AQ989" s="106"/>
      <c r="AR989" s="106"/>
      <c r="AS989" s="106"/>
      <c r="AT989" s="106"/>
      <c r="AU989" s="106"/>
      <c r="AV989" s="106"/>
      <c r="AW989" s="106"/>
      <c r="AX989" s="106"/>
      <c r="AY989" s="106"/>
      <c r="AZ989" s="106"/>
      <c r="BA989" s="106"/>
    </row>
    <row r="990" spans="1:53" ht="16.5" customHeight="1" x14ac:dyDescent="0.3">
      <c r="A990" s="76"/>
      <c r="B990" s="76"/>
      <c r="C990" s="76"/>
      <c r="D990" s="76"/>
      <c r="E990" s="76"/>
      <c r="F990" s="76"/>
      <c r="Z990" s="106"/>
      <c r="AA990" s="106"/>
      <c r="AB990" s="106"/>
      <c r="AC990" s="106"/>
      <c r="AD990" s="106"/>
      <c r="AE990" s="106"/>
      <c r="AF990" s="106"/>
      <c r="AG990" s="106"/>
      <c r="AH990" s="106"/>
      <c r="AI990" s="106"/>
      <c r="AJ990" s="106"/>
      <c r="AK990" s="106"/>
      <c r="AL990" s="106"/>
      <c r="AM990" s="106"/>
      <c r="AN990" s="106"/>
      <c r="AO990" s="106"/>
      <c r="AP990" s="106"/>
      <c r="AQ990" s="106"/>
      <c r="AR990" s="106"/>
      <c r="AS990" s="106"/>
      <c r="AT990" s="106"/>
      <c r="AU990" s="106"/>
      <c r="AV990" s="106"/>
      <c r="AW990" s="106"/>
      <c r="AX990" s="106"/>
      <c r="AY990" s="106"/>
      <c r="AZ990" s="106"/>
      <c r="BA990" s="106"/>
    </row>
    <row r="991" spans="1:53" ht="16.5" customHeight="1" x14ac:dyDescent="0.3">
      <c r="A991" s="76"/>
      <c r="B991" s="76"/>
      <c r="C991" s="76"/>
      <c r="D991" s="76"/>
      <c r="E991" s="76"/>
      <c r="F991" s="76"/>
      <c r="Z991" s="106"/>
      <c r="AA991" s="106"/>
      <c r="AB991" s="106"/>
      <c r="AC991" s="106"/>
      <c r="AD991" s="106"/>
      <c r="AE991" s="106"/>
      <c r="AF991" s="106"/>
      <c r="AG991" s="106"/>
      <c r="AH991" s="106"/>
      <c r="AI991" s="106"/>
      <c r="AJ991" s="106"/>
      <c r="AK991" s="106"/>
      <c r="AL991" s="106"/>
      <c r="AM991" s="106"/>
      <c r="AN991" s="106"/>
      <c r="AO991" s="106"/>
      <c r="AP991" s="106"/>
      <c r="AQ991" s="106"/>
      <c r="AR991" s="106"/>
      <c r="AS991" s="106"/>
      <c r="AT991" s="106"/>
      <c r="AU991" s="106"/>
      <c r="AV991" s="106"/>
      <c r="AW991" s="106"/>
      <c r="AX991" s="106"/>
      <c r="AY991" s="106"/>
      <c r="AZ991" s="106"/>
      <c r="BA991" s="106"/>
    </row>
    <row r="992" spans="1:53" ht="16.5" customHeight="1" x14ac:dyDescent="0.3">
      <c r="A992" s="76"/>
      <c r="B992" s="76"/>
      <c r="C992" s="76"/>
      <c r="D992" s="76"/>
      <c r="E992" s="76"/>
      <c r="F992" s="76"/>
      <c r="Z992" s="106"/>
      <c r="AA992" s="106"/>
      <c r="AB992" s="106"/>
      <c r="AC992" s="106"/>
      <c r="AD992" s="106"/>
      <c r="AE992" s="106"/>
      <c r="AF992" s="106"/>
      <c r="AG992" s="106"/>
      <c r="AH992" s="106"/>
      <c r="AI992" s="106"/>
      <c r="AJ992" s="106"/>
      <c r="AK992" s="106"/>
      <c r="AL992" s="106"/>
      <c r="AM992" s="106"/>
      <c r="AN992" s="106"/>
      <c r="AO992" s="106"/>
      <c r="AP992" s="106"/>
      <c r="AQ992" s="106"/>
      <c r="AR992" s="106"/>
      <c r="AS992" s="106"/>
      <c r="AT992" s="106"/>
      <c r="AU992" s="106"/>
      <c r="AV992" s="106"/>
      <c r="AW992" s="106"/>
      <c r="AX992" s="106"/>
      <c r="AY992" s="106"/>
      <c r="AZ992" s="106"/>
      <c r="BA992" s="106"/>
    </row>
    <row r="993" spans="1:53" ht="16.5" customHeight="1" x14ac:dyDescent="0.3">
      <c r="A993" s="76"/>
      <c r="B993" s="76"/>
      <c r="C993" s="76"/>
      <c r="D993" s="76"/>
      <c r="E993" s="76"/>
      <c r="F993" s="76"/>
      <c r="Z993" s="106"/>
      <c r="AA993" s="106"/>
      <c r="AB993" s="106"/>
      <c r="AC993" s="106"/>
      <c r="AD993" s="106"/>
      <c r="AE993" s="106"/>
      <c r="AF993" s="106"/>
      <c r="AG993" s="106"/>
      <c r="AH993" s="106"/>
      <c r="AI993" s="106"/>
      <c r="AJ993" s="106"/>
      <c r="AK993" s="106"/>
      <c r="AL993" s="106"/>
      <c r="AM993" s="106"/>
      <c r="AN993" s="106"/>
      <c r="AO993" s="106"/>
      <c r="AP993" s="106"/>
      <c r="AQ993" s="106"/>
      <c r="AR993" s="106"/>
      <c r="AS993" s="106"/>
      <c r="AT993" s="106"/>
      <c r="AU993" s="106"/>
      <c r="AV993" s="106"/>
      <c r="AW993" s="106"/>
      <c r="AX993" s="106"/>
      <c r="AY993" s="106"/>
      <c r="AZ993" s="106"/>
      <c r="BA993" s="106"/>
    </row>
    <row r="994" spans="1:53" ht="16.5" customHeight="1" x14ac:dyDescent="0.3">
      <c r="A994" s="76"/>
      <c r="B994" s="76"/>
      <c r="C994" s="76"/>
      <c r="D994" s="76"/>
      <c r="E994" s="76"/>
      <c r="F994" s="76"/>
      <c r="Z994" s="106"/>
      <c r="AA994" s="106"/>
      <c r="AB994" s="106"/>
      <c r="AC994" s="106"/>
      <c r="AD994" s="106"/>
      <c r="AE994" s="106"/>
      <c r="AF994" s="106"/>
      <c r="AG994" s="106"/>
      <c r="AH994" s="106"/>
      <c r="AI994" s="106"/>
      <c r="AJ994" s="106"/>
      <c r="AK994" s="106"/>
      <c r="AL994" s="106"/>
      <c r="AM994" s="106"/>
      <c r="AN994" s="106"/>
      <c r="AO994" s="106"/>
      <c r="AP994" s="106"/>
      <c r="AQ994" s="106"/>
      <c r="AR994" s="106"/>
      <c r="AS994" s="106"/>
      <c r="AT994" s="106"/>
      <c r="AU994" s="106"/>
      <c r="AV994" s="106"/>
      <c r="AW994" s="106"/>
      <c r="AX994" s="106"/>
      <c r="AY994" s="106"/>
      <c r="AZ994" s="106"/>
      <c r="BA994" s="106"/>
    </row>
    <row r="995" spans="1:53" ht="16.5" customHeight="1" x14ac:dyDescent="0.3">
      <c r="A995" s="76"/>
      <c r="B995" s="76"/>
      <c r="C995" s="76"/>
      <c r="D995" s="76"/>
      <c r="E995" s="76"/>
      <c r="F995" s="76"/>
      <c r="Z995" s="106"/>
      <c r="AA995" s="106"/>
      <c r="AB995" s="106"/>
      <c r="AC995" s="106"/>
      <c r="AD995" s="106"/>
      <c r="AE995" s="106"/>
      <c r="AF995" s="106"/>
      <c r="AG995" s="106"/>
      <c r="AH995" s="106"/>
      <c r="AI995" s="106"/>
      <c r="AJ995" s="106"/>
      <c r="AK995" s="106"/>
      <c r="AL995" s="106"/>
      <c r="AM995" s="106"/>
      <c r="AN995" s="106"/>
      <c r="AO995" s="106"/>
      <c r="AP995" s="106"/>
      <c r="AQ995" s="106"/>
      <c r="AR995" s="106"/>
      <c r="AS995" s="106"/>
      <c r="AT995" s="106"/>
      <c r="AU995" s="106"/>
      <c r="AV995" s="106"/>
      <c r="AW995" s="106"/>
      <c r="AX995" s="106"/>
      <c r="AY995" s="106"/>
      <c r="AZ995" s="106"/>
      <c r="BA995" s="106"/>
    </row>
    <row r="996" spans="1:53" ht="16.5" customHeight="1" x14ac:dyDescent="0.3">
      <c r="A996" s="76"/>
      <c r="B996" s="76"/>
      <c r="C996" s="76"/>
      <c r="D996" s="76"/>
      <c r="E996" s="76"/>
      <c r="F996" s="76"/>
      <c r="Z996" s="106"/>
      <c r="AA996" s="106"/>
      <c r="AB996" s="106"/>
      <c r="AC996" s="106"/>
      <c r="AD996" s="106"/>
      <c r="AE996" s="106"/>
      <c r="AF996" s="106"/>
      <c r="AG996" s="106"/>
      <c r="AH996" s="106"/>
      <c r="AI996" s="106"/>
      <c r="AJ996" s="106"/>
      <c r="AK996" s="106"/>
      <c r="AL996" s="106"/>
      <c r="AM996" s="106"/>
      <c r="AN996" s="106"/>
      <c r="AO996" s="106"/>
      <c r="AP996" s="106"/>
      <c r="AQ996" s="106"/>
      <c r="AR996" s="106"/>
      <c r="AS996" s="106"/>
      <c r="AT996" s="106"/>
      <c r="AU996" s="106"/>
      <c r="AV996" s="106"/>
      <c r="AW996" s="106"/>
      <c r="AX996" s="106"/>
      <c r="AY996" s="106"/>
      <c r="AZ996" s="106"/>
      <c r="BA996" s="106"/>
    </row>
    <row r="997" spans="1:53" ht="16.5" customHeight="1" x14ac:dyDescent="0.3">
      <c r="A997" s="76"/>
      <c r="B997" s="76"/>
      <c r="C997" s="76"/>
      <c r="D997" s="76"/>
      <c r="E997" s="76"/>
      <c r="F997" s="76"/>
      <c r="Z997" s="106"/>
      <c r="AA997" s="106"/>
      <c r="AB997" s="106"/>
      <c r="AC997" s="106"/>
      <c r="AD997" s="106"/>
      <c r="AE997" s="106"/>
      <c r="AF997" s="106"/>
      <c r="AG997" s="106"/>
      <c r="AH997" s="106"/>
      <c r="AI997" s="106"/>
      <c r="AJ997" s="106"/>
      <c r="AK997" s="106"/>
      <c r="AL997" s="106"/>
      <c r="AM997" s="106"/>
      <c r="AN997" s="106"/>
      <c r="AO997" s="106"/>
      <c r="AP997" s="106"/>
      <c r="AQ997" s="106"/>
      <c r="AR997" s="106"/>
      <c r="AS997" s="106"/>
      <c r="AT997" s="106"/>
      <c r="AU997" s="106"/>
      <c r="AV997" s="106"/>
      <c r="AW997" s="106"/>
      <c r="AX997" s="106"/>
      <c r="AY997" s="106"/>
      <c r="AZ997" s="106"/>
      <c r="BA997" s="106"/>
    </row>
    <row r="998" spans="1:53" ht="16.5" customHeight="1" x14ac:dyDescent="0.3">
      <c r="A998" s="76"/>
      <c r="B998" s="76"/>
      <c r="C998" s="76"/>
      <c r="D998" s="76"/>
      <c r="E998" s="76"/>
      <c r="F998" s="76"/>
      <c r="Z998" s="106"/>
      <c r="AA998" s="106"/>
      <c r="AB998" s="106"/>
      <c r="AC998" s="106"/>
      <c r="AD998" s="106"/>
      <c r="AE998" s="106"/>
      <c r="AF998" s="106"/>
      <c r="AG998" s="106"/>
      <c r="AH998" s="106"/>
      <c r="AI998" s="106"/>
      <c r="AJ998" s="106"/>
      <c r="AK998" s="106"/>
      <c r="AL998" s="106"/>
      <c r="AM998" s="106"/>
      <c r="AN998" s="106"/>
      <c r="AO998" s="106"/>
      <c r="AP998" s="106"/>
      <c r="AQ998" s="106"/>
      <c r="AR998" s="106"/>
      <c r="AS998" s="106"/>
      <c r="AT998" s="106"/>
      <c r="AU998" s="106"/>
      <c r="AV998" s="106"/>
      <c r="AW998" s="106"/>
      <c r="AX998" s="106"/>
      <c r="AY998" s="106"/>
      <c r="AZ998" s="106"/>
      <c r="BA998" s="106"/>
    </row>
    <row r="999" spans="1:53" ht="16.5" customHeight="1" x14ac:dyDescent="0.3">
      <c r="A999" s="76"/>
      <c r="B999" s="76"/>
      <c r="C999" s="76"/>
      <c r="D999" s="76"/>
      <c r="E999" s="76"/>
      <c r="F999" s="76"/>
      <c r="Z999" s="106"/>
      <c r="AA999" s="106"/>
      <c r="AB999" s="106"/>
      <c r="AC999" s="106"/>
      <c r="AD999" s="106"/>
      <c r="AE999" s="106"/>
      <c r="AF999" s="106"/>
      <c r="AG999" s="106"/>
      <c r="AH999" s="106"/>
      <c r="AI999" s="106"/>
      <c r="AJ999" s="106"/>
      <c r="AK999" s="106"/>
      <c r="AL999" s="106"/>
      <c r="AM999" s="106"/>
      <c r="AN999" s="106"/>
      <c r="AO999" s="106"/>
      <c r="AP999" s="106"/>
      <c r="AQ999" s="106"/>
      <c r="AR999" s="106"/>
      <c r="AS999" s="106"/>
      <c r="AT999" s="106"/>
      <c r="AU999" s="106"/>
      <c r="AV999" s="106"/>
      <c r="AW999" s="106"/>
      <c r="AX999" s="106"/>
      <c r="AY999" s="106"/>
      <c r="AZ999" s="106"/>
      <c r="BA999" s="106"/>
    </row>
    <row r="1000" spans="1:53" ht="16.5" customHeight="1" x14ac:dyDescent="0.3">
      <c r="A1000" s="76"/>
      <c r="B1000" s="76"/>
      <c r="C1000" s="76"/>
      <c r="D1000" s="76"/>
      <c r="E1000" s="76"/>
      <c r="F1000" s="76"/>
      <c r="Z1000" s="106"/>
      <c r="AA1000" s="106"/>
      <c r="AB1000" s="106"/>
      <c r="AC1000" s="106"/>
      <c r="AD1000" s="106"/>
      <c r="AE1000" s="106"/>
      <c r="AF1000" s="106"/>
      <c r="AG1000" s="106"/>
      <c r="AH1000" s="106"/>
      <c r="AI1000" s="106"/>
      <c r="AJ1000" s="106"/>
      <c r="AK1000" s="106"/>
      <c r="AL1000" s="106"/>
      <c r="AM1000" s="106"/>
      <c r="AN1000" s="106"/>
      <c r="AO1000" s="106"/>
      <c r="AP1000" s="106"/>
      <c r="AQ1000" s="106"/>
      <c r="AR1000" s="106"/>
      <c r="AS1000" s="106"/>
      <c r="AT1000" s="106"/>
      <c r="AU1000" s="106"/>
      <c r="AV1000" s="106"/>
      <c r="AW1000" s="106"/>
      <c r="AX1000" s="106"/>
      <c r="AY1000" s="106"/>
      <c r="AZ1000" s="106"/>
      <c r="BA1000" s="106"/>
    </row>
    <row r="1001" spans="1:53" ht="16.5" customHeight="1" x14ac:dyDescent="0.3">
      <c r="A1001" s="76"/>
      <c r="B1001" s="76"/>
      <c r="C1001" s="76"/>
      <c r="D1001" s="76"/>
      <c r="E1001" s="76"/>
      <c r="F1001" s="76"/>
      <c r="Z1001" s="106"/>
      <c r="AA1001" s="106"/>
      <c r="AB1001" s="106"/>
      <c r="AC1001" s="106"/>
      <c r="AD1001" s="106"/>
      <c r="AE1001" s="106"/>
      <c r="AF1001" s="106"/>
      <c r="AG1001" s="106"/>
      <c r="AH1001" s="106"/>
      <c r="AI1001" s="106"/>
      <c r="AJ1001" s="106"/>
      <c r="AK1001" s="106"/>
      <c r="AL1001" s="106"/>
      <c r="AM1001" s="106"/>
      <c r="AN1001" s="106"/>
      <c r="AO1001" s="106"/>
      <c r="AP1001" s="106"/>
      <c r="AQ1001" s="106"/>
      <c r="AR1001" s="106"/>
      <c r="AS1001" s="106"/>
      <c r="AT1001" s="106"/>
      <c r="AU1001" s="106"/>
      <c r="AV1001" s="106"/>
      <c r="AW1001" s="106"/>
      <c r="AX1001" s="106"/>
      <c r="AY1001" s="106"/>
      <c r="AZ1001" s="106"/>
      <c r="BA1001" s="106"/>
    </row>
    <row r="1002" spans="1:53" ht="16.5" customHeight="1" x14ac:dyDescent="0.3">
      <c r="A1002" s="76"/>
      <c r="B1002" s="76"/>
      <c r="C1002" s="76"/>
      <c r="D1002" s="76"/>
      <c r="E1002" s="76"/>
      <c r="F1002" s="76"/>
      <c r="Z1002" s="106"/>
      <c r="AA1002" s="106"/>
      <c r="AB1002" s="106"/>
      <c r="AC1002" s="106"/>
      <c r="AD1002" s="106"/>
      <c r="AE1002" s="106"/>
      <c r="AF1002" s="106"/>
      <c r="AG1002" s="106"/>
      <c r="AH1002" s="106"/>
      <c r="AI1002" s="106"/>
      <c r="AJ1002" s="106"/>
      <c r="AK1002" s="106"/>
      <c r="AL1002" s="106"/>
      <c r="AM1002" s="106"/>
      <c r="AN1002" s="106"/>
      <c r="AO1002" s="106"/>
      <c r="AP1002" s="106"/>
      <c r="AQ1002" s="106"/>
      <c r="AR1002" s="106"/>
      <c r="AS1002" s="106"/>
      <c r="AT1002" s="106"/>
      <c r="AU1002" s="106"/>
      <c r="AV1002" s="106"/>
      <c r="AW1002" s="106"/>
      <c r="AX1002" s="106"/>
      <c r="AY1002" s="106"/>
      <c r="AZ1002" s="106"/>
      <c r="BA1002" s="106"/>
    </row>
    <row r="1003" spans="1:53" ht="16.5" customHeight="1" x14ac:dyDescent="0.3">
      <c r="A1003" s="82"/>
      <c r="B1003" s="82"/>
      <c r="C1003" s="82"/>
      <c r="D1003" s="82"/>
      <c r="E1003" s="82"/>
      <c r="F1003" s="82"/>
      <c r="Z1003" s="106"/>
      <c r="AA1003" s="106"/>
      <c r="AB1003" s="106"/>
      <c r="AC1003" s="106"/>
      <c r="AD1003" s="106"/>
      <c r="AE1003" s="106"/>
      <c r="AF1003" s="106"/>
      <c r="AG1003" s="106"/>
      <c r="AH1003" s="106"/>
      <c r="AI1003" s="106"/>
      <c r="AJ1003" s="106"/>
      <c r="AK1003" s="106"/>
      <c r="AL1003" s="106"/>
      <c r="AM1003" s="106"/>
      <c r="AN1003" s="106"/>
      <c r="AO1003" s="106"/>
      <c r="AP1003" s="106"/>
      <c r="AQ1003" s="106"/>
      <c r="AR1003" s="106"/>
      <c r="AS1003" s="106"/>
      <c r="AT1003" s="106"/>
      <c r="AU1003" s="106"/>
      <c r="AV1003" s="106"/>
      <c r="AW1003" s="106"/>
      <c r="AX1003" s="106"/>
      <c r="AY1003" s="106"/>
      <c r="AZ1003" s="106"/>
      <c r="BA1003" s="106"/>
    </row>
    <row r="1004" spans="1:53" ht="16.5" customHeight="1" x14ac:dyDescent="0.3">
      <c r="A1004" s="260" t="s">
        <v>1617</v>
      </c>
      <c r="B1004" s="252"/>
      <c r="C1004" s="53">
        <f>D1004+E1004+F1004</f>
        <v>2456</v>
      </c>
      <c r="D1004" s="60">
        <f>ROUNDDOWN(SUMIF(N907:N974,M1004,D907:D974),0)</f>
        <v>806</v>
      </c>
      <c r="E1004" s="57">
        <f>ROUNDDOWN(SUMIF(N907:N974,M1004,E907:E974),0)</f>
        <v>1586</v>
      </c>
      <c r="F1004" s="53">
        <f>ROUNDDOWN(SUMIF(N907:N974,M1004,F907:F974),0)</f>
        <v>64</v>
      </c>
      <c r="M1004" s="20" t="s">
        <v>1236</v>
      </c>
      <c r="Z1004" s="106"/>
      <c r="AA1004" s="106"/>
      <c r="AB1004" s="106"/>
      <c r="AC1004" s="106"/>
      <c r="AD1004" s="106"/>
      <c r="AE1004" s="106"/>
      <c r="AF1004" s="106"/>
      <c r="AG1004" s="106"/>
      <c r="AH1004" s="106"/>
      <c r="AI1004" s="106"/>
      <c r="AJ1004" s="106"/>
      <c r="AK1004" s="106"/>
      <c r="AL1004" s="106"/>
      <c r="AM1004" s="106"/>
      <c r="AN1004" s="106"/>
      <c r="AO1004" s="106"/>
      <c r="AP1004" s="106"/>
      <c r="AQ1004" s="106"/>
      <c r="AR1004" s="106"/>
      <c r="AS1004" s="106"/>
      <c r="AT1004" s="106"/>
      <c r="AU1004" s="106"/>
      <c r="AV1004" s="106"/>
      <c r="AW1004" s="106"/>
      <c r="AX1004" s="106"/>
      <c r="AY1004" s="106"/>
      <c r="AZ1004" s="106"/>
      <c r="BA1004" s="106"/>
    </row>
    <row r="1005" spans="1:53" ht="16.5" customHeight="1" x14ac:dyDescent="0.3">
      <c r="A1005" s="96" t="s">
        <v>83</v>
      </c>
      <c r="B1005" s="97" t="s">
        <v>83</v>
      </c>
      <c r="C1005" s="261">
        <f>C1054</f>
        <v>1359</v>
      </c>
      <c r="D1005" s="261">
        <f>D1054</f>
        <v>253</v>
      </c>
      <c r="E1005" s="261">
        <f>E1054</f>
        <v>782</v>
      </c>
      <c r="F1005" s="261">
        <f>F1054</f>
        <v>324</v>
      </c>
      <c r="G1005" s="34" t="str">
        <f>HYPERLINK("#G"&amp;ROW(G1022),"_x0005_`BDCOD|D00169_x0007_`POSS|"&amp;ROW(G1007)&amp;"_x0007_`POSE|"&amp;ROW(G1022)&amp;"_x0007_`")</f>
        <v>_x0005_`BDCOD|D00169_x0007_`POSS|1007_x0007_`POSE|1022_x0007_`</v>
      </c>
      <c r="Z1005" s="106"/>
      <c r="AA1005" s="106"/>
      <c r="AB1005" s="106"/>
      <c r="AC1005" s="106"/>
      <c r="AD1005" s="106"/>
      <c r="AE1005" s="106"/>
      <c r="AF1005" s="106"/>
      <c r="AG1005" s="106"/>
      <c r="AH1005" s="106"/>
      <c r="AI1005" s="106"/>
      <c r="AJ1005" s="106"/>
      <c r="AK1005" s="106"/>
      <c r="AL1005" s="106"/>
      <c r="AM1005" s="106"/>
      <c r="AN1005" s="106"/>
      <c r="AO1005" s="106"/>
      <c r="AP1005" s="106"/>
      <c r="AQ1005" s="106"/>
      <c r="AR1005" s="106"/>
      <c r="AS1005" s="106"/>
      <c r="AT1005" s="106"/>
      <c r="AU1005" s="106"/>
      <c r="AV1005" s="106"/>
      <c r="AW1005" s="106"/>
      <c r="AX1005" s="106"/>
      <c r="AY1005" s="106"/>
      <c r="AZ1005" s="106"/>
      <c r="BA1005" s="106"/>
    </row>
    <row r="1006" spans="1:53" ht="16.5" customHeight="1" x14ac:dyDescent="0.3">
      <c r="A1006" s="83"/>
      <c r="B1006" s="97" t="s">
        <v>414</v>
      </c>
      <c r="C1006" s="245"/>
      <c r="D1006" s="245"/>
      <c r="E1006" s="245"/>
      <c r="F1006" s="245"/>
      <c r="M1006" s="20" t="s">
        <v>416</v>
      </c>
      <c r="Z1006" s="106"/>
      <c r="AA1006" s="106"/>
      <c r="AB1006" s="106"/>
      <c r="AC1006" s="106"/>
      <c r="AD1006" s="106"/>
      <c r="AE1006" s="106"/>
      <c r="AF1006" s="106"/>
      <c r="AG1006" s="106"/>
      <c r="AH1006" s="106"/>
      <c r="AI1006" s="106"/>
      <c r="AJ1006" s="106"/>
      <c r="AK1006" s="106"/>
      <c r="AL1006" s="106"/>
      <c r="AM1006" s="106"/>
      <c r="AN1006" s="106"/>
      <c r="AO1006" s="106"/>
      <c r="AP1006" s="106"/>
      <c r="AQ1006" s="106"/>
      <c r="AR1006" s="106"/>
      <c r="AS1006" s="106"/>
      <c r="AT1006" s="106"/>
      <c r="AU1006" s="106"/>
      <c r="AV1006" s="106"/>
      <c r="AW1006" s="106"/>
      <c r="AX1006" s="106"/>
      <c r="AY1006" s="106"/>
      <c r="AZ1006" s="106"/>
      <c r="BA1006" s="106"/>
    </row>
    <row r="1007" spans="1:53" ht="16.5" customHeight="1" x14ac:dyDescent="0.3">
      <c r="A1007" s="76"/>
      <c r="B1007" s="76"/>
      <c r="C1007" s="99"/>
      <c r="D1007" s="99"/>
      <c r="E1007" s="99"/>
      <c r="F1007" s="99"/>
      <c r="G1007" s="16" t="s">
        <v>1585</v>
      </c>
      <c r="Z1007" s="106"/>
      <c r="AA1007" s="106"/>
      <c r="AB1007" s="106"/>
      <c r="AC1007" s="106"/>
      <c r="AD1007" s="106"/>
      <c r="AE1007" s="106"/>
      <c r="AF1007" s="106"/>
      <c r="AG1007" s="106"/>
      <c r="AH1007" s="106"/>
      <c r="AI1007" s="106"/>
      <c r="AJ1007" s="106"/>
      <c r="AK1007" s="106"/>
      <c r="AL1007" s="106"/>
      <c r="AM1007" s="106"/>
      <c r="AN1007" s="106"/>
      <c r="AO1007" s="106"/>
      <c r="AP1007" s="106"/>
      <c r="AQ1007" s="106"/>
      <c r="AR1007" s="106"/>
      <c r="AS1007" s="106"/>
      <c r="AT1007" s="106"/>
      <c r="AU1007" s="106"/>
      <c r="AV1007" s="106"/>
      <c r="AW1007" s="106"/>
      <c r="AX1007" s="106"/>
      <c r="AY1007" s="106"/>
      <c r="AZ1007" s="106"/>
      <c r="BA1007" s="106"/>
    </row>
    <row r="1008" spans="1:53" ht="16.5" customHeight="1" x14ac:dyDescent="0.3">
      <c r="A1008" s="66"/>
      <c r="B1008" s="75" t="s">
        <v>1907</v>
      </c>
      <c r="C1008" s="76"/>
      <c r="D1008" s="76"/>
      <c r="E1008" s="76"/>
      <c r="F1008" s="76"/>
      <c r="G1008" s="16" t="s">
        <v>1906</v>
      </c>
      <c r="Z1008" s="106"/>
      <c r="AA1008" s="106"/>
      <c r="AB1008" s="106"/>
      <c r="AC1008" s="106"/>
      <c r="AD1008" s="106"/>
      <c r="AE1008" s="106"/>
      <c r="AF1008" s="106"/>
      <c r="AG1008" s="106"/>
      <c r="AH1008" s="106"/>
      <c r="AI1008" s="106"/>
      <c r="AJ1008" s="106"/>
      <c r="AK1008" s="106"/>
      <c r="AL1008" s="106"/>
      <c r="AM1008" s="106"/>
      <c r="AN1008" s="106"/>
      <c r="AO1008" s="106"/>
      <c r="AP1008" s="106"/>
      <c r="AQ1008" s="106"/>
      <c r="AR1008" s="106"/>
      <c r="AS1008" s="106"/>
      <c r="AT1008" s="106"/>
      <c r="AU1008" s="106"/>
      <c r="AV1008" s="106"/>
      <c r="AW1008" s="106"/>
      <c r="AX1008" s="106"/>
      <c r="AY1008" s="106"/>
      <c r="AZ1008" s="106"/>
      <c r="BA1008" s="106"/>
    </row>
    <row r="1009" spans="1:53" ht="16.5" customHeight="1" x14ac:dyDescent="0.3">
      <c r="A1009" s="76"/>
      <c r="B1009" s="76"/>
      <c r="C1009" s="76"/>
      <c r="D1009" s="76"/>
      <c r="E1009" s="76"/>
      <c r="F1009" s="76"/>
      <c r="G1009" s="16" t="s">
        <v>1585</v>
      </c>
      <c r="Z1009" s="106"/>
      <c r="AA1009" s="106"/>
      <c r="AB1009" s="106"/>
      <c r="AC1009" s="106"/>
      <c r="AD1009" s="106"/>
      <c r="AE1009" s="106"/>
      <c r="AF1009" s="106"/>
      <c r="AG1009" s="106"/>
      <c r="AH1009" s="106"/>
      <c r="AI1009" s="106"/>
      <c r="AJ1009" s="106"/>
      <c r="AK1009" s="106"/>
      <c r="AL1009" s="106"/>
      <c r="AM1009" s="106"/>
      <c r="AN1009" s="106"/>
      <c r="AO1009" s="106"/>
      <c r="AP1009" s="106"/>
      <c r="AQ1009" s="106"/>
      <c r="AR1009" s="106"/>
      <c r="AS1009" s="106"/>
      <c r="AT1009" s="106"/>
      <c r="AU1009" s="106"/>
      <c r="AV1009" s="106"/>
      <c r="AW1009" s="106"/>
      <c r="AX1009" s="106"/>
      <c r="AY1009" s="106"/>
      <c r="AZ1009" s="106"/>
      <c r="BA1009" s="106"/>
    </row>
    <row r="1010" spans="1:53" ht="16.5" customHeight="1" x14ac:dyDescent="0.3">
      <c r="A1010" s="66"/>
      <c r="B1010" s="98" t="str">
        <f>"    q = "&amp;Z1010&amp;" ,   f = "&amp;AD1010&amp;" / "&amp;AF1010&amp;" = "&amp;AH1010&amp;" ,    k = "&amp;AJ1010&amp;""</f>
        <v xml:space="preserve">    q = 0.7 ,   f = 0.98 / 1.24 = 0.79 ,    k = 1.1</v>
      </c>
      <c r="C1010" s="76"/>
      <c r="D1010" s="76"/>
      <c r="E1010" s="76"/>
      <c r="F1010" s="76"/>
      <c r="G1010" s="16" t="s">
        <v>1908</v>
      </c>
      <c r="Z1010" s="107">
        <v>0.7</v>
      </c>
      <c r="AA1010" s="20" t="s">
        <v>1590</v>
      </c>
      <c r="AB1010" s="109">
        <f>Z1010</f>
        <v>0.7</v>
      </c>
      <c r="AC1010" s="111" t="s">
        <v>1625</v>
      </c>
      <c r="AD1010" s="107">
        <v>0.98</v>
      </c>
      <c r="AE1010" s="20" t="s">
        <v>1613</v>
      </c>
      <c r="AF1010" s="107">
        <v>1.24</v>
      </c>
      <c r="AG1010" s="20" t="s">
        <v>1590</v>
      </c>
      <c r="AH1010" s="109" t="str">
        <f>TEXT(ROUND(AD1010/AF1010,2),"#,0.00")</f>
        <v>0.79</v>
      </c>
      <c r="AI1010" s="111" t="s">
        <v>1625</v>
      </c>
      <c r="AJ1010" s="107">
        <v>1.1000000000000001</v>
      </c>
      <c r="AK1010" s="20" t="s">
        <v>1590</v>
      </c>
      <c r="AL1010" s="109">
        <f>AJ1010</f>
        <v>1.1000000000000001</v>
      </c>
      <c r="AM1010" s="106"/>
      <c r="AN1010" s="106"/>
      <c r="AO1010" s="106"/>
      <c r="AP1010" s="106"/>
      <c r="AQ1010" s="106"/>
      <c r="AR1010" s="106"/>
      <c r="AS1010" s="106"/>
      <c r="AT1010" s="106"/>
      <c r="AU1010" s="106"/>
      <c r="AV1010" s="106"/>
      <c r="AW1010" s="106"/>
      <c r="AX1010" s="106"/>
      <c r="AY1010" s="106"/>
      <c r="AZ1010" s="106"/>
      <c r="BA1010" s="106"/>
    </row>
    <row r="1011" spans="1:53" ht="16.5" customHeight="1" x14ac:dyDescent="0.3">
      <c r="A1011" s="76"/>
      <c r="B1011" s="76"/>
      <c r="C1011" s="76"/>
      <c r="D1011" s="76"/>
      <c r="E1011" s="76"/>
      <c r="F1011" s="76"/>
      <c r="G1011" s="16" t="s">
        <v>1585</v>
      </c>
      <c r="Z1011" s="106"/>
      <c r="AA1011" s="106"/>
      <c r="AB1011" s="106"/>
      <c r="AC1011" s="106"/>
      <c r="AD1011" s="106"/>
      <c r="AE1011" s="106"/>
      <c r="AF1011" s="106"/>
      <c r="AG1011" s="106"/>
      <c r="AH1011" s="106"/>
      <c r="AI1011" s="106"/>
      <c r="AJ1011" s="106"/>
      <c r="AK1011" s="106"/>
      <c r="AL1011" s="106"/>
      <c r="AM1011" s="106"/>
      <c r="AN1011" s="106"/>
      <c r="AO1011" s="106"/>
      <c r="AP1011" s="106"/>
      <c r="AQ1011" s="106"/>
      <c r="AR1011" s="106"/>
      <c r="AS1011" s="106"/>
      <c r="AT1011" s="106"/>
      <c r="AU1011" s="106"/>
      <c r="AV1011" s="106"/>
      <c r="AW1011" s="106"/>
      <c r="AX1011" s="106"/>
      <c r="AY1011" s="106"/>
      <c r="AZ1011" s="106"/>
      <c r="BA1011" s="106"/>
    </row>
    <row r="1012" spans="1:53" ht="16.5" customHeight="1" x14ac:dyDescent="0.3">
      <c r="A1012" s="66"/>
      <c r="B1012" s="98" t="str">
        <f>"    E = "&amp;Z1012&amp;",  Cm = "&amp;AD1012&amp;" sec(135˚) "</f>
        <v xml:space="preserve">    E = 0.65,  Cm = 20 sec(135˚) </v>
      </c>
      <c r="C1012" s="76"/>
      <c r="D1012" s="76"/>
      <c r="E1012" s="76"/>
      <c r="F1012" s="76"/>
      <c r="G1012" s="16" t="s">
        <v>1909</v>
      </c>
      <c r="Z1012" s="107">
        <v>0.65</v>
      </c>
      <c r="AA1012" s="20" t="s">
        <v>1590</v>
      </c>
      <c r="AB1012" s="109">
        <f>Z1012</f>
        <v>0.65</v>
      </c>
      <c r="AC1012" s="111" t="s">
        <v>1625</v>
      </c>
      <c r="AD1012" s="108">
        <v>20</v>
      </c>
      <c r="AE1012" s="20" t="s">
        <v>1590</v>
      </c>
      <c r="AF1012" s="109">
        <f>AD1012</f>
        <v>20</v>
      </c>
      <c r="AG1012" s="106"/>
      <c r="AH1012" s="106"/>
      <c r="AI1012" s="106"/>
      <c r="AJ1012" s="106"/>
      <c r="AK1012" s="106"/>
      <c r="AL1012" s="106"/>
      <c r="AM1012" s="106"/>
      <c r="AN1012" s="106"/>
      <c r="AO1012" s="106"/>
      <c r="AP1012" s="106"/>
      <c r="AQ1012" s="106"/>
      <c r="AR1012" s="106"/>
      <c r="AS1012" s="106"/>
      <c r="AT1012" s="106"/>
      <c r="AU1012" s="106"/>
      <c r="AV1012" s="106"/>
      <c r="AW1012" s="106"/>
      <c r="AX1012" s="106"/>
      <c r="AY1012" s="106"/>
      <c r="AZ1012" s="106"/>
      <c r="BA1012" s="106"/>
    </row>
    <row r="1013" spans="1:53" ht="16.5" customHeight="1" x14ac:dyDescent="0.3">
      <c r="A1013" s="76"/>
      <c r="B1013" s="76"/>
      <c r="C1013" s="76"/>
      <c r="D1013" s="76"/>
      <c r="E1013" s="76"/>
      <c r="F1013" s="76"/>
      <c r="G1013" s="16" t="s">
        <v>1585</v>
      </c>
      <c r="Z1013" s="106"/>
      <c r="AA1013" s="106"/>
      <c r="AB1013" s="106"/>
      <c r="AC1013" s="106"/>
      <c r="AD1013" s="106"/>
      <c r="AE1013" s="106"/>
      <c r="AF1013" s="106"/>
      <c r="AG1013" s="106"/>
      <c r="AH1013" s="106"/>
      <c r="AI1013" s="106"/>
      <c r="AJ1013" s="106"/>
      <c r="AK1013" s="106"/>
      <c r="AL1013" s="106"/>
      <c r="AM1013" s="106"/>
      <c r="AN1013" s="106"/>
      <c r="AO1013" s="106"/>
      <c r="AP1013" s="106"/>
      <c r="AQ1013" s="106"/>
      <c r="AR1013" s="106"/>
      <c r="AS1013" s="106"/>
      <c r="AT1013" s="106"/>
      <c r="AU1013" s="106"/>
      <c r="AV1013" s="106"/>
      <c r="AW1013" s="106"/>
      <c r="AX1013" s="106"/>
      <c r="AY1013" s="106"/>
      <c r="AZ1013" s="106"/>
      <c r="BA1013" s="106"/>
    </row>
    <row r="1014" spans="1:53" ht="16.5" customHeight="1" x14ac:dyDescent="0.3">
      <c r="A1014" s="66"/>
      <c r="B1014" s="98" t="str">
        <f>"    Q = "&amp;Z1014&amp;"*q*k*f*E / Cm = "&amp;AL1014&amp;" ㎥/hr "</f>
        <v xml:space="preserve">    Q = 3600*q*k*f*E / Cm = 71.17 ㎥/hr </v>
      </c>
      <c r="C1014" s="76"/>
      <c r="D1014" s="76"/>
      <c r="E1014" s="76"/>
      <c r="F1014" s="76"/>
      <c r="G1014" s="16" t="s">
        <v>1910</v>
      </c>
      <c r="Z1014" s="108">
        <v>3600</v>
      </c>
      <c r="AA1014" s="20" t="s">
        <v>1606</v>
      </c>
      <c r="AB1014" s="109">
        <f>AB1010</f>
        <v>0.7</v>
      </c>
      <c r="AC1014" s="20" t="s">
        <v>1606</v>
      </c>
      <c r="AD1014" s="109">
        <f>AL1010</f>
        <v>1.1000000000000001</v>
      </c>
      <c r="AE1014" s="20" t="s">
        <v>1606</v>
      </c>
      <c r="AF1014" s="109" t="str">
        <f>AH1010</f>
        <v>0.79</v>
      </c>
      <c r="AG1014" s="20" t="s">
        <v>1606</v>
      </c>
      <c r="AH1014" s="109">
        <f>AB1012</f>
        <v>0.65</v>
      </c>
      <c r="AI1014" s="20" t="s">
        <v>1613</v>
      </c>
      <c r="AJ1014" s="109">
        <f>AF1012</f>
        <v>20</v>
      </c>
      <c r="AK1014" s="20" t="s">
        <v>1590</v>
      </c>
      <c r="AL1014" s="109" t="str">
        <f>TEXT(ROUND(Z1014*AB1010*AL1010*AH1010*AB1012/AF1012,2),"#,0.00")</f>
        <v>71.17</v>
      </c>
      <c r="AM1014" s="106"/>
      <c r="AN1014" s="106"/>
      <c r="AO1014" s="106"/>
      <c r="AP1014" s="106"/>
      <c r="AQ1014" s="106"/>
      <c r="AR1014" s="106"/>
      <c r="AS1014" s="106"/>
      <c r="AT1014" s="106"/>
      <c r="AU1014" s="106"/>
      <c r="AV1014" s="106"/>
      <c r="AW1014" s="106"/>
      <c r="AX1014" s="106"/>
      <c r="AY1014" s="106"/>
      <c r="AZ1014" s="106"/>
      <c r="BA1014" s="106"/>
    </row>
    <row r="1015" spans="1:53" ht="16.5" customHeight="1" x14ac:dyDescent="0.3">
      <c r="A1015" s="76"/>
      <c r="B1015" s="76"/>
      <c r="C1015" s="76"/>
      <c r="D1015" s="76"/>
      <c r="E1015" s="76"/>
      <c r="F1015" s="76"/>
      <c r="G1015" s="16" t="s">
        <v>1585</v>
      </c>
      <c r="Z1015" s="106"/>
      <c r="AA1015" s="106"/>
      <c r="AB1015" s="106"/>
      <c r="AC1015" s="106"/>
      <c r="AD1015" s="106"/>
      <c r="AE1015" s="106"/>
      <c r="AF1015" s="106"/>
      <c r="AG1015" s="106"/>
      <c r="AH1015" s="106"/>
      <c r="AI1015" s="106"/>
      <c r="AJ1015" s="106"/>
      <c r="AK1015" s="106"/>
      <c r="AL1015" s="106"/>
      <c r="AM1015" s="106"/>
      <c r="AN1015" s="106"/>
      <c r="AO1015" s="106"/>
      <c r="AP1015" s="106"/>
      <c r="AQ1015" s="106"/>
      <c r="AR1015" s="106"/>
      <c r="AS1015" s="106"/>
      <c r="AT1015" s="106"/>
      <c r="AU1015" s="106"/>
      <c r="AV1015" s="106"/>
      <c r="AW1015" s="106"/>
      <c r="AX1015" s="106"/>
      <c r="AY1015" s="106"/>
      <c r="AZ1015" s="106"/>
      <c r="BA1015" s="106"/>
    </row>
    <row r="1016" spans="1:53" ht="16.5" customHeight="1" x14ac:dyDescent="0.3">
      <c r="A1016" s="66" t="s">
        <v>1628</v>
      </c>
      <c r="B1016" s="98" t="str">
        <f>"    노무비 : "&amp;TEXT(I1016,"#,##0"&amp;IF(I1016&lt;&gt;INT(I1016),".###",""))&amp;" / Q = "&amp;TEXT(C1016,"#,##0.0")&amp;""</f>
        <v xml:space="preserve">    노무비 : 55,700 / Q = 782.6</v>
      </c>
      <c r="C1016" s="100">
        <f>D1016+E1016+F1016</f>
        <v>782.6</v>
      </c>
      <c r="D1016" s="100">
        <f>IF(H1016=0,0,ROUNDDOWN(J1016*H1016,1))</f>
        <v>0</v>
      </c>
      <c r="E1016" s="100">
        <f>IF(H1016=0,0,ROUNDDOWN(K1016*H1016,1))</f>
        <v>782.6</v>
      </c>
      <c r="F1016" s="100">
        <f>IF(H1016=0,0,ROUNDDOWN(L1016*H1016,1))</f>
        <v>0</v>
      </c>
      <c r="G1016" s="16" t="s">
        <v>1627</v>
      </c>
      <c r="H1016" s="103">
        <f>AC1016</f>
        <v>1.4050864128143881E-2</v>
      </c>
      <c r="I1016" s="104">
        <f>J1016+K1016+L1016</f>
        <v>55700</v>
      </c>
      <c r="K1016" s="39">
        <f>중기목록표!G7</f>
        <v>55700</v>
      </c>
      <c r="M1016" s="20" t="s">
        <v>1629</v>
      </c>
      <c r="N1016" s="20" t="s">
        <v>1616</v>
      </c>
      <c r="X1016" s="105" t="str">
        <f>중기목록표!B7&amp;" / "&amp;중기목록표!C7</f>
        <v>굴삭기(무한궤도) / 0.7㎥</v>
      </c>
      <c r="Y1016" s="19" t="str">
        <f ca="1">HYPERLINK("#"&amp;중기목록표!J2&amp;"!A"&amp;ROW(중기목록표!A7),"X00047 →")</f>
        <v>X00047 →</v>
      </c>
      <c r="Z1016" s="20" t="s">
        <v>1593</v>
      </c>
      <c r="AA1016" s="109" t="str">
        <f>AL1014</f>
        <v>71.17</v>
      </c>
      <c r="AB1016" s="20" t="s">
        <v>1590</v>
      </c>
      <c r="AC1016" s="110">
        <f>1/AL1014</f>
        <v>1.4050864128143881E-2</v>
      </c>
      <c r="AD1016" s="106"/>
      <c r="AE1016" s="106"/>
      <c r="AF1016" s="106"/>
      <c r="AG1016" s="106"/>
      <c r="AH1016" s="106"/>
      <c r="AI1016" s="106"/>
      <c r="AJ1016" s="106"/>
      <c r="AK1016" s="106"/>
      <c r="AL1016" s="106"/>
      <c r="AM1016" s="106"/>
      <c r="AN1016" s="106"/>
      <c r="AO1016" s="106"/>
      <c r="AP1016" s="106"/>
      <c r="AQ1016" s="106"/>
      <c r="AR1016" s="106"/>
      <c r="AS1016" s="106"/>
      <c r="AT1016" s="106"/>
      <c r="AU1016" s="106"/>
      <c r="AV1016" s="106"/>
      <c r="AW1016" s="106"/>
      <c r="AX1016" s="106"/>
      <c r="AY1016" s="106"/>
      <c r="AZ1016" s="106"/>
      <c r="BA1016" s="106"/>
    </row>
    <row r="1017" spans="1:53" ht="16.5" customHeight="1" x14ac:dyDescent="0.3">
      <c r="A1017" s="76"/>
      <c r="B1017" s="76"/>
      <c r="C1017" s="76"/>
      <c r="D1017" s="76"/>
      <c r="E1017" s="76"/>
      <c r="F1017" s="76"/>
      <c r="G1017" s="16" t="s">
        <v>1585</v>
      </c>
      <c r="Z1017" s="106"/>
      <c r="AA1017" s="106"/>
      <c r="AB1017" s="106"/>
      <c r="AC1017" s="106"/>
      <c r="AD1017" s="106"/>
      <c r="AE1017" s="106"/>
      <c r="AF1017" s="106"/>
      <c r="AG1017" s="106"/>
      <c r="AH1017" s="106"/>
      <c r="AI1017" s="106"/>
      <c r="AJ1017" s="106"/>
      <c r="AK1017" s="106"/>
      <c r="AL1017" s="106"/>
      <c r="AM1017" s="106"/>
      <c r="AN1017" s="106"/>
      <c r="AO1017" s="106"/>
      <c r="AP1017" s="106"/>
      <c r="AQ1017" s="106"/>
      <c r="AR1017" s="106"/>
      <c r="AS1017" s="106"/>
      <c r="AT1017" s="106"/>
      <c r="AU1017" s="106"/>
      <c r="AV1017" s="106"/>
      <c r="AW1017" s="106"/>
      <c r="AX1017" s="106"/>
      <c r="AY1017" s="106"/>
      <c r="AZ1017" s="106"/>
      <c r="BA1017" s="106"/>
    </row>
    <row r="1018" spans="1:53" ht="16.5" customHeight="1" x14ac:dyDescent="0.3">
      <c r="A1018" s="66" t="s">
        <v>1631</v>
      </c>
      <c r="B1018" s="98" t="str">
        <f>"    재료비 : "&amp;TEXT(I1018,"#,##0"&amp;IF(I1018&lt;&gt;INT(I1018),".###",""))&amp;" / Q = "&amp;TEXT(C1018,"#,##0.0")&amp;""</f>
        <v xml:space="preserve">    재료비 : 18,015 / Q = 253.1</v>
      </c>
      <c r="C1018" s="100">
        <f>D1018+E1018+F1018</f>
        <v>253.1</v>
      </c>
      <c r="D1018" s="100">
        <f>IF(H1018=0,0,ROUNDDOWN(J1018*H1018,1))</f>
        <v>253.1</v>
      </c>
      <c r="E1018" s="100">
        <f>IF(H1018=0,0,ROUNDDOWN(K1018*H1018,1))</f>
        <v>0</v>
      </c>
      <c r="F1018" s="100">
        <f>IF(H1018=0,0,ROUNDDOWN(L1018*H1018,1))</f>
        <v>0</v>
      </c>
      <c r="G1018" s="16" t="s">
        <v>1630</v>
      </c>
      <c r="H1018" s="103">
        <f>AC1018</f>
        <v>1.4050864128143881E-2</v>
      </c>
      <c r="I1018" s="104">
        <f>J1018+K1018+L1018</f>
        <v>18015</v>
      </c>
      <c r="J1018" s="39">
        <f>중기목록표!F7</f>
        <v>18015</v>
      </c>
      <c r="M1018" s="20" t="s">
        <v>1629</v>
      </c>
      <c r="N1018" s="20" t="s">
        <v>1616</v>
      </c>
      <c r="X1018" s="105" t="str">
        <f>중기목록표!B7&amp;" / "&amp;중기목록표!C7</f>
        <v>굴삭기(무한궤도) / 0.7㎥</v>
      </c>
      <c r="Y1018" s="19" t="str">
        <f ca="1">HYPERLINK("#"&amp;중기목록표!J2&amp;"!A"&amp;ROW(중기목록표!A7),"X00047 →")</f>
        <v>X00047 →</v>
      </c>
      <c r="Z1018" s="20" t="s">
        <v>1593</v>
      </c>
      <c r="AA1018" s="109" t="str">
        <f>AL1014</f>
        <v>71.17</v>
      </c>
      <c r="AB1018" s="20" t="s">
        <v>1590</v>
      </c>
      <c r="AC1018" s="110">
        <f>1/AL1014</f>
        <v>1.4050864128143881E-2</v>
      </c>
      <c r="AD1018" s="106"/>
      <c r="AE1018" s="106"/>
      <c r="AF1018" s="106"/>
      <c r="AG1018" s="106"/>
      <c r="AH1018" s="106"/>
      <c r="AI1018" s="106"/>
      <c r="AJ1018" s="106"/>
      <c r="AK1018" s="106"/>
      <c r="AL1018" s="106"/>
      <c r="AM1018" s="106"/>
      <c r="AN1018" s="106"/>
      <c r="AO1018" s="106"/>
      <c r="AP1018" s="106"/>
      <c r="AQ1018" s="106"/>
      <c r="AR1018" s="106"/>
      <c r="AS1018" s="106"/>
      <c r="AT1018" s="106"/>
      <c r="AU1018" s="106"/>
      <c r="AV1018" s="106"/>
      <c r="AW1018" s="106"/>
      <c r="AX1018" s="106"/>
      <c r="AY1018" s="106"/>
      <c r="AZ1018" s="106"/>
      <c r="BA1018" s="106"/>
    </row>
    <row r="1019" spans="1:53" ht="16.5" customHeight="1" x14ac:dyDescent="0.3">
      <c r="A1019" s="76"/>
      <c r="B1019" s="76"/>
      <c r="C1019" s="76"/>
      <c r="D1019" s="76"/>
      <c r="E1019" s="76"/>
      <c r="F1019" s="76"/>
      <c r="G1019" s="16" t="s">
        <v>1585</v>
      </c>
      <c r="Z1019" s="106"/>
      <c r="AA1019" s="106"/>
      <c r="AB1019" s="106"/>
      <c r="AC1019" s="106"/>
      <c r="AD1019" s="106"/>
      <c r="AE1019" s="106"/>
      <c r="AF1019" s="106"/>
      <c r="AG1019" s="106"/>
      <c r="AH1019" s="106"/>
      <c r="AI1019" s="106"/>
      <c r="AJ1019" s="106"/>
      <c r="AK1019" s="106"/>
      <c r="AL1019" s="106"/>
      <c r="AM1019" s="106"/>
      <c r="AN1019" s="106"/>
      <c r="AO1019" s="106"/>
      <c r="AP1019" s="106"/>
      <c r="AQ1019" s="106"/>
      <c r="AR1019" s="106"/>
      <c r="AS1019" s="106"/>
      <c r="AT1019" s="106"/>
      <c r="AU1019" s="106"/>
      <c r="AV1019" s="106"/>
      <c r="AW1019" s="106"/>
      <c r="AX1019" s="106"/>
      <c r="AY1019" s="106"/>
      <c r="AZ1019" s="106"/>
      <c r="BA1019" s="106"/>
    </row>
    <row r="1020" spans="1:53" ht="16.5" customHeight="1" x14ac:dyDescent="0.3">
      <c r="A1020" s="66" t="s">
        <v>1633</v>
      </c>
      <c r="B1020" s="98" t="str">
        <f>"    경  비 : "&amp;TEXT(I1020,"#,##0"&amp;IF(I1020&lt;&gt;INT(I1020),".###",""))&amp;" / Q = "&amp;TEXT(C1020,"#,##0.0")&amp;""</f>
        <v xml:space="preserve">    경  비 : 23,128 / Q = 324.9</v>
      </c>
      <c r="C1020" s="100">
        <f>D1020+E1020+F1020</f>
        <v>324.89999999999998</v>
      </c>
      <c r="D1020" s="100">
        <f>IF(H1020=0,0,ROUNDDOWN(J1020*H1020,1))</f>
        <v>0</v>
      </c>
      <c r="E1020" s="100">
        <f>IF(H1020=0,0,ROUNDDOWN(K1020*H1020,1))</f>
        <v>0</v>
      </c>
      <c r="F1020" s="100">
        <f>IF(H1020=0,0,ROUNDDOWN(L1020*H1020,1))</f>
        <v>324.89999999999998</v>
      </c>
      <c r="G1020" s="16" t="s">
        <v>1632</v>
      </c>
      <c r="H1020" s="103">
        <f>AC1020</f>
        <v>1.4050864128143881E-2</v>
      </c>
      <c r="I1020" s="104">
        <f>J1020+K1020+L1020</f>
        <v>23128</v>
      </c>
      <c r="L1020" s="39">
        <f>중기목록표!H7</f>
        <v>23128</v>
      </c>
      <c r="M1020" s="20" t="s">
        <v>1629</v>
      </c>
      <c r="N1020" s="20" t="s">
        <v>1616</v>
      </c>
      <c r="X1020" s="105" t="str">
        <f>중기목록표!B7&amp;" / "&amp;중기목록표!C7</f>
        <v>굴삭기(무한궤도) / 0.7㎥</v>
      </c>
      <c r="Y1020" s="19" t="str">
        <f ca="1">HYPERLINK("#"&amp;중기목록표!J2&amp;"!A"&amp;ROW(중기목록표!A7),"X00047 →")</f>
        <v>X00047 →</v>
      </c>
      <c r="Z1020" s="20" t="s">
        <v>1593</v>
      </c>
      <c r="AA1020" s="109" t="str">
        <f>AL1014</f>
        <v>71.17</v>
      </c>
      <c r="AB1020" s="20" t="s">
        <v>1590</v>
      </c>
      <c r="AC1020" s="110">
        <f>1/AL1014</f>
        <v>1.4050864128143881E-2</v>
      </c>
      <c r="AD1020" s="106"/>
      <c r="AE1020" s="106"/>
      <c r="AF1020" s="106"/>
      <c r="AG1020" s="106"/>
      <c r="AH1020" s="106"/>
      <c r="AI1020" s="106"/>
      <c r="AJ1020" s="106"/>
      <c r="AK1020" s="106"/>
      <c r="AL1020" s="106"/>
      <c r="AM1020" s="106"/>
      <c r="AN1020" s="106"/>
      <c r="AO1020" s="106"/>
      <c r="AP1020" s="106"/>
      <c r="AQ1020" s="106"/>
      <c r="AR1020" s="106"/>
      <c r="AS1020" s="106"/>
      <c r="AT1020" s="106"/>
      <c r="AU1020" s="106"/>
      <c r="AV1020" s="106"/>
      <c r="AW1020" s="106"/>
      <c r="AX1020" s="106"/>
      <c r="AY1020" s="106"/>
      <c r="AZ1020" s="106"/>
      <c r="BA1020" s="106"/>
    </row>
    <row r="1021" spans="1:53" ht="16.5" customHeight="1" x14ac:dyDescent="0.3">
      <c r="A1021" s="76"/>
      <c r="B1021" s="76"/>
      <c r="C1021" s="76"/>
      <c r="D1021" s="76"/>
      <c r="E1021" s="76"/>
      <c r="F1021" s="76"/>
      <c r="G1021" s="16" t="s">
        <v>1585</v>
      </c>
      <c r="Z1021" s="106"/>
      <c r="AA1021" s="106"/>
      <c r="AB1021" s="106"/>
      <c r="AC1021" s="106"/>
      <c r="AD1021" s="106"/>
      <c r="AE1021" s="106"/>
      <c r="AF1021" s="106"/>
      <c r="AG1021" s="106"/>
      <c r="AH1021" s="106"/>
      <c r="AI1021" s="106"/>
      <c r="AJ1021" s="106"/>
      <c r="AK1021" s="106"/>
      <c r="AL1021" s="106"/>
      <c r="AM1021" s="106"/>
      <c r="AN1021" s="106"/>
      <c r="AO1021" s="106"/>
      <c r="AP1021" s="106"/>
      <c r="AQ1021" s="106"/>
      <c r="AR1021" s="106"/>
      <c r="AS1021" s="106"/>
      <c r="AT1021" s="106"/>
      <c r="AU1021" s="106"/>
      <c r="AV1021" s="106"/>
      <c r="AW1021" s="106"/>
      <c r="AX1021" s="106"/>
      <c r="AY1021" s="106"/>
      <c r="AZ1021" s="106"/>
      <c r="BA1021" s="106"/>
    </row>
    <row r="1022" spans="1:53" ht="16.5" customHeight="1" x14ac:dyDescent="0.3">
      <c r="A1022" s="66"/>
      <c r="B1022" s="75" t="s">
        <v>1615</v>
      </c>
      <c r="C1022" s="101">
        <f>D1022+E1022+F1022</f>
        <v>1360.6</v>
      </c>
      <c r="D1022" s="101">
        <f>SUMIF(N1007:N1021,M1022,D1007:D1021)</f>
        <v>253.1</v>
      </c>
      <c r="E1022" s="101">
        <f>SUMIF(N1007:N1021,M1022,E1007:E1021)</f>
        <v>782.6</v>
      </c>
      <c r="F1022" s="101">
        <f>SUMIF(N1007:N1021,M1022,F1007:F1021)</f>
        <v>324.89999999999998</v>
      </c>
      <c r="G1022" s="16" t="s">
        <v>1614</v>
      </c>
      <c r="M1022" s="20" t="s">
        <v>1616</v>
      </c>
      <c r="N1022" s="20" t="s">
        <v>1236</v>
      </c>
      <c r="Z1022" s="106"/>
      <c r="AA1022" s="106"/>
      <c r="AB1022" s="106"/>
      <c r="AC1022" s="106"/>
      <c r="AD1022" s="106"/>
      <c r="AE1022" s="106"/>
      <c r="AF1022" s="106"/>
      <c r="AG1022" s="106"/>
      <c r="AH1022" s="106"/>
      <c r="AI1022" s="106"/>
      <c r="AJ1022" s="106"/>
      <c r="AK1022" s="106"/>
      <c r="AL1022" s="106"/>
      <c r="AM1022" s="106"/>
      <c r="AN1022" s="106"/>
      <c r="AO1022" s="106"/>
      <c r="AP1022" s="106"/>
      <c r="AQ1022" s="106"/>
      <c r="AR1022" s="106"/>
      <c r="AS1022" s="106"/>
      <c r="AT1022" s="106"/>
      <c r="AU1022" s="106"/>
      <c r="AV1022" s="106"/>
      <c r="AW1022" s="106"/>
      <c r="AX1022" s="106"/>
      <c r="AY1022" s="106"/>
      <c r="AZ1022" s="106"/>
      <c r="BA1022" s="106"/>
    </row>
    <row r="1023" spans="1:53" ht="16.5" customHeight="1" x14ac:dyDescent="0.3">
      <c r="A1023" s="76"/>
      <c r="B1023" s="76"/>
      <c r="C1023" s="99"/>
      <c r="D1023" s="99"/>
      <c r="E1023" s="99"/>
      <c r="F1023" s="99"/>
      <c r="Z1023" s="106"/>
      <c r="AA1023" s="106"/>
      <c r="AB1023" s="106"/>
      <c r="AC1023" s="106"/>
      <c r="AD1023" s="106"/>
      <c r="AE1023" s="106"/>
      <c r="AF1023" s="106"/>
      <c r="AG1023" s="106"/>
      <c r="AH1023" s="106"/>
      <c r="AI1023" s="106"/>
      <c r="AJ1023" s="106"/>
      <c r="AK1023" s="106"/>
      <c r="AL1023" s="106"/>
      <c r="AM1023" s="106"/>
      <c r="AN1023" s="106"/>
      <c r="AO1023" s="106"/>
      <c r="AP1023" s="106"/>
      <c r="AQ1023" s="106"/>
      <c r="AR1023" s="106"/>
      <c r="AS1023" s="106"/>
      <c r="AT1023" s="106"/>
      <c r="AU1023" s="106"/>
      <c r="AV1023" s="106"/>
      <c r="AW1023" s="106"/>
      <c r="AX1023" s="106"/>
      <c r="AY1023" s="106"/>
      <c r="AZ1023" s="106"/>
      <c r="BA1023" s="106"/>
    </row>
    <row r="1024" spans="1:53" ht="16.5" customHeight="1" x14ac:dyDescent="0.3">
      <c r="A1024" s="76"/>
      <c r="B1024" s="76"/>
      <c r="C1024" s="76"/>
      <c r="D1024" s="76"/>
      <c r="E1024" s="76"/>
      <c r="F1024" s="76"/>
      <c r="Z1024" s="106"/>
      <c r="AA1024" s="106"/>
      <c r="AB1024" s="106"/>
      <c r="AC1024" s="106"/>
      <c r="AD1024" s="106"/>
      <c r="AE1024" s="106"/>
      <c r="AF1024" s="106"/>
      <c r="AG1024" s="106"/>
      <c r="AH1024" s="106"/>
      <c r="AI1024" s="106"/>
      <c r="AJ1024" s="106"/>
      <c r="AK1024" s="106"/>
      <c r="AL1024" s="106"/>
      <c r="AM1024" s="106"/>
      <c r="AN1024" s="106"/>
      <c r="AO1024" s="106"/>
      <c r="AP1024" s="106"/>
      <c r="AQ1024" s="106"/>
      <c r="AR1024" s="106"/>
      <c r="AS1024" s="106"/>
      <c r="AT1024" s="106"/>
      <c r="AU1024" s="106"/>
      <c r="AV1024" s="106"/>
      <c r="AW1024" s="106"/>
      <c r="AX1024" s="106"/>
      <c r="AY1024" s="106"/>
      <c r="AZ1024" s="106"/>
      <c r="BA1024" s="106"/>
    </row>
    <row r="1025" spans="1:53" ht="16.5" customHeight="1" x14ac:dyDescent="0.3">
      <c r="A1025" s="76"/>
      <c r="B1025" s="76"/>
      <c r="C1025" s="76"/>
      <c r="D1025" s="76"/>
      <c r="E1025" s="76"/>
      <c r="F1025" s="76"/>
      <c r="Z1025" s="106"/>
      <c r="AA1025" s="106"/>
      <c r="AB1025" s="106"/>
      <c r="AC1025" s="106"/>
      <c r="AD1025" s="106"/>
      <c r="AE1025" s="106"/>
      <c r="AF1025" s="106"/>
      <c r="AG1025" s="106"/>
      <c r="AH1025" s="106"/>
      <c r="AI1025" s="106"/>
      <c r="AJ1025" s="106"/>
      <c r="AK1025" s="106"/>
      <c r="AL1025" s="106"/>
      <c r="AM1025" s="106"/>
      <c r="AN1025" s="106"/>
      <c r="AO1025" s="106"/>
      <c r="AP1025" s="106"/>
      <c r="AQ1025" s="106"/>
      <c r="AR1025" s="106"/>
      <c r="AS1025" s="106"/>
      <c r="AT1025" s="106"/>
      <c r="AU1025" s="106"/>
      <c r="AV1025" s="106"/>
      <c r="AW1025" s="106"/>
      <c r="AX1025" s="106"/>
      <c r="AY1025" s="106"/>
      <c r="AZ1025" s="106"/>
      <c r="BA1025" s="106"/>
    </row>
    <row r="1026" spans="1:53" ht="16.5" customHeight="1" x14ac:dyDescent="0.3">
      <c r="A1026" s="76"/>
      <c r="B1026" s="76"/>
      <c r="C1026" s="76"/>
      <c r="D1026" s="76"/>
      <c r="E1026" s="76"/>
      <c r="F1026" s="76"/>
      <c r="Z1026" s="106"/>
      <c r="AA1026" s="106"/>
      <c r="AB1026" s="106"/>
      <c r="AC1026" s="106"/>
      <c r="AD1026" s="106"/>
      <c r="AE1026" s="106"/>
      <c r="AF1026" s="106"/>
      <c r="AG1026" s="106"/>
      <c r="AH1026" s="106"/>
      <c r="AI1026" s="106"/>
      <c r="AJ1026" s="106"/>
      <c r="AK1026" s="106"/>
      <c r="AL1026" s="106"/>
      <c r="AM1026" s="106"/>
      <c r="AN1026" s="106"/>
      <c r="AO1026" s="106"/>
      <c r="AP1026" s="106"/>
      <c r="AQ1026" s="106"/>
      <c r="AR1026" s="106"/>
      <c r="AS1026" s="106"/>
      <c r="AT1026" s="106"/>
      <c r="AU1026" s="106"/>
      <c r="AV1026" s="106"/>
      <c r="AW1026" s="106"/>
      <c r="AX1026" s="106"/>
      <c r="AY1026" s="106"/>
      <c r="AZ1026" s="106"/>
      <c r="BA1026" s="106"/>
    </row>
    <row r="1027" spans="1:53" ht="16.5" customHeight="1" x14ac:dyDescent="0.3">
      <c r="A1027" s="76"/>
      <c r="B1027" s="76"/>
      <c r="C1027" s="76"/>
      <c r="D1027" s="76"/>
      <c r="E1027" s="76"/>
      <c r="F1027" s="76"/>
      <c r="Z1027" s="106"/>
      <c r="AA1027" s="106"/>
      <c r="AB1027" s="106"/>
      <c r="AC1027" s="106"/>
      <c r="AD1027" s="106"/>
      <c r="AE1027" s="106"/>
      <c r="AF1027" s="106"/>
      <c r="AG1027" s="106"/>
      <c r="AH1027" s="106"/>
      <c r="AI1027" s="106"/>
      <c r="AJ1027" s="106"/>
      <c r="AK1027" s="106"/>
      <c r="AL1027" s="106"/>
      <c r="AM1027" s="106"/>
      <c r="AN1027" s="106"/>
      <c r="AO1027" s="106"/>
      <c r="AP1027" s="106"/>
      <c r="AQ1027" s="106"/>
      <c r="AR1027" s="106"/>
      <c r="AS1027" s="106"/>
      <c r="AT1027" s="106"/>
      <c r="AU1027" s="106"/>
      <c r="AV1027" s="106"/>
      <c r="AW1027" s="106"/>
      <c r="AX1027" s="106"/>
      <c r="AY1027" s="106"/>
      <c r="AZ1027" s="106"/>
      <c r="BA1027" s="106"/>
    </row>
    <row r="1028" spans="1:53" ht="16.5" customHeight="1" x14ac:dyDescent="0.3">
      <c r="A1028" s="76"/>
      <c r="B1028" s="76"/>
      <c r="C1028" s="76"/>
      <c r="D1028" s="76"/>
      <c r="E1028" s="76"/>
      <c r="F1028" s="76"/>
      <c r="Z1028" s="106"/>
      <c r="AA1028" s="106"/>
      <c r="AB1028" s="106"/>
      <c r="AC1028" s="106"/>
      <c r="AD1028" s="106"/>
      <c r="AE1028" s="106"/>
      <c r="AF1028" s="106"/>
      <c r="AG1028" s="106"/>
      <c r="AH1028" s="106"/>
      <c r="AI1028" s="106"/>
      <c r="AJ1028" s="106"/>
      <c r="AK1028" s="106"/>
      <c r="AL1028" s="106"/>
      <c r="AM1028" s="106"/>
      <c r="AN1028" s="106"/>
      <c r="AO1028" s="106"/>
      <c r="AP1028" s="106"/>
      <c r="AQ1028" s="106"/>
      <c r="AR1028" s="106"/>
      <c r="AS1028" s="106"/>
      <c r="AT1028" s="106"/>
      <c r="AU1028" s="106"/>
      <c r="AV1028" s="106"/>
      <c r="AW1028" s="106"/>
      <c r="AX1028" s="106"/>
      <c r="AY1028" s="106"/>
      <c r="AZ1028" s="106"/>
      <c r="BA1028" s="106"/>
    </row>
    <row r="1029" spans="1:53" ht="16.5" customHeight="1" x14ac:dyDescent="0.3">
      <c r="A1029" s="76"/>
      <c r="B1029" s="76"/>
      <c r="C1029" s="76"/>
      <c r="D1029" s="76"/>
      <c r="E1029" s="76"/>
      <c r="F1029" s="76"/>
      <c r="Z1029" s="106"/>
      <c r="AA1029" s="106"/>
      <c r="AB1029" s="106"/>
      <c r="AC1029" s="106"/>
      <c r="AD1029" s="106"/>
      <c r="AE1029" s="106"/>
      <c r="AF1029" s="106"/>
      <c r="AG1029" s="106"/>
      <c r="AH1029" s="106"/>
      <c r="AI1029" s="106"/>
      <c r="AJ1029" s="106"/>
      <c r="AK1029" s="106"/>
      <c r="AL1029" s="106"/>
      <c r="AM1029" s="106"/>
      <c r="AN1029" s="106"/>
      <c r="AO1029" s="106"/>
      <c r="AP1029" s="106"/>
      <c r="AQ1029" s="106"/>
      <c r="AR1029" s="106"/>
      <c r="AS1029" s="106"/>
      <c r="AT1029" s="106"/>
      <c r="AU1029" s="106"/>
      <c r="AV1029" s="106"/>
      <c r="AW1029" s="106"/>
      <c r="AX1029" s="106"/>
      <c r="AY1029" s="106"/>
      <c r="AZ1029" s="106"/>
      <c r="BA1029" s="106"/>
    </row>
    <row r="1030" spans="1:53" ht="16.5" customHeight="1" x14ac:dyDescent="0.3">
      <c r="A1030" s="76"/>
      <c r="B1030" s="76"/>
      <c r="C1030" s="76"/>
      <c r="D1030" s="76"/>
      <c r="E1030" s="76"/>
      <c r="F1030" s="76"/>
      <c r="Z1030" s="106"/>
      <c r="AA1030" s="106"/>
      <c r="AB1030" s="106"/>
      <c r="AC1030" s="106"/>
      <c r="AD1030" s="106"/>
      <c r="AE1030" s="106"/>
      <c r="AF1030" s="106"/>
      <c r="AG1030" s="106"/>
      <c r="AH1030" s="106"/>
      <c r="AI1030" s="106"/>
      <c r="AJ1030" s="106"/>
      <c r="AK1030" s="106"/>
      <c r="AL1030" s="106"/>
      <c r="AM1030" s="106"/>
      <c r="AN1030" s="106"/>
      <c r="AO1030" s="106"/>
      <c r="AP1030" s="106"/>
      <c r="AQ1030" s="106"/>
      <c r="AR1030" s="106"/>
      <c r="AS1030" s="106"/>
      <c r="AT1030" s="106"/>
      <c r="AU1030" s="106"/>
      <c r="AV1030" s="106"/>
      <c r="AW1030" s="106"/>
      <c r="AX1030" s="106"/>
      <c r="AY1030" s="106"/>
      <c r="AZ1030" s="106"/>
      <c r="BA1030" s="106"/>
    </row>
    <row r="1031" spans="1:53" ht="16.5" customHeight="1" x14ac:dyDescent="0.3">
      <c r="A1031" s="76"/>
      <c r="B1031" s="76"/>
      <c r="C1031" s="76"/>
      <c r="D1031" s="76"/>
      <c r="E1031" s="76"/>
      <c r="F1031" s="76"/>
      <c r="Z1031" s="106"/>
      <c r="AA1031" s="106"/>
      <c r="AB1031" s="106"/>
      <c r="AC1031" s="106"/>
      <c r="AD1031" s="106"/>
      <c r="AE1031" s="106"/>
      <c r="AF1031" s="106"/>
      <c r="AG1031" s="106"/>
      <c r="AH1031" s="106"/>
      <c r="AI1031" s="106"/>
      <c r="AJ1031" s="106"/>
      <c r="AK1031" s="106"/>
      <c r="AL1031" s="106"/>
      <c r="AM1031" s="106"/>
      <c r="AN1031" s="106"/>
      <c r="AO1031" s="106"/>
      <c r="AP1031" s="106"/>
      <c r="AQ1031" s="106"/>
      <c r="AR1031" s="106"/>
      <c r="AS1031" s="106"/>
      <c r="AT1031" s="106"/>
      <c r="AU1031" s="106"/>
      <c r="AV1031" s="106"/>
      <c r="AW1031" s="106"/>
      <c r="AX1031" s="106"/>
      <c r="AY1031" s="106"/>
      <c r="AZ1031" s="106"/>
      <c r="BA1031" s="106"/>
    </row>
    <row r="1032" spans="1:53" ht="16.5" customHeight="1" x14ac:dyDescent="0.3">
      <c r="A1032" s="76"/>
      <c r="B1032" s="76"/>
      <c r="C1032" s="76"/>
      <c r="D1032" s="76"/>
      <c r="E1032" s="76"/>
      <c r="F1032" s="76"/>
      <c r="Z1032" s="106"/>
      <c r="AA1032" s="106"/>
      <c r="AB1032" s="106"/>
      <c r="AC1032" s="106"/>
      <c r="AD1032" s="106"/>
      <c r="AE1032" s="106"/>
      <c r="AF1032" s="106"/>
      <c r="AG1032" s="106"/>
      <c r="AH1032" s="106"/>
      <c r="AI1032" s="106"/>
      <c r="AJ1032" s="106"/>
      <c r="AK1032" s="106"/>
      <c r="AL1032" s="106"/>
      <c r="AM1032" s="106"/>
      <c r="AN1032" s="106"/>
      <c r="AO1032" s="106"/>
      <c r="AP1032" s="106"/>
      <c r="AQ1032" s="106"/>
      <c r="AR1032" s="106"/>
      <c r="AS1032" s="106"/>
      <c r="AT1032" s="106"/>
      <c r="AU1032" s="106"/>
      <c r="AV1032" s="106"/>
      <c r="AW1032" s="106"/>
      <c r="AX1032" s="106"/>
      <c r="AY1032" s="106"/>
      <c r="AZ1032" s="106"/>
      <c r="BA1032" s="106"/>
    </row>
    <row r="1033" spans="1:53" ht="16.5" customHeight="1" x14ac:dyDescent="0.3">
      <c r="A1033" s="76"/>
      <c r="B1033" s="76"/>
      <c r="C1033" s="76"/>
      <c r="D1033" s="76"/>
      <c r="E1033" s="76"/>
      <c r="F1033" s="76"/>
      <c r="Z1033" s="106"/>
      <c r="AA1033" s="106"/>
      <c r="AB1033" s="106"/>
      <c r="AC1033" s="106"/>
      <c r="AD1033" s="106"/>
      <c r="AE1033" s="106"/>
      <c r="AF1033" s="106"/>
      <c r="AG1033" s="106"/>
      <c r="AH1033" s="106"/>
      <c r="AI1033" s="106"/>
      <c r="AJ1033" s="106"/>
      <c r="AK1033" s="106"/>
      <c r="AL1033" s="106"/>
      <c r="AM1033" s="106"/>
      <c r="AN1033" s="106"/>
      <c r="AO1033" s="106"/>
      <c r="AP1033" s="106"/>
      <c r="AQ1033" s="106"/>
      <c r="AR1033" s="106"/>
      <c r="AS1033" s="106"/>
      <c r="AT1033" s="106"/>
      <c r="AU1033" s="106"/>
      <c r="AV1033" s="106"/>
      <c r="AW1033" s="106"/>
      <c r="AX1033" s="106"/>
      <c r="AY1033" s="106"/>
      <c r="AZ1033" s="106"/>
      <c r="BA1033" s="106"/>
    </row>
    <row r="1034" spans="1:53" ht="16.5" customHeight="1" x14ac:dyDescent="0.3">
      <c r="A1034" s="76"/>
      <c r="B1034" s="76"/>
      <c r="C1034" s="76"/>
      <c r="D1034" s="76"/>
      <c r="E1034" s="76"/>
      <c r="F1034" s="76"/>
      <c r="Z1034" s="106"/>
      <c r="AA1034" s="106"/>
      <c r="AB1034" s="106"/>
      <c r="AC1034" s="106"/>
      <c r="AD1034" s="106"/>
      <c r="AE1034" s="106"/>
      <c r="AF1034" s="106"/>
      <c r="AG1034" s="106"/>
      <c r="AH1034" s="106"/>
      <c r="AI1034" s="106"/>
      <c r="AJ1034" s="106"/>
      <c r="AK1034" s="106"/>
      <c r="AL1034" s="106"/>
      <c r="AM1034" s="106"/>
      <c r="AN1034" s="106"/>
      <c r="AO1034" s="106"/>
      <c r="AP1034" s="106"/>
      <c r="AQ1034" s="106"/>
      <c r="AR1034" s="106"/>
      <c r="AS1034" s="106"/>
      <c r="AT1034" s="106"/>
      <c r="AU1034" s="106"/>
      <c r="AV1034" s="106"/>
      <c r="AW1034" s="106"/>
      <c r="AX1034" s="106"/>
      <c r="AY1034" s="106"/>
      <c r="AZ1034" s="106"/>
      <c r="BA1034" s="106"/>
    </row>
    <row r="1035" spans="1:53" ht="16.5" customHeight="1" x14ac:dyDescent="0.3">
      <c r="A1035" s="76"/>
      <c r="B1035" s="76"/>
      <c r="C1035" s="76"/>
      <c r="D1035" s="76"/>
      <c r="E1035" s="76"/>
      <c r="F1035" s="76"/>
      <c r="Z1035" s="106"/>
      <c r="AA1035" s="106"/>
      <c r="AB1035" s="106"/>
      <c r="AC1035" s="106"/>
      <c r="AD1035" s="106"/>
      <c r="AE1035" s="106"/>
      <c r="AF1035" s="106"/>
      <c r="AG1035" s="106"/>
      <c r="AH1035" s="106"/>
      <c r="AI1035" s="106"/>
      <c r="AJ1035" s="106"/>
      <c r="AK1035" s="106"/>
      <c r="AL1035" s="106"/>
      <c r="AM1035" s="106"/>
      <c r="AN1035" s="106"/>
      <c r="AO1035" s="106"/>
      <c r="AP1035" s="106"/>
      <c r="AQ1035" s="106"/>
      <c r="AR1035" s="106"/>
      <c r="AS1035" s="106"/>
      <c r="AT1035" s="106"/>
      <c r="AU1035" s="106"/>
      <c r="AV1035" s="106"/>
      <c r="AW1035" s="106"/>
      <c r="AX1035" s="106"/>
      <c r="AY1035" s="106"/>
      <c r="AZ1035" s="106"/>
      <c r="BA1035" s="106"/>
    </row>
    <row r="1036" spans="1:53" ht="16.5" customHeight="1" x14ac:dyDescent="0.3">
      <c r="A1036" s="76"/>
      <c r="B1036" s="76"/>
      <c r="C1036" s="76"/>
      <c r="D1036" s="76"/>
      <c r="E1036" s="76"/>
      <c r="F1036" s="76"/>
      <c r="Z1036" s="106"/>
      <c r="AA1036" s="106"/>
      <c r="AB1036" s="106"/>
      <c r="AC1036" s="106"/>
      <c r="AD1036" s="106"/>
      <c r="AE1036" s="106"/>
      <c r="AF1036" s="106"/>
      <c r="AG1036" s="106"/>
      <c r="AH1036" s="106"/>
      <c r="AI1036" s="106"/>
      <c r="AJ1036" s="106"/>
      <c r="AK1036" s="106"/>
      <c r="AL1036" s="106"/>
      <c r="AM1036" s="106"/>
      <c r="AN1036" s="106"/>
      <c r="AO1036" s="106"/>
      <c r="AP1036" s="106"/>
      <c r="AQ1036" s="106"/>
      <c r="AR1036" s="106"/>
      <c r="AS1036" s="106"/>
      <c r="AT1036" s="106"/>
      <c r="AU1036" s="106"/>
      <c r="AV1036" s="106"/>
      <c r="AW1036" s="106"/>
      <c r="AX1036" s="106"/>
      <c r="AY1036" s="106"/>
      <c r="AZ1036" s="106"/>
      <c r="BA1036" s="106"/>
    </row>
    <row r="1037" spans="1:53" ht="16.5" customHeight="1" x14ac:dyDescent="0.3">
      <c r="A1037" s="76"/>
      <c r="B1037" s="76"/>
      <c r="C1037" s="76"/>
      <c r="D1037" s="76"/>
      <c r="E1037" s="76"/>
      <c r="F1037" s="76"/>
      <c r="Z1037" s="106"/>
      <c r="AA1037" s="106"/>
      <c r="AB1037" s="106"/>
      <c r="AC1037" s="106"/>
      <c r="AD1037" s="106"/>
      <c r="AE1037" s="106"/>
      <c r="AF1037" s="106"/>
      <c r="AG1037" s="106"/>
      <c r="AH1037" s="106"/>
      <c r="AI1037" s="106"/>
      <c r="AJ1037" s="106"/>
      <c r="AK1037" s="106"/>
      <c r="AL1037" s="106"/>
      <c r="AM1037" s="106"/>
      <c r="AN1037" s="106"/>
      <c r="AO1037" s="106"/>
      <c r="AP1037" s="106"/>
      <c r="AQ1037" s="106"/>
      <c r="AR1037" s="106"/>
      <c r="AS1037" s="106"/>
      <c r="AT1037" s="106"/>
      <c r="AU1037" s="106"/>
      <c r="AV1037" s="106"/>
      <c r="AW1037" s="106"/>
      <c r="AX1037" s="106"/>
      <c r="AY1037" s="106"/>
      <c r="AZ1037" s="106"/>
      <c r="BA1037" s="106"/>
    </row>
    <row r="1038" spans="1:53" ht="16.5" customHeight="1" x14ac:dyDescent="0.3">
      <c r="A1038" s="76"/>
      <c r="B1038" s="76"/>
      <c r="C1038" s="76"/>
      <c r="D1038" s="76"/>
      <c r="E1038" s="76"/>
      <c r="F1038" s="76"/>
      <c r="Z1038" s="106"/>
      <c r="AA1038" s="106"/>
      <c r="AB1038" s="106"/>
      <c r="AC1038" s="106"/>
      <c r="AD1038" s="106"/>
      <c r="AE1038" s="106"/>
      <c r="AF1038" s="106"/>
      <c r="AG1038" s="106"/>
      <c r="AH1038" s="106"/>
      <c r="AI1038" s="106"/>
      <c r="AJ1038" s="106"/>
      <c r="AK1038" s="106"/>
      <c r="AL1038" s="106"/>
      <c r="AM1038" s="106"/>
      <c r="AN1038" s="106"/>
      <c r="AO1038" s="106"/>
      <c r="AP1038" s="106"/>
      <c r="AQ1038" s="106"/>
      <c r="AR1038" s="106"/>
      <c r="AS1038" s="106"/>
      <c r="AT1038" s="106"/>
      <c r="AU1038" s="106"/>
      <c r="AV1038" s="106"/>
      <c r="AW1038" s="106"/>
      <c r="AX1038" s="106"/>
      <c r="AY1038" s="106"/>
      <c r="AZ1038" s="106"/>
      <c r="BA1038" s="106"/>
    </row>
    <row r="1039" spans="1:53" ht="16.5" customHeight="1" x14ac:dyDescent="0.3">
      <c r="A1039" s="76"/>
      <c r="B1039" s="76"/>
      <c r="C1039" s="76"/>
      <c r="D1039" s="76"/>
      <c r="E1039" s="76"/>
      <c r="F1039" s="76"/>
      <c r="Z1039" s="106"/>
      <c r="AA1039" s="106"/>
      <c r="AB1039" s="106"/>
      <c r="AC1039" s="106"/>
      <c r="AD1039" s="106"/>
      <c r="AE1039" s="106"/>
      <c r="AF1039" s="106"/>
      <c r="AG1039" s="106"/>
      <c r="AH1039" s="106"/>
      <c r="AI1039" s="106"/>
      <c r="AJ1039" s="106"/>
      <c r="AK1039" s="106"/>
      <c r="AL1039" s="106"/>
      <c r="AM1039" s="106"/>
      <c r="AN1039" s="106"/>
      <c r="AO1039" s="106"/>
      <c r="AP1039" s="106"/>
      <c r="AQ1039" s="106"/>
      <c r="AR1039" s="106"/>
      <c r="AS1039" s="106"/>
      <c r="AT1039" s="106"/>
      <c r="AU1039" s="106"/>
      <c r="AV1039" s="106"/>
      <c r="AW1039" s="106"/>
      <c r="AX1039" s="106"/>
      <c r="AY1039" s="106"/>
      <c r="AZ1039" s="106"/>
      <c r="BA1039" s="106"/>
    </row>
    <row r="1040" spans="1:53" ht="16.5" customHeight="1" x14ac:dyDescent="0.3">
      <c r="A1040" s="76"/>
      <c r="B1040" s="76"/>
      <c r="C1040" s="76"/>
      <c r="D1040" s="76"/>
      <c r="E1040" s="76"/>
      <c r="F1040" s="76"/>
      <c r="Z1040" s="106"/>
      <c r="AA1040" s="106"/>
      <c r="AB1040" s="106"/>
      <c r="AC1040" s="106"/>
      <c r="AD1040" s="106"/>
      <c r="AE1040" s="106"/>
      <c r="AF1040" s="106"/>
      <c r="AG1040" s="106"/>
      <c r="AH1040" s="106"/>
      <c r="AI1040" s="106"/>
      <c r="AJ1040" s="106"/>
      <c r="AK1040" s="106"/>
      <c r="AL1040" s="106"/>
      <c r="AM1040" s="106"/>
      <c r="AN1040" s="106"/>
      <c r="AO1040" s="106"/>
      <c r="AP1040" s="106"/>
      <c r="AQ1040" s="106"/>
      <c r="AR1040" s="106"/>
      <c r="AS1040" s="106"/>
      <c r="AT1040" s="106"/>
      <c r="AU1040" s="106"/>
      <c r="AV1040" s="106"/>
      <c r="AW1040" s="106"/>
      <c r="AX1040" s="106"/>
      <c r="AY1040" s="106"/>
      <c r="AZ1040" s="106"/>
      <c r="BA1040" s="106"/>
    </row>
    <row r="1041" spans="1:53" ht="16.5" customHeight="1" x14ac:dyDescent="0.3">
      <c r="A1041" s="76"/>
      <c r="B1041" s="76"/>
      <c r="C1041" s="76"/>
      <c r="D1041" s="76"/>
      <c r="E1041" s="76"/>
      <c r="F1041" s="76"/>
      <c r="Z1041" s="106"/>
      <c r="AA1041" s="106"/>
      <c r="AB1041" s="106"/>
      <c r="AC1041" s="106"/>
      <c r="AD1041" s="106"/>
      <c r="AE1041" s="106"/>
      <c r="AF1041" s="106"/>
      <c r="AG1041" s="106"/>
      <c r="AH1041" s="106"/>
      <c r="AI1041" s="106"/>
      <c r="AJ1041" s="106"/>
      <c r="AK1041" s="106"/>
      <c r="AL1041" s="106"/>
      <c r="AM1041" s="106"/>
      <c r="AN1041" s="106"/>
      <c r="AO1041" s="106"/>
      <c r="AP1041" s="106"/>
      <c r="AQ1041" s="106"/>
      <c r="AR1041" s="106"/>
      <c r="AS1041" s="106"/>
      <c r="AT1041" s="106"/>
      <c r="AU1041" s="106"/>
      <c r="AV1041" s="106"/>
      <c r="AW1041" s="106"/>
      <c r="AX1041" s="106"/>
      <c r="AY1041" s="106"/>
      <c r="AZ1041" s="106"/>
      <c r="BA1041" s="106"/>
    </row>
    <row r="1042" spans="1:53" ht="16.5" customHeight="1" x14ac:dyDescent="0.3">
      <c r="A1042" s="76"/>
      <c r="B1042" s="76"/>
      <c r="C1042" s="76"/>
      <c r="D1042" s="76"/>
      <c r="E1042" s="76"/>
      <c r="F1042" s="76"/>
      <c r="Z1042" s="106"/>
      <c r="AA1042" s="106"/>
      <c r="AB1042" s="106"/>
      <c r="AC1042" s="106"/>
      <c r="AD1042" s="106"/>
      <c r="AE1042" s="106"/>
      <c r="AF1042" s="106"/>
      <c r="AG1042" s="106"/>
      <c r="AH1042" s="106"/>
      <c r="AI1042" s="106"/>
      <c r="AJ1042" s="106"/>
      <c r="AK1042" s="106"/>
      <c r="AL1042" s="106"/>
      <c r="AM1042" s="106"/>
      <c r="AN1042" s="106"/>
      <c r="AO1042" s="106"/>
      <c r="AP1042" s="106"/>
      <c r="AQ1042" s="106"/>
      <c r="AR1042" s="106"/>
      <c r="AS1042" s="106"/>
      <c r="AT1042" s="106"/>
      <c r="AU1042" s="106"/>
      <c r="AV1042" s="106"/>
      <c r="AW1042" s="106"/>
      <c r="AX1042" s="106"/>
      <c r="AY1042" s="106"/>
      <c r="AZ1042" s="106"/>
      <c r="BA1042" s="106"/>
    </row>
    <row r="1043" spans="1:53" ht="16.5" customHeight="1" x14ac:dyDescent="0.3">
      <c r="A1043" s="76"/>
      <c r="B1043" s="76"/>
      <c r="C1043" s="76"/>
      <c r="D1043" s="76"/>
      <c r="E1043" s="76"/>
      <c r="F1043" s="76"/>
      <c r="Z1043" s="106"/>
      <c r="AA1043" s="106"/>
      <c r="AB1043" s="106"/>
      <c r="AC1043" s="106"/>
      <c r="AD1043" s="106"/>
      <c r="AE1043" s="106"/>
      <c r="AF1043" s="106"/>
      <c r="AG1043" s="106"/>
      <c r="AH1043" s="106"/>
      <c r="AI1043" s="106"/>
      <c r="AJ1043" s="106"/>
      <c r="AK1043" s="106"/>
      <c r="AL1043" s="106"/>
      <c r="AM1043" s="106"/>
      <c r="AN1043" s="106"/>
      <c r="AO1043" s="106"/>
      <c r="AP1043" s="106"/>
      <c r="AQ1043" s="106"/>
      <c r="AR1043" s="106"/>
      <c r="AS1043" s="106"/>
      <c r="AT1043" s="106"/>
      <c r="AU1043" s="106"/>
      <c r="AV1043" s="106"/>
      <c r="AW1043" s="106"/>
      <c r="AX1043" s="106"/>
      <c r="AY1043" s="106"/>
      <c r="AZ1043" s="106"/>
      <c r="BA1043" s="106"/>
    </row>
    <row r="1044" spans="1:53" ht="16.5" customHeight="1" x14ac:dyDescent="0.3">
      <c r="A1044" s="76"/>
      <c r="B1044" s="76"/>
      <c r="C1044" s="76"/>
      <c r="D1044" s="76"/>
      <c r="E1044" s="76"/>
      <c r="F1044" s="76"/>
      <c r="Z1044" s="106"/>
      <c r="AA1044" s="106"/>
      <c r="AB1044" s="106"/>
      <c r="AC1044" s="106"/>
      <c r="AD1044" s="106"/>
      <c r="AE1044" s="106"/>
      <c r="AF1044" s="106"/>
      <c r="AG1044" s="106"/>
      <c r="AH1044" s="106"/>
      <c r="AI1044" s="106"/>
      <c r="AJ1044" s="106"/>
      <c r="AK1044" s="106"/>
      <c r="AL1044" s="106"/>
      <c r="AM1044" s="106"/>
      <c r="AN1044" s="106"/>
      <c r="AO1044" s="106"/>
      <c r="AP1044" s="106"/>
      <c r="AQ1044" s="106"/>
      <c r="AR1044" s="106"/>
      <c r="AS1044" s="106"/>
      <c r="AT1044" s="106"/>
      <c r="AU1044" s="106"/>
      <c r="AV1044" s="106"/>
      <c r="AW1044" s="106"/>
      <c r="AX1044" s="106"/>
      <c r="AY1044" s="106"/>
      <c r="AZ1044" s="106"/>
      <c r="BA1044" s="106"/>
    </row>
    <row r="1045" spans="1:53" ht="16.5" customHeight="1" x14ac:dyDescent="0.3">
      <c r="A1045" s="76"/>
      <c r="B1045" s="76"/>
      <c r="C1045" s="76"/>
      <c r="D1045" s="76"/>
      <c r="E1045" s="76"/>
      <c r="F1045" s="76"/>
      <c r="Z1045" s="106"/>
      <c r="AA1045" s="106"/>
      <c r="AB1045" s="106"/>
      <c r="AC1045" s="106"/>
      <c r="AD1045" s="106"/>
      <c r="AE1045" s="106"/>
      <c r="AF1045" s="106"/>
      <c r="AG1045" s="106"/>
      <c r="AH1045" s="106"/>
      <c r="AI1045" s="106"/>
      <c r="AJ1045" s="106"/>
      <c r="AK1045" s="106"/>
      <c r="AL1045" s="106"/>
      <c r="AM1045" s="106"/>
      <c r="AN1045" s="106"/>
      <c r="AO1045" s="106"/>
      <c r="AP1045" s="106"/>
      <c r="AQ1045" s="106"/>
      <c r="AR1045" s="106"/>
      <c r="AS1045" s="106"/>
      <c r="AT1045" s="106"/>
      <c r="AU1045" s="106"/>
      <c r="AV1045" s="106"/>
      <c r="AW1045" s="106"/>
      <c r="AX1045" s="106"/>
      <c r="AY1045" s="106"/>
      <c r="AZ1045" s="106"/>
      <c r="BA1045" s="106"/>
    </row>
    <row r="1046" spans="1:53" ht="16.5" customHeight="1" x14ac:dyDescent="0.3">
      <c r="A1046" s="76"/>
      <c r="B1046" s="76"/>
      <c r="C1046" s="76"/>
      <c r="D1046" s="76"/>
      <c r="E1046" s="76"/>
      <c r="F1046" s="76"/>
      <c r="Z1046" s="106"/>
      <c r="AA1046" s="106"/>
      <c r="AB1046" s="106"/>
      <c r="AC1046" s="106"/>
      <c r="AD1046" s="106"/>
      <c r="AE1046" s="106"/>
      <c r="AF1046" s="106"/>
      <c r="AG1046" s="106"/>
      <c r="AH1046" s="106"/>
      <c r="AI1046" s="106"/>
      <c r="AJ1046" s="106"/>
      <c r="AK1046" s="106"/>
      <c r="AL1046" s="106"/>
      <c r="AM1046" s="106"/>
      <c r="AN1046" s="106"/>
      <c r="AO1046" s="106"/>
      <c r="AP1046" s="106"/>
      <c r="AQ1046" s="106"/>
      <c r="AR1046" s="106"/>
      <c r="AS1046" s="106"/>
      <c r="AT1046" s="106"/>
      <c r="AU1046" s="106"/>
      <c r="AV1046" s="106"/>
      <c r="AW1046" s="106"/>
      <c r="AX1046" s="106"/>
      <c r="AY1046" s="106"/>
      <c r="AZ1046" s="106"/>
      <c r="BA1046" s="106"/>
    </row>
    <row r="1047" spans="1:53" ht="16.5" customHeight="1" x14ac:dyDescent="0.3">
      <c r="A1047" s="76"/>
      <c r="B1047" s="76"/>
      <c r="C1047" s="76"/>
      <c r="D1047" s="76"/>
      <c r="E1047" s="76"/>
      <c r="F1047" s="76"/>
      <c r="Z1047" s="106"/>
      <c r="AA1047" s="106"/>
      <c r="AB1047" s="106"/>
      <c r="AC1047" s="106"/>
      <c r="AD1047" s="106"/>
      <c r="AE1047" s="106"/>
      <c r="AF1047" s="106"/>
      <c r="AG1047" s="106"/>
      <c r="AH1047" s="106"/>
      <c r="AI1047" s="106"/>
      <c r="AJ1047" s="106"/>
      <c r="AK1047" s="106"/>
      <c r="AL1047" s="106"/>
      <c r="AM1047" s="106"/>
      <c r="AN1047" s="106"/>
      <c r="AO1047" s="106"/>
      <c r="AP1047" s="106"/>
      <c r="AQ1047" s="106"/>
      <c r="AR1047" s="106"/>
      <c r="AS1047" s="106"/>
      <c r="AT1047" s="106"/>
      <c r="AU1047" s="106"/>
      <c r="AV1047" s="106"/>
      <c r="AW1047" s="106"/>
      <c r="AX1047" s="106"/>
      <c r="AY1047" s="106"/>
      <c r="AZ1047" s="106"/>
      <c r="BA1047" s="106"/>
    </row>
    <row r="1048" spans="1:53" ht="16.5" customHeight="1" x14ac:dyDescent="0.3">
      <c r="A1048" s="76"/>
      <c r="B1048" s="76"/>
      <c r="C1048" s="76"/>
      <c r="D1048" s="76"/>
      <c r="E1048" s="76"/>
      <c r="F1048" s="76"/>
      <c r="Z1048" s="106"/>
      <c r="AA1048" s="106"/>
      <c r="AB1048" s="106"/>
      <c r="AC1048" s="106"/>
      <c r="AD1048" s="106"/>
      <c r="AE1048" s="106"/>
      <c r="AF1048" s="106"/>
      <c r="AG1048" s="106"/>
      <c r="AH1048" s="106"/>
      <c r="AI1048" s="106"/>
      <c r="AJ1048" s="106"/>
      <c r="AK1048" s="106"/>
      <c r="AL1048" s="106"/>
      <c r="AM1048" s="106"/>
      <c r="AN1048" s="106"/>
      <c r="AO1048" s="106"/>
      <c r="AP1048" s="106"/>
      <c r="AQ1048" s="106"/>
      <c r="AR1048" s="106"/>
      <c r="AS1048" s="106"/>
      <c r="AT1048" s="106"/>
      <c r="AU1048" s="106"/>
      <c r="AV1048" s="106"/>
      <c r="AW1048" s="106"/>
      <c r="AX1048" s="106"/>
      <c r="AY1048" s="106"/>
      <c r="AZ1048" s="106"/>
      <c r="BA1048" s="106"/>
    </row>
    <row r="1049" spans="1:53" ht="16.5" customHeight="1" x14ac:dyDescent="0.3">
      <c r="A1049" s="76"/>
      <c r="B1049" s="76"/>
      <c r="C1049" s="76"/>
      <c r="D1049" s="76"/>
      <c r="E1049" s="76"/>
      <c r="F1049" s="76"/>
      <c r="Z1049" s="106"/>
      <c r="AA1049" s="106"/>
      <c r="AB1049" s="106"/>
      <c r="AC1049" s="106"/>
      <c r="AD1049" s="106"/>
      <c r="AE1049" s="106"/>
      <c r="AF1049" s="106"/>
      <c r="AG1049" s="106"/>
      <c r="AH1049" s="106"/>
      <c r="AI1049" s="106"/>
      <c r="AJ1049" s="106"/>
      <c r="AK1049" s="106"/>
      <c r="AL1049" s="106"/>
      <c r="AM1049" s="106"/>
      <c r="AN1049" s="106"/>
      <c r="AO1049" s="106"/>
      <c r="AP1049" s="106"/>
      <c r="AQ1049" s="106"/>
      <c r="AR1049" s="106"/>
      <c r="AS1049" s="106"/>
      <c r="AT1049" s="106"/>
      <c r="AU1049" s="106"/>
      <c r="AV1049" s="106"/>
      <c r="AW1049" s="106"/>
      <c r="AX1049" s="106"/>
      <c r="AY1049" s="106"/>
      <c r="AZ1049" s="106"/>
      <c r="BA1049" s="106"/>
    </row>
    <row r="1050" spans="1:53" ht="16.5" customHeight="1" x14ac:dyDescent="0.3">
      <c r="A1050" s="76"/>
      <c r="B1050" s="76"/>
      <c r="C1050" s="76"/>
      <c r="D1050" s="76"/>
      <c r="E1050" s="76"/>
      <c r="F1050" s="76"/>
      <c r="Z1050" s="106"/>
      <c r="AA1050" s="106"/>
      <c r="AB1050" s="106"/>
      <c r="AC1050" s="106"/>
      <c r="AD1050" s="106"/>
      <c r="AE1050" s="106"/>
      <c r="AF1050" s="106"/>
      <c r="AG1050" s="106"/>
      <c r="AH1050" s="106"/>
      <c r="AI1050" s="106"/>
      <c r="AJ1050" s="106"/>
      <c r="AK1050" s="106"/>
      <c r="AL1050" s="106"/>
      <c r="AM1050" s="106"/>
      <c r="AN1050" s="106"/>
      <c r="AO1050" s="106"/>
      <c r="AP1050" s="106"/>
      <c r="AQ1050" s="106"/>
      <c r="AR1050" s="106"/>
      <c r="AS1050" s="106"/>
      <c r="AT1050" s="106"/>
      <c r="AU1050" s="106"/>
      <c r="AV1050" s="106"/>
      <c r="AW1050" s="106"/>
      <c r="AX1050" s="106"/>
      <c r="AY1050" s="106"/>
      <c r="AZ1050" s="106"/>
      <c r="BA1050" s="106"/>
    </row>
    <row r="1051" spans="1:53" ht="16.5" customHeight="1" x14ac:dyDescent="0.3">
      <c r="A1051" s="76"/>
      <c r="B1051" s="76"/>
      <c r="C1051" s="76"/>
      <c r="D1051" s="76"/>
      <c r="E1051" s="76"/>
      <c r="F1051" s="76"/>
      <c r="Z1051" s="106"/>
      <c r="AA1051" s="106"/>
      <c r="AB1051" s="106"/>
      <c r="AC1051" s="106"/>
      <c r="AD1051" s="106"/>
      <c r="AE1051" s="106"/>
      <c r="AF1051" s="106"/>
      <c r="AG1051" s="106"/>
      <c r="AH1051" s="106"/>
      <c r="AI1051" s="106"/>
      <c r="AJ1051" s="106"/>
      <c r="AK1051" s="106"/>
      <c r="AL1051" s="106"/>
      <c r="AM1051" s="106"/>
      <c r="AN1051" s="106"/>
      <c r="AO1051" s="106"/>
      <c r="AP1051" s="106"/>
      <c r="AQ1051" s="106"/>
      <c r="AR1051" s="106"/>
      <c r="AS1051" s="106"/>
      <c r="AT1051" s="106"/>
      <c r="AU1051" s="106"/>
      <c r="AV1051" s="106"/>
      <c r="AW1051" s="106"/>
      <c r="AX1051" s="106"/>
      <c r="AY1051" s="106"/>
      <c r="AZ1051" s="106"/>
      <c r="BA1051" s="106"/>
    </row>
    <row r="1052" spans="1:53" ht="16.5" customHeight="1" x14ac:dyDescent="0.3">
      <c r="A1052" s="76"/>
      <c r="B1052" s="76"/>
      <c r="C1052" s="76"/>
      <c r="D1052" s="76"/>
      <c r="E1052" s="76"/>
      <c r="F1052" s="76"/>
      <c r="Z1052" s="106"/>
      <c r="AA1052" s="106"/>
      <c r="AB1052" s="106"/>
      <c r="AC1052" s="106"/>
      <c r="AD1052" s="106"/>
      <c r="AE1052" s="106"/>
      <c r="AF1052" s="106"/>
      <c r="AG1052" s="106"/>
      <c r="AH1052" s="106"/>
      <c r="AI1052" s="106"/>
      <c r="AJ1052" s="106"/>
      <c r="AK1052" s="106"/>
      <c r="AL1052" s="106"/>
      <c r="AM1052" s="106"/>
      <c r="AN1052" s="106"/>
      <c r="AO1052" s="106"/>
      <c r="AP1052" s="106"/>
      <c r="AQ1052" s="106"/>
      <c r="AR1052" s="106"/>
      <c r="AS1052" s="106"/>
      <c r="AT1052" s="106"/>
      <c r="AU1052" s="106"/>
      <c r="AV1052" s="106"/>
      <c r="AW1052" s="106"/>
      <c r="AX1052" s="106"/>
      <c r="AY1052" s="106"/>
      <c r="AZ1052" s="106"/>
      <c r="BA1052" s="106"/>
    </row>
    <row r="1053" spans="1:53" ht="16.5" customHeight="1" x14ac:dyDescent="0.3">
      <c r="A1053" s="82"/>
      <c r="B1053" s="82"/>
      <c r="C1053" s="82"/>
      <c r="D1053" s="82"/>
      <c r="E1053" s="82"/>
      <c r="F1053" s="82"/>
      <c r="Z1053" s="106"/>
      <c r="AA1053" s="106"/>
      <c r="AB1053" s="106"/>
      <c r="AC1053" s="106"/>
      <c r="AD1053" s="106"/>
      <c r="AE1053" s="106"/>
      <c r="AF1053" s="106"/>
      <c r="AG1053" s="106"/>
      <c r="AH1053" s="106"/>
      <c r="AI1053" s="106"/>
      <c r="AJ1053" s="106"/>
      <c r="AK1053" s="106"/>
      <c r="AL1053" s="106"/>
      <c r="AM1053" s="106"/>
      <c r="AN1053" s="106"/>
      <c r="AO1053" s="106"/>
      <c r="AP1053" s="106"/>
      <c r="AQ1053" s="106"/>
      <c r="AR1053" s="106"/>
      <c r="AS1053" s="106"/>
      <c r="AT1053" s="106"/>
      <c r="AU1053" s="106"/>
      <c r="AV1053" s="106"/>
      <c r="AW1053" s="106"/>
      <c r="AX1053" s="106"/>
      <c r="AY1053" s="106"/>
      <c r="AZ1053" s="106"/>
      <c r="BA1053" s="106"/>
    </row>
    <row r="1054" spans="1:53" ht="16.5" customHeight="1" x14ac:dyDescent="0.3">
      <c r="A1054" s="260" t="s">
        <v>1617</v>
      </c>
      <c r="B1054" s="252"/>
      <c r="C1054" s="53">
        <f>D1054+E1054+F1054</f>
        <v>1359</v>
      </c>
      <c r="D1054" s="60">
        <f>ROUNDDOWN(SUMIF(N1007:N1022,M1054,D1007:D1022),0)</f>
        <v>253</v>
      </c>
      <c r="E1054" s="57">
        <f>ROUNDDOWN(SUMIF(N1007:N1022,M1054,E1007:E1022),0)</f>
        <v>782</v>
      </c>
      <c r="F1054" s="53">
        <f>ROUNDDOWN(SUMIF(N1007:N1022,M1054,F1007:F1022),0)</f>
        <v>324</v>
      </c>
      <c r="M1054" s="20" t="s">
        <v>1236</v>
      </c>
      <c r="Z1054" s="106"/>
      <c r="AA1054" s="106"/>
      <c r="AB1054" s="106"/>
      <c r="AC1054" s="106"/>
      <c r="AD1054" s="106"/>
      <c r="AE1054" s="106"/>
      <c r="AF1054" s="106"/>
      <c r="AG1054" s="106"/>
      <c r="AH1054" s="106"/>
      <c r="AI1054" s="106"/>
      <c r="AJ1054" s="106"/>
      <c r="AK1054" s="106"/>
      <c r="AL1054" s="106"/>
      <c r="AM1054" s="106"/>
      <c r="AN1054" s="106"/>
      <c r="AO1054" s="106"/>
      <c r="AP1054" s="106"/>
      <c r="AQ1054" s="106"/>
      <c r="AR1054" s="106"/>
      <c r="AS1054" s="106"/>
      <c r="AT1054" s="106"/>
      <c r="AU1054" s="106"/>
      <c r="AV1054" s="106"/>
      <c r="AW1054" s="106"/>
      <c r="AX1054" s="106"/>
      <c r="AY1054" s="106"/>
      <c r="AZ1054" s="106"/>
      <c r="BA1054" s="106"/>
    </row>
  </sheetData>
  <mergeCells count="82">
    <mergeCell ref="Z3:BA4"/>
    <mergeCell ref="A4:B4"/>
    <mergeCell ref="A1:F1"/>
    <mergeCell ref="C3:C4"/>
    <mergeCell ref="D3:D4"/>
    <mergeCell ref="E3:E4"/>
    <mergeCell ref="F3:F4"/>
    <mergeCell ref="A204:B204"/>
    <mergeCell ref="C5:C6"/>
    <mergeCell ref="D5:D6"/>
    <mergeCell ref="E5:E6"/>
    <mergeCell ref="F5:F6"/>
    <mergeCell ref="A54:B54"/>
    <mergeCell ref="C55:C56"/>
    <mergeCell ref="D55:D56"/>
    <mergeCell ref="E55:E56"/>
    <mergeCell ref="F55:F56"/>
    <mergeCell ref="A104:B104"/>
    <mergeCell ref="C105:C106"/>
    <mergeCell ref="D105:D106"/>
    <mergeCell ref="E105:E106"/>
    <mergeCell ref="F105:F106"/>
    <mergeCell ref="A404:B404"/>
    <mergeCell ref="C205:C206"/>
    <mergeCell ref="D205:D206"/>
    <mergeCell ref="E205:E206"/>
    <mergeCell ref="F205:F206"/>
    <mergeCell ref="A304:B304"/>
    <mergeCell ref="C305:C306"/>
    <mergeCell ref="D305:D306"/>
    <mergeCell ref="E305:E306"/>
    <mergeCell ref="F305:F306"/>
    <mergeCell ref="A354:B354"/>
    <mergeCell ref="C355:C356"/>
    <mergeCell ref="D355:D356"/>
    <mergeCell ref="E355:E356"/>
    <mergeCell ref="F355:F356"/>
    <mergeCell ref="A654:B654"/>
    <mergeCell ref="C405:C406"/>
    <mergeCell ref="D405:D406"/>
    <mergeCell ref="E405:E406"/>
    <mergeCell ref="F405:F406"/>
    <mergeCell ref="A454:B454"/>
    <mergeCell ref="C455:C456"/>
    <mergeCell ref="D455:D456"/>
    <mergeCell ref="E455:E456"/>
    <mergeCell ref="F455:F456"/>
    <mergeCell ref="A554:B554"/>
    <mergeCell ref="C555:C556"/>
    <mergeCell ref="D555:D556"/>
    <mergeCell ref="E555:E556"/>
    <mergeCell ref="F555:F556"/>
    <mergeCell ref="A854:B854"/>
    <mergeCell ref="C655:C656"/>
    <mergeCell ref="D655:D656"/>
    <mergeCell ref="E655:E656"/>
    <mergeCell ref="F655:F656"/>
    <mergeCell ref="A754:B754"/>
    <mergeCell ref="C755:C756"/>
    <mergeCell ref="D755:D756"/>
    <mergeCell ref="E755:E756"/>
    <mergeCell ref="F755:F756"/>
    <mergeCell ref="A804:B804"/>
    <mergeCell ref="C805:C806"/>
    <mergeCell ref="D805:D806"/>
    <mergeCell ref="E805:E806"/>
    <mergeCell ref="F805:F806"/>
    <mergeCell ref="A1054:B1054"/>
    <mergeCell ref="C855:C856"/>
    <mergeCell ref="D855:D856"/>
    <mergeCell ref="E855:E856"/>
    <mergeCell ref="F855:F856"/>
    <mergeCell ref="A904:B904"/>
    <mergeCell ref="C905:C906"/>
    <mergeCell ref="D905:D906"/>
    <mergeCell ref="E905:E906"/>
    <mergeCell ref="F905:F906"/>
    <mergeCell ref="A1004:B1004"/>
    <mergeCell ref="C1005:C1006"/>
    <mergeCell ref="D1005:D1006"/>
    <mergeCell ref="E1005:E1006"/>
    <mergeCell ref="F1005:F1006"/>
  </mergeCells>
  <phoneticPr fontId="26" type="noConversion"/>
  <conditionalFormatting sqref="C5:F1054">
    <cfRule type="expression" dxfId="2" priority="1" stopIfTrue="1">
      <formula>AND(C5&lt;&gt;0,INT(C5)=C5)</formula>
    </cfRule>
  </conditionalFormatting>
  <hyperlinks>
    <hyperlink ref="Y1" r:id="rId1" tooltip="설계예산시스템(STmate w24.06)으로 작성 하였으며,_x000a_엑셀 인쇄품질 600 dpi에 최적화 되어 있습니다._x000a_경영정보(주) http://www.stma.co.kr_x000a_Tel) 070-4350-0040_x000a_Fax) 0505-300-3948"/>
    <hyperlink ref="G1" r:id="rId2" tooltip="설계예산시스템(STmate w24.06)으로 작성 하였으며,_x000a_엑셀 인쇄품질 600 dpi에 최적화 되어 있습니다._x000a_경영정보(주) http://www.stma.co.kr_x000a_Tel) 070-4350-0040_x000a_Fax) 0505-300-3948"/>
  </hyperlinks>
  <printOptions horizontalCentered="1"/>
  <pageMargins left="0.59055118110236215" right="0.59055118110236215" top="0.78740157480314965" bottom="0.86614173228346447" header="0" footer="0.66929133858267709"/>
  <pageSetup paperSize="9" scale="79" fitToWidth="0" fitToHeight="0" orientation="portrait" r:id="rId3"/>
  <headerFooter alignWithMargins="0">
    <oddFooter xml:space="preserve">&amp;C&amp;"굴림체,"&amp;9 - &amp;P -&amp;R&amp;"굴림체,"&amp;9 </oddFooter>
  </headerFooter>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17</vt:i4>
      </vt:variant>
      <vt:variant>
        <vt:lpstr>이름이 지정된 범위</vt:lpstr>
      </vt:variant>
      <vt:variant>
        <vt:i4>29</vt:i4>
      </vt:variant>
    </vt:vector>
  </HeadingPairs>
  <TitlesOfParts>
    <vt:vector size="46" baseType="lpstr">
      <vt:lpstr>〓 목 차 〓</vt:lpstr>
      <vt:lpstr>※※안내※※</vt:lpstr>
      <vt:lpstr>공사원가계산서</vt:lpstr>
      <vt:lpstr>총괄내역서</vt:lpstr>
      <vt:lpstr>설계내역서</vt:lpstr>
      <vt:lpstr>일위대가목록표</vt:lpstr>
      <vt:lpstr>일위대가표</vt:lpstr>
      <vt:lpstr>단가산출근거목록표</vt:lpstr>
      <vt:lpstr>단가산출근거</vt:lpstr>
      <vt:lpstr>환율및기초자료</vt:lpstr>
      <vt:lpstr>중기목록표</vt:lpstr>
      <vt:lpstr>중기사용료</vt:lpstr>
      <vt:lpstr>재료비목록표</vt:lpstr>
      <vt:lpstr>노무비목록표</vt:lpstr>
      <vt:lpstr>경비목록표</vt:lpstr>
      <vt:lpstr>자재단가대비표</vt:lpstr>
      <vt:lpstr>관급자재집계표</vt:lpstr>
      <vt:lpstr>'〓 목 차 〓'!Print_Area</vt:lpstr>
      <vt:lpstr>경비목록표!Print_Area</vt:lpstr>
      <vt:lpstr>공사원가계산서!Print_Area</vt:lpstr>
      <vt:lpstr>관급자재집계표!Print_Area</vt:lpstr>
      <vt:lpstr>노무비목록표!Print_Area</vt:lpstr>
      <vt:lpstr>단가산출근거!Print_Area</vt:lpstr>
      <vt:lpstr>단가산출근거목록표!Print_Area</vt:lpstr>
      <vt:lpstr>설계내역서!Print_Area</vt:lpstr>
      <vt:lpstr>일위대가목록표!Print_Area</vt:lpstr>
      <vt:lpstr>일위대가표!Print_Area</vt:lpstr>
      <vt:lpstr>자재단가대비표!Print_Area</vt:lpstr>
      <vt:lpstr>재료비목록표!Print_Area</vt:lpstr>
      <vt:lpstr>중기목록표!Print_Area</vt:lpstr>
      <vt:lpstr>중기사용료!Print_Area</vt:lpstr>
      <vt:lpstr>총괄내역서!Print_Area</vt:lpstr>
      <vt:lpstr>환율및기초자료!Print_Area</vt:lpstr>
      <vt:lpstr>경비목록표!Print_Titles</vt:lpstr>
      <vt:lpstr>공사원가계산서!Print_Titles</vt:lpstr>
      <vt:lpstr>노무비목록표!Print_Titles</vt:lpstr>
      <vt:lpstr>단가산출근거!Print_Titles</vt:lpstr>
      <vt:lpstr>단가산출근거목록표!Print_Titles</vt:lpstr>
      <vt:lpstr>설계내역서!Print_Titles</vt:lpstr>
      <vt:lpstr>일위대가목록표!Print_Titles</vt:lpstr>
      <vt:lpstr>일위대가표!Print_Titles</vt:lpstr>
      <vt:lpstr>자재단가대비표!Print_Titles</vt:lpstr>
      <vt:lpstr>재료비목록표!Print_Titles</vt:lpstr>
      <vt:lpstr>중기목록표!Print_Titles</vt:lpstr>
      <vt:lpstr>중기사용료!Print_Titles</vt:lpstr>
      <vt:lpstr>총괄내역서!Print_Titles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2024년 야외 관람환경 개선사업</dc:title>
  <dc:creator/>
  <dc:description>STmate w24.06로 작성</dc:description>
  <cp:lastModifiedBy>user</cp:lastModifiedBy>
  <cp:lastPrinted>2024-08-14T01:35:26Z</cp:lastPrinted>
  <dcterms:created xsi:type="dcterms:W3CDTF">2024-06-28T01:47:41Z</dcterms:created>
  <dcterms:modified xsi:type="dcterms:W3CDTF">2024-08-14T01:35:50Z</dcterms:modified>
</cp:coreProperties>
</file>